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_ OBRAS PUBLICAS\02_PROJETOS-OBRAS\FEIRA DO PRODUTOR\Barracão Multiuso Santa Maria\ORÇAMENTO\"/>
    </mc:Choice>
  </mc:AlternateContent>
  <bookViews>
    <workbookView xWindow="-15" yWindow="-15" windowWidth="14520" windowHeight="12855" tabRatio="930" activeTab="1"/>
  </bookViews>
  <sheets>
    <sheet name="Capa" sheetId="6" r:id="rId1"/>
    <sheet name="Orçamento" sheetId="1" r:id="rId2"/>
    <sheet name="Resumo" sheetId="2" r:id="rId3"/>
    <sheet name="Cronograma" sheetId="24" r:id="rId4"/>
    <sheet name="BDI - Serviços" sheetId="4" r:id="rId5"/>
    <sheet name="BDI-Equipamentos" sheetId="10" r:id="rId6"/>
    <sheet name="Composição" sheetId="9" r:id="rId7"/>
    <sheet name="Memória de Cálculo " sheetId="16" state="hidden" r:id="rId8"/>
    <sheet name="Mem. Calculo Sapatas - CN" sheetId="17" state="hidden" r:id="rId9"/>
    <sheet name="Quadro de Esquadrias" sheetId="18"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1" hidden="1">Orçamento!$A$9:$J$256</definedName>
    <definedName name="_ind100" localSheetId="3">#REF!</definedName>
    <definedName name="_ind100" localSheetId="7">#REF!</definedName>
    <definedName name="_ind100">#REF!</definedName>
    <definedName name="_mem2">'[1]Mat Asf'!$H$37</definedName>
    <definedName name="_prd1" localSheetId="3">#REF!</definedName>
    <definedName name="_prd1" localSheetId="7">#REF!</definedName>
    <definedName name="_prd1">#REF!</definedName>
    <definedName name="_prt1" localSheetId="3">#REF!</definedName>
    <definedName name="_prt1" localSheetId="7">#REF!</definedName>
    <definedName name="_prt1">#REF!</definedName>
    <definedName name="_RET1" localSheetId="3">#REF!</definedName>
    <definedName name="_RET1" localSheetId="7">#REF!</definedName>
    <definedName name="_RET1">#REF!</definedName>
    <definedName name="abc" localSheetId="3">'[2]Aterro PonteSul'!#REF!</definedName>
    <definedName name="abc" localSheetId="7">'[2]Aterro PonteSul'!#REF!</definedName>
    <definedName name="abc">'[2]Aterro PonteSul'!#REF!</definedName>
    <definedName name="_xlnm.Print_Area" localSheetId="4">'BDI - Serviços'!$A$1:$J$39</definedName>
    <definedName name="_xlnm.Print_Area" localSheetId="5">'BDI-Equipamentos'!$A$1:$J$32</definedName>
    <definedName name="_xlnm.Print_Area" localSheetId="0">Capa!$A$1:$D$49</definedName>
    <definedName name="_xlnm.Print_Area" localSheetId="6">Composição!$A$1:$H$1060</definedName>
    <definedName name="_xlnm.Print_Area" localSheetId="3">Cronograma!$A$1:$AA$30</definedName>
    <definedName name="_xlnm.Print_Area" localSheetId="7">#REF!</definedName>
    <definedName name="_xlnm.Print_Area" localSheetId="1">Orçamento!$A$1:$J$260</definedName>
    <definedName name="_xlnm.Print_Area" localSheetId="2">Resumo!$A$1:$I$30</definedName>
    <definedName name="_xlnm.Print_Area">#REF!</definedName>
    <definedName name="areafog" localSheetId="3">#REF!</definedName>
    <definedName name="areafog" localSheetId="7">#REF!</definedName>
    <definedName name="areafog">#REF!</definedName>
    <definedName name="areatsd" localSheetId="3">#REF!</definedName>
    <definedName name="areatsd" localSheetId="7">#REF!</definedName>
    <definedName name="areatsd">#REF!</definedName>
    <definedName name="areatss" localSheetId="3">#REF!</definedName>
    <definedName name="areatss">#REF!</definedName>
    <definedName name="aterro" localSheetId="3">'[2]Aterro PonteSul'!#REF!</definedName>
    <definedName name="aterro">'[2]Aterro PonteSul'!#REF!</definedName>
    <definedName name="bacia" localSheetId="3">#REF!</definedName>
    <definedName name="bacia" localSheetId="7">#REF!</definedName>
    <definedName name="bacia">#REF!</definedName>
    <definedName name="bbdcc15" localSheetId="3">#REF!</definedName>
    <definedName name="bbdcc15" localSheetId="7">#REF!</definedName>
    <definedName name="bbdcc15">#REF!</definedName>
    <definedName name="bbdcc20" localSheetId="3">#REF!</definedName>
    <definedName name="bbdcc20" localSheetId="7">#REF!</definedName>
    <definedName name="bbdcc20">#REF!</definedName>
    <definedName name="bbdcc25" localSheetId="3">#REF!</definedName>
    <definedName name="bbdcc25">#REF!</definedName>
    <definedName name="bbdcc30" localSheetId="3">#REF!</definedName>
    <definedName name="bbdcc30">#REF!</definedName>
    <definedName name="bbdtc04" localSheetId="3">#REF!</definedName>
    <definedName name="bbdtc04">#REF!</definedName>
    <definedName name="bbdtc06" localSheetId="3">#REF!</definedName>
    <definedName name="bbdtc06">#REF!</definedName>
    <definedName name="bbdtc08" localSheetId="3">#REF!</definedName>
    <definedName name="bbdtc08">#REF!</definedName>
    <definedName name="bbdtc10" localSheetId="3">#REF!</definedName>
    <definedName name="bbdtc10">#REF!</definedName>
    <definedName name="bbdtc12" localSheetId="3">#REF!</definedName>
    <definedName name="bbdtc12">#REF!</definedName>
    <definedName name="bbdtc15" localSheetId="3">#REF!</definedName>
    <definedName name="bbdtc15">#REF!</definedName>
    <definedName name="bbscc15" localSheetId="3">#REF!</definedName>
    <definedName name="bbscc15">#REF!</definedName>
    <definedName name="bbscc20" localSheetId="3">#REF!</definedName>
    <definedName name="bbscc20">#REF!</definedName>
    <definedName name="bbscc25" localSheetId="3">#REF!</definedName>
    <definedName name="bbscc25">#REF!</definedName>
    <definedName name="bbscc30" localSheetId="3">#REF!</definedName>
    <definedName name="bbscc30">#REF!</definedName>
    <definedName name="bbstc04" localSheetId="3">#REF!</definedName>
    <definedName name="bbstc04">#REF!</definedName>
    <definedName name="bbstc06" localSheetId="3">#REF!</definedName>
    <definedName name="bbstc06">#REF!</definedName>
    <definedName name="bbstc08" localSheetId="3">#REF!</definedName>
    <definedName name="bbstc08">#REF!</definedName>
    <definedName name="bbstc10" localSheetId="3">#REF!</definedName>
    <definedName name="bbstc10">#REF!</definedName>
    <definedName name="bbstc12" localSheetId="3">#REF!</definedName>
    <definedName name="bbstc12">#REF!</definedName>
    <definedName name="bbstc15" localSheetId="3">#REF!</definedName>
    <definedName name="bbstc15">#REF!</definedName>
    <definedName name="bbtcc15" localSheetId="3">[2]DMT_EV!#REF!</definedName>
    <definedName name="bbtcc15">[2]DMT_EV!#REF!</definedName>
    <definedName name="bbtcc20" localSheetId="3">[2]DMT_EV!#REF!</definedName>
    <definedName name="bbtcc20">[2]DMT_EV!#REF!</definedName>
    <definedName name="bbtcc25" localSheetId="3">[2]DMT_EV!#REF!</definedName>
    <definedName name="bbtcc25">[2]DMT_EV!#REF!</definedName>
    <definedName name="bbtcc30" localSheetId="3">[2]DMT_EV!#REF!</definedName>
    <definedName name="bbtcc30">[2]DMT_EV!#REF!</definedName>
    <definedName name="bbttc04" localSheetId="3">#REF!</definedName>
    <definedName name="bbttc04" localSheetId="7">#REF!</definedName>
    <definedName name="bbttc04">#REF!</definedName>
    <definedName name="bbttc06" localSheetId="3">#REF!</definedName>
    <definedName name="bbttc06" localSheetId="7">#REF!</definedName>
    <definedName name="bbttc06">#REF!</definedName>
    <definedName name="bbttc08" localSheetId="3">#REF!</definedName>
    <definedName name="bbttc08" localSheetId="7">#REF!</definedName>
    <definedName name="bbttc08">#REF!</definedName>
    <definedName name="bbttc10" localSheetId="3">#REF!</definedName>
    <definedName name="bbttc10">#REF!</definedName>
    <definedName name="bbttc12" localSheetId="3">#REF!</definedName>
    <definedName name="bbttc12">#REF!</definedName>
    <definedName name="bbttc15" localSheetId="3">#REF!</definedName>
    <definedName name="bbttc15">#REF!</definedName>
    <definedName name="betume" localSheetId="3">#REF!</definedName>
    <definedName name="betume">#REF!</definedName>
    <definedName name="cabeca" localSheetId="3">#REF!</definedName>
    <definedName name="cabeca">#REF!</definedName>
    <definedName name="cabeca1" localSheetId="3">#REF!</definedName>
    <definedName name="cabeca1">#REF!</definedName>
    <definedName name="cabeçalho" localSheetId="3">#REF!</definedName>
    <definedName name="cabeçalho">#REF!</definedName>
    <definedName name="cabeçalho1" localSheetId="3">#REF!</definedName>
    <definedName name="cabeçalho1">#REF!</definedName>
    <definedName name="cbdcc15" localSheetId="3">#REF!</definedName>
    <definedName name="cbdcc15">#REF!</definedName>
    <definedName name="cbdcc20" localSheetId="3">#REF!</definedName>
    <definedName name="cbdcc20">#REF!</definedName>
    <definedName name="cbdcc25" localSheetId="3">#REF!</definedName>
    <definedName name="cbdcc25">#REF!</definedName>
    <definedName name="cbdcc30" localSheetId="3">#REF!</definedName>
    <definedName name="cbdcc30">#REF!</definedName>
    <definedName name="cbdtc04" localSheetId="3">#REF!</definedName>
    <definedName name="cbdtc04">#REF!</definedName>
    <definedName name="cbdtc06" localSheetId="3">#REF!</definedName>
    <definedName name="cbdtc06">#REF!</definedName>
    <definedName name="cbdtc08" localSheetId="3">#REF!</definedName>
    <definedName name="cbdtc08">#REF!</definedName>
    <definedName name="cbdtc10" localSheetId="3">#REF!</definedName>
    <definedName name="cbdtc10">#REF!</definedName>
    <definedName name="cbdtc12" localSheetId="3">#REF!</definedName>
    <definedName name="cbdtc12">#REF!</definedName>
    <definedName name="cbdtc15" localSheetId="3">#REF!</definedName>
    <definedName name="cbdtc15">#REF!</definedName>
    <definedName name="cbscc15" localSheetId="3">#REF!</definedName>
    <definedName name="cbscc15">#REF!</definedName>
    <definedName name="cbscc20" localSheetId="3">#REF!</definedName>
    <definedName name="cbscc20">#REF!</definedName>
    <definedName name="cbscc25" localSheetId="3">#REF!</definedName>
    <definedName name="cbscc25">#REF!</definedName>
    <definedName name="cbscc30" localSheetId="3">#REF!</definedName>
    <definedName name="cbscc30">#REF!</definedName>
    <definedName name="cbstc04" localSheetId="3">#REF!</definedName>
    <definedName name="cbstc04">#REF!</definedName>
    <definedName name="cbstc06" localSheetId="3">#REF!</definedName>
    <definedName name="cbstc06">#REF!</definedName>
    <definedName name="cbstc08" localSheetId="3">#REF!</definedName>
    <definedName name="cbstc08">#REF!</definedName>
    <definedName name="cbstc10" localSheetId="3">#REF!</definedName>
    <definedName name="cbstc10">#REF!</definedName>
    <definedName name="cbstc12" localSheetId="3">#REF!</definedName>
    <definedName name="cbstc12">#REF!</definedName>
    <definedName name="cbstc15" localSheetId="3">#REF!</definedName>
    <definedName name="cbstc15">#REF!</definedName>
    <definedName name="cbtcc15" localSheetId="3">[2]DMT_EV!#REF!</definedName>
    <definedName name="cbtcc15">[2]DMT_EV!#REF!</definedName>
    <definedName name="cbtcc20" localSheetId="3">[2]DMT_EV!#REF!</definedName>
    <definedName name="cbtcc20">[2]DMT_EV!#REF!</definedName>
    <definedName name="cbtcc25" localSheetId="3">[2]DMT_EV!#REF!</definedName>
    <definedName name="cbtcc25">[2]DMT_EV!#REF!</definedName>
    <definedName name="cbtcc30" localSheetId="3">[2]DMT_EV!#REF!</definedName>
    <definedName name="cbtcc30">[2]DMT_EV!#REF!</definedName>
    <definedName name="cbttc04" localSheetId="3">#REF!</definedName>
    <definedName name="cbttc04" localSheetId="7">#REF!</definedName>
    <definedName name="cbttc04">#REF!</definedName>
    <definedName name="cbttc06" localSheetId="3">#REF!</definedName>
    <definedName name="cbttc06" localSheetId="7">#REF!</definedName>
    <definedName name="cbttc06">#REF!</definedName>
    <definedName name="cbttc08" localSheetId="3">#REF!</definedName>
    <definedName name="cbttc08" localSheetId="7">#REF!</definedName>
    <definedName name="cbttc08">#REF!</definedName>
    <definedName name="cbttc10" localSheetId="3">#REF!</definedName>
    <definedName name="cbttc10">#REF!</definedName>
    <definedName name="cbttc12" localSheetId="3">#REF!</definedName>
    <definedName name="cbttc12">#REF!</definedName>
    <definedName name="cbttc15" localSheetId="3">#REF!</definedName>
    <definedName name="cbttc15">#REF!</definedName>
    <definedName name="ccerca" localSheetId="3">#REF!</definedName>
    <definedName name="ccerca">#REF!</definedName>
    <definedName name="cesar" localSheetId="3">#REF!</definedName>
    <definedName name="cesar">#REF!</definedName>
    <definedName name="cm_30" localSheetId="3">#REF!</definedName>
    <definedName name="cm_30">#REF!</definedName>
    <definedName name="comp100" localSheetId="3">#REF!</definedName>
    <definedName name="comp100">#REF!</definedName>
    <definedName name="comp95" localSheetId="3">#REF!</definedName>
    <definedName name="comp95">#REF!</definedName>
    <definedName name="compala" localSheetId="3">#REF!</definedName>
    <definedName name="compala">#REF!</definedName>
    <definedName name="COMPOS" localSheetId="7">[3]Plan1!$A$2:$D$4073</definedName>
    <definedName name="COMPOS">[4]Plan1!$A$2:$D$4073</definedName>
    <definedName name="conap" localSheetId="3">#REF!</definedName>
    <definedName name="conap" localSheetId="7">#REF!</definedName>
    <definedName name="conap">#REF!</definedName>
    <definedName name="conass" localSheetId="3">#REF!</definedName>
    <definedName name="conass" localSheetId="7">#REF!</definedName>
    <definedName name="conass">#REF!</definedName>
    <definedName name="connum" localSheetId="3">#REF!</definedName>
    <definedName name="connum" localSheetId="7">#REF!</definedName>
    <definedName name="connum">#REF!</definedName>
    <definedName name="conpro" localSheetId="3">#REF!</definedName>
    <definedName name="conpro">#REF!</definedName>
    <definedName name="contrato" localSheetId="3">#REF!</definedName>
    <definedName name="contrato">#REF!</definedName>
    <definedName name="corte" localSheetId="3">#REF!</definedName>
    <definedName name="corte">#REF!</definedName>
    <definedName name="DATA" localSheetId="3">#REF!</definedName>
    <definedName name="DATA">#REF!</definedName>
    <definedName name="defensa" localSheetId="3">#REF!</definedName>
    <definedName name="defensa">#REF!</definedName>
    <definedName name="dmt_1000" localSheetId="3">#REF!</definedName>
    <definedName name="dmt_1000">#REF!</definedName>
    <definedName name="dmt_1200" localSheetId="3">#REF!</definedName>
    <definedName name="dmt_1200">#REF!</definedName>
    <definedName name="dmt_1400" localSheetId="3">#REF!</definedName>
    <definedName name="dmt_1400">#REF!</definedName>
    <definedName name="dmt_200" localSheetId="3">#REF!</definedName>
    <definedName name="dmt_200">#REF!</definedName>
    <definedName name="dmt_400" localSheetId="3">#REF!</definedName>
    <definedName name="dmt_400">#REF!</definedName>
    <definedName name="dmt_50" localSheetId="3">#REF!</definedName>
    <definedName name="dmt_50">#REF!</definedName>
    <definedName name="dmt_600" localSheetId="3">#REF!</definedName>
    <definedName name="dmt_600">#REF!</definedName>
    <definedName name="dmt_800" localSheetId="3">#REF!</definedName>
    <definedName name="dmt_800">#REF!</definedName>
    <definedName name="drena" localSheetId="3">#REF!</definedName>
    <definedName name="drena">#REF!</definedName>
    <definedName name="dreno" localSheetId="3">#REF!</definedName>
    <definedName name="dreno">#REF!</definedName>
    <definedName name="dtipo1" localSheetId="3">#REF!</definedName>
    <definedName name="dtipo1">#REF!</definedName>
    <definedName name="dtipo2" localSheetId="3">#REF!</definedName>
    <definedName name="dtipo2">#REF!</definedName>
    <definedName name="empo2" localSheetId="3">#REF!</definedName>
    <definedName name="empo2">#REF!</definedName>
    <definedName name="Empola2" localSheetId="3">#REF!</definedName>
    <definedName name="Empola2">#REF!</definedName>
    <definedName name="Empolo2" localSheetId="3">#REF!</definedName>
    <definedName name="Empolo2">#REF!</definedName>
    <definedName name="empolo3" localSheetId="3">#REF!</definedName>
    <definedName name="empolo3">#REF!</definedName>
    <definedName name="eng">'[1]Mat Asf'!$C$36</definedName>
    <definedName name="engfiscal" localSheetId="3">#REF!</definedName>
    <definedName name="engfiscal" localSheetId="7">#REF!</definedName>
    <definedName name="engfiscal">#REF!</definedName>
    <definedName name="engm1" localSheetId="3">#REF!</definedName>
    <definedName name="engm1" localSheetId="7">#REF!</definedName>
    <definedName name="engm1">#REF!</definedName>
    <definedName name="engm2" localSheetId="3">#REF!</definedName>
    <definedName name="engm2" localSheetId="7">#REF!</definedName>
    <definedName name="engm2">#REF!</definedName>
    <definedName name="engmds" localSheetId="3">#REF!</definedName>
    <definedName name="engmds">#REF!</definedName>
    <definedName name="escavd" localSheetId="3">#REF!</definedName>
    <definedName name="escavd">#REF!</definedName>
    <definedName name="escavgd" localSheetId="3">#REF!</definedName>
    <definedName name="escavgd">#REF!</definedName>
    <definedName name="escavgs" localSheetId="3">#REF!</definedName>
    <definedName name="escavgs">#REF!</definedName>
    <definedName name="escavgt" localSheetId="3">[2]DMT_EV!#REF!</definedName>
    <definedName name="escavgt">[2]DMT_EV!#REF!</definedName>
    <definedName name="escavs" localSheetId="3">#REF!</definedName>
    <definedName name="escavs" localSheetId="7">#REF!</definedName>
    <definedName name="escavs">#REF!</definedName>
    <definedName name="escavt" localSheetId="3">#REF!</definedName>
    <definedName name="escavt" localSheetId="7">#REF!</definedName>
    <definedName name="escavt">#REF!</definedName>
    <definedName name="etipo1" localSheetId="3">#REF!</definedName>
    <definedName name="etipo1" localSheetId="7">#REF!</definedName>
    <definedName name="etipo1">#REF!</definedName>
    <definedName name="etipo2" localSheetId="3">#REF!</definedName>
    <definedName name="etipo2">#REF!</definedName>
    <definedName name="faixa" localSheetId="3">#REF!</definedName>
    <definedName name="faixa">#REF!</definedName>
    <definedName name="fator100" localSheetId="3">#REF!</definedName>
    <definedName name="fator100">#REF!</definedName>
    <definedName name="fator50" localSheetId="3">#REF!</definedName>
    <definedName name="fator50">#REF!</definedName>
    <definedName name="fdreno" localSheetId="3">#REF!</definedName>
    <definedName name="fdreno">#REF!</definedName>
    <definedName name="fir" localSheetId="7">[5]RELATÓRIO!$B$12</definedName>
    <definedName name="fir">[6]RELATÓRIO!$B$12</definedName>
    <definedName name="firma" localSheetId="3">#REF!</definedName>
    <definedName name="firma" localSheetId="7">#REF!</definedName>
    <definedName name="firma">#REF!</definedName>
    <definedName name="foac" localSheetId="3">#REF!</definedName>
    <definedName name="foac" localSheetId="7">#REF!</definedName>
    <definedName name="foac">#REF!</definedName>
    <definedName name="foae" localSheetId="3">#REF!</definedName>
    <definedName name="foae" localSheetId="7">#REF!</definedName>
    <definedName name="foae">#REF!</definedName>
    <definedName name="foc" localSheetId="3">#REF!</definedName>
    <definedName name="foc">#REF!</definedName>
    <definedName name="FOG" localSheetId="3">#REF!</definedName>
    <definedName name="FOG">#REF!</definedName>
    <definedName name="fpavi" localSheetId="3">#REF!</definedName>
    <definedName name="fpavi">#REF!</definedName>
    <definedName name="fsinal" localSheetId="3">#REF!</definedName>
    <definedName name="fsinal">#REF!</definedName>
    <definedName name="fterra" localSheetId="3">#REF!</definedName>
    <definedName name="fterra">#REF!</definedName>
    <definedName name="grama" localSheetId="3">#REF!</definedName>
    <definedName name="grama">#REF!</definedName>
    <definedName name="_xlnm.Recorder" localSheetId="3">#REF!</definedName>
    <definedName name="_xlnm.Recorder">#REF!</definedName>
    <definedName name="Guias" localSheetId="3">#REF!</definedName>
    <definedName name="Guias">#REF!</definedName>
    <definedName name="horad6" localSheetId="3">#REF!</definedName>
    <definedName name="horad6">#REF!</definedName>
    <definedName name="horad8" localSheetId="3">#REF!</definedName>
    <definedName name="horad8">#REF!</definedName>
    <definedName name="imparea" localSheetId="3">#REF!</definedName>
    <definedName name="imparea">#REF!</definedName>
    <definedName name="ksinal" localSheetId="3">'[7]Indice de Reajuste'!#REF!</definedName>
    <definedName name="ksinal">'[7]Indice de Reajuste'!#REF!</definedName>
    <definedName name="licerra" localSheetId="3">#REF!</definedName>
    <definedName name="licerra" localSheetId="7">#REF!</definedName>
    <definedName name="licerra">#REF!</definedName>
    <definedName name="limata" localSheetId="3">#REF!</definedName>
    <definedName name="limata" localSheetId="7">#REF!</definedName>
    <definedName name="limata">#REF!</definedName>
    <definedName name="luis" localSheetId="7">'[5]REAJU (2)'!$H$35</definedName>
    <definedName name="luis">'[6]REAJU (2)'!$H$35</definedName>
    <definedName name="marco" localSheetId="3">#REF!</definedName>
    <definedName name="marco" localSheetId="7">#REF!</definedName>
    <definedName name="marco">#REF!</definedName>
    <definedName name="mds" localSheetId="3">#REF!</definedName>
    <definedName name="mds" localSheetId="7">#REF!</definedName>
    <definedName name="mds">#REF!</definedName>
    <definedName name="Mem">'[1]Mat Asf'!$C$37</definedName>
    <definedName name="mo_base" localSheetId="3">#REF!</definedName>
    <definedName name="mo_base" localSheetId="7">#REF!</definedName>
    <definedName name="mo_base">#REF!</definedName>
    <definedName name="mo_sub_base" localSheetId="3">#REF!</definedName>
    <definedName name="mo_sub_base" localSheetId="7">#REF!</definedName>
    <definedName name="mo_sub_base">#REF!</definedName>
    <definedName name="mobase" localSheetId="3">#REF!</definedName>
    <definedName name="mobase" localSheetId="7">#REF!</definedName>
    <definedName name="mobase">#REF!</definedName>
    <definedName name="mocomercial" localSheetId="3">#REF!</definedName>
    <definedName name="mocomercial">#REF!</definedName>
    <definedName name="molocal" localSheetId="3">#REF!</definedName>
    <definedName name="molocal">#REF!</definedName>
    <definedName name="mosub" localSheetId="3">#REF!</definedName>
    <definedName name="mosub">#REF!</definedName>
    <definedName name="muro" localSheetId="3">#REF!</definedName>
    <definedName name="muro">#REF!</definedName>
    <definedName name="nÁID" localSheetId="3">'[2]Aterro PonteSul'!#REF!</definedName>
    <definedName name="nÁID">'[2]Aterro PonteSul'!#REF!</definedName>
    <definedName name="OAC" localSheetId="3">#REF!</definedName>
    <definedName name="OAC" localSheetId="7">#REF!</definedName>
    <definedName name="OAC">#REF!</definedName>
    <definedName name="OAE" localSheetId="3">#REF!</definedName>
    <definedName name="OAE" localSheetId="7">#REF!</definedName>
    <definedName name="OAE">#REF!</definedName>
    <definedName name="obra" localSheetId="3">#REF!</definedName>
    <definedName name="obra" localSheetId="7">#REF!</definedName>
    <definedName name="obra">#REF!</definedName>
    <definedName name="OCOM" localSheetId="3">#REF!</definedName>
    <definedName name="OCOM">#REF!</definedName>
    <definedName name="Orçamento" localSheetId="3">#REF!</definedName>
    <definedName name="Orçamento">#REF!</definedName>
    <definedName name="ordem" localSheetId="3">#REF!</definedName>
    <definedName name="ordem">#REF!</definedName>
    <definedName name="orlando" localSheetId="3">#REF!</definedName>
    <definedName name="orlando">#REF!</definedName>
    <definedName name="pal1x1" localSheetId="3">#REF!</definedName>
    <definedName name="pal1x1">#REF!</definedName>
    <definedName name="patrolamento" localSheetId="3">#REF!</definedName>
    <definedName name="patrolamento">#REF!</definedName>
    <definedName name="pavi" localSheetId="3">#REF!</definedName>
    <definedName name="pavi">#REF!</definedName>
    <definedName name="pcat" localSheetId="3">#REF!</definedName>
    <definedName name="pcat">#REF!</definedName>
    <definedName name="pdmt" localSheetId="3">#REF!</definedName>
    <definedName name="pdmt">#REF!</definedName>
    <definedName name="pdmt1000" localSheetId="3">#REF!</definedName>
    <definedName name="pdmt1000">#REF!</definedName>
    <definedName name="pdmt1200" localSheetId="3">#REF!</definedName>
    <definedName name="pdmt1200">#REF!</definedName>
    <definedName name="pdmt200" localSheetId="3">#REF!</definedName>
    <definedName name="pdmt200">#REF!</definedName>
    <definedName name="pdmt400" localSheetId="3">#REF!</definedName>
    <definedName name="pdmt400">#REF!</definedName>
    <definedName name="pdmt50" localSheetId="3">#REF!</definedName>
    <definedName name="pdmt50">#REF!</definedName>
    <definedName name="pdmt600" localSheetId="3">#REF!</definedName>
    <definedName name="pdmt600">#REF!</definedName>
    <definedName name="pdmt800" localSheetId="3">#REF!</definedName>
    <definedName name="pdmt800">#REF!</definedName>
    <definedName name="PEDREIRA" localSheetId="3">#REF!</definedName>
    <definedName name="PEDREIRA">#REF!</definedName>
    <definedName name="perac" localSheetId="3">#REF!</definedName>
    <definedName name="perac">#REF!</definedName>
    <definedName name="persim" localSheetId="3">#REF!</definedName>
    <definedName name="persim">#REF!</definedName>
    <definedName name="pil2x05" localSheetId="3">#REF!</definedName>
    <definedName name="pil2x05">#REF!</definedName>
    <definedName name="pil2x1" localSheetId="3">#REF!</definedName>
    <definedName name="pil2x1">#REF!</definedName>
    <definedName name="pir" localSheetId="3">#REF!</definedName>
    <definedName name="pir">#REF!</definedName>
    <definedName name="portfiscal" localSheetId="3">#REF!</definedName>
    <definedName name="portfiscal">#REF!</definedName>
    <definedName name="portm1" localSheetId="3">#REF!</definedName>
    <definedName name="portm1">#REF!</definedName>
    <definedName name="portm2" localSheetId="3">#REF!</definedName>
    <definedName name="portm2">#REF!</definedName>
    <definedName name="pro" localSheetId="3">#REF!</definedName>
    <definedName name="pro">#REF!</definedName>
    <definedName name="pz" localSheetId="3">#REF!</definedName>
    <definedName name="pz">#REF!</definedName>
    <definedName name="rdreno" localSheetId="3">#REF!</definedName>
    <definedName name="rdreno">#REF!</definedName>
    <definedName name="reatd" localSheetId="3">#REF!</definedName>
    <definedName name="reatd">#REF!</definedName>
    <definedName name="reatgd" localSheetId="3">#REF!</definedName>
    <definedName name="reatgd">#REF!</definedName>
    <definedName name="reatgs" localSheetId="3">#REF!</definedName>
    <definedName name="reatgs">#REF!</definedName>
    <definedName name="reatgt" localSheetId="3">[2]DMT_EV!#REF!</definedName>
    <definedName name="reatgt">[2]DMT_EV!#REF!</definedName>
    <definedName name="reats" localSheetId="3">#REF!</definedName>
    <definedName name="reats" localSheetId="7">#REF!</definedName>
    <definedName name="reats">#REF!</definedName>
    <definedName name="reatt" localSheetId="3">#REF!</definedName>
    <definedName name="reatt" localSheetId="7">#REF!</definedName>
    <definedName name="reatt">#REF!</definedName>
    <definedName name="referência" localSheetId="3">#REF!</definedName>
    <definedName name="referência" localSheetId="7">#REF!</definedName>
    <definedName name="referência">#REF!</definedName>
    <definedName name="REGULA" localSheetId="3">#REF!</definedName>
    <definedName name="REGULA">#REF!</definedName>
    <definedName name="REMOÇÃO" localSheetId="3">#REF!</definedName>
    <definedName name="REMOÇÃO">#REF!</definedName>
    <definedName name="roac" localSheetId="3">#REF!</definedName>
    <definedName name="roac">#REF!</definedName>
    <definedName name="roae" localSheetId="3">#REF!</definedName>
    <definedName name="roae">#REF!</definedName>
    <definedName name="roc" localSheetId="3">#REF!</definedName>
    <definedName name="roc">#REF!</definedName>
    <definedName name="rodovia" localSheetId="3">#REF!</definedName>
    <definedName name="rodovia">#REF!</definedName>
    <definedName name="rpavi" localSheetId="3">#REF!</definedName>
    <definedName name="rpavi">#REF!</definedName>
    <definedName name="RR_2C" localSheetId="3">#REF!</definedName>
    <definedName name="RR_2C">#REF!</definedName>
    <definedName name="rrcerca" localSheetId="3">#REF!</definedName>
    <definedName name="rrcerca">#REF!</definedName>
    <definedName name="rsinal" localSheetId="3">#REF!</definedName>
    <definedName name="rsinal">#REF!</definedName>
    <definedName name="rterra" localSheetId="3">#REF!</definedName>
    <definedName name="rterra">#REF!</definedName>
    <definedName name="saterro" localSheetId="3">#REF!</definedName>
    <definedName name="saterro">#REF!</definedName>
    <definedName name="scat" localSheetId="3">#REF!</definedName>
    <definedName name="scat">#REF!</definedName>
    <definedName name="scorte" localSheetId="3">#REF!</definedName>
    <definedName name="scorte">#REF!</definedName>
    <definedName name="sdmt" localSheetId="3">#REF!</definedName>
    <definedName name="sdmt">#REF!</definedName>
    <definedName name="sdmt1000" localSheetId="3">#REF!</definedName>
    <definedName name="sdmt1000">#REF!</definedName>
    <definedName name="sdmt1200" localSheetId="3">#REF!</definedName>
    <definedName name="sdmt1200">#REF!</definedName>
    <definedName name="sdmt200" localSheetId="3">#REF!</definedName>
    <definedName name="sdmt200">#REF!</definedName>
    <definedName name="sdmt400" localSheetId="3">#REF!</definedName>
    <definedName name="sdmt400">#REF!</definedName>
    <definedName name="sdmt50" localSheetId="3">#REF!</definedName>
    <definedName name="sdmt50">#REF!</definedName>
    <definedName name="sdmt600" localSheetId="3">#REF!</definedName>
    <definedName name="sdmt600">#REF!</definedName>
    <definedName name="sdmt800" localSheetId="3">#REF!</definedName>
    <definedName name="sdmt800">#REF!</definedName>
    <definedName name="Serviços" localSheetId="7">[8]Serviços!$A$3:$E$1403</definedName>
    <definedName name="Serviços">[9]Serviços!$A$3:$E$1403</definedName>
    <definedName name="Serviços_1">[10]Serviços!$A$3:$AE$2694</definedName>
    <definedName name="Serviços_10">[10]Serviços!$A$3:$AE$2694</definedName>
    <definedName name="Serviços_11">[10]Serviços!$A$3:$AE$2694</definedName>
    <definedName name="Serviços_12">[10]Serviços!$A$3:$AE$2694</definedName>
    <definedName name="Serviços_2">[10]Serviços!$A$3:$AE$2694</definedName>
    <definedName name="Serviços_3">[10]Serviços!$A$3:$AE$2694</definedName>
    <definedName name="Serviços_4">[10]Serviços!$A$3:$AE$2694</definedName>
    <definedName name="Serviços_5">[10]Serviços!$A$3:$AE$2694</definedName>
    <definedName name="Serviços_6">[10]Serviços!$A$3:$AE$2694</definedName>
    <definedName name="Serviços_7">[10]Serviços!$A$3:$AE$2694</definedName>
    <definedName name="Serviços_8">[10]Serviços!$A$3:$AE$2694</definedName>
    <definedName name="Serviços_9">[10]Serviços!$A$3:$AE$2694</definedName>
    <definedName name="SINALI" localSheetId="3">#REF!</definedName>
    <definedName name="SINALI" localSheetId="7">#REF!</definedName>
    <definedName name="SINALI">#REF!</definedName>
    <definedName name="subrog" localSheetId="3">#REF!</definedName>
    <definedName name="subrog" localSheetId="7">#REF!</definedName>
    <definedName name="subrog">#REF!</definedName>
    <definedName name="tcat" localSheetId="3">#REF!</definedName>
    <definedName name="tcat" localSheetId="7">#REF!</definedName>
    <definedName name="tcat">#REF!</definedName>
    <definedName name="terra" localSheetId="3">#REF!</definedName>
    <definedName name="terra">#REF!</definedName>
    <definedName name="teste" localSheetId="3">#REF!</definedName>
    <definedName name="teste">#REF!</definedName>
    <definedName name="teste2" localSheetId="3">#REF!</definedName>
    <definedName name="teste2">#REF!</definedName>
    <definedName name="_xlnm.Print_Titles" localSheetId="6">Composição!$1:$3</definedName>
    <definedName name="_xlnm.Print_Titles" localSheetId="3">Cronograma!$A:$I,Cronograma!$1:$9</definedName>
    <definedName name="_xlnm.Print_Titles" localSheetId="1">Orçamento!$1:$10</definedName>
    <definedName name="_xlnm.Print_Titles" localSheetId="2">Resumo!$1:$9</definedName>
    <definedName name="trecho" localSheetId="3">#REF!</definedName>
    <definedName name="trecho" localSheetId="7">#REF!</definedName>
    <definedName name="trecho">#REF!</definedName>
    <definedName name="TSD" localSheetId="3">#REF!</definedName>
    <definedName name="TSD" localSheetId="7">#REF!</definedName>
    <definedName name="TSD">#REF!</definedName>
    <definedName name="TSs" localSheetId="3">#REF!</definedName>
    <definedName name="TSs" localSheetId="7">#REF!</definedName>
    <definedName name="TSs">#REF!</definedName>
    <definedName name="valeta" localSheetId="3">#REF!</definedName>
    <definedName name="valeta">#REF!</definedName>
    <definedName name="volbase" localSheetId="3">#REF!</definedName>
    <definedName name="volbase">#REF!</definedName>
    <definedName name="volsub" localSheetId="3">#REF!</definedName>
    <definedName name="volsub">#REF!</definedName>
    <definedName name="zebra" localSheetId="3">#REF!</definedName>
    <definedName name="zebra">#REF!</definedName>
    <definedName name="zenil" localSheetId="3">#REF!</definedName>
    <definedName name="zenil">#REF!</definedName>
  </definedNames>
  <calcPr calcId="162913" fullPrecision="0"/>
</workbook>
</file>

<file path=xl/calcChain.xml><?xml version="1.0" encoding="utf-8"?>
<calcChain xmlns="http://schemas.openxmlformats.org/spreadsheetml/2006/main">
  <c r="G13" i="1" l="1"/>
  <c r="G14" i="1"/>
  <c r="G15" i="1"/>
  <c r="G16" i="1"/>
  <c r="G17" i="1"/>
  <c r="G12" i="1"/>
  <c r="F24" i="1" l="1"/>
  <c r="B4" i="1" l="1"/>
  <c r="D251" i="1"/>
  <c r="A251" i="1"/>
  <c r="H1057" i="9"/>
  <c r="H1056" i="9"/>
  <c r="H1055" i="9"/>
  <c r="H1054" i="9"/>
  <c r="H1053" i="9"/>
  <c r="H1047" i="9"/>
  <c r="H1046" i="9"/>
  <c r="F248" i="1"/>
  <c r="H1048" i="9" l="1"/>
  <c r="H1050" i="9" s="1"/>
  <c r="H1058" i="9"/>
  <c r="I15" i="1"/>
  <c r="J15" i="1" s="1"/>
  <c r="I14" i="1"/>
  <c r="J14" i="1" s="1"/>
  <c r="D13" i="1"/>
  <c r="A13" i="1"/>
  <c r="F250" i="1"/>
  <c r="F96" i="1"/>
  <c r="F60" i="1"/>
  <c r="AE43" i="16"/>
  <c r="D20" i="16"/>
  <c r="E20" i="16" s="1"/>
  <c r="D19" i="16"/>
  <c r="E19" i="16" s="1"/>
  <c r="D18" i="16"/>
  <c r="E18" i="16" s="1"/>
  <c r="D17" i="16"/>
  <c r="E17" i="16" s="1"/>
  <c r="D16" i="16"/>
  <c r="E16" i="16" s="1"/>
  <c r="D15" i="16"/>
  <c r="E15" i="16" s="1"/>
  <c r="D14" i="16"/>
  <c r="E14" i="16" s="1"/>
  <c r="D13" i="16"/>
  <c r="E13" i="16" s="1"/>
  <c r="D12" i="16"/>
  <c r="E12" i="16" s="1"/>
  <c r="D11" i="16"/>
  <c r="E11" i="16" s="1"/>
  <c r="D10" i="16"/>
  <c r="E10" i="16" s="1"/>
  <c r="D9" i="16"/>
  <c r="E9" i="16" s="1"/>
  <c r="D8" i="16"/>
  <c r="E8" i="16" s="1"/>
  <c r="D7" i="16"/>
  <c r="E7" i="16" s="1"/>
  <c r="F6" i="16"/>
  <c r="D6" i="16"/>
  <c r="D5" i="16"/>
  <c r="F5" i="16" s="1"/>
  <c r="D65" i="16"/>
  <c r="D64" i="16"/>
  <c r="D63" i="16"/>
  <c r="D62" i="16"/>
  <c r="D61" i="16"/>
  <c r="H1060" i="9" l="1"/>
  <c r="B14" i="2"/>
  <c r="H1013" i="9"/>
  <c r="H1014" i="9"/>
  <c r="H1015" i="9"/>
  <c r="H1016" i="9"/>
  <c r="H1017" i="9"/>
  <c r="H1018" i="9"/>
  <c r="H1019" i="9"/>
  <c r="H1020" i="9"/>
  <c r="H1021" i="9"/>
  <c r="H1022" i="9"/>
  <c r="H1023" i="9"/>
  <c r="H1024" i="9"/>
  <c r="H1025" i="9"/>
  <c r="H1026" i="9"/>
  <c r="H1027" i="9"/>
  <c r="H1028" i="9"/>
  <c r="H1029" i="9"/>
  <c r="H1030" i="9"/>
  <c r="H1031" i="9"/>
  <c r="H1032" i="9"/>
  <c r="H1033" i="9"/>
  <c r="H1034" i="9"/>
  <c r="H1035" i="9"/>
  <c r="H1036" i="9"/>
  <c r="H1037" i="9"/>
  <c r="H1005" i="9"/>
  <c r="H1012" i="9"/>
  <c r="H1006" i="9"/>
  <c r="H1038" i="9" l="1"/>
  <c r="H1007" i="9"/>
  <c r="H1009" i="9" s="1"/>
  <c r="H1040" i="9" s="1"/>
  <c r="I13" i="1" s="1"/>
  <c r="J13" i="1" s="1"/>
  <c r="H258" i="9"/>
  <c r="H257" i="9"/>
  <c r="H256" i="9"/>
  <c r="H255" i="9"/>
  <c r="H254" i="9"/>
  <c r="H253" i="9"/>
  <c r="H252" i="9"/>
  <c r="H246" i="9"/>
  <c r="H245" i="9"/>
  <c r="H244" i="9"/>
  <c r="H217" i="9"/>
  <c r="H216" i="9"/>
  <c r="H215" i="9"/>
  <c r="H214" i="9"/>
  <c r="H213" i="9"/>
  <c r="H212" i="9"/>
  <c r="H211" i="9"/>
  <c r="H210" i="9"/>
  <c r="H209" i="9"/>
  <c r="H208" i="9"/>
  <c r="H207" i="9"/>
  <c r="H201" i="9"/>
  <c r="H202" i="9" s="1"/>
  <c r="H204" i="9" s="1"/>
  <c r="H259" i="9" l="1"/>
  <c r="H247" i="9"/>
  <c r="H249" i="9" s="1"/>
  <c r="H218" i="9"/>
  <c r="H220" i="9" s="1"/>
  <c r="F22" i="1"/>
  <c r="F21" i="1"/>
  <c r="I17" i="1"/>
  <c r="J17" i="1" s="1"/>
  <c r="A39" i="1"/>
  <c r="D39" i="1"/>
  <c r="F65" i="1"/>
  <c r="F67" i="1" s="1"/>
  <c r="H261" i="9" l="1"/>
  <c r="F90" i="1"/>
  <c r="F88" i="1"/>
  <c r="F87" i="1"/>
  <c r="F81" i="1"/>
  <c r="F255" i="1"/>
  <c r="L15" i="24" l="1"/>
  <c r="O15" i="24" s="1"/>
  <c r="R15" i="24" s="1"/>
  <c r="U15" i="24" s="1"/>
  <c r="X15" i="24" s="1"/>
  <c r="AA15" i="24" s="1"/>
  <c r="L16" i="24"/>
  <c r="O16" i="24" s="1"/>
  <c r="R16" i="24" s="1"/>
  <c r="U16" i="24" s="1"/>
  <c r="X16" i="24" s="1"/>
  <c r="AA16" i="24" s="1"/>
  <c r="L17" i="24"/>
  <c r="O17" i="24"/>
  <c r="R17" i="24" s="1"/>
  <c r="U17" i="24" s="1"/>
  <c r="X17" i="24" s="1"/>
  <c r="AA17" i="24" s="1"/>
  <c r="L18" i="24"/>
  <c r="O18" i="24" s="1"/>
  <c r="R18" i="24" s="1"/>
  <c r="U18" i="24" s="1"/>
  <c r="X18" i="24" s="1"/>
  <c r="AA18" i="24" s="1"/>
  <c r="L19" i="24"/>
  <c r="O19" i="24" s="1"/>
  <c r="R19" i="24" s="1"/>
  <c r="U19" i="24" s="1"/>
  <c r="X19" i="24" s="1"/>
  <c r="AA19" i="24" s="1"/>
  <c r="L20" i="24"/>
  <c r="O20" i="24" s="1"/>
  <c r="R20" i="24" s="1"/>
  <c r="U20" i="24" s="1"/>
  <c r="X20" i="24" s="1"/>
  <c r="AA20" i="24" s="1"/>
  <c r="L21" i="24"/>
  <c r="O21" i="24" s="1"/>
  <c r="R21" i="24" s="1"/>
  <c r="U21" i="24" s="1"/>
  <c r="X21" i="24" s="1"/>
  <c r="AA21" i="24" s="1"/>
  <c r="L22" i="24"/>
  <c r="O22" i="24" s="1"/>
  <c r="R22" i="24" s="1"/>
  <c r="U22" i="24" s="1"/>
  <c r="X22" i="24" s="1"/>
  <c r="AA22" i="24" s="1"/>
  <c r="L23" i="24"/>
  <c r="O23" i="24" s="1"/>
  <c r="R23" i="24" s="1"/>
  <c r="U23" i="24" s="1"/>
  <c r="X23" i="24" s="1"/>
  <c r="AA23" i="24" s="1"/>
  <c r="F27" i="2"/>
  <c r="E27" i="2"/>
  <c r="D27" i="2"/>
  <c r="C27" i="2"/>
  <c r="B27" i="2"/>
  <c r="B27" i="24" s="1"/>
  <c r="F26" i="2"/>
  <c r="E26" i="2"/>
  <c r="D26" i="2"/>
  <c r="C26" i="2"/>
  <c r="B26" i="2"/>
  <c r="B26" i="24" s="1"/>
  <c r="F25" i="2"/>
  <c r="E25" i="2"/>
  <c r="D25" i="2"/>
  <c r="C25" i="2"/>
  <c r="B25" i="2"/>
  <c r="B25" i="24" s="1"/>
  <c r="F24" i="2"/>
  <c r="E24" i="2"/>
  <c r="D24" i="2"/>
  <c r="C24" i="2"/>
  <c r="B24" i="2"/>
  <c r="B24" i="24" s="1"/>
  <c r="F23" i="2"/>
  <c r="E23" i="2"/>
  <c r="D23" i="2"/>
  <c r="C23" i="2"/>
  <c r="B23" i="2"/>
  <c r="B23" i="24" s="1"/>
  <c r="F22" i="2"/>
  <c r="E22" i="2"/>
  <c r="D22" i="2"/>
  <c r="C22" i="2"/>
  <c r="B22" i="2"/>
  <c r="B22" i="24" s="1"/>
  <c r="F21" i="2"/>
  <c r="E21" i="2"/>
  <c r="D21" i="2"/>
  <c r="C21" i="2"/>
  <c r="B21" i="2"/>
  <c r="B21" i="24" s="1"/>
  <c r="F20" i="2"/>
  <c r="E20" i="2"/>
  <c r="D20" i="2"/>
  <c r="C20" i="2"/>
  <c r="B20" i="2"/>
  <c r="B20" i="24" s="1"/>
  <c r="F19" i="2"/>
  <c r="E19" i="2"/>
  <c r="D19" i="2"/>
  <c r="C19" i="2"/>
  <c r="B19" i="2"/>
  <c r="B19" i="24" s="1"/>
  <c r="F18" i="2"/>
  <c r="E18" i="2"/>
  <c r="D18" i="2"/>
  <c r="C18" i="2"/>
  <c r="B18" i="2"/>
  <c r="B18" i="24" s="1"/>
  <c r="F17" i="2"/>
  <c r="E17" i="2"/>
  <c r="D17" i="2"/>
  <c r="C17" i="2"/>
  <c r="B17" i="2"/>
  <c r="B17" i="24" s="1"/>
  <c r="F16" i="2"/>
  <c r="E16" i="2"/>
  <c r="D16" i="2"/>
  <c r="C16" i="2"/>
  <c r="B16" i="2"/>
  <c r="B16" i="24" s="1"/>
  <c r="F15" i="2"/>
  <c r="E15" i="2"/>
  <c r="D15" i="2"/>
  <c r="C15" i="2"/>
  <c r="B15" i="2"/>
  <c r="B15" i="24" s="1"/>
  <c r="F14" i="2"/>
  <c r="E14" i="2"/>
  <c r="D14" i="2"/>
  <c r="C14" i="2"/>
  <c r="B14" i="24"/>
  <c r="F13" i="2"/>
  <c r="E13" i="2"/>
  <c r="D13" i="2"/>
  <c r="C13" i="2"/>
  <c r="B13" i="2"/>
  <c r="B13" i="24" s="1"/>
  <c r="F12" i="2"/>
  <c r="E12" i="2"/>
  <c r="D12" i="2"/>
  <c r="C12" i="2"/>
  <c r="B12" i="2"/>
  <c r="B12" i="24" s="1"/>
  <c r="F11" i="2"/>
  <c r="E11" i="2"/>
  <c r="D11" i="2"/>
  <c r="C11" i="2"/>
  <c r="B11" i="2"/>
  <c r="B11" i="24" s="1"/>
  <c r="B10" i="2"/>
  <c r="B10" i="24" s="1"/>
  <c r="A27" i="2"/>
  <c r="A27" i="24" s="1"/>
  <c r="A26" i="2"/>
  <c r="A26" i="24" s="1"/>
  <c r="A25" i="2"/>
  <c r="A25" i="24" s="1"/>
  <c r="A24" i="2"/>
  <c r="A24" i="24" s="1"/>
  <c r="A23" i="2"/>
  <c r="A23" i="24" s="1"/>
  <c r="A22" i="2"/>
  <c r="A22" i="24" s="1"/>
  <c r="A21" i="2"/>
  <c r="A21" i="24" s="1"/>
  <c r="A20" i="2"/>
  <c r="A20" i="24" s="1"/>
  <c r="A19" i="2"/>
  <c r="A19" i="24" s="1"/>
  <c r="A18" i="2"/>
  <c r="A18" i="24" s="1"/>
  <c r="A17" i="2"/>
  <c r="A17" i="24" s="1"/>
  <c r="A16" i="2"/>
  <c r="A16" i="24" s="1"/>
  <c r="A15" i="2"/>
  <c r="A15" i="24" s="1"/>
  <c r="A14" i="2"/>
  <c r="A14" i="24" s="1"/>
  <c r="A13" i="2"/>
  <c r="A13" i="24" s="1"/>
  <c r="A12" i="2"/>
  <c r="A12" i="24" s="1"/>
  <c r="A11" i="2"/>
  <c r="A11" i="24" s="1"/>
  <c r="A10" i="2"/>
  <c r="A10" i="24" s="1"/>
  <c r="I16" i="1" l="1"/>
  <c r="J16" i="1" s="1"/>
  <c r="I12" i="1"/>
  <c r="J12" i="1" s="1"/>
  <c r="A6" i="10" l="1"/>
  <c r="D5" i="10"/>
  <c r="B5" i="10"/>
  <c r="A5" i="10"/>
  <c r="I4" i="10"/>
  <c r="A4" i="10"/>
  <c r="I2" i="10"/>
  <c r="A2" i="10"/>
  <c r="A6" i="4"/>
  <c r="D5" i="4"/>
  <c r="B5" i="4"/>
  <c r="A5" i="4"/>
  <c r="I4" i="4"/>
  <c r="A4" i="4"/>
  <c r="I2" i="4"/>
  <c r="A2" i="4"/>
  <c r="M8" i="24" l="1"/>
  <c r="P8" i="24" s="1"/>
  <c r="S8" i="24" s="1"/>
  <c r="V8" i="24" s="1"/>
  <c r="Y8" i="24" s="1"/>
  <c r="L27" i="24"/>
  <c r="O27" i="24" s="1"/>
  <c r="R27" i="24" s="1"/>
  <c r="U27" i="24" s="1"/>
  <c r="X27" i="24" s="1"/>
  <c r="AA27" i="24" s="1"/>
  <c r="L26" i="24"/>
  <c r="O26" i="24" s="1"/>
  <c r="R26" i="24" s="1"/>
  <c r="U26" i="24" s="1"/>
  <c r="X26" i="24" s="1"/>
  <c r="AA26" i="24" s="1"/>
  <c r="L25" i="24"/>
  <c r="O25" i="24" s="1"/>
  <c r="R25" i="24" s="1"/>
  <c r="U25" i="24" s="1"/>
  <c r="X25" i="24" s="1"/>
  <c r="AA25" i="24" s="1"/>
  <c r="L24" i="24"/>
  <c r="O24" i="24" s="1"/>
  <c r="R24" i="24" s="1"/>
  <c r="U24" i="24" s="1"/>
  <c r="X24" i="24" s="1"/>
  <c r="AA24" i="24" s="1"/>
  <c r="L14" i="24"/>
  <c r="O14" i="24" s="1"/>
  <c r="R14" i="24" s="1"/>
  <c r="U14" i="24" s="1"/>
  <c r="X14" i="24" s="1"/>
  <c r="AA14" i="24" s="1"/>
  <c r="L13" i="24"/>
  <c r="O13" i="24" s="1"/>
  <c r="R13" i="24" s="1"/>
  <c r="U13" i="24" s="1"/>
  <c r="X13" i="24" s="1"/>
  <c r="AA13" i="24" s="1"/>
  <c r="L12" i="24"/>
  <c r="O12" i="24" s="1"/>
  <c r="R12" i="24" s="1"/>
  <c r="U12" i="24" s="1"/>
  <c r="X12" i="24" s="1"/>
  <c r="AA12" i="24" s="1"/>
  <c r="L11" i="24"/>
  <c r="O11" i="24" s="1"/>
  <c r="R11" i="24" s="1"/>
  <c r="U11" i="24" s="1"/>
  <c r="X11" i="24" s="1"/>
  <c r="AA11" i="24" s="1"/>
  <c r="L10" i="24"/>
  <c r="O10" i="24" s="1"/>
  <c r="R10" i="24" s="1"/>
  <c r="U10" i="24" s="1"/>
  <c r="X10" i="24" s="1"/>
  <c r="AA10" i="24" s="1"/>
  <c r="F5" i="24"/>
  <c r="A6" i="24"/>
  <c r="B5" i="24"/>
  <c r="A5" i="24"/>
  <c r="I4" i="24"/>
  <c r="A4" i="24"/>
  <c r="I2" i="24"/>
  <c r="A2" i="24"/>
  <c r="A1" i="1" l="1"/>
  <c r="I5" i="2"/>
  <c r="A7" i="2"/>
  <c r="A1" i="4" l="1"/>
  <c r="A1" i="24"/>
  <c r="A3" i="24"/>
  <c r="A3" i="4"/>
  <c r="A3" i="10"/>
  <c r="H462" i="9" l="1"/>
  <c r="H461" i="9"/>
  <c r="H460" i="9"/>
  <c r="H459" i="9"/>
  <c r="H458" i="9"/>
  <c r="H457" i="9"/>
  <c r="H456" i="9"/>
  <c r="H455" i="9"/>
  <c r="H449" i="9"/>
  <c r="H448" i="9"/>
  <c r="H538" i="9"/>
  <c r="H537" i="9"/>
  <c r="H536" i="9"/>
  <c r="H530" i="9"/>
  <c r="H529" i="9"/>
  <c r="H450" i="9" l="1"/>
  <c r="H452" i="9" s="1"/>
  <c r="H531" i="9"/>
  <c r="H533" i="9" s="1"/>
  <c r="H539" i="9"/>
  <c r="H463" i="9"/>
  <c r="H541" i="9" l="1"/>
  <c r="H465" i="9"/>
  <c r="H518" i="9" l="1"/>
  <c r="H520" i="9"/>
  <c r="H519" i="9"/>
  <c r="D64" i="1" l="1"/>
  <c r="A64" i="1"/>
  <c r="A47" i="1"/>
  <c r="D47" i="1"/>
  <c r="H995" i="9" l="1"/>
  <c r="H994" i="9"/>
  <c r="H993" i="9"/>
  <c r="H992" i="9"/>
  <c r="H991" i="9"/>
  <c r="H985" i="9"/>
  <c r="H984" i="9"/>
  <c r="H983" i="9"/>
  <c r="H982" i="9"/>
  <c r="H996" i="9" l="1"/>
  <c r="H986" i="9"/>
  <c r="H988" i="9" s="1"/>
  <c r="H998" i="9" l="1"/>
  <c r="B26" i="18"/>
  <c r="E23" i="18"/>
  <c r="G23" i="18" s="1"/>
  <c r="E22" i="18"/>
  <c r="G22" i="18" s="1"/>
  <c r="E21" i="18"/>
  <c r="G21" i="18" s="1"/>
  <c r="E20" i="18"/>
  <c r="G20" i="18" s="1"/>
  <c r="E19" i="18"/>
  <c r="G19" i="18" s="1"/>
  <c r="E18" i="18"/>
  <c r="G18" i="18" s="1"/>
  <c r="E17" i="18"/>
  <c r="G17" i="18" s="1"/>
  <c r="E16" i="18"/>
  <c r="G16" i="18" s="1"/>
  <c r="B12" i="18"/>
  <c r="E11" i="18"/>
  <c r="G11" i="18" s="1"/>
  <c r="E10" i="18"/>
  <c r="G10" i="18" s="1"/>
  <c r="E9" i="18"/>
  <c r="G9" i="18" s="1"/>
  <c r="E8" i="18"/>
  <c r="G8" i="18" s="1"/>
  <c r="E7" i="18"/>
  <c r="G7" i="18" s="1"/>
  <c r="E6" i="18"/>
  <c r="G6" i="18" s="1"/>
  <c r="E5" i="18"/>
  <c r="G5" i="18" s="1"/>
  <c r="E4" i="18"/>
  <c r="G4" i="18" s="1"/>
  <c r="E3" i="18"/>
  <c r="G3" i="18" s="1"/>
  <c r="H973" i="9" l="1"/>
  <c r="H972" i="9"/>
  <c r="H971" i="9"/>
  <c r="H970" i="9"/>
  <c r="H969" i="9"/>
  <c r="H968" i="9"/>
  <c r="H962" i="9"/>
  <c r="H961" i="9"/>
  <c r="H960" i="9"/>
  <c r="AG43" i="16"/>
  <c r="AH43" i="16" s="1"/>
  <c r="AG44" i="16"/>
  <c r="AG45" i="16"/>
  <c r="AG46" i="16"/>
  <c r="AG47" i="16"/>
  <c r="H974" i="9" l="1"/>
  <c r="H963" i="9"/>
  <c r="H965" i="9" s="1"/>
  <c r="S82" i="16"/>
  <c r="U82" i="16" s="1"/>
  <c r="S83" i="16"/>
  <c r="U83" i="16" s="1"/>
  <c r="S84" i="16"/>
  <c r="U84" i="16" s="1"/>
  <c r="S85" i="16"/>
  <c r="U85" i="16" s="1"/>
  <c r="S86" i="16"/>
  <c r="U86" i="16" s="1"/>
  <c r="S81" i="16"/>
  <c r="U81" i="16" s="1"/>
  <c r="H976" i="9" l="1"/>
  <c r="AA80" i="16"/>
  <c r="H951" i="9"/>
  <c r="H950" i="9"/>
  <c r="H944" i="9"/>
  <c r="H943" i="9"/>
  <c r="H945" i="9" s="1"/>
  <c r="H947" i="9" s="1"/>
  <c r="H952" i="9" l="1"/>
  <c r="H954" i="9" s="1"/>
  <c r="L44" i="16" l="1"/>
  <c r="H192" i="9" l="1"/>
  <c r="H191" i="9"/>
  <c r="H190" i="9"/>
  <c r="H189" i="9"/>
  <c r="H188" i="9"/>
  <c r="H187" i="9"/>
  <c r="H186" i="9"/>
  <c r="H182" i="9"/>
  <c r="H176" i="9"/>
  <c r="H193" i="9" l="1"/>
  <c r="D22" i="17"/>
  <c r="E22" i="17" s="1"/>
  <c r="G22" i="17"/>
  <c r="B5" i="1" l="1"/>
  <c r="B4" i="24" l="1"/>
  <c r="B4" i="4"/>
  <c r="B4" i="10"/>
  <c r="F555" i="9"/>
  <c r="H322" i="9"/>
  <c r="H324" i="9" s="1"/>
  <c r="D70" i="16"/>
  <c r="E70" i="16" s="1"/>
  <c r="F97" i="1"/>
  <c r="X43" i="16"/>
  <c r="T57" i="16"/>
  <c r="V57" i="16" s="1"/>
  <c r="U57" i="16" l="1"/>
  <c r="T51" i="16"/>
  <c r="V51" i="16" s="1"/>
  <c r="N44" i="16"/>
  <c r="T38" i="16"/>
  <c r="U38" i="16" s="1"/>
  <c r="T36" i="16"/>
  <c r="V36" i="16" s="1"/>
  <c r="T32" i="16"/>
  <c r="V32" i="16" s="1"/>
  <c r="T30" i="16"/>
  <c r="V30" i="16" s="1"/>
  <c r="AD69" i="16"/>
  <c r="AB69" i="16"/>
  <c r="AD68" i="16"/>
  <c r="AB68" i="16"/>
  <c r="AB63" i="16"/>
  <c r="AD63" i="16"/>
  <c r="AB64" i="16"/>
  <c r="AD64" i="16"/>
  <c r="AB65" i="16"/>
  <c r="AD65" i="16"/>
  <c r="AB34" i="16"/>
  <c r="AB35" i="16"/>
  <c r="AD35" i="16"/>
  <c r="AB36" i="16"/>
  <c r="AD36" i="16"/>
  <c r="AB37" i="16"/>
  <c r="AD37" i="16"/>
  <c r="AB38" i="16"/>
  <c r="AD38" i="16"/>
  <c r="AB39" i="16"/>
  <c r="AD39" i="16"/>
  <c r="AB40" i="16"/>
  <c r="AD40" i="16"/>
  <c r="AB41" i="16"/>
  <c r="AD41" i="16"/>
  <c r="AB42" i="16"/>
  <c r="AD42" i="16"/>
  <c r="AB44" i="16"/>
  <c r="AB45" i="16"/>
  <c r="AB46" i="16"/>
  <c r="AB47" i="16"/>
  <c r="T63" i="16"/>
  <c r="U63" i="16" s="1"/>
  <c r="V63" i="16" s="1"/>
  <c r="T64" i="16"/>
  <c r="U64" i="16" s="1"/>
  <c r="V64" i="16" s="1"/>
  <c r="T65" i="16"/>
  <c r="U65" i="16" s="1"/>
  <c r="V65" i="16" s="1"/>
  <c r="T34" i="16"/>
  <c r="U34" i="16" s="1"/>
  <c r="V34" i="16" s="1"/>
  <c r="T35" i="16"/>
  <c r="U35" i="16" s="1"/>
  <c r="V35" i="16" s="1"/>
  <c r="T37" i="16"/>
  <c r="U37" i="16" s="1"/>
  <c r="T39" i="16"/>
  <c r="U39" i="16" s="1"/>
  <c r="V39" i="16" s="1"/>
  <c r="T40" i="16"/>
  <c r="U40" i="16"/>
  <c r="V40" i="16" s="1"/>
  <c r="T41" i="16"/>
  <c r="U41" i="16" s="1"/>
  <c r="V41" i="16" s="1"/>
  <c r="T42" i="16"/>
  <c r="U42" i="16" s="1"/>
  <c r="V42" i="16" s="1"/>
  <c r="T44" i="16"/>
  <c r="U44" i="16" s="1"/>
  <c r="V44" i="16" s="1"/>
  <c r="T45" i="16"/>
  <c r="U45" i="16" s="1"/>
  <c r="V45" i="16" s="1"/>
  <c r="T46" i="16"/>
  <c r="U46" i="16" s="1"/>
  <c r="V46" i="16" s="1"/>
  <c r="T47" i="16"/>
  <c r="U47" i="16" s="1"/>
  <c r="V47" i="16" s="1"/>
  <c r="AA74" i="16"/>
  <c r="L34" i="16"/>
  <c r="M34" i="16" s="1"/>
  <c r="N34" i="16" s="1"/>
  <c r="L35" i="16"/>
  <c r="M35" i="16" s="1"/>
  <c r="N35" i="16" s="1"/>
  <c r="L36" i="16"/>
  <c r="M36" i="16" s="1"/>
  <c r="N36" i="16" s="1"/>
  <c r="L37" i="16"/>
  <c r="M37" i="16" s="1"/>
  <c r="N37" i="16" s="1"/>
  <c r="L38" i="16"/>
  <c r="M38" i="16" s="1"/>
  <c r="N38" i="16" s="1"/>
  <c r="L39" i="16"/>
  <c r="M39" i="16" s="1"/>
  <c r="N39" i="16" s="1"/>
  <c r="L40" i="16"/>
  <c r="M40" i="16" s="1"/>
  <c r="N40" i="16" s="1"/>
  <c r="L41" i="16"/>
  <c r="M41" i="16" s="1"/>
  <c r="L42" i="16"/>
  <c r="M42" i="16" s="1"/>
  <c r="N42" i="16" s="1"/>
  <c r="M44" i="16"/>
  <c r="L45" i="16"/>
  <c r="M45" i="16" s="1"/>
  <c r="N45" i="16" s="1"/>
  <c r="L46" i="16"/>
  <c r="M46" i="16" s="1"/>
  <c r="N46" i="16" s="1"/>
  <c r="L47" i="16"/>
  <c r="M47" i="16" s="1"/>
  <c r="N47" i="16" s="1"/>
  <c r="L48" i="16"/>
  <c r="M48" i="16" s="1"/>
  <c r="N48" i="16" s="1"/>
  <c r="L49" i="16"/>
  <c r="M49" i="16" s="1"/>
  <c r="N49" i="16" s="1"/>
  <c r="L50" i="16"/>
  <c r="M50" i="16" s="1"/>
  <c r="N50" i="16" s="1"/>
  <c r="L51" i="16"/>
  <c r="M51" i="16" s="1"/>
  <c r="N51" i="16" s="1"/>
  <c r="L52" i="16"/>
  <c r="M52" i="16" s="1"/>
  <c r="N52" i="16" s="1"/>
  <c r="L53" i="16"/>
  <c r="M53" i="16" s="1"/>
  <c r="N53" i="16" s="1"/>
  <c r="L54" i="16"/>
  <c r="M54" i="16" s="1"/>
  <c r="N54" i="16" s="1"/>
  <c r="L55" i="16"/>
  <c r="M55" i="16" s="1"/>
  <c r="N55" i="16" s="1"/>
  <c r="L56" i="16"/>
  <c r="M56" i="16" s="1"/>
  <c r="N56" i="16" s="1"/>
  <c r="L57" i="16"/>
  <c r="M57" i="16" s="1"/>
  <c r="N57" i="16" s="1"/>
  <c r="L58" i="16"/>
  <c r="M58" i="16" s="1"/>
  <c r="N58" i="16" s="1"/>
  <c r="L59" i="16"/>
  <c r="M59" i="16" s="1"/>
  <c r="N59" i="16" s="1"/>
  <c r="L60" i="16"/>
  <c r="M60" i="16" s="1"/>
  <c r="N60" i="16" s="1"/>
  <c r="L61" i="16"/>
  <c r="M61" i="16" s="1"/>
  <c r="N61" i="16" s="1"/>
  <c r="L62" i="16"/>
  <c r="M62" i="16" s="1"/>
  <c r="N62" i="16" s="1"/>
  <c r="L63" i="16"/>
  <c r="M63" i="16" s="1"/>
  <c r="N63" i="16" s="1"/>
  <c r="L64" i="16"/>
  <c r="M64" i="16" s="1"/>
  <c r="N64" i="16" s="1"/>
  <c r="L65" i="16"/>
  <c r="M65" i="16" s="1"/>
  <c r="N65" i="16" s="1"/>
  <c r="E65" i="16"/>
  <c r="E64" i="16"/>
  <c r="E63" i="16"/>
  <c r="E62" i="16"/>
  <c r="E61" i="16"/>
  <c r="AG65" i="16"/>
  <c r="AG64" i="16"/>
  <c r="AG63" i="16"/>
  <c r="AG42" i="16"/>
  <c r="AG41" i="16"/>
  <c r="AG40" i="16"/>
  <c r="AG39" i="16"/>
  <c r="AG38" i="16"/>
  <c r="AG37" i="16"/>
  <c r="AG36" i="16"/>
  <c r="AG35" i="16"/>
  <c r="AG34" i="16"/>
  <c r="X36" i="16" l="1"/>
  <c r="Z36" i="16" s="1"/>
  <c r="AH37" i="16"/>
  <c r="X57" i="16"/>
  <c r="Z57" i="16" s="1"/>
  <c r="X65" i="16"/>
  <c r="Z65" i="16" s="1"/>
  <c r="X64" i="16"/>
  <c r="Z64" i="16" s="1"/>
  <c r="AH64" i="16"/>
  <c r="AH40" i="16"/>
  <c r="AH36" i="16"/>
  <c r="AH63" i="16"/>
  <c r="AH39" i="16"/>
  <c r="AH41" i="16"/>
  <c r="X45" i="16"/>
  <c r="AH42" i="16"/>
  <c r="AH38" i="16"/>
  <c r="X46" i="16"/>
  <c r="AH65" i="16"/>
  <c r="AH35" i="16"/>
  <c r="X42" i="16"/>
  <c r="Z42" i="16" s="1"/>
  <c r="X34" i="16"/>
  <c r="X40" i="16"/>
  <c r="Z40" i="16" s="1"/>
  <c r="X39" i="16"/>
  <c r="Z39" i="16" s="1"/>
  <c r="X51" i="16"/>
  <c r="Z51" i="16" s="1"/>
  <c r="X44" i="16"/>
  <c r="V37" i="16"/>
  <c r="X37" i="16" s="1"/>
  <c r="X35" i="16"/>
  <c r="Z35" i="16" s="1"/>
  <c r="X47" i="16"/>
  <c r="X63" i="16"/>
  <c r="Z63" i="16" s="1"/>
  <c r="U51" i="16"/>
  <c r="V38" i="16"/>
  <c r="X38" i="16" s="1"/>
  <c r="U36" i="16"/>
  <c r="U32" i="16"/>
  <c r="U30" i="16"/>
  <c r="N41" i="16"/>
  <c r="X41" i="16" s="1"/>
  <c r="Z41" i="16" s="1"/>
  <c r="S100" i="16"/>
  <c r="U100" i="16" s="1"/>
  <c r="S95" i="16"/>
  <c r="U95" i="16" s="1"/>
  <c r="S93" i="16"/>
  <c r="U93" i="16" s="1"/>
  <c r="S87" i="16"/>
  <c r="U87" i="16" s="1"/>
  <c r="U80" i="16"/>
  <c r="S79" i="16"/>
  <c r="U79" i="16" s="1"/>
  <c r="Z80" i="16" s="1"/>
  <c r="F56" i="1" s="1"/>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AC36" i="16" l="1"/>
  <c r="AE36" i="16" s="1"/>
  <c r="AC65" i="16"/>
  <c r="AE65" i="16" s="1"/>
  <c r="AC64" i="16"/>
  <c r="AE64" i="16" s="1"/>
  <c r="Z46" i="16"/>
  <c r="AD46" i="16"/>
  <c r="AH46" i="16" s="1"/>
  <c r="Z45" i="16"/>
  <c r="AD45" i="16"/>
  <c r="AH45" i="16" s="1"/>
  <c r="Z47" i="16"/>
  <c r="AD47" i="16"/>
  <c r="AH47" i="16" s="1"/>
  <c r="Z44" i="16"/>
  <c r="AD44" i="16"/>
  <c r="AH44" i="16" s="1"/>
  <c r="AC46" i="16"/>
  <c r="AE46" i="16" s="1"/>
  <c r="AC45" i="16"/>
  <c r="AE45" i="16" s="1"/>
  <c r="U111" i="16"/>
  <c r="Z34" i="16"/>
  <c r="AD34" i="16"/>
  <c r="AH34" i="16" s="1"/>
  <c r="AC47" i="16"/>
  <c r="AE47" i="16" s="1"/>
  <c r="AC42" i="16"/>
  <c r="AE42" i="16" s="1"/>
  <c r="AC39" i="16"/>
  <c r="AE39" i="16" s="1"/>
  <c r="AC35" i="16"/>
  <c r="AE35" i="16" s="1"/>
  <c r="AC34" i="16"/>
  <c r="AE34" i="16" s="1"/>
  <c r="Z38" i="16"/>
  <c r="AC38" i="16"/>
  <c r="AE38" i="16" s="1"/>
  <c r="Z37" i="16"/>
  <c r="AC37" i="16"/>
  <c r="AE37" i="16" s="1"/>
  <c r="AC63" i="16"/>
  <c r="AE63" i="16" s="1"/>
  <c r="AC44" i="16"/>
  <c r="AE44" i="16" s="1"/>
  <c r="AC41" i="16"/>
  <c r="AE41" i="16" s="1"/>
  <c r="AC40" i="16"/>
  <c r="AE40" i="16" s="1"/>
  <c r="G5" i="17" l="1"/>
  <c r="G6" i="17"/>
  <c r="G7" i="17"/>
  <c r="G8" i="17"/>
  <c r="G9" i="17"/>
  <c r="G10" i="17"/>
  <c r="G11" i="17"/>
  <c r="G12" i="17"/>
  <c r="G13" i="17"/>
  <c r="G14" i="17"/>
  <c r="G15" i="17"/>
  <c r="G16" i="17"/>
  <c r="G17" i="17"/>
  <c r="G18" i="17"/>
  <c r="G19" i="17"/>
  <c r="G20" i="17"/>
  <c r="G21" i="17"/>
  <c r="G23" i="17"/>
  <c r="G24" i="17"/>
  <c r="G25" i="17"/>
  <c r="G26" i="17"/>
  <c r="G27" i="17"/>
  <c r="G28" i="17"/>
  <c r="G4" i="17"/>
  <c r="I98" i="1"/>
  <c r="G29" i="17" l="1"/>
  <c r="I29" i="17" s="1"/>
  <c r="H934" i="9" l="1"/>
  <c r="H933" i="9"/>
  <c r="H927" i="9"/>
  <c r="H926" i="9"/>
  <c r="H916" i="9"/>
  <c r="H915" i="9"/>
  <c r="H914" i="9"/>
  <c r="H913" i="9"/>
  <c r="F912" i="9"/>
  <c r="H912" i="9" s="1"/>
  <c r="H911" i="9"/>
  <c r="H902" i="9"/>
  <c r="H903" i="9" s="1"/>
  <c r="H905" i="9" s="1"/>
  <c r="H893" i="9"/>
  <c r="H892" i="9"/>
  <c r="H886" i="9"/>
  <c r="H885" i="9"/>
  <c r="H876" i="9"/>
  <c r="H875" i="9"/>
  <c r="F874" i="9"/>
  <c r="H874" i="9" s="1"/>
  <c r="H868" i="9"/>
  <c r="H867" i="9"/>
  <c r="H858" i="9"/>
  <c r="H857" i="9"/>
  <c r="H856" i="9"/>
  <c r="H855" i="9"/>
  <c r="H854" i="9"/>
  <c r="H848" i="9"/>
  <c r="H847" i="9"/>
  <c r="H838" i="9"/>
  <c r="H837" i="9"/>
  <c r="H831" i="9"/>
  <c r="H830" i="9"/>
  <c r="H821" i="9"/>
  <c r="H820" i="9"/>
  <c r="H819" i="9"/>
  <c r="H818" i="9"/>
  <c r="H817" i="9"/>
  <c r="H811" i="9"/>
  <c r="H810" i="9"/>
  <c r="H809" i="9"/>
  <c r="H808" i="9"/>
  <c r="H799" i="9"/>
  <c r="H798" i="9"/>
  <c r="H797" i="9"/>
  <c r="H791" i="9"/>
  <c r="H790" i="9"/>
  <c r="H781" i="9"/>
  <c r="H780" i="9"/>
  <c r="H774" i="9"/>
  <c r="H773" i="9"/>
  <c r="H764" i="9"/>
  <c r="H763" i="9"/>
  <c r="H762" i="9"/>
  <c r="H761" i="9"/>
  <c r="H760" i="9"/>
  <c r="H759" i="9"/>
  <c r="H758" i="9"/>
  <c r="H757" i="9"/>
  <c r="H756" i="9"/>
  <c r="H755" i="9"/>
  <c r="H754" i="9"/>
  <c r="H749" i="9"/>
  <c r="H748" i="9"/>
  <c r="H739" i="9"/>
  <c r="H738" i="9"/>
  <c r="H737" i="9"/>
  <c r="H736" i="9"/>
  <c r="H735" i="9"/>
  <c r="H734" i="9"/>
  <c r="H733" i="9"/>
  <c r="H732" i="9"/>
  <c r="H731" i="9"/>
  <c r="H730" i="9"/>
  <c r="H729" i="9"/>
  <c r="H724" i="9"/>
  <c r="H723" i="9"/>
  <c r="H714" i="9"/>
  <c r="H713" i="9"/>
  <c r="H712" i="9"/>
  <c r="H711" i="9"/>
  <c r="H710" i="9"/>
  <c r="H709" i="9"/>
  <c r="H708" i="9"/>
  <c r="H707" i="9"/>
  <c r="H706" i="9"/>
  <c r="H705" i="9"/>
  <c r="H704" i="9"/>
  <c r="H699" i="9"/>
  <c r="H698" i="9"/>
  <c r="H689" i="9"/>
  <c r="H688" i="9"/>
  <c r="H687" i="9"/>
  <c r="H686" i="9"/>
  <c r="H685" i="9"/>
  <c r="H684" i="9"/>
  <c r="H683" i="9"/>
  <c r="H682" i="9"/>
  <c r="H681" i="9"/>
  <c r="H680" i="9"/>
  <c r="H679" i="9"/>
  <c r="H674" i="9"/>
  <c r="H673" i="9"/>
  <c r="H664" i="9"/>
  <c r="H663" i="9"/>
  <c r="H662" i="9"/>
  <c r="H661" i="9"/>
  <c r="H660" i="9"/>
  <c r="H659" i="9"/>
  <c r="H658" i="9"/>
  <c r="H657" i="9"/>
  <c r="H656" i="9"/>
  <c r="H655" i="9"/>
  <c r="H654" i="9"/>
  <c r="H653" i="9"/>
  <c r="H648" i="9"/>
  <c r="H647" i="9"/>
  <c r="H638" i="9"/>
  <c r="H637" i="9"/>
  <c r="H636" i="9"/>
  <c r="H635" i="9"/>
  <c r="H634" i="9"/>
  <c r="H633" i="9"/>
  <c r="H632" i="9"/>
  <c r="H631" i="9"/>
  <c r="H630" i="9"/>
  <c r="H629" i="9"/>
  <c r="H628" i="9"/>
  <c r="H627" i="9"/>
  <c r="H621" i="9"/>
  <c r="H620" i="9"/>
  <c r="H611" i="9"/>
  <c r="H610" i="9"/>
  <c r="H604" i="9"/>
  <c r="H603" i="9"/>
  <c r="H594" i="9"/>
  <c r="H593" i="9"/>
  <c r="H592" i="9"/>
  <c r="H591" i="9"/>
  <c r="H585" i="9"/>
  <c r="H584" i="9"/>
  <c r="H575" i="9"/>
  <c r="H574" i="9"/>
  <c r="H573" i="9"/>
  <c r="H567" i="9"/>
  <c r="H566" i="9"/>
  <c r="H557" i="9"/>
  <c r="H556" i="9"/>
  <c r="H555" i="9"/>
  <c r="H549" i="9"/>
  <c r="H548" i="9"/>
  <c r="H521" i="9"/>
  <c r="H512" i="9"/>
  <c r="H511" i="9"/>
  <c r="H502" i="9"/>
  <c r="H501" i="9"/>
  <c r="H495" i="9"/>
  <c r="H494" i="9"/>
  <c r="H485" i="9"/>
  <c r="H484" i="9"/>
  <c r="H483" i="9"/>
  <c r="H482" i="9"/>
  <c r="H481" i="9"/>
  <c r="H480" i="9"/>
  <c r="H479" i="9"/>
  <c r="H478" i="9"/>
  <c r="H472" i="9"/>
  <c r="H471" i="9"/>
  <c r="H439" i="9"/>
  <c r="H438" i="9"/>
  <c r="F437" i="9"/>
  <c r="H437" i="9" s="1"/>
  <c r="H436" i="9"/>
  <c r="H435" i="9"/>
  <c r="H434" i="9"/>
  <c r="H433" i="9"/>
  <c r="H432" i="9"/>
  <c r="H426" i="9"/>
  <c r="H425" i="9"/>
  <c r="H416" i="9"/>
  <c r="H415" i="9"/>
  <c r="H414" i="9"/>
  <c r="H413" i="9"/>
  <c r="F412" i="9"/>
  <c r="H412" i="9" s="1"/>
  <c r="H411" i="9"/>
  <c r="H410" i="9"/>
  <c r="H409" i="9"/>
  <c r="H403" i="9"/>
  <c r="H402" i="9"/>
  <c r="H393" i="9"/>
  <c r="F392" i="9"/>
  <c r="H392" i="9" s="1"/>
  <c r="H391" i="9"/>
  <c r="H390" i="9"/>
  <c r="H389" i="9"/>
  <c r="H388" i="9"/>
  <c r="H387" i="9"/>
  <c r="H386" i="9"/>
  <c r="H380" i="9"/>
  <c r="H379" i="9"/>
  <c r="H370" i="9"/>
  <c r="H369" i="9"/>
  <c r="H368" i="9"/>
  <c r="H367" i="9"/>
  <c r="H366" i="9"/>
  <c r="H365" i="9"/>
  <c r="H364" i="9"/>
  <c r="H363" i="9"/>
  <c r="H362" i="9"/>
  <c r="H356" i="9"/>
  <c r="H355" i="9"/>
  <c r="H346" i="9"/>
  <c r="H345" i="9"/>
  <c r="H344" i="9"/>
  <c r="H343" i="9"/>
  <c r="H342" i="9"/>
  <c r="H341" i="9"/>
  <c r="H340" i="9"/>
  <c r="H339" i="9"/>
  <c r="H333" i="9"/>
  <c r="H332" i="9"/>
  <c r="H310" i="9"/>
  <c r="H309" i="9"/>
  <c r="H286" i="9"/>
  <c r="H285" i="9"/>
  <c r="H268" i="9"/>
  <c r="H267" i="9"/>
  <c r="H227" i="9"/>
  <c r="H226" i="9"/>
  <c r="H175" i="9"/>
  <c r="H174" i="9"/>
  <c r="H150" i="9"/>
  <c r="H149" i="9"/>
  <c r="H148" i="9"/>
  <c r="H123" i="9"/>
  <c r="H122" i="9"/>
  <c r="H121" i="9"/>
  <c r="H112" i="9"/>
  <c r="H111" i="9"/>
  <c r="H110" i="9"/>
  <c r="H109" i="9"/>
  <c r="H108" i="9"/>
  <c r="H98" i="9"/>
  <c r="H97" i="9"/>
  <c r="H96" i="9"/>
  <c r="H66" i="9"/>
  <c r="H65" i="9"/>
  <c r="H64" i="9"/>
  <c r="H63" i="9"/>
  <c r="H62" i="9"/>
  <c r="H45" i="9"/>
  <c r="H44" i="9"/>
  <c r="H27" i="9"/>
  <c r="H26" i="9"/>
  <c r="H9" i="9"/>
  <c r="H8" i="9"/>
  <c r="D28" i="17"/>
  <c r="E28" i="17" s="1"/>
  <c r="D27" i="17"/>
  <c r="E27" i="17" s="1"/>
  <c r="D26" i="17"/>
  <c r="E26" i="17" s="1"/>
  <c r="D25" i="17"/>
  <c r="E25" i="17" s="1"/>
  <c r="D24" i="17"/>
  <c r="E24" i="17" s="1"/>
  <c r="D23" i="17"/>
  <c r="E23" i="17" s="1"/>
  <c r="D21" i="17"/>
  <c r="E21" i="17" s="1"/>
  <c r="D20" i="17"/>
  <c r="E20" i="17" s="1"/>
  <c r="D19" i="17"/>
  <c r="E19" i="17" s="1"/>
  <c r="D18" i="17"/>
  <c r="E18" i="17" s="1"/>
  <c r="D17" i="17"/>
  <c r="E17" i="17" s="1"/>
  <c r="D16" i="17"/>
  <c r="E16" i="17" s="1"/>
  <c r="D15" i="17"/>
  <c r="E15" i="17" s="1"/>
  <c r="D14" i="17"/>
  <c r="E14" i="17" s="1"/>
  <c r="D13" i="17"/>
  <c r="E13" i="17" s="1"/>
  <c r="D12" i="17"/>
  <c r="E12" i="17" s="1"/>
  <c r="D11" i="17"/>
  <c r="E11" i="17" s="1"/>
  <c r="D10" i="17"/>
  <c r="E10" i="17" s="1"/>
  <c r="D9" i="17"/>
  <c r="E9" i="17" s="1"/>
  <c r="D8" i="17"/>
  <c r="E8" i="17" s="1"/>
  <c r="D7" i="17"/>
  <c r="E7" i="17" s="1"/>
  <c r="D6" i="17"/>
  <c r="E6" i="17" s="1"/>
  <c r="D5" i="17"/>
  <c r="E5" i="17" s="1"/>
  <c r="D4" i="17"/>
  <c r="I28" i="17" l="1"/>
  <c r="H550" i="9"/>
  <c r="H552" i="9" s="1"/>
  <c r="H839" i="9"/>
  <c r="H782" i="9"/>
  <c r="H887" i="9"/>
  <c r="H889" i="9" s="1"/>
  <c r="H896" i="9" s="1"/>
  <c r="H334" i="9"/>
  <c r="H336" i="9" s="1"/>
  <c r="H269" i="9"/>
  <c r="H271" i="9" s="1"/>
  <c r="H279" i="9" s="1"/>
  <c r="H928" i="9"/>
  <c r="H930" i="9" s="1"/>
  <c r="H675" i="9"/>
  <c r="H676" i="9" s="1"/>
  <c r="H894" i="9"/>
  <c r="H10" i="9"/>
  <c r="H12" i="9" s="1"/>
  <c r="H20" i="9" s="1"/>
  <c r="H311" i="9"/>
  <c r="H313" i="9" s="1"/>
  <c r="H326" i="9" s="1"/>
  <c r="H558" i="9"/>
  <c r="H560" i="9" s="1"/>
  <c r="H586" i="9"/>
  <c r="H588" i="9" s="1"/>
  <c r="H612" i="9"/>
  <c r="H725" i="9"/>
  <c r="H726" i="9" s="1"/>
  <c r="H46" i="9"/>
  <c r="H48" i="9" s="1"/>
  <c r="H56" i="9" s="1"/>
  <c r="H228" i="9"/>
  <c r="H230" i="9" s="1"/>
  <c r="H238" i="9" s="1"/>
  <c r="H381" i="9"/>
  <c r="H383" i="9" s="1"/>
  <c r="H496" i="9"/>
  <c r="H498" i="9" s="1"/>
  <c r="H800" i="9"/>
  <c r="H877" i="9"/>
  <c r="H595" i="9"/>
  <c r="H99" i="9"/>
  <c r="H101" i="9" s="1"/>
  <c r="H427" i="9"/>
  <c r="H429" i="9" s="1"/>
  <c r="H513" i="9"/>
  <c r="H515" i="9" s="1"/>
  <c r="H523" i="9" s="1"/>
  <c r="H568" i="9"/>
  <c r="H570" i="9" s="1"/>
  <c r="H700" i="9"/>
  <c r="H701" i="9" s="1"/>
  <c r="H28" i="9"/>
  <c r="H30" i="9" s="1"/>
  <c r="H38" i="9" s="1"/>
  <c r="H394" i="9"/>
  <c r="H404" i="9"/>
  <c r="H406" i="9" s="1"/>
  <c r="H503" i="9"/>
  <c r="H869" i="9"/>
  <c r="H871" i="9" s="1"/>
  <c r="H765" i="9"/>
  <c r="H832" i="9"/>
  <c r="H124" i="9"/>
  <c r="H126" i="9" s="1"/>
  <c r="H142" i="9" s="1"/>
  <c r="H859" i="9"/>
  <c r="H357" i="9"/>
  <c r="H359" i="9" s="1"/>
  <c r="H373" i="9" s="1"/>
  <c r="H792" i="9"/>
  <c r="H794" i="9" s="1"/>
  <c r="H67" i="9"/>
  <c r="H69" i="9" s="1"/>
  <c r="H90" i="9" s="1"/>
  <c r="H576" i="9"/>
  <c r="H750" i="9"/>
  <c r="H751" i="9" s="1"/>
  <c r="H767" i="9" s="1"/>
  <c r="H665" i="9"/>
  <c r="H715" i="9"/>
  <c r="D29" i="17"/>
  <c r="H151" i="9"/>
  <c r="H153" i="9" s="1"/>
  <c r="H168" i="9" s="1"/>
  <c r="H177" i="9"/>
  <c r="H179" i="9" s="1"/>
  <c r="H195" i="9" s="1"/>
  <c r="H605" i="9"/>
  <c r="H607" i="9" s="1"/>
  <c r="H649" i="9"/>
  <c r="H650" i="9" s="1"/>
  <c r="H690" i="9"/>
  <c r="H347" i="9"/>
  <c r="H417" i="9"/>
  <c r="H740" i="9"/>
  <c r="H822" i="9"/>
  <c r="H935" i="9"/>
  <c r="H113" i="9"/>
  <c r="H622" i="9"/>
  <c r="H624" i="9" s="1"/>
  <c r="H287" i="9"/>
  <c r="H289" i="9" s="1"/>
  <c r="H303" i="9" s="1"/>
  <c r="H473" i="9"/>
  <c r="H475" i="9" s="1"/>
  <c r="H639" i="9"/>
  <c r="H775" i="9"/>
  <c r="H777" i="9" s="1"/>
  <c r="H812" i="9"/>
  <c r="H814" i="9" s="1"/>
  <c r="H824" i="9" s="1"/>
  <c r="H849" i="9"/>
  <c r="H851" i="9" s="1"/>
  <c r="H440" i="9"/>
  <c r="H486" i="9"/>
  <c r="E4" i="17"/>
  <c r="H784" i="9" l="1"/>
  <c r="H349" i="9"/>
  <c r="H419" i="9"/>
  <c r="H597" i="9"/>
  <c r="H692" i="9"/>
  <c r="H879" i="9"/>
  <c r="H505" i="9"/>
  <c r="H937" i="9"/>
  <c r="H742" i="9"/>
  <c r="H834" i="9"/>
  <c r="H841" i="9" s="1"/>
  <c r="H614" i="9"/>
  <c r="E29" i="17"/>
  <c r="J28" i="17"/>
  <c r="H717" i="9"/>
  <c r="H488" i="9"/>
  <c r="H442" i="9"/>
  <c r="H578" i="9"/>
  <c r="H396" i="9"/>
  <c r="H115" i="9"/>
  <c r="H861" i="9"/>
  <c r="H802" i="9"/>
  <c r="H641" i="9"/>
  <c r="H667" i="9"/>
  <c r="G917" i="9" l="1"/>
  <c r="H917" i="9" s="1"/>
  <c r="H918" i="9" s="1"/>
  <c r="H920" i="9" s="1"/>
  <c r="L31" i="16" l="1"/>
  <c r="M31" i="16" s="1"/>
  <c r="N31" i="16" s="1"/>
  <c r="T31" i="16"/>
  <c r="U31" i="16" s="1"/>
  <c r="V31" i="16" s="1"/>
  <c r="AB31" i="16"/>
  <c r="AD31" i="16"/>
  <c r="AG31" i="16"/>
  <c r="L32" i="16"/>
  <c r="M32" i="16" s="1"/>
  <c r="N32" i="16" s="1"/>
  <c r="AB32" i="16"/>
  <c r="AD32" i="16"/>
  <c r="AG32" i="16"/>
  <c r="L33" i="16"/>
  <c r="M33" i="16" s="1"/>
  <c r="N33" i="16" s="1"/>
  <c r="T33" i="16"/>
  <c r="U33" i="16" s="1"/>
  <c r="V33" i="16" s="1"/>
  <c r="AB33" i="16"/>
  <c r="AG33" i="16"/>
  <c r="T48" i="16"/>
  <c r="U48" i="16" s="1"/>
  <c r="V48" i="16" s="1"/>
  <c r="X48" i="16" s="1"/>
  <c r="Z48" i="16" s="1"/>
  <c r="AB48" i="16"/>
  <c r="AD48" i="16"/>
  <c r="AG48" i="16"/>
  <c r="L24" i="16"/>
  <c r="M24" i="16" s="1"/>
  <c r="N24" i="16" s="1"/>
  <c r="T24" i="16"/>
  <c r="U24" i="16" s="1"/>
  <c r="V24" i="16" s="1"/>
  <c r="AB24" i="16"/>
  <c r="AD24" i="16"/>
  <c r="AG24" i="16"/>
  <c r="L25" i="16"/>
  <c r="M25" i="16" s="1"/>
  <c r="N25" i="16" s="1"/>
  <c r="T25" i="16"/>
  <c r="U25" i="16" s="1"/>
  <c r="V25" i="16" s="1"/>
  <c r="AB25" i="16"/>
  <c r="AD25" i="16"/>
  <c r="AG25" i="16"/>
  <c r="L26" i="16"/>
  <c r="M26" i="16" s="1"/>
  <c r="N26" i="16" s="1"/>
  <c r="T26" i="16"/>
  <c r="U26" i="16" s="1"/>
  <c r="V26" i="16" s="1"/>
  <c r="AB26" i="16"/>
  <c r="AD26" i="16"/>
  <c r="AG26" i="16"/>
  <c r="L27" i="16"/>
  <c r="M27" i="16" s="1"/>
  <c r="N27" i="16" s="1"/>
  <c r="T27" i="16"/>
  <c r="U27" i="16" s="1"/>
  <c r="V27" i="16" s="1"/>
  <c r="AB27" i="16"/>
  <c r="AD27" i="16"/>
  <c r="AG27" i="16"/>
  <c r="L28" i="16"/>
  <c r="M28" i="16" s="1"/>
  <c r="N28" i="16" s="1"/>
  <c r="T28" i="16"/>
  <c r="U28" i="16" s="1"/>
  <c r="V28" i="16" s="1"/>
  <c r="AB28" i="16"/>
  <c r="AD28" i="16"/>
  <c r="AG28" i="16"/>
  <c r="L29" i="16"/>
  <c r="M29" i="16" s="1"/>
  <c r="N29" i="16" s="1"/>
  <c r="T29" i="16"/>
  <c r="U29" i="16" s="1"/>
  <c r="V29" i="16" s="1"/>
  <c r="AB29" i="16"/>
  <c r="AD29" i="16"/>
  <c r="AG29" i="16"/>
  <c r="L30" i="16"/>
  <c r="M30" i="16" s="1"/>
  <c r="N30" i="16" s="1"/>
  <c r="AB30" i="16"/>
  <c r="AD30" i="16"/>
  <c r="AG30" i="16"/>
  <c r="L17" i="16"/>
  <c r="M17" i="16" s="1"/>
  <c r="N17" i="16" s="1"/>
  <c r="T17" i="16"/>
  <c r="U17" i="16" s="1"/>
  <c r="V17" i="16" s="1"/>
  <c r="AD17" i="16"/>
  <c r="AG17" i="16"/>
  <c r="L18" i="16"/>
  <c r="M18" i="16" s="1"/>
  <c r="N18" i="16" s="1"/>
  <c r="T18" i="16"/>
  <c r="U18" i="16" s="1"/>
  <c r="V18" i="16" s="1"/>
  <c r="AD18" i="16"/>
  <c r="AG18" i="16"/>
  <c r="L19" i="16"/>
  <c r="M19" i="16" s="1"/>
  <c r="N19" i="16" s="1"/>
  <c r="AB19" i="16" s="1"/>
  <c r="T19" i="16"/>
  <c r="U19" i="16" s="1"/>
  <c r="V19" i="16" s="1"/>
  <c r="AD19" i="16"/>
  <c r="AG19" i="16"/>
  <c r="L20" i="16"/>
  <c r="M20" i="16" s="1"/>
  <c r="N20" i="16" s="1"/>
  <c r="T20" i="16"/>
  <c r="U20" i="16" s="1"/>
  <c r="V20" i="16" s="1"/>
  <c r="AB20" i="16"/>
  <c r="AD20" i="16"/>
  <c r="AG20" i="16"/>
  <c r="L21" i="16"/>
  <c r="M21" i="16" s="1"/>
  <c r="N21" i="16" s="1"/>
  <c r="T21" i="16"/>
  <c r="U21" i="16" s="1"/>
  <c r="V21" i="16" s="1"/>
  <c r="AB21" i="16"/>
  <c r="AD21" i="16"/>
  <c r="AG21" i="16"/>
  <c r="L22" i="16"/>
  <c r="M22" i="16" s="1"/>
  <c r="N22" i="16" s="1"/>
  <c r="T22" i="16"/>
  <c r="U22" i="16" s="1"/>
  <c r="V22" i="16" s="1"/>
  <c r="AB22" i="16"/>
  <c r="AD22" i="16"/>
  <c r="AG22" i="16"/>
  <c r="L23" i="16"/>
  <c r="M23" i="16" s="1"/>
  <c r="N23" i="16" s="1"/>
  <c r="T23" i="16"/>
  <c r="AB23" i="16"/>
  <c r="AD23" i="16"/>
  <c r="AG23" i="16"/>
  <c r="L14" i="16"/>
  <c r="M14" i="16" s="1"/>
  <c r="N14" i="16" s="1"/>
  <c r="T14" i="16"/>
  <c r="AD14" i="16"/>
  <c r="AG14" i="16"/>
  <c r="L15" i="16"/>
  <c r="M15" i="16" s="1"/>
  <c r="N15" i="16" s="1"/>
  <c r="T15" i="16"/>
  <c r="AD15" i="16"/>
  <c r="AG15" i="16"/>
  <c r="L16" i="16"/>
  <c r="M16" i="16" s="1"/>
  <c r="N16" i="16" s="1"/>
  <c r="T16" i="16"/>
  <c r="U16" i="16" s="1"/>
  <c r="V16" i="16" s="1"/>
  <c r="AD16" i="16"/>
  <c r="AG16" i="16"/>
  <c r="E134" i="16"/>
  <c r="F133" i="16"/>
  <c r="F132" i="16"/>
  <c r="F131" i="16"/>
  <c r="F130" i="16"/>
  <c r="F129" i="16"/>
  <c r="F128" i="16"/>
  <c r="F127" i="16"/>
  <c r="F126" i="16"/>
  <c r="F125" i="16"/>
  <c r="F124" i="16"/>
  <c r="F123" i="16"/>
  <c r="F122" i="16"/>
  <c r="F121" i="16"/>
  <c r="F120" i="16"/>
  <c r="F119" i="16"/>
  <c r="F118" i="16"/>
  <c r="F117" i="16"/>
  <c r="F116" i="16"/>
  <c r="E113" i="16"/>
  <c r="AG70" i="16"/>
  <c r="AB70" i="16"/>
  <c r="T70" i="16"/>
  <c r="U70" i="16" s="1"/>
  <c r="V70" i="16" s="1"/>
  <c r="L70" i="16"/>
  <c r="M70" i="16" s="1"/>
  <c r="N70" i="16" s="1"/>
  <c r="AG69" i="16"/>
  <c r="T69" i="16"/>
  <c r="U69" i="16" s="1"/>
  <c r="V69" i="16" s="1"/>
  <c r="L69" i="16"/>
  <c r="D69" i="16"/>
  <c r="E69" i="16" s="1"/>
  <c r="AG68" i="16"/>
  <c r="T68" i="16"/>
  <c r="L68" i="16"/>
  <c r="M68" i="16" s="1"/>
  <c r="N68" i="16" s="1"/>
  <c r="D68" i="16"/>
  <c r="E68" i="16" s="1"/>
  <c r="AG62" i="16"/>
  <c r="AB62" i="16"/>
  <c r="T62" i="16"/>
  <c r="U62" i="16" s="1"/>
  <c r="V62" i="16" s="1"/>
  <c r="X62" i="16" s="1"/>
  <c r="Z62" i="16" s="1"/>
  <c r="AG61" i="16"/>
  <c r="AD61" i="16"/>
  <c r="AB61" i="16"/>
  <c r="T61" i="16"/>
  <c r="U61" i="16" s="1"/>
  <c r="V61" i="16" s="1"/>
  <c r="X61" i="16" s="1"/>
  <c r="Z61" i="16" s="1"/>
  <c r="AG60" i="16"/>
  <c r="AD60" i="16"/>
  <c r="AB60" i="16"/>
  <c r="T60" i="16"/>
  <c r="U60" i="16" s="1"/>
  <c r="V60" i="16" s="1"/>
  <c r="X60" i="16" s="1"/>
  <c r="Z60" i="16" s="1"/>
  <c r="AG59" i="16"/>
  <c r="AD59" i="16"/>
  <c r="AB59" i="16"/>
  <c r="T59" i="16"/>
  <c r="U59" i="16" s="1"/>
  <c r="V59" i="16" s="1"/>
  <c r="X59" i="16" s="1"/>
  <c r="Z59" i="16" s="1"/>
  <c r="AG58" i="16"/>
  <c r="AD58" i="16"/>
  <c r="AB58" i="16"/>
  <c r="T58" i="16"/>
  <c r="AG57" i="16"/>
  <c r="AD57" i="16"/>
  <c r="AB57" i="16"/>
  <c r="AG56" i="16"/>
  <c r="AB56" i="16"/>
  <c r="T56" i="16"/>
  <c r="U56" i="16" s="1"/>
  <c r="V56" i="16" s="1"/>
  <c r="X56" i="16" s="1"/>
  <c r="Z56" i="16" s="1"/>
  <c r="AG55" i="16"/>
  <c r="AD55" i="16"/>
  <c r="AB55" i="16"/>
  <c r="T55" i="16"/>
  <c r="AG54" i="16"/>
  <c r="AB54" i="16"/>
  <c r="T54" i="16"/>
  <c r="AG53" i="16"/>
  <c r="AD53" i="16"/>
  <c r="AB53" i="16"/>
  <c r="T53" i="16"/>
  <c r="U53" i="16" s="1"/>
  <c r="V53" i="16" s="1"/>
  <c r="X53" i="16" s="1"/>
  <c r="Z53" i="16" s="1"/>
  <c r="AG52" i="16"/>
  <c r="AD52" i="16"/>
  <c r="AB52" i="16"/>
  <c r="T52" i="16"/>
  <c r="U52" i="16" s="1"/>
  <c r="V52" i="16" s="1"/>
  <c r="X52" i="16" s="1"/>
  <c r="Z52" i="16" s="1"/>
  <c r="AG51" i="16"/>
  <c r="AD51" i="16"/>
  <c r="AB51" i="16"/>
  <c r="AG50" i="16"/>
  <c r="AD50" i="16"/>
  <c r="AB50" i="16"/>
  <c r="T50" i="16"/>
  <c r="U50" i="16" s="1"/>
  <c r="V50" i="16" s="1"/>
  <c r="X50" i="16" s="1"/>
  <c r="Z50" i="16" s="1"/>
  <c r="AG49" i="16"/>
  <c r="AD49" i="16"/>
  <c r="AB49" i="16"/>
  <c r="T49" i="16"/>
  <c r="U49" i="16" s="1"/>
  <c r="V49" i="16" s="1"/>
  <c r="X49" i="16" s="1"/>
  <c r="Z49" i="16" s="1"/>
  <c r="AG13" i="16"/>
  <c r="T13" i="16"/>
  <c r="U13" i="16" s="1"/>
  <c r="V13" i="16" s="1"/>
  <c r="L13" i="16"/>
  <c r="M13" i="16" s="1"/>
  <c r="N13" i="16" s="1"/>
  <c r="AG12" i="16"/>
  <c r="AD12" i="16"/>
  <c r="T12" i="16"/>
  <c r="U12" i="16" s="1"/>
  <c r="V12" i="16" s="1"/>
  <c r="L12" i="16"/>
  <c r="M12" i="16" s="1"/>
  <c r="N12" i="16" s="1"/>
  <c r="AG11" i="16"/>
  <c r="AD11" i="16"/>
  <c r="T11" i="16"/>
  <c r="U11" i="16" s="1"/>
  <c r="V11" i="16" s="1"/>
  <c r="AB11" i="16" s="1"/>
  <c r="L11" i="16"/>
  <c r="M11" i="16" s="1"/>
  <c r="N11" i="16" s="1"/>
  <c r="AG10" i="16"/>
  <c r="AD10" i="16"/>
  <c r="T10" i="16"/>
  <c r="U10" i="16" s="1"/>
  <c r="V10" i="16" s="1"/>
  <c r="AB10" i="16" s="1"/>
  <c r="L10" i="16"/>
  <c r="M10" i="16" s="1"/>
  <c r="N10" i="16" s="1"/>
  <c r="AG9" i="16"/>
  <c r="T9" i="16"/>
  <c r="L9" i="16"/>
  <c r="M9" i="16" s="1"/>
  <c r="N9" i="16" s="1"/>
  <c r="AG8" i="16"/>
  <c r="T8" i="16"/>
  <c r="U8" i="16" s="1"/>
  <c r="V8" i="16" s="1"/>
  <c r="L8" i="16"/>
  <c r="M8" i="16" s="1"/>
  <c r="N8" i="16" s="1"/>
  <c r="AG7" i="16"/>
  <c r="T7" i="16"/>
  <c r="U7" i="16" s="1"/>
  <c r="V7" i="16" s="1"/>
  <c r="L7" i="16"/>
  <c r="M7" i="16" s="1"/>
  <c r="N7" i="16" s="1"/>
  <c r="AB7" i="16" s="1"/>
  <c r="AG6" i="16"/>
  <c r="AB6" i="16"/>
  <c r="T6" i="16"/>
  <c r="U6" i="16" s="1"/>
  <c r="V6" i="16" s="1"/>
  <c r="L6" i="16"/>
  <c r="M6" i="16" s="1"/>
  <c r="N6" i="16" s="1"/>
  <c r="AG5" i="16"/>
  <c r="AB5" i="16"/>
  <c r="T5" i="16"/>
  <c r="U5" i="16" s="1"/>
  <c r="V5" i="16" s="1"/>
  <c r="X5" i="16" s="1"/>
  <c r="L5" i="16"/>
  <c r="M5" i="16" s="1"/>
  <c r="AB8" i="16" l="1"/>
  <c r="AB13" i="16"/>
  <c r="AB16" i="16"/>
  <c r="AB12" i="16"/>
  <c r="AB17" i="16"/>
  <c r="AB18" i="16"/>
  <c r="AH53" i="16"/>
  <c r="X30" i="16"/>
  <c r="Z30" i="16" s="1"/>
  <c r="X27" i="16"/>
  <c r="Z27" i="16" s="1"/>
  <c r="X26" i="16"/>
  <c r="Z26" i="16" s="1"/>
  <c r="X12" i="16"/>
  <c r="Z12" i="16" s="1"/>
  <c r="X6" i="16"/>
  <c r="X13" i="16"/>
  <c r="X21" i="16"/>
  <c r="Z21" i="16" s="1"/>
  <c r="X17" i="16"/>
  <c r="Z17" i="16" s="1"/>
  <c r="X32" i="16"/>
  <c r="Z32" i="16" s="1"/>
  <c r="U54" i="16"/>
  <c r="V54" i="16"/>
  <c r="X54" i="16" s="1"/>
  <c r="Z54" i="16" s="1"/>
  <c r="X28" i="16"/>
  <c r="Z28" i="16" s="1"/>
  <c r="X24" i="16"/>
  <c r="Z24" i="16" s="1"/>
  <c r="U9" i="16"/>
  <c r="V9" i="16"/>
  <c r="X16" i="16"/>
  <c r="Z16" i="16" s="1"/>
  <c r="U23" i="16"/>
  <c r="V23" i="16"/>
  <c r="X23" i="16" s="1"/>
  <c r="Z23" i="16" s="1"/>
  <c r="X22" i="16"/>
  <c r="Z22" i="16" s="1"/>
  <c r="X18" i="16"/>
  <c r="Z18" i="16" s="1"/>
  <c r="X8" i="16"/>
  <c r="X29" i="16"/>
  <c r="Z29" i="16" s="1"/>
  <c r="X25" i="16"/>
  <c r="Z25" i="16" s="1"/>
  <c r="X33" i="16"/>
  <c r="X11" i="16"/>
  <c r="Z11" i="16" s="1"/>
  <c r="U55" i="16"/>
  <c r="V55" i="16"/>
  <c r="X55" i="16" s="1"/>
  <c r="Z55" i="16" s="1"/>
  <c r="U14" i="16"/>
  <c r="V14" i="16"/>
  <c r="AB14" i="16" s="1"/>
  <c r="X19" i="16"/>
  <c r="Z19" i="16" s="1"/>
  <c r="X7" i="16"/>
  <c r="AC7" i="16" s="1"/>
  <c r="AE7" i="16" s="1"/>
  <c r="X10" i="16"/>
  <c r="Z10" i="16" s="1"/>
  <c r="U58" i="16"/>
  <c r="V58" i="16"/>
  <c r="X58" i="16" s="1"/>
  <c r="Z58" i="16" s="1"/>
  <c r="U15" i="16"/>
  <c r="V15" i="16"/>
  <c r="X15" i="16" s="1"/>
  <c r="Z15" i="16" s="1"/>
  <c r="X14" i="16"/>
  <c r="Z14" i="16" s="1"/>
  <c r="X20" i="16"/>
  <c r="Z20" i="16" s="1"/>
  <c r="X31" i="16"/>
  <c r="Z31" i="16" s="1"/>
  <c r="AH49" i="16"/>
  <c r="AH55" i="16"/>
  <c r="AH22" i="16"/>
  <c r="AH25" i="16"/>
  <c r="AH32" i="16"/>
  <c r="AH31" i="16"/>
  <c r="AH58" i="16"/>
  <c r="AH30" i="16"/>
  <c r="AH18" i="16"/>
  <c r="AH17" i="16"/>
  <c r="AH48" i="16"/>
  <c r="AH24" i="16"/>
  <c r="AH26" i="16"/>
  <c r="AH28" i="16"/>
  <c r="AH50" i="16"/>
  <c r="AH27" i="16"/>
  <c r="AH21" i="16"/>
  <c r="AH29" i="16"/>
  <c r="AH59" i="16"/>
  <c r="AH19" i="16"/>
  <c r="AH20" i="16"/>
  <c r="AH15" i="16"/>
  <c r="AH23" i="16"/>
  <c r="AH16" i="16"/>
  <c r="AC5" i="16"/>
  <c r="AH51" i="16"/>
  <c r="AH61" i="16"/>
  <c r="X70" i="16"/>
  <c r="Z70" i="16" s="1"/>
  <c r="J111" i="16"/>
  <c r="AH11" i="16"/>
  <c r="T71" i="16"/>
  <c r="L111" i="16"/>
  <c r="AH14" i="16"/>
  <c r="AG67" i="16"/>
  <c r="AH10" i="16"/>
  <c r="AH57" i="16"/>
  <c r="AH12" i="16"/>
  <c r="AH52" i="16"/>
  <c r="AH60" i="16"/>
  <c r="U68" i="16"/>
  <c r="AG71" i="16"/>
  <c r="F134" i="16"/>
  <c r="L71" i="16"/>
  <c r="M69" i="16"/>
  <c r="N69" i="16" s="1"/>
  <c r="X69" i="16" s="1"/>
  <c r="Z69" i="16" s="1"/>
  <c r="AB71" i="16"/>
  <c r="X9" i="16" l="1"/>
  <c r="AC9" i="16" s="1"/>
  <c r="AB9" i="16"/>
  <c r="AB15" i="16"/>
  <c r="AG74" i="16"/>
  <c r="Z33" i="16"/>
  <c r="AD33" i="16"/>
  <c r="AH33" i="16" s="1"/>
  <c r="Z6" i="16"/>
  <c r="AC6" i="16"/>
  <c r="AE6" i="16" s="1"/>
  <c r="Z8" i="16"/>
  <c r="AC8" i="16"/>
  <c r="AE8" i="16" s="1"/>
  <c r="Z13" i="16"/>
  <c r="AD13" i="16"/>
  <c r="AH13" i="16" s="1"/>
  <c r="AD9" i="16"/>
  <c r="AH9" i="16" s="1"/>
  <c r="AD8" i="16"/>
  <c r="AH8" i="16" s="1"/>
  <c r="Z7" i="16"/>
  <c r="AD7" i="16"/>
  <c r="AH7" i="16" s="1"/>
  <c r="AD6" i="16"/>
  <c r="AH6" i="16" s="1"/>
  <c r="AC69" i="16"/>
  <c r="AE69" i="16" s="1"/>
  <c r="AC56" i="16"/>
  <c r="AE56" i="16" s="1"/>
  <c r="AC50" i="16"/>
  <c r="AE50" i="16" s="1"/>
  <c r="AC54" i="16"/>
  <c r="AE54" i="16" s="1"/>
  <c r="AD56" i="16"/>
  <c r="AH56" i="16" s="1"/>
  <c r="AC26" i="16"/>
  <c r="AE26" i="16" s="1"/>
  <c r="AC15" i="16"/>
  <c r="AC24" i="16"/>
  <c r="AE24" i="16" s="1"/>
  <c r="AD54" i="16"/>
  <c r="AH54" i="16" s="1"/>
  <c r="AC52" i="16"/>
  <c r="AE52" i="16" s="1"/>
  <c r="AC48" i="16"/>
  <c r="AE48" i="16" s="1"/>
  <c r="AC32" i="16"/>
  <c r="AE32" i="16" s="1"/>
  <c r="Z5" i="16"/>
  <c r="AC16" i="16"/>
  <c r="AE16" i="16" s="1"/>
  <c r="AC60" i="16"/>
  <c r="AE60" i="16" s="1"/>
  <c r="AC27" i="16"/>
  <c r="AE27" i="16" s="1"/>
  <c r="AD62" i="16"/>
  <c r="AH62" i="16" s="1"/>
  <c r="AE5" i="16"/>
  <c r="AD5" i="16"/>
  <c r="AC62" i="16"/>
  <c r="AE62" i="16" s="1"/>
  <c r="AC59" i="16"/>
  <c r="AE59" i="16" s="1"/>
  <c r="AD70" i="16"/>
  <c r="AH70" i="16" s="1"/>
  <c r="AC31" i="16"/>
  <c r="AE31" i="16" s="1"/>
  <c r="AC33" i="16"/>
  <c r="AE33" i="16" s="1"/>
  <c r="AC58" i="16"/>
  <c r="AE58" i="16" s="1"/>
  <c r="AC49" i="16"/>
  <c r="AE49" i="16" s="1"/>
  <c r="AC61" i="16"/>
  <c r="AE61" i="16" s="1"/>
  <c r="AC51" i="16"/>
  <c r="AE51" i="16" s="1"/>
  <c r="AC28" i="16"/>
  <c r="AE28" i="16" s="1"/>
  <c r="AC29" i="16"/>
  <c r="AE29" i="16" s="1"/>
  <c r="AC25" i="16"/>
  <c r="AE25" i="16" s="1"/>
  <c r="AC30" i="16"/>
  <c r="AE30" i="16" s="1"/>
  <c r="AC20" i="16"/>
  <c r="AE20" i="16" s="1"/>
  <c r="AC17" i="16"/>
  <c r="AE17" i="16" s="1"/>
  <c r="AC23" i="16"/>
  <c r="AE23" i="16" s="1"/>
  <c r="AC19" i="16"/>
  <c r="AE19" i="16" s="1"/>
  <c r="AC21" i="16"/>
  <c r="AE21" i="16" s="1"/>
  <c r="AC18" i="16"/>
  <c r="AE18" i="16" s="1"/>
  <c r="AC22" i="16"/>
  <c r="AE22" i="16" s="1"/>
  <c r="AC14" i="16"/>
  <c r="AE14" i="16" s="1"/>
  <c r="AC13" i="16"/>
  <c r="AE13" i="16" s="1"/>
  <c r="AC11" i="16"/>
  <c r="AE11" i="16" s="1"/>
  <c r="M71" i="16"/>
  <c r="AC10" i="16"/>
  <c r="AE10" i="16" s="1"/>
  <c r="N71" i="16"/>
  <c r="AC57" i="16"/>
  <c r="AE57" i="16" s="1"/>
  <c r="U71" i="16"/>
  <c r="V68" i="16"/>
  <c r="X68" i="16" s="1"/>
  <c r="AC68" i="16" s="1"/>
  <c r="AH69" i="16"/>
  <c r="AC55" i="16"/>
  <c r="AE55" i="16" s="1"/>
  <c r="AC53" i="16"/>
  <c r="AE53" i="16" s="1"/>
  <c r="AC12" i="16"/>
  <c r="AE12" i="16" s="1"/>
  <c r="AE15" i="16" l="1"/>
  <c r="Z9" i="16"/>
  <c r="AE9" i="16"/>
  <c r="AB67" i="16"/>
  <c r="AB74" i="16" s="1"/>
  <c r="F57" i="1" s="1"/>
  <c r="X67" i="16"/>
  <c r="AC67" i="16"/>
  <c r="Z67" i="16"/>
  <c r="AE67" i="16"/>
  <c r="AH5" i="16"/>
  <c r="AH67" i="16" s="1"/>
  <c r="AD67" i="16"/>
  <c r="AE68" i="16"/>
  <c r="AE71" i="16" s="1"/>
  <c r="AC71" i="16"/>
  <c r="V71" i="16"/>
  <c r="AE74" i="16" l="1"/>
  <c r="AJ9" i="16"/>
  <c r="AC74" i="16"/>
  <c r="Z68" i="16"/>
  <c r="Z71" i="16" s="1"/>
  <c r="Z74" i="16" s="1"/>
  <c r="F54" i="1" s="1"/>
  <c r="X71" i="16"/>
  <c r="X74" i="16" s="1"/>
  <c r="F47" i="1" s="1"/>
  <c r="AD71" i="16" l="1"/>
  <c r="AD74" i="16" s="1"/>
  <c r="AH68" i="16"/>
  <c r="AH71" i="16" s="1"/>
  <c r="AH74" i="16" s="1"/>
  <c r="A3" i="2" l="1"/>
  <c r="B5" i="2" l="1"/>
  <c r="A5" i="2"/>
  <c r="A4" i="2"/>
  <c r="F55" i="1" l="1"/>
  <c r="F102" i="1" s="1"/>
  <c r="F103" i="1" s="1"/>
  <c r="I21" i="4" l="1"/>
  <c r="I21" i="10" l="1"/>
  <c r="I16" i="10"/>
  <c r="I9" i="10"/>
  <c r="I24" i="10" l="1"/>
  <c r="J5" i="1" s="1"/>
  <c r="G212" i="1" l="1"/>
  <c r="I212" i="1" s="1"/>
  <c r="J212" i="1" s="1"/>
  <c r="G205" i="1"/>
  <c r="I205" i="1" s="1"/>
  <c r="J205" i="1" s="1"/>
  <c r="G213" i="1"/>
  <c r="I213" i="1" s="1"/>
  <c r="J213" i="1" s="1"/>
  <c r="G206" i="1"/>
  <c r="I206" i="1" s="1"/>
  <c r="J206" i="1" s="1"/>
  <c r="G214" i="1"/>
  <c r="I214" i="1" s="1"/>
  <c r="J214" i="1" s="1"/>
  <c r="G207" i="1"/>
  <c r="I207" i="1" s="1"/>
  <c r="J207" i="1" s="1"/>
  <c r="G215" i="1"/>
  <c r="I215" i="1" s="1"/>
  <c r="J215" i="1" s="1"/>
  <c r="G208" i="1"/>
  <c r="I208" i="1" s="1"/>
  <c r="J208" i="1" s="1"/>
  <c r="G216" i="1"/>
  <c r="I216" i="1" s="1"/>
  <c r="J216" i="1" s="1"/>
  <c r="G209" i="1"/>
  <c r="I209" i="1" s="1"/>
  <c r="J209" i="1" s="1"/>
  <c r="G217" i="1"/>
  <c r="I217" i="1" s="1"/>
  <c r="J217" i="1" s="1"/>
  <c r="G210" i="1"/>
  <c r="I210" i="1" s="1"/>
  <c r="J210" i="1" s="1"/>
  <c r="G203" i="1"/>
  <c r="I203" i="1" s="1"/>
  <c r="J203" i="1" s="1"/>
  <c r="G202" i="1"/>
  <c r="I202" i="1" s="1"/>
  <c r="J202" i="1" s="1"/>
  <c r="G211" i="1"/>
  <c r="I211" i="1" s="1"/>
  <c r="J211" i="1" s="1"/>
  <c r="G204" i="1"/>
  <c r="I204" i="1" s="1"/>
  <c r="J204" i="1" s="1"/>
  <c r="G175" i="1"/>
  <c r="I175" i="1" s="1"/>
  <c r="J175" i="1" s="1"/>
  <c r="G176" i="1"/>
  <c r="I176" i="1" s="1"/>
  <c r="J176" i="1" s="1"/>
  <c r="I15" i="4"/>
  <c r="I24" i="4" s="1"/>
  <c r="I3" i="4" l="1"/>
  <c r="I3" i="10" s="1"/>
  <c r="J4" i="1"/>
  <c r="I3" i="24"/>
  <c r="A1" i="2"/>
  <c r="B6" i="2"/>
  <c r="A6" i="2"/>
  <c r="E8" i="2"/>
  <c r="I3" i="2"/>
  <c r="G247" i="1" l="1"/>
  <c r="I247" i="1" s="1"/>
  <c r="J247" i="1" s="1"/>
  <c r="G251" i="1"/>
  <c r="I251" i="1" s="1"/>
  <c r="J251" i="1" s="1"/>
  <c r="G60" i="1"/>
  <c r="I60" i="1" s="1"/>
  <c r="J60" i="1" s="1"/>
  <c r="G59" i="1"/>
  <c r="I59" i="1" s="1"/>
  <c r="J59" i="1" s="1"/>
  <c r="G191" i="1"/>
  <c r="I191" i="1" s="1"/>
  <c r="J191" i="1" s="1"/>
  <c r="G228" i="1"/>
  <c r="I228" i="1" s="1"/>
  <c r="J228" i="1" s="1"/>
  <c r="G221" i="1"/>
  <c r="I221" i="1" s="1"/>
  <c r="J221" i="1" s="1"/>
  <c r="G222" i="1"/>
  <c r="I222" i="1" s="1"/>
  <c r="J222" i="1" s="1"/>
  <c r="G223" i="1"/>
  <c r="I223" i="1" s="1"/>
  <c r="J223" i="1" s="1"/>
  <c r="G220" i="1"/>
  <c r="I220" i="1" s="1"/>
  <c r="J220" i="1" s="1"/>
  <c r="G219" i="1"/>
  <c r="I219" i="1" s="1"/>
  <c r="J219" i="1" s="1"/>
  <c r="G218" i="1"/>
  <c r="I218" i="1" s="1"/>
  <c r="J218" i="1" s="1"/>
  <c r="G82" i="1"/>
  <c r="I82" i="1" s="1"/>
  <c r="J82" i="1" s="1"/>
  <c r="G226" i="1"/>
  <c r="I226" i="1" s="1"/>
  <c r="J226" i="1" s="1"/>
  <c r="G103" i="1"/>
  <c r="I103" i="1" s="1"/>
  <c r="J103" i="1" s="1"/>
  <c r="G100" i="1"/>
  <c r="I100" i="1" s="1"/>
  <c r="J100" i="1" s="1"/>
  <c r="G66" i="1"/>
  <c r="I66" i="1" s="1"/>
  <c r="J66" i="1" s="1"/>
  <c r="G186" i="1"/>
  <c r="I186" i="1" s="1"/>
  <c r="J186" i="1" s="1"/>
  <c r="G181" i="1"/>
  <c r="I181" i="1" s="1"/>
  <c r="J181" i="1" s="1"/>
  <c r="G179" i="1"/>
  <c r="I179" i="1" s="1"/>
  <c r="J179" i="1" s="1"/>
  <c r="G180" i="1"/>
  <c r="I180" i="1" s="1"/>
  <c r="J180" i="1" s="1"/>
  <c r="G182" i="1"/>
  <c r="I182" i="1" s="1"/>
  <c r="J182" i="1" s="1"/>
  <c r="G177" i="1"/>
  <c r="I177" i="1" s="1"/>
  <c r="J177" i="1" s="1"/>
  <c r="G172" i="1"/>
  <c r="I172" i="1" s="1"/>
  <c r="J172" i="1" s="1"/>
  <c r="G171" i="1"/>
  <c r="I171" i="1" s="1"/>
  <c r="J171" i="1" s="1"/>
  <c r="G170" i="1"/>
  <c r="I170" i="1" s="1"/>
  <c r="J170" i="1" s="1"/>
  <c r="G169" i="1"/>
  <c r="I169" i="1" s="1"/>
  <c r="J169" i="1" s="1"/>
  <c r="G174" i="1"/>
  <c r="I174" i="1" s="1"/>
  <c r="J174" i="1" s="1"/>
  <c r="G173" i="1"/>
  <c r="I173" i="1" s="1"/>
  <c r="J173" i="1" s="1"/>
  <c r="G166" i="1"/>
  <c r="I166" i="1" s="1"/>
  <c r="J166" i="1" s="1"/>
  <c r="G165" i="1"/>
  <c r="I165" i="1" s="1"/>
  <c r="J165" i="1" s="1"/>
  <c r="G164" i="1"/>
  <c r="I164" i="1" s="1"/>
  <c r="J164" i="1" s="1"/>
  <c r="G167" i="1"/>
  <c r="I167" i="1" s="1"/>
  <c r="J167" i="1" s="1"/>
  <c r="G34" i="1"/>
  <c r="I34" i="1" s="1"/>
  <c r="J34" i="1" s="1"/>
  <c r="G39" i="1"/>
  <c r="I39" i="1" s="1"/>
  <c r="J39" i="1" s="1"/>
  <c r="G30" i="1"/>
  <c r="I30" i="1" s="1"/>
  <c r="J30" i="1" s="1"/>
  <c r="G193" i="1"/>
  <c r="I193" i="1" s="1"/>
  <c r="J193" i="1" s="1"/>
  <c r="G36" i="1"/>
  <c r="I36" i="1" s="1"/>
  <c r="J36" i="1" s="1"/>
  <c r="G29" i="1"/>
  <c r="I29" i="1" s="1"/>
  <c r="J29" i="1" s="1"/>
  <c r="G229" i="1"/>
  <c r="I229" i="1" s="1"/>
  <c r="J229" i="1" s="1"/>
  <c r="G25" i="1"/>
  <c r="I25" i="1" s="1"/>
  <c r="J25" i="1" s="1"/>
  <c r="G201" i="1"/>
  <c r="I201" i="1" s="1"/>
  <c r="J201" i="1" s="1"/>
  <c r="G231" i="1"/>
  <c r="I231" i="1" s="1"/>
  <c r="J231" i="1" s="1"/>
  <c r="G92" i="1"/>
  <c r="I92" i="1" s="1"/>
  <c r="G24" i="1"/>
  <c r="I24" i="1" s="1"/>
  <c r="J24" i="1" s="1"/>
  <c r="G188" i="1"/>
  <c r="I188" i="1" s="1"/>
  <c r="J188" i="1" s="1"/>
  <c r="G242" i="1"/>
  <c r="I242" i="1" s="1"/>
  <c r="J242" i="1" s="1"/>
  <c r="G79" i="1"/>
  <c r="I79" i="1" s="1"/>
  <c r="J79" i="1" s="1"/>
  <c r="G96" i="1"/>
  <c r="I96" i="1" s="1"/>
  <c r="J96" i="1" s="1"/>
  <c r="G195" i="1"/>
  <c r="I195" i="1" s="1"/>
  <c r="J195" i="1" s="1"/>
  <c r="G199" i="1"/>
  <c r="I199" i="1" s="1"/>
  <c r="J199" i="1" s="1"/>
  <c r="G232" i="1"/>
  <c r="I232" i="1" s="1"/>
  <c r="J232" i="1" s="1"/>
  <c r="G97" i="1"/>
  <c r="I97" i="1" s="1"/>
  <c r="J97" i="1" s="1"/>
  <c r="G189" i="1"/>
  <c r="I189" i="1" s="1"/>
  <c r="J189" i="1" s="1"/>
  <c r="G50" i="1"/>
  <c r="I50" i="1" s="1"/>
  <c r="J50" i="1" s="1"/>
  <c r="G151" i="1"/>
  <c r="I151" i="1" s="1"/>
  <c r="J151" i="1" s="1"/>
  <c r="G134" i="1"/>
  <c r="I134" i="1" s="1"/>
  <c r="J134" i="1" s="1"/>
  <c r="G127" i="1"/>
  <c r="I127" i="1" s="1"/>
  <c r="J127" i="1" s="1"/>
  <c r="G114" i="1"/>
  <c r="I114" i="1" s="1"/>
  <c r="J114" i="1" s="1"/>
  <c r="G107" i="1"/>
  <c r="I107" i="1" s="1"/>
  <c r="J107" i="1" s="1"/>
  <c r="G159" i="1"/>
  <c r="I159" i="1" s="1"/>
  <c r="J159" i="1" s="1"/>
  <c r="G146" i="1"/>
  <c r="I146" i="1" s="1"/>
  <c r="J146" i="1" s="1"/>
  <c r="G139" i="1"/>
  <c r="I139" i="1" s="1"/>
  <c r="J139" i="1" s="1"/>
  <c r="G133" i="1"/>
  <c r="I133" i="1" s="1"/>
  <c r="J133" i="1" s="1"/>
  <c r="G126" i="1"/>
  <c r="I126" i="1" s="1"/>
  <c r="J126" i="1" s="1"/>
  <c r="G120" i="1"/>
  <c r="I120" i="1" s="1"/>
  <c r="J120" i="1" s="1"/>
  <c r="G113" i="1"/>
  <c r="I113" i="1" s="1"/>
  <c r="J113" i="1" s="1"/>
  <c r="G155" i="1"/>
  <c r="I155" i="1" s="1"/>
  <c r="J155" i="1" s="1"/>
  <c r="G150" i="1"/>
  <c r="I150" i="1" s="1"/>
  <c r="J150" i="1" s="1"/>
  <c r="G145" i="1"/>
  <c r="I145" i="1" s="1"/>
  <c r="J145" i="1" s="1"/>
  <c r="G138" i="1"/>
  <c r="I138" i="1" s="1"/>
  <c r="J138" i="1" s="1"/>
  <c r="G132" i="1"/>
  <c r="I132" i="1" s="1"/>
  <c r="J132" i="1" s="1"/>
  <c r="G125" i="1"/>
  <c r="I125" i="1" s="1"/>
  <c r="J125" i="1" s="1"/>
  <c r="G119" i="1"/>
  <c r="I119" i="1" s="1"/>
  <c r="J119" i="1" s="1"/>
  <c r="G141" i="1"/>
  <c r="I141" i="1" s="1"/>
  <c r="J141" i="1" s="1"/>
  <c r="G115" i="1"/>
  <c r="I115" i="1" s="1"/>
  <c r="J115" i="1" s="1"/>
  <c r="G160" i="1"/>
  <c r="I160" i="1" s="1"/>
  <c r="J160" i="1" s="1"/>
  <c r="G147" i="1"/>
  <c r="I147" i="1" s="1"/>
  <c r="J147" i="1" s="1"/>
  <c r="G135" i="1"/>
  <c r="I135" i="1" s="1"/>
  <c r="J135" i="1" s="1"/>
  <c r="G121" i="1"/>
  <c r="I121" i="1" s="1"/>
  <c r="J121" i="1" s="1"/>
  <c r="G108" i="1"/>
  <c r="I108" i="1" s="1"/>
  <c r="J108" i="1" s="1"/>
  <c r="G154" i="1"/>
  <c r="I154" i="1" s="1"/>
  <c r="J154" i="1" s="1"/>
  <c r="G144" i="1"/>
  <c r="I144" i="1" s="1"/>
  <c r="J144" i="1" s="1"/>
  <c r="G137" i="1"/>
  <c r="I137" i="1" s="1"/>
  <c r="J137" i="1" s="1"/>
  <c r="G124" i="1"/>
  <c r="I124" i="1" s="1"/>
  <c r="J124" i="1" s="1"/>
  <c r="G118" i="1"/>
  <c r="I118" i="1" s="1"/>
  <c r="J118" i="1" s="1"/>
  <c r="G112" i="1"/>
  <c r="I112" i="1" s="1"/>
  <c r="J112" i="1" s="1"/>
  <c r="G149" i="1"/>
  <c r="I149" i="1" s="1"/>
  <c r="J149" i="1" s="1"/>
  <c r="G143" i="1"/>
  <c r="I143" i="1" s="1"/>
  <c r="J143" i="1" s="1"/>
  <c r="G130" i="1"/>
  <c r="I130" i="1" s="1"/>
  <c r="J130" i="1" s="1"/>
  <c r="G123" i="1"/>
  <c r="I123" i="1" s="1"/>
  <c r="J123" i="1" s="1"/>
  <c r="G117" i="1"/>
  <c r="I117" i="1" s="1"/>
  <c r="J117" i="1" s="1"/>
  <c r="G111" i="1"/>
  <c r="I111" i="1" s="1"/>
  <c r="J111" i="1" s="1"/>
  <c r="G162" i="1"/>
  <c r="I162" i="1" s="1"/>
  <c r="J162" i="1" s="1"/>
  <c r="G153" i="1"/>
  <c r="I153" i="1" s="1"/>
  <c r="J153" i="1" s="1"/>
  <c r="G148" i="1"/>
  <c r="I148" i="1" s="1"/>
  <c r="J148" i="1" s="1"/>
  <c r="G142" i="1"/>
  <c r="I142" i="1" s="1"/>
  <c r="J142" i="1" s="1"/>
  <c r="G136" i="1"/>
  <c r="I136" i="1" s="1"/>
  <c r="J136" i="1" s="1"/>
  <c r="G129" i="1"/>
  <c r="I129" i="1" s="1"/>
  <c r="J129" i="1" s="1"/>
  <c r="G116" i="1"/>
  <c r="I116" i="1" s="1"/>
  <c r="J116" i="1" s="1"/>
  <c r="G110" i="1"/>
  <c r="I110" i="1" s="1"/>
  <c r="J110" i="1" s="1"/>
  <c r="G161" i="1"/>
  <c r="I161" i="1" s="1"/>
  <c r="J161" i="1" s="1"/>
  <c r="G122" i="1"/>
  <c r="I122" i="1" s="1"/>
  <c r="J122" i="1" s="1"/>
  <c r="G109" i="1"/>
  <c r="I109" i="1" s="1"/>
  <c r="J109" i="1" s="1"/>
  <c r="G152" i="1"/>
  <c r="I152" i="1" s="1"/>
  <c r="J152" i="1" s="1"/>
  <c r="G140" i="1"/>
  <c r="I140" i="1" s="1"/>
  <c r="J140" i="1" s="1"/>
  <c r="G128" i="1"/>
  <c r="I128" i="1" s="1"/>
  <c r="J128" i="1" s="1"/>
  <c r="G40" i="1"/>
  <c r="I40" i="1" s="1"/>
  <c r="J40" i="1" s="1"/>
  <c r="G86" i="1"/>
  <c r="I86" i="1" s="1"/>
  <c r="J86" i="1" s="1"/>
  <c r="G28" i="1"/>
  <c r="I28" i="1" s="1"/>
  <c r="J28" i="1" s="1"/>
  <c r="G81" i="1"/>
  <c r="I81" i="1" s="1"/>
  <c r="J81" i="1" s="1"/>
  <c r="G77" i="1"/>
  <c r="I77" i="1" s="1"/>
  <c r="J77" i="1" s="1"/>
  <c r="G80" i="1"/>
  <c r="I80" i="1" s="1"/>
  <c r="J80" i="1" s="1"/>
  <c r="G22" i="1"/>
  <c r="G76" i="1"/>
  <c r="I76" i="1" s="1"/>
  <c r="J76" i="1" s="1"/>
  <c r="G75" i="1"/>
  <c r="I75" i="1" s="1"/>
  <c r="J75" i="1" s="1"/>
  <c r="G35" i="1"/>
  <c r="I35" i="1" s="1"/>
  <c r="J35" i="1" s="1"/>
  <c r="G99" i="1"/>
  <c r="I99" i="1" s="1"/>
  <c r="J99" i="1" s="1"/>
  <c r="G67" i="1"/>
  <c r="I67" i="1" s="1"/>
  <c r="J67" i="1" s="1"/>
  <c r="G230" i="1"/>
  <c r="I230" i="1" s="1"/>
  <c r="J230" i="1" s="1"/>
  <c r="G241" i="1"/>
  <c r="I241" i="1" s="1"/>
  <c r="J241" i="1" s="1"/>
  <c r="G74" i="1"/>
  <c r="I74" i="1" s="1"/>
  <c r="J74" i="1" s="1"/>
  <c r="G37" i="1"/>
  <c r="I37" i="1" s="1"/>
  <c r="J37" i="1" s="1"/>
  <c r="G102" i="1"/>
  <c r="I102" i="1" s="1"/>
  <c r="J102" i="1" s="1"/>
  <c r="G21" i="1"/>
  <c r="I21" i="1" s="1"/>
  <c r="J21" i="1" s="1"/>
  <c r="G56" i="1"/>
  <c r="I56" i="1" s="1"/>
  <c r="J56" i="1" s="1"/>
  <c r="G196" i="1"/>
  <c r="I196" i="1" s="1"/>
  <c r="J196" i="1" s="1"/>
  <c r="G225" i="1"/>
  <c r="I225" i="1" s="1"/>
  <c r="J225" i="1" s="1"/>
  <c r="G243" i="1"/>
  <c r="I243" i="1" s="1"/>
  <c r="J243" i="1" s="1"/>
  <c r="G23" i="1"/>
  <c r="I23" i="1" s="1"/>
  <c r="J23" i="1" s="1"/>
  <c r="G197" i="1"/>
  <c r="I197" i="1" s="1"/>
  <c r="J197" i="1" s="1"/>
  <c r="G192" i="1"/>
  <c r="I192" i="1" s="1"/>
  <c r="J192" i="1" s="1"/>
  <c r="G200" i="1"/>
  <c r="I200" i="1" s="1"/>
  <c r="J200" i="1" s="1"/>
  <c r="G239" i="1"/>
  <c r="I239" i="1" s="1"/>
  <c r="J239" i="1" s="1"/>
  <c r="G240" i="1"/>
  <c r="I240" i="1" s="1"/>
  <c r="J240" i="1" s="1"/>
  <c r="G252" i="1"/>
  <c r="I252" i="1" s="1"/>
  <c r="J252" i="1" s="1"/>
  <c r="G246" i="1"/>
  <c r="I246" i="1" s="1"/>
  <c r="J246" i="1" s="1"/>
  <c r="G250" i="1"/>
  <c r="I250" i="1" s="1"/>
  <c r="J250" i="1" s="1"/>
  <c r="G248" i="1"/>
  <c r="I248" i="1" s="1"/>
  <c r="J248" i="1" s="1"/>
  <c r="G249" i="1"/>
  <c r="I249" i="1" s="1"/>
  <c r="J249" i="1" s="1"/>
  <c r="I22" i="1" l="1"/>
  <c r="J22" i="1" s="1"/>
  <c r="J26" i="1" s="1"/>
  <c r="G11" i="2" s="1"/>
  <c r="G11" i="24" s="1"/>
  <c r="J233" i="1"/>
  <c r="G23" i="2" s="1"/>
  <c r="G23" i="24" s="1"/>
  <c r="J183" i="1"/>
  <c r="G22" i="2" s="1"/>
  <c r="G22" i="24" s="1"/>
  <c r="J156" i="1"/>
  <c r="J31" i="1"/>
  <c r="G12" i="2" s="1"/>
  <c r="G12" i="24" s="1"/>
  <c r="J83" i="1"/>
  <c r="G18" i="2" s="1"/>
  <c r="G18" i="24" s="1"/>
  <c r="P18" i="24" s="1"/>
  <c r="J41" i="1"/>
  <c r="G13" i="2" s="1"/>
  <c r="G13" i="24" s="1"/>
  <c r="J253" i="1"/>
  <c r="G26" i="2" s="1"/>
  <c r="G26" i="24" s="1"/>
  <c r="J104" i="1"/>
  <c r="G20" i="2" s="1"/>
  <c r="G20" i="24" s="1"/>
  <c r="J236" i="1"/>
  <c r="G24" i="2" s="1"/>
  <c r="G24" i="24" s="1"/>
  <c r="J244" i="1"/>
  <c r="G25" i="2" s="1"/>
  <c r="G25" i="24" s="1"/>
  <c r="V18" i="24" l="1"/>
  <c r="J18" i="24"/>
  <c r="Y18" i="24"/>
  <c r="S18" i="24"/>
  <c r="M18" i="24"/>
  <c r="M23" i="24"/>
  <c r="S23" i="24"/>
  <c r="J23" i="24"/>
  <c r="P23" i="24"/>
  <c r="V23" i="24"/>
  <c r="Y23" i="24"/>
  <c r="M22" i="24"/>
  <c r="J22" i="24"/>
  <c r="S22" i="24"/>
  <c r="Y22" i="24"/>
  <c r="P22" i="24"/>
  <c r="V22" i="24"/>
  <c r="S20" i="24"/>
  <c r="J20" i="24"/>
  <c r="V20" i="24"/>
  <c r="P20" i="24"/>
  <c r="Y20" i="24"/>
  <c r="M20" i="24"/>
  <c r="V26" i="24"/>
  <c r="S24" i="24"/>
  <c r="P13" i="24"/>
  <c r="S13" i="24"/>
  <c r="V13" i="24"/>
  <c r="M13" i="24"/>
  <c r="Y13" i="24"/>
  <c r="P11" i="24"/>
  <c r="M11" i="24"/>
  <c r="Y11" i="24"/>
  <c r="V11" i="24"/>
  <c r="S11" i="24"/>
  <c r="J13" i="24"/>
  <c r="J11" i="24"/>
  <c r="I9" i="4"/>
  <c r="S12" i="24" l="1"/>
  <c r="P12" i="24"/>
  <c r="J12" i="24"/>
  <c r="Y12" i="24"/>
  <c r="V12" i="24"/>
  <c r="M12" i="24"/>
  <c r="Y26" i="24"/>
  <c r="S25" i="24"/>
  <c r="V24" i="24"/>
  <c r="Y25" i="24"/>
  <c r="M25" i="24"/>
  <c r="P25" i="24"/>
  <c r="J25" i="24"/>
  <c r="M26" i="24"/>
  <c r="V25" i="24"/>
  <c r="J26" i="24"/>
  <c r="S26" i="24"/>
  <c r="P26" i="24"/>
  <c r="Y24" i="24"/>
  <c r="P24" i="24"/>
  <c r="M24" i="24"/>
  <c r="J24" i="24"/>
  <c r="I4" i="2" l="1"/>
  <c r="G65" i="1" l="1"/>
  <c r="G43" i="1"/>
  <c r="G18" i="1"/>
  <c r="G70" i="1"/>
  <c r="G57" i="1"/>
  <c r="G69" i="1"/>
  <c r="G90" i="1"/>
  <c r="G47" i="1"/>
  <c r="G88" i="1"/>
  <c r="G48" i="1"/>
  <c r="G64" i="1"/>
  <c r="G54" i="1"/>
  <c r="G55" i="1"/>
  <c r="G87" i="1"/>
  <c r="G255" i="1"/>
  <c r="I70" i="1" l="1"/>
  <c r="J70" i="1" s="1"/>
  <c r="I54" i="1"/>
  <c r="J54" i="1" s="1"/>
  <c r="I90" i="1"/>
  <c r="I65" i="1"/>
  <c r="J65" i="1" s="1"/>
  <c r="I47" i="1"/>
  <c r="J47" i="1" s="1"/>
  <c r="I87" i="1"/>
  <c r="I48" i="1"/>
  <c r="J48" i="1" s="1"/>
  <c r="I255" i="1"/>
  <c r="J255" i="1" s="1"/>
  <c r="J256" i="1" s="1"/>
  <c r="G27" i="2" s="1"/>
  <c r="G27" i="24" s="1"/>
  <c r="I64" i="1"/>
  <c r="J64" i="1" s="1"/>
  <c r="I55" i="1"/>
  <c r="J55" i="1" s="1"/>
  <c r="I88" i="1"/>
  <c r="I69" i="1"/>
  <c r="J69" i="1" s="1"/>
  <c r="I18" i="1"/>
  <c r="J18" i="1" s="1"/>
  <c r="I57" i="1"/>
  <c r="J57" i="1" s="1"/>
  <c r="I43" i="1"/>
  <c r="J43" i="1" s="1"/>
  <c r="J44" i="1" s="1"/>
  <c r="G14" i="2" s="1"/>
  <c r="G14" i="24" s="1"/>
  <c r="V27" i="24" l="1"/>
  <c r="Y27" i="24"/>
  <c r="S27" i="24"/>
  <c r="J27" i="24"/>
  <c r="M27" i="24"/>
  <c r="P27" i="24"/>
  <c r="S14" i="24"/>
  <c r="M14" i="24"/>
  <c r="J14" i="24"/>
  <c r="P14" i="24"/>
  <c r="Y14" i="24"/>
  <c r="V14" i="24"/>
  <c r="J19" i="1"/>
  <c r="G10" i="2" s="1"/>
  <c r="G10" i="24" s="1"/>
  <c r="G21" i="2"/>
  <c r="G21" i="24" s="1"/>
  <c r="J71" i="1"/>
  <c r="G17" i="2" s="1"/>
  <c r="G17" i="24" s="1"/>
  <c r="J51" i="1"/>
  <c r="G15" i="2" s="1"/>
  <c r="J61" i="1"/>
  <c r="G16" i="2" s="1"/>
  <c r="G16" i="24" s="1"/>
  <c r="Y10" i="24" l="1"/>
  <c r="S10" i="24"/>
  <c r="P10" i="24"/>
  <c r="V10" i="24"/>
  <c r="J10" i="24"/>
  <c r="M10" i="24"/>
  <c r="M21" i="24"/>
  <c r="S21" i="24"/>
  <c r="P21" i="24"/>
  <c r="J21" i="24"/>
  <c r="V21" i="24"/>
  <c r="Y21" i="24"/>
  <c r="V17" i="24"/>
  <c r="J17" i="24"/>
  <c r="P17" i="24"/>
  <c r="M17" i="24"/>
  <c r="Y17" i="24"/>
  <c r="S17" i="24"/>
  <c r="G15" i="24"/>
  <c r="S16" i="24"/>
  <c r="V16" i="24"/>
  <c r="M16" i="24"/>
  <c r="J16" i="24"/>
  <c r="P16" i="24"/>
  <c r="Y16" i="24"/>
  <c r="M15" i="24" l="1"/>
  <c r="P15" i="24"/>
  <c r="J15" i="24"/>
  <c r="S15" i="24"/>
  <c r="V15" i="24"/>
  <c r="Y15" i="24"/>
  <c r="J87" i="1" l="1"/>
  <c r="J88" i="1" l="1"/>
  <c r="J90" i="1"/>
  <c r="J92" i="1"/>
  <c r="J93" i="1" l="1"/>
  <c r="G19" i="2" s="1"/>
  <c r="I258" i="1" l="1"/>
  <c r="G19" i="24"/>
  <c r="G28" i="2"/>
  <c r="I28" i="2" s="1"/>
  <c r="M19" i="24" l="1"/>
  <c r="M28" i="24" s="1"/>
  <c r="J19" i="24"/>
  <c r="J28" i="24" s="1"/>
  <c r="J29" i="24" s="1"/>
  <c r="Y19" i="24"/>
  <c r="Y28" i="24" s="1"/>
  <c r="V19" i="24"/>
  <c r="V28" i="24" s="1"/>
  <c r="S19" i="24"/>
  <c r="S28" i="24" s="1"/>
  <c r="P19" i="24"/>
  <c r="P28" i="24" s="1"/>
  <c r="G28" i="24"/>
  <c r="I27" i="2"/>
  <c r="I13" i="2"/>
  <c r="I11" i="2"/>
  <c r="I18" i="2"/>
  <c r="I23" i="2"/>
  <c r="I17" i="2"/>
  <c r="I15" i="2"/>
  <c r="I22" i="2"/>
  <c r="I12" i="2"/>
  <c r="I19" i="2"/>
  <c r="I16" i="2"/>
  <c r="I20" i="2"/>
  <c r="I14" i="2"/>
  <c r="G3" i="2"/>
  <c r="G2" i="24" s="1"/>
  <c r="G3" i="24" s="1"/>
  <c r="I26" i="2"/>
  <c r="I25" i="2"/>
  <c r="I24" i="2"/>
  <c r="I10" i="2"/>
  <c r="I21" i="2"/>
  <c r="M29" i="24" l="1"/>
  <c r="P29" i="24" s="1"/>
  <c r="I12" i="24"/>
  <c r="I22" i="24"/>
  <c r="AA28" i="24"/>
  <c r="U28" i="24"/>
  <c r="I14" i="24"/>
  <c r="I13" i="24"/>
  <c r="X28" i="24"/>
  <c r="I15" i="24"/>
  <c r="I10" i="24"/>
  <c r="R28" i="24"/>
  <c r="I24" i="24"/>
  <c r="I11" i="24"/>
  <c r="I21" i="24"/>
  <c r="I16" i="24"/>
  <c r="O28" i="24"/>
  <c r="I27" i="24"/>
  <c r="I18" i="24"/>
  <c r="L29" i="24"/>
  <c r="I26" i="24"/>
  <c r="L28" i="24"/>
  <c r="I20" i="24"/>
  <c r="I23" i="24"/>
  <c r="I25" i="24"/>
  <c r="I17" i="24"/>
  <c r="I19" i="24"/>
  <c r="G4" i="2"/>
  <c r="G2" i="4"/>
  <c r="G3" i="1"/>
  <c r="G4" i="1" s="1"/>
  <c r="O29" i="24" l="1"/>
  <c r="S29" i="24"/>
  <c r="R29" i="24"/>
  <c r="I28" i="24"/>
  <c r="G2" i="10"/>
  <c r="G3" i="4"/>
  <c r="G3" i="10" s="1"/>
  <c r="V29" i="24" l="1"/>
  <c r="U29" i="24"/>
  <c r="Y29" i="24" l="1"/>
  <c r="AA29" i="24" s="1"/>
  <c r="X29" i="24"/>
</calcChain>
</file>

<file path=xl/comments1.xml><?xml version="1.0" encoding="utf-8"?>
<comments xmlns="http://schemas.openxmlformats.org/spreadsheetml/2006/main">
  <authors>
    <author>SEMCID</author>
  </authors>
  <commentList>
    <comment ref="D33" authorId="0" shapeId="0">
      <text>
        <r>
          <rPr>
            <b/>
            <sz val="9"/>
            <color indexed="81"/>
            <rFont val="Tahoma"/>
            <family val="2"/>
          </rPr>
          <t>SEMCID:</t>
        </r>
        <r>
          <rPr>
            <sz val="9"/>
            <color indexed="81"/>
            <rFont val="Tahoma"/>
            <family val="2"/>
          </rPr>
          <t xml:space="preserve">
Oitão Triangular</t>
        </r>
      </text>
    </comment>
    <comment ref="D34" authorId="0" shapeId="0">
      <text>
        <r>
          <rPr>
            <b/>
            <sz val="9"/>
            <color indexed="81"/>
            <rFont val="Tahoma"/>
            <family val="2"/>
          </rPr>
          <t>SEMCID:</t>
        </r>
        <r>
          <rPr>
            <sz val="9"/>
            <color indexed="81"/>
            <rFont val="Tahoma"/>
            <family val="2"/>
          </rPr>
          <t xml:space="preserve">
Oitão Triangular</t>
        </r>
      </text>
    </comment>
  </commentList>
</comments>
</file>

<file path=xl/sharedStrings.xml><?xml version="1.0" encoding="utf-8"?>
<sst xmlns="http://schemas.openxmlformats.org/spreadsheetml/2006/main" count="2959" uniqueCount="998">
  <si>
    <t>Item</t>
  </si>
  <si>
    <t>Discriminação</t>
  </si>
  <si>
    <t>Preço (R$)</t>
  </si>
  <si>
    <t>Valor unitário Sem BDI</t>
  </si>
  <si>
    <t>Valor Unitário Com BDI</t>
  </si>
  <si>
    <t>Valor Total</t>
  </si>
  <si>
    <t>Código</t>
  </si>
  <si>
    <t>Valor estimado final:</t>
  </si>
  <si>
    <t>Custo/m²:</t>
  </si>
  <si>
    <t>Data:</t>
  </si>
  <si>
    <t>BDI:</t>
  </si>
  <si>
    <t>Referência:</t>
  </si>
  <si>
    <t>SERVIÇOS PRELIMINARES</t>
  </si>
  <si>
    <t>SINAPI</t>
  </si>
  <si>
    <t>m²</t>
  </si>
  <si>
    <t>un</t>
  </si>
  <si>
    <t>74209/001</t>
  </si>
  <si>
    <t>SUBTOTAL</t>
  </si>
  <si>
    <t>MOVIMENTO DE TERRA</t>
  </si>
  <si>
    <t>m³</t>
  </si>
  <si>
    <t>IMPERMEABILIZAÇÃO E TRATAMENTOS</t>
  </si>
  <si>
    <t>COBERTURA</t>
  </si>
  <si>
    <t>ESQUADRIAS</t>
  </si>
  <si>
    <t>REVESTIMENTOS</t>
  </si>
  <si>
    <t>PINTURA</t>
  </si>
  <si>
    <t>INSTALAÇÕES HIDROSANITÁRIAS/ÁGUA PLUVIAL</t>
  </si>
  <si>
    <t>INSTALAÇÕES ELÉTRICAS - SPDA</t>
  </si>
  <si>
    <t xml:space="preserve">INSTALAÇÕES ELÉTRICAS </t>
  </si>
  <si>
    <t>m</t>
  </si>
  <si>
    <t>ÁGUA FRIA</t>
  </si>
  <si>
    <t>Uni-dade</t>
  </si>
  <si>
    <t>PAREDES INTERNAS</t>
  </si>
  <si>
    <t>9.1.1</t>
  </si>
  <si>
    <t>9.1.2</t>
  </si>
  <si>
    <t>PAREDES EXTERNAS</t>
  </si>
  <si>
    <t xml:space="preserve">SINAPI </t>
  </si>
  <si>
    <t>ITEM</t>
  </si>
  <si>
    <t>DESCCRIÇÃO</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</si>
  <si>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</si>
  <si>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</si>
  <si>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</si>
  <si>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</si>
  <si>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</si>
  <si>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</si>
  <si>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</si>
  <si>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</si>
  <si>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</si>
  <si>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</si>
  <si>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</si>
  <si>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</si>
  <si>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</si>
  <si>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</si>
  <si>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</si>
  <si>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</si>
  <si>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</si>
  <si>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</si>
  <si>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</si>
  <si>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</si>
  <si>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</si>
  <si>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</si>
  <si>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</si>
  <si>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</si>
  <si>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</si>
  <si>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</si>
  <si>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</si>
  <si>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</si>
  <si>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 xml:space="preserve">Área: </t>
  </si>
  <si>
    <t>Kg</t>
  </si>
  <si>
    <t>Forma tabua para concreto em fundacao sem reaproveitamento</t>
  </si>
  <si>
    <t>1.5</t>
  </si>
  <si>
    <t>2.4</t>
  </si>
  <si>
    <t>4.0</t>
  </si>
  <si>
    <t>5.0</t>
  </si>
  <si>
    <t>5.1</t>
  </si>
  <si>
    <t>6.0</t>
  </si>
  <si>
    <t>6.1</t>
  </si>
  <si>
    <t>6.2</t>
  </si>
  <si>
    <t>7.0</t>
  </si>
  <si>
    <t>7.1</t>
  </si>
  <si>
    <t>8.0</t>
  </si>
  <si>
    <t>8.1</t>
  </si>
  <si>
    <t>8.2</t>
  </si>
  <si>
    <t>9.0</t>
  </si>
  <si>
    <t>9.1</t>
  </si>
  <si>
    <t>10.0</t>
  </si>
  <si>
    <t>10.1</t>
  </si>
  <si>
    <t>10.2</t>
  </si>
  <si>
    <t>10.3</t>
  </si>
  <si>
    <t>13.0</t>
  </si>
  <si>
    <t>13.1</t>
  </si>
  <si>
    <t>13.2</t>
  </si>
  <si>
    <t>13.3</t>
  </si>
  <si>
    <t>13.4</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</si>
  <si>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</si>
  <si>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</si>
  <si>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</si>
  <si>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</si>
  <si>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</si>
  <si>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</si>
  <si>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</si>
  <si>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</si>
  <si>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</si>
  <si>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</si>
  <si>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</si>
  <si>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Limpeza Final da Obra</t>
  </si>
  <si>
    <t>74077/003</t>
  </si>
  <si>
    <t>Total</t>
  </si>
  <si>
    <t>Cotação</t>
  </si>
  <si>
    <t>MÃO DE OBRA</t>
  </si>
  <si>
    <t>L</t>
  </si>
  <si>
    <t>PORTAS</t>
  </si>
  <si>
    <t>JANELAS</t>
  </si>
  <si>
    <t>unid</t>
  </si>
  <si>
    <t>8.1.1</t>
  </si>
  <si>
    <t>8.1.2</t>
  </si>
  <si>
    <t>8.2.1</t>
  </si>
  <si>
    <t>8.2.2</t>
  </si>
  <si>
    <t>CABOS</t>
  </si>
  <si>
    <t>PAREDES</t>
  </si>
  <si>
    <t>JANELAS*</t>
  </si>
  <si>
    <t>ALVENARIA</t>
  </si>
  <si>
    <t xml:space="preserve">REVESTIMENTOS DE PAREDES </t>
  </si>
  <si>
    <t>CÓD.</t>
  </si>
  <si>
    <t>ALTURA</t>
  </si>
  <si>
    <t>LARGURA</t>
  </si>
  <si>
    <t>ÁREA</t>
  </si>
  <si>
    <t>ÁREA EXT.</t>
  </si>
  <si>
    <t>UNI.</t>
  </si>
  <si>
    <t>VÃO</t>
  </si>
  <si>
    <t>VÃO EXP.</t>
  </si>
  <si>
    <t xml:space="preserve">ALTURA </t>
  </si>
  <si>
    <t>ÁREA EFETIVA</t>
  </si>
  <si>
    <t>-</t>
  </si>
  <si>
    <t>PH1</t>
  </si>
  <si>
    <t>PH2</t>
  </si>
  <si>
    <t>* Descontados vãos acima de 1,5m²</t>
  </si>
  <si>
    <t>PS-004</t>
  </si>
  <si>
    <t>SORRISO</t>
  </si>
  <si>
    <t>UN</t>
  </si>
  <si>
    <t>KG</t>
  </si>
  <si>
    <t>H</t>
  </si>
  <si>
    <t>SERVENTE</t>
  </si>
  <si>
    <t>M</t>
  </si>
  <si>
    <t>CIMENTO PORTLAND COMPOSTO CP II- 32</t>
  </si>
  <si>
    <t>AREIA MEDIA - POSTO JAZIDA / FORNECEDOR (SEM FRETE)</t>
  </si>
  <si>
    <t>M3</t>
  </si>
  <si>
    <t>PEDRA BRITADA N. 2 - POSTO PEDREIRA / FORNECEDOR (SEM FRETE)</t>
  </si>
  <si>
    <t>M2</t>
  </si>
  <si>
    <t>PREGO POLIDO COM CABECA 18 X 30</t>
  </si>
  <si>
    <t>TABUA MADEIRA 2A QUALIDADE 2,5 X 30,0CM (1 X 12") NAO APARELHADA</t>
  </si>
  <si>
    <t>ACO CA-60, 5,0 MM, VERGALHAO</t>
  </si>
  <si>
    <t>VIBRADOR DE IMERSAO C/ MOTOR ELETRICO 2HP MONOFASICO QUALQUER DIAM C/ MANGOTE</t>
  </si>
  <si>
    <t>CONCRETO USINADO BOMBEAVEL COM BRITA 0 E 1, SLUMP = 100 MM +/- 20 MM, FCK = 25 MPA (INCLUI SERVICO DE BOMBEAMENTO)</t>
  </si>
  <si>
    <t>LAJE PRE-MOLDADA DE FORRO CONVENCIONAL SOBRECARGA 100KG/M2 VAO ATE 4,50M</t>
  </si>
  <si>
    <t>PECA DE MADEIRA NATIVA/REGIONAL 8 X 8CM NAO APARELHADA (PONTALETE-P/ESCORAMENTO)</t>
  </si>
  <si>
    <t>Enchimento em EPS para lajes</t>
  </si>
  <si>
    <t>Aço CA-50 Ø 10,0 mm, em barra, massa nominal 0,617 kg/m</t>
  </si>
  <si>
    <t>LAJE PRE-MOLDADA DE PISO CONVENCIONAL SOBRECARGA 200KG/M2 VAO ATE 5,00M</t>
  </si>
  <si>
    <t>BLOCO CERÂMICO VEDAÇÃO 9 FUROS - 13 X 19 X 19 CM</t>
  </si>
  <si>
    <t>Betoneira elétrica trifásica, 2 HP 1,5 kW, capacidade 400 L</t>
  </si>
  <si>
    <t>Areia média lavada</t>
  </si>
  <si>
    <t>Brita 1</t>
  </si>
  <si>
    <t>Brita 2</t>
  </si>
  <si>
    <t>Arame recozido 18 BWG, Ø 1,25 mm, 0,010 kg/m</t>
  </si>
  <si>
    <t>Pontalete de cedro 3a 7,5 x 7,5 cm</t>
  </si>
  <si>
    <t>Sarrafo de pinho aparelhado 1" x 4"</t>
  </si>
  <si>
    <t>Tábua de cedrinho 3a 1" x 12"</t>
  </si>
  <si>
    <t>Desmoldante de formas de madeira para concreto</t>
  </si>
  <si>
    <t>Prego com cabeça 18 x 27, 62,1 mm x Ø 3,4 mm</t>
  </si>
  <si>
    <t>Energia elétrica</t>
  </si>
  <si>
    <t>KW</t>
  </si>
  <si>
    <t>CIMENTO BRANCO</t>
  </si>
  <si>
    <t>PEITORIL MARMORE BRANCO L = 15CM ESP = 3CM, POLIDO</t>
  </si>
  <si>
    <t>CAL HIDRATADA, DE 1A. QUALIDADE, PARA ARGAMASSA</t>
  </si>
  <si>
    <t>MAO-DE-OBRA DE SERVENTE DA CONSTRUCAO CI VIL, INCLUSIVE ENCARGOS SOCIAIS</t>
  </si>
  <si>
    <t>MAO-DE-OBRA DE SERRALHEIRO DA CONSTRUCAO CIVIL, INCLUSIVE ENCARGOS SOCIAIS</t>
  </si>
  <si>
    <t>TRILHO SUPERIOR EM ALUMINIO (PINTADO OU ANODIZADO) PARA VIDRO 8MM</t>
  </si>
  <si>
    <t>TRILHO INFERIOR EM ALUMINIO (PINTADO OU ANODIZADO) PARA VIDRO 8MM</t>
  </si>
  <si>
    <t>PERFIL TIPO CAPA EM ALUMINIO (PINTADO OU ANODIZADO) PARA VIDRO 8MM</t>
  </si>
  <si>
    <t>PERFIL TIPO CAVALÃO EM ALUMINIO (PINTADO OU ANODIZADO) PARA VIDRO 8MM</t>
  </si>
  <si>
    <t>PERFIL TIPO CADEIRINHA EM ALUMINIO (PINTADO OU ANODIZADO) PARA VIDRO 8MM</t>
  </si>
  <si>
    <t>PERFIL TIPO TRANSPASSE EM ALUMINIO (PINTADO OU ANODIZADO) PARA VIDRO 8MM</t>
  </si>
  <si>
    <t>KIT DE COMPONENTES PARA PORTA DE ALUMINIO - ABRIR OU CORRER FIXO (Buchas, parafusos, roldanas, conj. chumbadores, cunhas de regulagem, batedores de roldanas, bate borracha e fechadura).</t>
  </si>
  <si>
    <t>VIDRO TEMPERADO TIPO FUMÊ OU SIMILAR, E=8MM, SEM COLOCAÇÃO</t>
  </si>
  <si>
    <t>TRILHO SUPERIOR EM ALUMINIO (PINTADO OU ANODIZADO) PARA VIDRO 10MM</t>
  </si>
  <si>
    <t>TRILHO INFERIOR EM ALUMINIO (PINTADO OU ANODIZADO) PARA VIDRO 10MM</t>
  </si>
  <si>
    <t>PERFIL TIPO CAPA EM ALUMINIO (PINTADO OU ANODIZADO) PARA VIDRO 10MM</t>
  </si>
  <si>
    <t>PERFIL TIPO CAVALÃO EM ALUMINIO (PINTADO OU ANODIZADO) PARA VIDRO 10MM</t>
  </si>
  <si>
    <t>PERFIL TIPO CADEIRINHA EM ALUMINIO (PINTADO OU ANODIZADO) PARA VIDRO 10MM</t>
  </si>
  <si>
    <t>PERFIL TIPO CLIQUE EM ALUMINIO (PINTADO OU ANODIZADO) PARA VIDRO 10MM</t>
  </si>
  <si>
    <t>PERFIL TIPO TRANSPASSE EM ALUMINIO (PINTADO OU ANODIZADO) PARA VIDRO 10MM</t>
  </si>
  <si>
    <t>VIDRO TEMPERADO TIPO FUMÊ OU SIMILAR, E=10MM, SEM COLOCAÇÃO</t>
  </si>
  <si>
    <t>KIT DE COMPONENTES PARA ESQUADRIAS EM ALUMINIO - ARTICULADA (Buchas, parafusos, roldanas, conj. chumbadores, cunhas de regulagem, batedores de roldanas, bate borracha e fechadura).</t>
  </si>
  <si>
    <t>KIT DE COMPONENTES PARA ESQUADRIAS EM ALUMINIO - MAXIM AR (Braço de reverção, Freios Buchas, parafusos, roldanas, conj. chumbadores, cunhas de regulagem, batedores de roldanas, bate borracha e fechadura).</t>
  </si>
  <si>
    <t>PERFIL TIPO CANTONEIRA EM ALUMINIO (PINTADO OU ANODIZADO) PARA VIDRO 8MM</t>
  </si>
  <si>
    <t>MOLA HIDRAULICA DE PISO P/ VIDRO TEMPERADO 10MM</t>
  </si>
  <si>
    <t>PERFIL 5x10 EM ALUMINIO (PINTADO OU ANODIZADO) PARA VIDRO 8MM OU10MM.</t>
  </si>
  <si>
    <t>PERFIL 5x5 EM ALUMINIO (PINTADO OU ANODIZADO) PARA VIDRO 8MM OU10MM.</t>
  </si>
  <si>
    <t>FITA DUPLA FACE</t>
  </si>
  <si>
    <t>AREIA GROSSA - POSTO JAZIDA / FORNECEDOR (SEM FRETE)</t>
  </si>
  <si>
    <t>TIJOLO CERAMICO MACICO 5 X 10 X 20CM</t>
  </si>
  <si>
    <t>VALVULA DESCARGA 1.1/2" COM REGISTRO, ACABAMENTO EM METAL CROMADO - FORNECIMENTO E INSTALACAO</t>
  </si>
  <si>
    <t>PARAFUSO NIQUELADO P/ FIXAR PECA SANITARIA - INCL PORCA CEGA, ARRUELA E BUCHA DE NYLON S-8</t>
  </si>
  <si>
    <t>CUBA DE EMBUTIR OVAL EM LOUÇA BRANCA, 35 X 50CM OU EQUIVALENTE - FORNECIMENTO E INSTALAÇÃO. AF_12/2013</t>
  </si>
  <si>
    <t>MASSA PLASTICA ADESIVA PARA MARMORE/GRANITO</t>
  </si>
  <si>
    <t>SIFAO FLEXIVEL P/ PIA E LAVATORIO 3/4" X 1 1/2"</t>
  </si>
  <si>
    <t>CONJUNTO DE LIGACAO PARA BACIA SANITARIA EM PLASTICO BRANCO COM TUBO, CANOPLA E ANEL DE EXPANSAO (TUBO 1.1/2 X 20 CM)</t>
  </si>
  <si>
    <t>PARAFUSO SEXTAVADO ROSCA SOBERBA ZINCADO 5/16" X 40MM</t>
  </si>
  <si>
    <t>BUCHA NYLON S-10</t>
  </si>
  <si>
    <t>ENGATE OU RABICHO FLEXIVEL PLASTICO (PVC OU ABS) BRANCO 1/2" X 30CM</t>
  </si>
  <si>
    <t>CONJUNTO LIGACAO PLASTICA P/ VASO SANITARIO (ESPUDE + TUBO + CANOPLA)</t>
  </si>
  <si>
    <t>VASO SANITARIO SIFONADO LOUÇA BRANCA, PARA DEFICIENTES FÍSICOS</t>
  </si>
  <si>
    <t>LAVATORIO LOUCA BRANCO SUSPENSO PARA DEFCIENTES FÍSICOS, SEM COLUNA</t>
  </si>
  <si>
    <t>BARRA DE APOIO PARA DEFICIENTES FÍSICOS, COMPRIMENTO DE 80CM.</t>
  </si>
  <si>
    <t>ASSENTO SANITARIO PARA DEFICIENTES FÍSICOS</t>
  </si>
  <si>
    <t>ELETRODO AWS E-6013 (OK 46.00; WI 613) D = 4MM ( SOLDA ELETRICA )</t>
  </si>
  <si>
    <t>GRANITO CINZA POLIDO P/BANCADA E=2,5 CM</t>
  </si>
  <si>
    <t>BARRA FERRO RETANGULAR CHATA 2 X1/4" - (2,53KG/M)</t>
  </si>
  <si>
    <t>BUCHA NYLON S-10 C/ PARAFUSO ACO ZINC ROSCA SOBERBA CAB CHATA 5,5 X 65MM</t>
  </si>
  <si>
    <t>LUMINÁRIAS</t>
  </si>
  <si>
    <t>LUMINARIA PHILLIPS TIPO SPOT</t>
  </si>
  <si>
    <t>FITA ISOLANTE ADESIVA ANTI-CHAMA EM ROLOS 19MM X 5M</t>
  </si>
  <si>
    <t>LAMPADA FLUORESCENTE COMPACTA 45W COM REATOR</t>
  </si>
  <si>
    <t>INTERRUPTORES E TOMADAS</t>
  </si>
  <si>
    <t>CAIXA DE PASSAGEM PARA AR CONDICIONADO SPLIT</t>
  </si>
  <si>
    <t>CHAPA MADEIRA COMPENSADA RESINADA 2,2 X 1,1M X 17MM P/ FORMA CONCRETO</t>
  </si>
  <si>
    <t>PEDRA BRITADA N. 3 - POSTO PEDREIRA / FORNECEDOR (SEM FRETE)</t>
  </si>
  <si>
    <t>73850/001</t>
  </si>
  <si>
    <t>TETOS</t>
  </si>
  <si>
    <t>74106/001</t>
  </si>
  <si>
    <r>
      <t xml:space="preserve">ITEM: </t>
    </r>
    <r>
      <rPr>
        <sz val="9"/>
        <color rgb="FF000000"/>
        <rFont val="Gill Sans MT"/>
        <family val="2"/>
      </rPr>
      <t>PS - 001</t>
    </r>
  </si>
  <si>
    <r>
      <t xml:space="preserve">UN: </t>
    </r>
    <r>
      <rPr>
        <sz val="9"/>
        <color rgb="FF000000"/>
        <rFont val="Gill Sans MT"/>
        <family val="2"/>
      </rPr>
      <t>M2</t>
    </r>
  </si>
  <si>
    <t>SER.CG: ALVENARIA EM TIJOLO CERAMICO FURADO 13X19X19CM, 1 VEZ (ESPESSURA 19 CM), ASSENTADO EM ARGAMASSA TRACO 1:4 (CIMENTO E AREIA MEDIA NA O PENEIRADA), PREPARO MANUAL, JUNTA 1 CM</t>
  </si>
  <si>
    <t>COEF.</t>
  </si>
  <si>
    <t>CUSTO UNIT.</t>
  </si>
  <si>
    <t>CUSTO TOTAL</t>
  </si>
  <si>
    <t xml:space="preserve">SUB TOTAL </t>
  </si>
  <si>
    <t>TOTAL (A)</t>
  </si>
  <si>
    <t>MATERIAL/SUB-CONTRATADO</t>
  </si>
  <si>
    <t xml:space="preserve">COEF. </t>
  </si>
  <si>
    <t xml:space="preserve">TOTAL (C) </t>
  </si>
  <si>
    <t xml:space="preserve">CUSTO DIRETO TOTAL </t>
  </si>
  <si>
    <r>
      <t xml:space="preserve">ITEM: </t>
    </r>
    <r>
      <rPr>
        <sz val="9"/>
        <color rgb="FF000000"/>
        <rFont val="Gill Sans MT"/>
        <family val="2"/>
      </rPr>
      <t>PS - 002</t>
    </r>
  </si>
  <si>
    <t>SER.CG: ALVENARIA EM TIJOLO CERAMICO FURADO 13X19X19CM, 1/2 VEZ (ESPESSURA 13CM), ASSENTAD O EM ARGAMASSA TRACO 1:4 (CIMENTO E AREIA),E=1CM</t>
  </si>
  <si>
    <r>
      <t xml:space="preserve">ITEM: </t>
    </r>
    <r>
      <rPr>
        <sz val="9"/>
        <color rgb="FF000000"/>
        <rFont val="Gill Sans MT"/>
        <family val="2"/>
      </rPr>
      <t>PS - 003</t>
    </r>
  </si>
  <si>
    <r>
      <t xml:space="preserve">UN: </t>
    </r>
    <r>
      <rPr>
        <sz val="9"/>
        <color rgb="FF000000"/>
        <rFont val="Gill Sans MT"/>
        <family val="2"/>
      </rPr>
      <t>UN</t>
    </r>
  </si>
  <si>
    <t>SER.CG: LUMINARIA TIPO SPOT PARA 1 LAMPADA FLUORESCENTE COM PACTA 45W COM REATOR</t>
  </si>
  <si>
    <r>
      <t xml:space="preserve">ITEM: </t>
    </r>
    <r>
      <rPr>
        <sz val="9"/>
        <color rgb="FF000000"/>
        <rFont val="Gill Sans MT"/>
        <family val="2"/>
      </rPr>
      <t>PS - 004</t>
    </r>
  </si>
  <si>
    <r>
      <t xml:space="preserve">UN: </t>
    </r>
    <r>
      <rPr>
        <sz val="9"/>
        <color rgb="FF000000"/>
        <rFont val="Gill Sans MT"/>
        <family val="2"/>
      </rPr>
      <t>M3</t>
    </r>
  </si>
  <si>
    <t>EQUIPAMENTO</t>
  </si>
  <si>
    <t>COEF. UTILIZAÇÃO</t>
  </si>
  <si>
    <t xml:space="preserve">TOTAL (B) </t>
  </si>
  <si>
    <r>
      <t xml:space="preserve">ITEM: </t>
    </r>
    <r>
      <rPr>
        <sz val="9"/>
        <color rgb="FF000000"/>
        <rFont val="Gill Sans MT"/>
        <family val="2"/>
      </rPr>
      <t>PS - 005</t>
    </r>
  </si>
  <si>
    <r>
      <t xml:space="preserve">ITEM: </t>
    </r>
    <r>
      <rPr>
        <sz val="9"/>
        <color rgb="FF000000"/>
        <rFont val="Gill Sans MT"/>
        <family val="2"/>
      </rPr>
      <t>PS - 006</t>
    </r>
  </si>
  <si>
    <r>
      <t xml:space="preserve">ITEM: </t>
    </r>
    <r>
      <rPr>
        <sz val="9"/>
        <color rgb="FF000000"/>
        <rFont val="Gill Sans MT"/>
        <family val="2"/>
      </rPr>
      <t>PS - 007</t>
    </r>
  </si>
  <si>
    <t>SER.CG: LAJE FORRO - PRE-MOLD H=16CM P/ 100KG/M2 / INCL VIGOTAS TG12, EPS, CAPA - 4CM DE CONCRETO 25MPA E ESCORAMENTO.</t>
  </si>
  <si>
    <r>
      <t xml:space="preserve">ITEM: </t>
    </r>
    <r>
      <rPr>
        <sz val="9"/>
        <color rgb="FF000000"/>
        <rFont val="Gill Sans MT"/>
        <family val="2"/>
      </rPr>
      <t>PS - 008</t>
    </r>
  </si>
  <si>
    <r>
      <t xml:space="preserve">ITEM: </t>
    </r>
    <r>
      <rPr>
        <sz val="9"/>
        <color rgb="FF000000"/>
        <rFont val="Gill Sans MT"/>
        <family val="2"/>
      </rPr>
      <t>PS - 009</t>
    </r>
  </si>
  <si>
    <t>UN: un</t>
  </si>
  <si>
    <t>SER.CG: CONJUNTO SANITÁRIO PARA DEFICIENTES FÍSICOS, COM BACIA SANITÁRIA, LAVATÓRIO, BARRAS DE APOIO E ACESSÓRIOS</t>
  </si>
  <si>
    <r>
      <t xml:space="preserve">ITEM: </t>
    </r>
    <r>
      <rPr>
        <sz val="9"/>
        <color rgb="FF000000"/>
        <rFont val="Gill Sans MT"/>
        <family val="2"/>
      </rPr>
      <t>PS - 010</t>
    </r>
  </si>
  <si>
    <r>
      <t xml:space="preserve">UN: </t>
    </r>
    <r>
      <rPr>
        <sz val="9"/>
        <color rgb="FF000000"/>
        <rFont val="Gill Sans MT"/>
        <family val="2"/>
      </rPr>
      <t>M</t>
    </r>
  </si>
  <si>
    <t>SER.CG: PEITORIL EM GRANITO, LARGURA DE 17CM, ASSENTADO COM ARGAMA SSA TRACO 1:4 (CIMENTO E AREIA MEDIA), PREPARO MANUAL DA ARGAMASS A</t>
  </si>
  <si>
    <r>
      <t xml:space="preserve">ITEM: </t>
    </r>
    <r>
      <rPr>
        <sz val="9"/>
        <color rgb="FF000000"/>
        <rFont val="Gill Sans MT"/>
        <family val="2"/>
      </rPr>
      <t>PS - 011</t>
    </r>
  </si>
  <si>
    <r>
      <t xml:space="preserve">ITEM: </t>
    </r>
    <r>
      <rPr>
        <sz val="9"/>
        <color rgb="FF000000"/>
        <rFont val="Gill Sans MT"/>
        <family val="2"/>
      </rPr>
      <t>PS - 012</t>
    </r>
  </si>
  <si>
    <t>SER.CG: CAIXA DE PASSAGEM DE EMBUTIR NA PAREDE, PARA INSTALAÇÃO DE AR CONDICIONADO SPLIT - FORNECIMENTO E INSTALAÇÃO</t>
  </si>
  <si>
    <r>
      <t xml:space="preserve">ITEM: </t>
    </r>
    <r>
      <rPr>
        <sz val="9"/>
        <color rgb="FF000000"/>
        <rFont val="Gill Sans MT"/>
        <family val="2"/>
      </rPr>
      <t>PS - 013</t>
    </r>
  </si>
  <si>
    <t>SER.CG: CAIXA DE PASSAGEM 20X20X25 FUNDO BRITA COM TAMPA (CADEIRA DO DENTISTA)</t>
  </si>
  <si>
    <r>
      <t xml:space="preserve">ITEM: </t>
    </r>
    <r>
      <rPr>
        <sz val="9"/>
        <color rgb="FF000000"/>
        <rFont val="Gill Sans MT"/>
        <family val="2"/>
      </rPr>
      <t>PS - 016</t>
    </r>
  </si>
  <si>
    <t>SER.CG: JANELA DE CORRER 2 FOLHAS - 1,50 X 1,00M E LARGURA VARIÁVEL, SENDO UMA FOLHA FIXA E UMA DE CORRER, PARA VIDRO TEMPERADO 8MM EM ALUMINIO ANODIZADO, INCLUINDO COMPONENTES PARA INSTALAÇÃO E FECHADURA - FORNECIMENTO E INSTALAÇÃO.</t>
  </si>
  <si>
    <r>
      <t xml:space="preserve">ITEM: </t>
    </r>
    <r>
      <rPr>
        <sz val="9"/>
        <color rgb="FF000000"/>
        <rFont val="Gill Sans MT"/>
        <family val="2"/>
      </rPr>
      <t>PS - 017</t>
    </r>
  </si>
  <si>
    <t>SER.CG: PORTA DE CORRER 2 FOLHAS - 2,00 X 2,10M, SENDO UMA FOLHA FIXA E UMA DE CORRER, PARA VIDRO TEMPERADO 10MM EM ALUMINIO ANODIZADO, INCLUINDO COMPONENTES PARA INSTALAÇÃO E FECHADURA - FORNECIMENTO E INSTALAÇÃO.</t>
  </si>
  <si>
    <r>
      <t xml:space="preserve">ITEM: </t>
    </r>
    <r>
      <rPr>
        <sz val="9"/>
        <color rgb="FF000000"/>
        <rFont val="Gill Sans MT"/>
        <family val="2"/>
      </rPr>
      <t>PS - 018</t>
    </r>
  </si>
  <si>
    <r>
      <t xml:space="preserve">ITEM: </t>
    </r>
    <r>
      <rPr>
        <sz val="9"/>
        <color rgb="FF000000"/>
        <rFont val="Gill Sans MT"/>
        <family val="2"/>
      </rPr>
      <t>PS - 019</t>
    </r>
  </si>
  <si>
    <r>
      <t xml:space="preserve">ITEM: </t>
    </r>
    <r>
      <rPr>
        <sz val="9"/>
        <color rgb="FF000000"/>
        <rFont val="Gill Sans MT"/>
        <family val="2"/>
      </rPr>
      <t>PS - 020</t>
    </r>
  </si>
  <si>
    <r>
      <t xml:space="preserve">ITEM: </t>
    </r>
    <r>
      <rPr>
        <sz val="9"/>
        <color rgb="FF000000"/>
        <rFont val="Gill Sans MT"/>
        <family val="2"/>
      </rPr>
      <t>PS - 021</t>
    </r>
  </si>
  <si>
    <r>
      <t xml:space="preserve">ITEM: </t>
    </r>
    <r>
      <rPr>
        <sz val="9"/>
        <color rgb="FF000000"/>
        <rFont val="Gill Sans MT"/>
        <family val="2"/>
      </rPr>
      <t>PS - 022</t>
    </r>
  </si>
  <si>
    <t>SER.CG: VIDRO FIXO TEMPERADO FUMÊ 8MM EM ALUMINIO ANODIZADO - FORNECIMENTO E INSTALAÇÃO.</t>
  </si>
  <si>
    <r>
      <t xml:space="preserve">ITEM: </t>
    </r>
    <r>
      <rPr>
        <sz val="9"/>
        <color rgb="FF000000"/>
        <rFont val="Gill Sans MT"/>
        <family val="2"/>
      </rPr>
      <t>PS - 024</t>
    </r>
  </si>
  <si>
    <r>
      <t xml:space="preserve">ITEM: </t>
    </r>
    <r>
      <rPr>
        <sz val="9"/>
        <color rgb="FF000000"/>
        <rFont val="Gill Sans MT"/>
        <family val="2"/>
      </rPr>
      <t>PS - 025</t>
    </r>
  </si>
  <si>
    <t>SER.CG: PORTA DE ABRIR 2 FOLHAS - 2,00 X 2,10M, COM MOLA HIDRÁULICA, PARA VIDRO TEMPERADO FUMÊ 10MM, INCLUINDO COMPONENTES PARA INSTALAÇÃO E FECHADURA - FORNECIMENTO E INSTALAÇÃO.</t>
  </si>
  <si>
    <r>
      <t xml:space="preserve">ITEM: </t>
    </r>
    <r>
      <rPr>
        <sz val="9"/>
        <color rgb="FF000000"/>
        <rFont val="Gill Sans MT"/>
        <family val="2"/>
      </rPr>
      <t>PS - 027</t>
    </r>
  </si>
  <si>
    <t>SER.CG: PELE DE VIDRO LAMINADO ESPELHADO 4+4 - FIXADOS COM FITA DUPLA FACE EM ESTRUTURA DE ALUMINIO ANODIZADO PRETO - FORNECIMENTO E INSTALAÇÃO.</t>
  </si>
  <si>
    <t>COMPOSIÇÕES DE SERVIÇOS - PREFEITURA MUNICIPAL DE SORRISO</t>
  </si>
  <si>
    <t>Contribuição Previdenciária - Lei 12.546/2013</t>
  </si>
  <si>
    <t>SER.CG: VERGA RETA MOLDADA IN LOCO COM FORMA DE MADEIRA, CONSIDERANDO 2 REAPROVEITAMENTOS, CONCRETO ARMADO fck = 20 Mpa - Com Transpasse</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</si>
  <si>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</si>
  <si>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</si>
  <si>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</si>
  <si>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</si>
  <si>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</si>
  <si>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</si>
  <si>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</si>
  <si>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</si>
  <si>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</si>
  <si>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</si>
  <si>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</si>
  <si>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</si>
  <si>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r>
      <t xml:space="preserve">ITEM: </t>
    </r>
    <r>
      <rPr>
        <sz val="9"/>
        <color rgb="FF000000"/>
        <rFont val="Gill Sans MT"/>
        <family val="2"/>
      </rPr>
      <t>PS - 028</t>
    </r>
  </si>
  <si>
    <t>SER.CG: COBERTURA TRAPEZOIDAL EM TELHA ALUZICNCO E=0,43MM, S/PINTURA, COM RECHEIRO DE POLIESTIRENO EXPANDIDO (EPS ALTURA =3CM) - FORNECIMENTO E INSTALAÇÃO.</t>
  </si>
  <si>
    <t>COMPONENTES PARA FIXAÇÃO DE TELHA</t>
  </si>
  <si>
    <t>TELHA ALUZINCO TRAPEZOIDAL, DE ALUZINCO DE EXPESSURA 0,43MM COM ENCHIMENTO EM EPS=3CM.</t>
  </si>
  <si>
    <t>SER.CG: PAINÉIS EM ACM - FORNECIMENTO E INSTALAÇÃO</t>
  </si>
  <si>
    <t xml:space="preserve">COMPONENTES PARA FIXAÇÃO </t>
  </si>
  <si>
    <t xml:space="preserve">CHAPA DE ALUMINIO COMPOSTO - ACM </t>
  </si>
  <si>
    <t>QUADROS E CAIXAS REDE ELÉTRICA</t>
  </si>
  <si>
    <t xml:space="preserve">SER.CG: APLICAÇÃO E LIXAMENTO DE MASSA LÁTEX ACÍLICA EM PAREDES, DUAS DEMÃOS. </t>
  </si>
  <si>
    <t>ENXADA ESTREITA DE *240 X 230* MM, SEM CABO</t>
  </si>
  <si>
    <t>CARRO-DE-MAO CACAMBA METALICA E PNEU MACICO</t>
  </si>
  <si>
    <t>LUVA RASPA DE COURO, CANO CURTO</t>
  </si>
  <si>
    <t>PAR</t>
  </si>
  <si>
    <t>BOTA COURO SOLADO DE BORRACHA VULCANIZADA</t>
  </si>
  <si>
    <t>CAPA P/ CHUVA</t>
  </si>
  <si>
    <t>CAPACETE PLASTICO RIGIDO</t>
  </si>
  <si>
    <t>LIXA EM FOLHA PARA PAREDE OU MADEIRA, NUMERO 120 (COR VERMELHA)</t>
  </si>
  <si>
    <t>ALIMENTACAO (ENCARGOS COMPLEMENTARES) *COLETADO CAIXA*</t>
  </si>
  <si>
    <t>TRANSPORTE (ENCARGOS COMPLEMENTARES) *COLETADO CAIXA*</t>
  </si>
  <si>
    <t>EXAMES (ENCARGOS COMPLEMENTARES) *COLETADO CAIXA*</t>
  </si>
  <si>
    <t>SEGURO (ENCARGOS COMPLEMENTARES) *COLETADO CAIXA*</t>
  </si>
  <si>
    <t>Massa Acrílica para Pintura</t>
  </si>
  <si>
    <t xml:space="preserve">SER.CG: APLICAÇÃO E LIXAMENTO DE MASSA LÁTEX ACÍLICA EM TETOS, DUAS DEMÃOS. </t>
  </si>
  <si>
    <t>SER.CG: APLICAÇÃO MANUAL DE PINTURA COM TINTA LÁTEX ACRÍLICA PREMIUM FOSCA EM PAREDES, DUAS DEMÃOS.</t>
  </si>
  <si>
    <t>TINTA ACRILICA PREMIUM, COR BRANCO FOSCO</t>
  </si>
  <si>
    <t>SER.CG: APLICAÇÃO MANUAL DE PINTURA COM TINTA LÁTEX ACRÍLICA PREMIUM SEMI BRILHO EM PAREDES, DUAS DEMÃOS.</t>
  </si>
  <si>
    <t>TINTA ACRILICA PREMIUM BRILHANTE</t>
  </si>
  <si>
    <t>SER.CG: APLICAÇÃO MANUAL DE PINTURA COM TINTA LÁTEX ACRÍLICA FOSCA EM TETO, DUAS DEMÃOS.</t>
  </si>
  <si>
    <t>SER.CG: APLICAÇÃO MANUAL DE PINTURA COM TINTA LÁTEX ACRÍLICA SEMI BRILHO EM TETO, DUAS DEMÃOS.</t>
  </si>
  <si>
    <r>
      <t xml:space="preserve">ITEM: </t>
    </r>
    <r>
      <rPr>
        <sz val="9"/>
        <color rgb="FF000000"/>
        <rFont val="Gill Sans MT"/>
        <family val="2"/>
      </rPr>
      <t>PS - 035</t>
    </r>
  </si>
  <si>
    <t>13.1.1</t>
  </si>
  <si>
    <t>13.3.1</t>
  </si>
  <si>
    <r>
      <t xml:space="preserve">ITEM: </t>
    </r>
    <r>
      <rPr>
        <sz val="9"/>
        <color rgb="FF000000"/>
        <rFont val="Gill Sans MT"/>
        <family val="2"/>
      </rPr>
      <t>PS - 036</t>
    </r>
  </si>
  <si>
    <t>BARITA PARA ISOLAMENTO DE SALA RADIOLÓGICA</t>
  </si>
  <si>
    <t>CIMENTO PORTLAND CPII-32, SACO DE 50KG</t>
  </si>
  <si>
    <t>CAL HIDRATADA</t>
  </si>
  <si>
    <t>SER.CG: REVESTIMENTO COM ARGAMASSA DE CIMENTO E BARITA(GROSSA E FINA ),TRACO 1:1:1, PARA PAREDES DE SALAS RADIOLOGICAS (APARELHOSDE 125 A 150KV),COM ESPESSURA DE 2,5CM,EXCLUSIVE CHAPISCO (M2)</t>
  </si>
  <si>
    <t>INSTALAÇÕES DE SISTEMA DE EMERGENCIA E SEGURANÇA CONTRA INCENDIO</t>
  </si>
  <si>
    <t>EXTINTOR INCENDIO AGUA-PRESSURIZADA 10L INCL SUPORTE PAREDE CARGA COMPLETA FORNECIMENTO E COLOCACAO</t>
  </si>
  <si>
    <t>73775/002</t>
  </si>
  <si>
    <t>REGISTROS E CONEXÕES</t>
  </si>
  <si>
    <t>LOUÇAS</t>
  </si>
  <si>
    <t>METAIS E ACESSÓRIOS</t>
  </si>
  <si>
    <t>LOUÇAS, METAIS E ACESSÓRIOS</t>
  </si>
  <si>
    <t>Referência</t>
  </si>
  <si>
    <t>PORTAS e VÃOS</t>
  </si>
  <si>
    <t>PINTURA EM PAREDE EXTERNA</t>
  </si>
  <si>
    <t>SALA</t>
  </si>
  <si>
    <t>PERÍMETRO</t>
  </si>
  <si>
    <t>Totais</t>
  </si>
  <si>
    <t>TE, PVC, SERIE NORMAL, ESGOTO PREDIAL, DN 50 X 50 MM, JUNTA ELÁSTICA, FORNECIDO E INSTALADO EM PRUMADA DE ESGOTO SANITÁRIO OU VENTILAÇÃO. AF_12/2014</t>
  </si>
  <si>
    <t>11.0</t>
  </si>
  <si>
    <t>SERVENTE COM ENCARGOS COMPLEMENTARES</t>
  </si>
  <si>
    <t>PEDREIRO COM ENCARGOS COMPLEMENTARES</t>
  </si>
  <si>
    <t>ELETRICISTA COM ENCARGOS COMPLEMENTARES</t>
  </si>
  <si>
    <t>AUXILIAR DE ELETRICISTA COM ENCARGOS COMPLEMENTARES</t>
  </si>
  <si>
    <t>AJUDANTE DE CARPINTEIRO COM ENCARGOS COMPLEMENTARES</t>
  </si>
  <si>
    <t>ARMADOR COM ENCARGOS COMPLEMENTARES</t>
  </si>
  <si>
    <t>CARPINTEIRO DE FORMAS COM ENCARGOS COMPLEMENTARES</t>
  </si>
  <si>
    <t>ENCANADOR OU BOMBEIRO HIDRÁULICO COM ENCARGOS COMPLEMENTARES</t>
  </si>
  <si>
    <t>MARMORISTA/GRANITEIRO COM ENCARGOS COMPLEMENTARES</t>
  </si>
  <si>
    <t>SOLDADOR COM ENCARGOS COMPLEMENTARES</t>
  </si>
  <si>
    <t>PINTOR COM ENCARGOS COMPLEMENTARES</t>
  </si>
  <si>
    <r>
      <t xml:space="preserve">ITEM: </t>
    </r>
    <r>
      <rPr>
        <sz val="9"/>
        <color rgb="FF000000"/>
        <rFont val="Gill Sans MT"/>
        <family val="2"/>
      </rPr>
      <t>PS - 037</t>
    </r>
  </si>
  <si>
    <t xml:space="preserve">MONTADOR </t>
  </si>
  <si>
    <t>MONTADOR COM ENCARGOS COMPLEMENTARES</t>
  </si>
  <si>
    <t>PERFIL LAMINADO AÇO ESTRUTURAL U (QUALQUER ESPESSURA)</t>
  </si>
  <si>
    <t>ELETRODO AWS E-7018 (OK 48.04; WI 718) D=4MM (SOLDA ELETRICA)</t>
  </si>
  <si>
    <t>LIXA P/ FERRO</t>
  </si>
  <si>
    <t>UND</t>
  </si>
  <si>
    <t>SOLVENTE DILUENTE A BASE DE AGUARRAS</t>
  </si>
  <si>
    <t>FUNDO ANTICORROSIVO TIPO ZARCAO OU
EQUIV</t>
  </si>
  <si>
    <t>GL</t>
  </si>
  <si>
    <t>SER.CG: ESTRUTURA METÁLICA PARA PLATIBANDA METÁLICA , FORNECIMENTO E MONTAGEM, INCLUSIVE PINTURA</t>
  </si>
  <si>
    <r>
      <t xml:space="preserve">ITEM: </t>
    </r>
    <r>
      <rPr>
        <sz val="9"/>
        <color rgb="FF000000"/>
        <rFont val="Gill Sans MT"/>
        <family val="2"/>
      </rPr>
      <t>PS - 038</t>
    </r>
  </si>
  <si>
    <t xml:space="preserve">PEDREIRO COM ENCARGOS COMPLEMENTARES </t>
  </si>
  <si>
    <t>CONCRETO USINADO BOMBEÁVEL, CLASSE DE RESISTÊNCIA C25, COM BRITA 0 E 1, SLUMP = 100+/- 20MM, INCLUI SERVIÇO DE BOMBEAMENTO (NBR 8953).</t>
  </si>
  <si>
    <t>VIBRADOR DE IMERSÃO COM MOTOR ELÉTRICO 2 HP MONOFÁSICO QUALQUER DIÂMETRO COM MANGOTE</t>
  </si>
  <si>
    <t>M³</t>
  </si>
  <si>
    <t>PEDREIRO</t>
  </si>
  <si>
    <t>ARGAMASSA TRAÇO 1:2:8 (CIMENTO, CAL E AREIA MÉDIA) PARA EMBOÇO/MASSA ÚNICA/ASSENTAMENTO DE ALVENARIA DE VEDAÇÃO, PREPARO MECÂNICO COM MISTURADOR DE EIXO HORIZONTAL DE 300 KG. AF_06/2014</t>
  </si>
  <si>
    <t>PEDRA BRITADA N. 3 (38 A 50 MM) POSTO PEDREIRA/FORNECEDOR, SEM FRETE</t>
  </si>
  <si>
    <t>PEDRA BRITADA N. 4 (50 A 76 MM) POSTO PEDREIRA/FORNECEDOR, SEM FRETE</t>
  </si>
  <si>
    <t xml:space="preserve">TIJOLO CERAMICO MACICO 5X10X20CM 1 VEZ </t>
  </si>
  <si>
    <t>MIL</t>
  </si>
  <si>
    <t>BLOCO CERAMICO (ALVENARIA DE VEDACAO), 6 FUROS, DE 9 X 9 X 19 CM</t>
  </si>
  <si>
    <r>
      <t xml:space="preserve">ITEM: </t>
    </r>
    <r>
      <rPr>
        <sz val="9"/>
        <color rgb="FF000000"/>
        <rFont val="Gill Sans MT"/>
        <family val="2"/>
      </rPr>
      <t>PS - 039</t>
    </r>
  </si>
  <si>
    <t>SER.CG: CONJUNTO DE UNIDADES DE TRATAMENTO: FOSSA SÉPTICA E SUMIDOURO CONFORME PROJETO SANITÁRIO.</t>
  </si>
  <si>
    <r>
      <t xml:space="preserve">ITEM: </t>
    </r>
    <r>
      <rPr>
        <sz val="9"/>
        <color rgb="FF000000"/>
        <rFont val="Gill Sans MT"/>
        <family val="2"/>
      </rPr>
      <t>PS - 040</t>
    </r>
  </si>
  <si>
    <t>JUNTA PLASTICA DE DILATACAO PARA PISOS, COR CINZA, 17 X 3 MM (ALTURA X ESPESSURA)</t>
  </si>
  <si>
    <t>SER.CG: PISO EM CONCRETO ARMADO</t>
  </si>
  <si>
    <t>M²</t>
  </si>
  <si>
    <t>TELA DE ACO SOLDADA NERVURADA CA-60, Q-138, (2,20 KG/M2), DIAMETRO DO FIO = 4,2 MM, LARGURA = 2,45 X 120 M DE COMPRIMENTO, ESPACAMENTO DA MALHA = 10 X 10 CM</t>
  </si>
  <si>
    <t>7.2</t>
  </si>
  <si>
    <r>
      <t xml:space="preserve">ITEM: </t>
    </r>
    <r>
      <rPr>
        <sz val="9"/>
        <color rgb="FF000000"/>
        <rFont val="Gill Sans MT"/>
        <family val="2"/>
      </rPr>
      <t>PS - 041</t>
    </r>
  </si>
  <si>
    <t>CONCRETO USINADO BOMBEAVEL, CLASSE DE RESISTENCIA C20, COM BRITA 0, SLUMP = 220+/- 20 MM, INCLUI SERVICO DE BOMBEAMENTO (NBR 8953)</t>
  </si>
  <si>
    <t>PERFURATRIZ COM TORRE METÁLICA PARA EXECUÇÃO DE ESTACA HÉLICE CONTÍNUA, PROFUNDIDADE MÁXIMA DE 30 M, DIÂMETRO MÁXIMO DE 800 MM, POTÊNCIA INSTALADA DE 268 HP, MESA ROTATIVA COM TORQUE MÁXIMO DE 170 KNM - CHP DIURNO.</t>
  </si>
  <si>
    <t>PS-038</t>
  </si>
  <si>
    <t>SER.CG: ESTACA HÉLICE CONTÍNUA, DIÂMETRO DE 30 CM, EXECUTADA COM PERFURATRIZ COM TORRE METÁLICA.</t>
  </si>
  <si>
    <t>OPERADOR DE MÁQUINAS E EQUIPAMENTOS COM ENCARGOS COMPLEMENTARES</t>
  </si>
  <si>
    <t>PERFURAÇÃO COM PERFURATRIZ</t>
  </si>
  <si>
    <r>
      <t xml:space="preserve">ITEM: </t>
    </r>
    <r>
      <rPr>
        <sz val="9"/>
        <color rgb="FF000000"/>
        <rFont val="Gill Sans MT"/>
        <family val="2"/>
      </rPr>
      <t>PS - 042</t>
    </r>
  </si>
  <si>
    <t>SER.CG: MOBILIZAÇÃO E DESMOBILIZAÇÃO DE PERFURATRIZ</t>
  </si>
  <si>
    <t>UNID</t>
  </si>
  <si>
    <r>
      <t xml:space="preserve">UN: </t>
    </r>
    <r>
      <rPr>
        <sz val="9"/>
        <color rgb="FF000000"/>
        <rFont val="Gill Sans MT"/>
        <family val="2"/>
      </rPr>
      <t>R$*KM*UNID</t>
    </r>
  </si>
  <si>
    <r>
      <t xml:space="preserve">ITEM: </t>
    </r>
    <r>
      <rPr>
        <sz val="9"/>
        <color rgb="FF000000"/>
        <rFont val="Gill Sans MT"/>
        <family val="2"/>
      </rPr>
      <t>PS - 043</t>
    </r>
  </si>
  <si>
    <t>UN: UNID</t>
  </si>
  <si>
    <t>74077/003 LOCACAO CONVENCIONAL DE OBRA, ATRAVÉS DE GABARITO DE TABUAS CORRIDAS PONTALETADAS, COM REAPROVEITAMENTO DE 3 VEZES.</t>
  </si>
  <si>
    <t>76443/001 ESCAVACAO MANUAL VALA/CAVA MAT 1A CAT ATE 1,5M EXCL ESG/ESCOR EM BECO (LARG ATE 2M) IMPOSSIBILITANDO ENTRADA DE CAMINHAO OU EQUIPAMENTO MOTORIZADO P/RETIRADA MATERIAL</t>
  </si>
  <si>
    <t>79483 APILOAMENTO COM MACO DE 30KG</t>
  </si>
  <si>
    <t>74254/002 ARMACAO ACO CA-50, DIAM. 6,3 (1/4) À 12,5MM(1/2) -FORNECIMENTO/ CORTE (PERDA DE 10%) / DOBRA / COLOCAÇÃO.</t>
  </si>
  <si>
    <t>74138/002 CONCRETO USINADO BOMBEADO FCK=20MPA, INCLUSIVE LANCAMENTO E ADENSAMENTO</t>
  </si>
  <si>
    <t>SERVIÇOS</t>
  </si>
  <si>
    <t>MICTORIO SIFONADO DE LOUCA BRANCA COM PERTENCES, COM REGISTRO DE PRESSAO 1/2" COM CANOPLA CROMADA ACABAMENTO SIMPLES E CONJUNTO PARA FIXACAO - FORNECIMENTO E INSTALACAO</t>
  </si>
  <si>
    <t>SER.CG: RADIER PARA CAIXA D´ÁGUA TIPO TAÇA METÁLICA</t>
  </si>
  <si>
    <t>73942/002 Armação de aço CA-60, fornecimento / corte / dobra / colocação</t>
  </si>
  <si>
    <t>TIPO</t>
  </si>
  <si>
    <t xml:space="preserve">PAREDES </t>
  </si>
  <si>
    <t>DISJUNTORES TIPO DIN</t>
  </si>
  <si>
    <t>9.2</t>
  </si>
  <si>
    <t>11.1</t>
  </si>
  <si>
    <t>12.1</t>
  </si>
  <si>
    <t>12.2</t>
  </si>
  <si>
    <t>LAJES</t>
  </si>
  <si>
    <t>PS - 009</t>
  </si>
  <si>
    <t>13.2.3</t>
  </si>
  <si>
    <t>CONJUNTO SANITÁRIO PARA DEFICIENTES FÍSICOS, COM BACIA SANITÁRIA, LAVATÓRIO, BARRAS DE APOIO E ACESSÓRIOS</t>
  </si>
  <si>
    <t>m2</t>
  </si>
  <si>
    <t>SER.CG: JANELA DE CORRER 2 FOLHAS - 2,350 X 1,40M, SENDO UMA FOLHA FIXA E UMA DE CORRER, PARA VIDRO TEMPERADO FUMÊ 8MM EM ALUMINIO ANODIZADO, INCLUINDO COMPONENTES PARA INSTALAÇÃO E FECHADURA - FORNECIMENTO E INSTALAÇÃO.</t>
  </si>
  <si>
    <t>SER.CG: JANELA DE CORRER 2 FOLHAS - 1,60 x 1,20M , SENDO UMA FOLHA FIXA E UMA DE CORRER, PARA VIDRO TEMPERADO FUMÊ 8MM EM ALUMINIO ANODIZADO, INCLUINDO COMPONENTES PARA INSTALAÇÃO E FECHADURA - FORNECIMENTO E INSTALAÇÃO.</t>
  </si>
  <si>
    <t>COPA</t>
  </si>
  <si>
    <t>ÁREA INTERNA</t>
  </si>
  <si>
    <t>ALV. DESCONT.</t>
  </si>
  <si>
    <t>CHAPISCO</t>
  </si>
  <si>
    <t>REVEST. PAREDE INTERNA</t>
  </si>
  <si>
    <t>REBOCO INTERNO</t>
  </si>
  <si>
    <t>REBOCO EXTERNO</t>
  </si>
  <si>
    <t>PINTURA EM PAREDE INTERNA</t>
  </si>
  <si>
    <t xml:space="preserve">REVEST. CERÂMICO EXTERNO </t>
  </si>
  <si>
    <t>AMPLIAÇÃO</t>
  </si>
  <si>
    <t>PLATIBANDAS</t>
  </si>
  <si>
    <t>PISOS</t>
  </si>
  <si>
    <t>FORROS E TETOS + PINTURAS</t>
  </si>
  <si>
    <t>ÁREA SALA</t>
  </si>
  <si>
    <t>JUNTA PER.</t>
  </si>
  <si>
    <t>Recepção</t>
  </si>
  <si>
    <t>PNE FEM 1</t>
  </si>
  <si>
    <t>PNE MASC 1</t>
  </si>
  <si>
    <t>REUNIÃO</t>
  </si>
  <si>
    <t>SUPERVISORA</t>
  </si>
  <si>
    <t>SALA 01</t>
  </si>
  <si>
    <t>SECRETARIA</t>
  </si>
  <si>
    <t>LAVABO MASC</t>
  </si>
  <si>
    <t>LAVABO FEM</t>
  </si>
  <si>
    <t>SALA 02</t>
  </si>
  <si>
    <t>DML</t>
  </si>
  <si>
    <t>AZULEJOS</t>
  </si>
  <si>
    <r>
      <t xml:space="preserve">ARMAÇÃO DE PILAR OU VIGA DE UMA ESTRUTURA CONVENCIONAL DE CONCRETO ARMADO EM UMA EDIFÍCAÇÃO TÉRREA OU SOBRADO UTILIZANDO AÇO </t>
    </r>
    <r>
      <rPr>
        <b/>
        <sz val="9"/>
        <rFont val="Gill Sans MT"/>
        <family val="2"/>
      </rPr>
      <t>CA-60 DE 5.0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</si>
  <si>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8.0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</si>
  <si>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10.0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</si>
  <si>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12.5 MM</t>
    </r>
    <r>
      <rPr>
        <sz val="9"/>
        <rFont val="Gill Sans MT"/>
        <family val="2"/>
      </rPr>
      <t xml:space="preserve"> - MONTAGEM. </t>
    </r>
  </si>
  <si>
    <t>Prof.</t>
  </si>
  <si>
    <t>Empolamento:</t>
  </si>
  <si>
    <t>Nome</t>
  </si>
  <si>
    <t>B</t>
  </si>
  <si>
    <t>VOL ESC</t>
  </si>
  <si>
    <t>SER.CG: LAJE FORRO - PRE-MOLD H=12CM P/ 150KG/M2 / INCL VIGOTAS TG8, EPS, CAPA - 4CM DE CONCRETO 25MPA E ESCORAMENTO.</t>
  </si>
  <si>
    <t>SER.CG: CONCRETO USINADO BOMBEADO FCK=25MPA, INCLUSIVE LANÇAMENTO E ADENSAMENTO</t>
  </si>
  <si>
    <t>EXTINTOR INCENDIO TP PO QUIMICO 6KG FORNECIMENTO E COLOCACAO</t>
  </si>
  <si>
    <t>6.1.1</t>
  </si>
  <si>
    <t>6.1.2</t>
  </si>
  <si>
    <t>6.2.1</t>
  </si>
  <si>
    <t>TELHAS E ESTRUTURAS</t>
  </si>
  <si>
    <t>CALHAS E RUFOS</t>
  </si>
  <si>
    <t>11.1.1</t>
  </si>
  <si>
    <t>11.1.2</t>
  </si>
  <si>
    <t>11.2</t>
  </si>
  <si>
    <t>11.2.1</t>
  </si>
  <si>
    <t>11.2.2</t>
  </si>
  <si>
    <t>11.3</t>
  </si>
  <si>
    <t>11.3.1</t>
  </si>
  <si>
    <t>11.3.2</t>
  </si>
  <si>
    <t>12.1.1</t>
  </si>
  <si>
    <t>12.1.2</t>
  </si>
  <si>
    <t>12.1.4</t>
  </si>
  <si>
    <t>12.2.1</t>
  </si>
  <si>
    <t>12.2.2</t>
  </si>
  <si>
    <t>12.2.3</t>
  </si>
  <si>
    <t>12.2.4</t>
  </si>
  <si>
    <t>12.2.5</t>
  </si>
  <si>
    <t>13.1.2</t>
  </si>
  <si>
    <t>13.2.1</t>
  </si>
  <si>
    <t>13.2.2</t>
  </si>
  <si>
    <t>13.3.2</t>
  </si>
  <si>
    <t>13.4.1</t>
  </si>
  <si>
    <t>INTERRUPTOR SIMPLES (1 MÓDULO), 10A/250V, INCLUINDO SUPORTE E PLACA -FORNECIMENTO E INSTALAÇÃO. AF_12/2015</t>
  </si>
  <si>
    <t>INTERRUPTOR SIMPLES (2 MÓDULOS), 10A/250V, INCLUINDO SUPORTE E PLACA -FORNECIMENTO E INSTALAÇÃO. AF_12/2015</t>
  </si>
  <si>
    <t>APLICAÇÃO E LIXAMENTO DE MASSA LÁTEX EM TETO, DUAS DEMÃOS</t>
  </si>
  <si>
    <t>APLICAÇÃO MANUAL DE PINTURA COM TINTA LÁTEX ACRÍLICA EM TETO, DUAS DEMÃOS</t>
  </si>
  <si>
    <t>VIDRO TEMPERADO INCOLOR E = 10 MM, SEM COLOCACAO</t>
  </si>
  <si>
    <t>LOCACAO CONVENCIONAL DE OBRA, ATRAVÉS DE GABARITO DE TABUAS CORRIDAS PONTALETADAS, COM REAPROVEITAMENTO DE 3 VEZES.</t>
  </si>
  <si>
    <t>PÉ DIREITO</t>
  </si>
  <si>
    <t>Muro Seg</t>
  </si>
  <si>
    <t>SER.CG: PORTA DE CORRER 4 FOLHAS - 2,50 X 2,00M, SENDO DUAS FOLHAS FIXAS E DUAS DE CORRER, PARA VIDRO TEMPERADO 10MM EM ALUMINIO ANODIZADO, INCLUINDO COMPONENTES PARA INSTALAÇÃO E FECHADURA - FORNECIMENTO E INSTALAÇÃO.</t>
  </si>
  <si>
    <r>
      <t xml:space="preserve"> </t>
    </r>
    <r>
      <rPr>
        <sz val="9"/>
        <color rgb="FF000000"/>
        <rFont val="Gill Sans MT"/>
        <family val="2"/>
      </rPr>
      <t>PS - 014</t>
    </r>
  </si>
  <si>
    <t>SER.CG: JANELA DE CORRER 4 FOLHAS - 2,00 x 1,00M , SENDO DUAS FOLHAS FIXAS E DUAS DE CORRER, PARA VIDRO TEMPERADO FUMÊ 8MM EM ALUMINIO ANODIZADO, INCLUINDO COMPONENTES PARA INSTALAÇÃO E FECHADURA - FORNECIMENTO E INSTALAÇÃO.</t>
  </si>
  <si>
    <t>SER.CG: JANELA DE CORRER 4 FOLHAS - 1,50 x 0,70M , SENDO DUAS FOLHAS FIXAS E DUAS DE CORRER, PARA VIDRO TEMPERADO FUMÊ 8MM EM ALUMINIO ANODIZADO, INCLUINDO COMPONENTES PARA INSTALAÇÃO E FECHADURA - FORNECIMENTO E INSTALAÇÃO.</t>
  </si>
  <si>
    <t>SER.CG: JANELA MAXIM AR - 1,20 x 0,70M , PARA VIDRO TEMPERADO FUMÊ 8MM EM ALUMINIO ANODIZAD O, INCLUINDO COMPONENTES PARA INSTALAÇÃO HASTE E FECHADURA - FORNECIMENTO E INSTALAÇÃO.</t>
  </si>
  <si>
    <t>12.2.6</t>
  </si>
  <si>
    <t>TOMADA MÉDIA DE EMBUTIR (1 MÓDULO), 2P+T 10 A, INCLUINDO SUPORTE E PLACA - FORNECIMENTO E INSTALAÇÃO. AF_12/2015</t>
  </si>
  <si>
    <t>RUFO EM CHAPA DE AÇO GALVANIZADO NÚMERO 24, CORTE DE 25 CM, INCLUSO TRANSPORTE VERTICAL. AF_06/2016</t>
  </si>
  <si>
    <t>CONTRAPISO EM ARGAMASSA TRAÇO 1:4 (CIMENTO E AREIA), PREPARO MECÂNICO COM BETONEIRA 400 L, APLICADO EM ÁREAS SECAS SOBRE LAJE, ADERIDO, ESPESSURA 2CM. AF_06/2014</t>
  </si>
  <si>
    <t>PISO EM GRANILITE, MARMORITE OU GRANITINA ESPESSURA 8 MM, INCLUSO JUNTAS DE DILATACAO PLASTICAS, RESINADO</t>
  </si>
  <si>
    <t>RODAPE EM MARMORITE, ALTURA 10CM</t>
  </si>
  <si>
    <t xml:space="preserve">APLICAÇÃO E LIXAMENTO DE MASSA LÁTEX EM PAREDES, DUAS DEMÃOS. AF_06/20 </t>
  </si>
  <si>
    <t>APLICAÇÃO MANUAL DE PINTURA COM TINTA LÁTEX ACRÍLICA EM PAREDES, DUAS DEMÃOS. AF_06/2014</t>
  </si>
  <si>
    <t>APLICAÇÃO MANUAL DE PINTURA COM TINTA TEXTURIZADA ACRÍLICA EM PANOS CEGOS DE FACHADA (SEM PRESENÇA DE VÃOS) DE EDIFÍCIOS DE MÚLTIPLOS PAVIMENTOS, UMA COR. AF_06/2014</t>
  </si>
  <si>
    <t>APLICAÇÃO MANUAL DE FUNDO SELADOR ACRÍLICO EM PANOS COM PRESENÇA DE VÃOS DE EDIFÍCIOS DE MÚLTIPLOS PAVIMENTOS. AF_06/2014</t>
  </si>
  <si>
    <t>REGISTRO DE GAVETA BRUTO, LATÃO, ROSCÁVEL, 3/4", COM ACABAMENTO E CANOPLA CROMADOS. FORNECIDO E INSTALADO EM RAMAL DE ÁGUA. AF_12/2014</t>
  </si>
  <si>
    <t>CHAPISCO APLICADO EM ALVENARIAS E ESTRUTURAS DE CONCRETO INTERNAS, COM COLHER DE PEDREIRO. ARGAMASSA TRAÇO 1:3 COM PREPARO MANUAL. AF_06/2014</t>
  </si>
  <si>
    <t>EMBOÇO OU MASSA ÚNICA EM ARGAMASSA TRAÇO 1:2:8, PREPARO MECÂNICO COM BETONEIRA 400 L, APLICADA MANUALMENTE EM PANOS CEGOS DE FACHADA (SEM PRESENÇA DE VÃOS), ESPESSURA DE 25 MM. AF_06/2014</t>
  </si>
  <si>
    <t>Proprietário: Municipio de Sorriso</t>
  </si>
  <si>
    <t>ORÇAMENTO COMPLETO - REFORMA E AMPLIAÇÃO - CENTRO DE CONVIVÊNCIA DOS IDOSOS</t>
  </si>
  <si>
    <t>74005/002</t>
  </si>
  <si>
    <t>EXECUÇÃO DE DEPÓSITO EM CANTEIRO DE OBRA EM CHAPA DE MADEIRA COMPENSAD A, NÃO INCLUSO MOBILIÁRIO.</t>
  </si>
  <si>
    <t>Quantidade</t>
  </si>
  <si>
    <t>PNC1</t>
  </si>
  <si>
    <t>PNC2</t>
  </si>
  <si>
    <t>PNC3</t>
  </si>
  <si>
    <t>PNC4</t>
  </si>
  <si>
    <t>PNC5</t>
  </si>
  <si>
    <t>PNC6</t>
  </si>
  <si>
    <t>PNC7</t>
  </si>
  <si>
    <t>PNC9</t>
  </si>
  <si>
    <t>PNC10</t>
  </si>
  <si>
    <t>PNC11</t>
  </si>
  <si>
    <t>PNC12</t>
  </si>
  <si>
    <t>PNC13</t>
  </si>
  <si>
    <t>PNC16</t>
  </si>
  <si>
    <t>PNC18</t>
  </si>
  <si>
    <t>PNC21</t>
  </si>
  <si>
    <t>PNC22</t>
  </si>
  <si>
    <t>PNC23</t>
  </si>
  <si>
    <t>PNC24</t>
  </si>
  <si>
    <t>PNC26</t>
  </si>
  <si>
    <t>PNC28</t>
  </si>
  <si>
    <t>PNC29</t>
  </si>
  <si>
    <t>PNC30</t>
  </si>
  <si>
    <t>PNC31</t>
  </si>
  <si>
    <t>PNC32</t>
  </si>
  <si>
    <t>PNC33</t>
  </si>
  <si>
    <t>COZINHA NOVA</t>
  </si>
  <si>
    <t>ESCAVAÇÃO MANUAL PARA BLOCO DE COROAMENTO OU SAPATA, SEM PREVISÃO DE FÔRMA.</t>
  </si>
  <si>
    <t>INFRA ESTRUTURA</t>
  </si>
  <si>
    <t>FABRICAÇÃO, MONTAGEM E DESMONTAGEM DE FÔRMA PARA SAPATA, EM MADEIRA SERRADA, E=25 MM, 4 UTILIZAÇÕES.</t>
  </si>
  <si>
    <t>SUPRA ESTRUTURA</t>
  </si>
  <si>
    <t>SER.CG: LAJE PISO - PRE-MOLD H=16CM P/ 400KG/M2 / INCL VIGOTAS TG12, EPS, CAPA - 4CM DE CONCRETO 25MPA E ESCORAMENTO.</t>
  </si>
  <si>
    <t>LAJE PRE-MOLDADA DE PISO CONVENCIONAL SOBRECARGA 400KG/M2 VAO ATE 5,00M (Var 5%)</t>
  </si>
  <si>
    <t>4.1</t>
  </si>
  <si>
    <t>PLACA DE OBRA EM CHAPA DE AÇO GALVANIZADO (4,00m x 2,00m)</t>
  </si>
  <si>
    <t>CONCRETO USINADO FCK = 25Mpa, INCLUSIVE LANÇAMENTO E ADENSAMENTO</t>
  </si>
  <si>
    <t>4.2</t>
  </si>
  <si>
    <t>ALVENARIAS E VEDAÇÕES</t>
  </si>
  <si>
    <t>BASE SINAPI 87505</t>
  </si>
  <si>
    <t>ARGAMASSA TRAÇO 1:2:8 (CIMENTO, CAL E AREIA MÉDIA) PARA EMBOÇO/MASSA ÚNICA/ASSENTAMENTO DE ALVENARIA DE VEDAÇÃO, PREPARO MANUAL. AF_06/2014</t>
  </si>
  <si>
    <t>BLOCO CERAMICO DE VEDACAO COM FUROS NA HORIZONTAL, 13,5 X 19 X 19 CM - 4,5 MPA (NBR 15270)</t>
  </si>
  <si>
    <t>SER.CG: ALVENARIA EM TIJOLO CERAMICO FURADO 13,5X19X19CM, 1/2 VEZ (ESPESSURA 13,5CM), ASSENTADO EM ARGAMASSA TRACO 1:2:8 (CIMENTO E AREIA),E=1CM</t>
  </si>
  <si>
    <t>P03</t>
  </si>
  <si>
    <t>P02</t>
  </si>
  <si>
    <r>
      <t xml:space="preserve">ITEM: </t>
    </r>
    <r>
      <rPr>
        <sz val="9"/>
        <color rgb="FF000000"/>
        <rFont val="Gill Sans MT"/>
        <family val="2"/>
      </rPr>
      <t>PS - 044</t>
    </r>
  </si>
  <si>
    <r>
      <t xml:space="preserve">ITEM: </t>
    </r>
    <r>
      <rPr>
        <sz val="9"/>
        <color rgb="FF000000"/>
        <rFont val="Gill Sans MT"/>
        <family val="2"/>
      </rPr>
      <t>PS - 045</t>
    </r>
  </si>
  <si>
    <t>TELHA ALUZINCO TRAPEZOIDAL TIPO SANDUICHE COM EXPESSURA DE 0,43MM, ENCHIMENTO EM EPS=3CM.</t>
  </si>
  <si>
    <t>SER.CG: COBERTURA TRAPEZOIDAL EM TELHA ALUZINCO E=0,43MM, S/PINTURA, COM DUAS FACES TRAPEZOIDAIS E COM RECHEIRO DE POLIESTIRENO EXPANDIDO (EPS ALTURA =3CM) - FORNECIMENTO E INSTALAÇÃO.</t>
  </si>
  <si>
    <t>CUMEEIRA TRAPEZOIDAL</t>
  </si>
  <si>
    <t>CALHA EM CHAPA DE AÇO GALVANIZADO NÚMERO 24, DESENVOLVIMENTO DE 100 CM, INCLUSO TRANSPORTE VERTICAL. AF_06/2016</t>
  </si>
  <si>
    <t>FORNECIMENTO E LANCAMENTO DE BRITA N. 4</t>
  </si>
  <si>
    <t>Pastilha</t>
  </si>
  <si>
    <t>Azulejo</t>
  </si>
  <si>
    <t>REVESTIMENTO CERÂMICO PARA PAREDES EXTERNAS EM PASTILHAS DE PORCELANA 5 X 5 CM (PLACAS DE 30 X 30 CM), ALINHADAS A PRUMO, APLICADO EM PANOS</t>
  </si>
  <si>
    <t>74145/001</t>
  </si>
  <si>
    <t>PINTURA ESMALTE FOSCO, DUAS DEMAOS, SOBRE SUPERFICIE METALICA, INCLUSO UMA DEMAO DE FUNDO ANTICORROSIVO. UTILIZACAO DE REVOLVER ( AR-COMPRIMIDO )</t>
  </si>
  <si>
    <t>REVESTIMENTO CERÂMICO PARA PAREDES INTERNAS COM PLACAS TIPO ESMALTADA EXTRA DE DIMENSÕES 33X45 CM APLICADAS EM AMBIENTES DE ÁREA MENOR QUE 5 M² NA ALTURA INTEIRA DAS PAREDES.</t>
  </si>
  <si>
    <r>
      <t xml:space="preserve">ITEM: </t>
    </r>
    <r>
      <rPr>
        <sz val="9"/>
        <color rgb="FF000000"/>
        <rFont val="Gill Sans MT"/>
        <family val="2"/>
      </rPr>
      <t>PS - 046</t>
    </r>
  </si>
  <si>
    <t>FAIXA 10CM RODABANCA</t>
  </si>
  <si>
    <t xml:space="preserve">SER.CG: BANCADA DE GRANITO CINZA POLIDO - FORNECIMENTO E INSTALAÇÃO. </t>
  </si>
  <si>
    <t>Dimensões</t>
  </si>
  <si>
    <t>Peitoril</t>
  </si>
  <si>
    <t>Quant.</t>
  </si>
  <si>
    <t>Área unit</t>
  </si>
  <si>
    <t>Área Total</t>
  </si>
  <si>
    <t>J01</t>
  </si>
  <si>
    <t>J02</t>
  </si>
  <si>
    <t>J03</t>
  </si>
  <si>
    <t>J04</t>
  </si>
  <si>
    <t>J05</t>
  </si>
  <si>
    <t>J06</t>
  </si>
  <si>
    <t>J07</t>
  </si>
  <si>
    <t>J08</t>
  </si>
  <si>
    <t>J09</t>
  </si>
  <si>
    <t>Tipo</t>
  </si>
  <si>
    <t>Material</t>
  </si>
  <si>
    <t>Maxim-Ar</t>
  </si>
  <si>
    <t>Correr 02 Folhas</t>
  </si>
  <si>
    <t>Correr 04 Folhas</t>
  </si>
  <si>
    <t>VT</t>
  </si>
  <si>
    <t>P01</t>
  </si>
  <si>
    <t>P04</t>
  </si>
  <si>
    <t>P05</t>
  </si>
  <si>
    <t>P06</t>
  </si>
  <si>
    <t>P07</t>
  </si>
  <si>
    <t>P08</t>
  </si>
  <si>
    <t>Abrir - 1F</t>
  </si>
  <si>
    <t>Al - Ven.</t>
  </si>
  <si>
    <t>Correr - 1F</t>
  </si>
  <si>
    <r>
      <t xml:space="preserve">ITEM: </t>
    </r>
    <r>
      <rPr>
        <sz val="9"/>
        <color rgb="FF000000"/>
        <rFont val="Gill Sans MT"/>
        <family val="2"/>
      </rPr>
      <t>PS - 047</t>
    </r>
  </si>
  <si>
    <t>SER.CG: ESTRUTURA METÁLICA DE BASE PARA PALCO, FORNECIMENTO E MONTAGEM</t>
  </si>
  <si>
    <t>ELEMENTOS DIVERSOS</t>
  </si>
  <si>
    <t>74131/005</t>
  </si>
  <si>
    <t>ELETRODUTOS / ELETROCALHAS</t>
  </si>
  <si>
    <t>ELETRODUTO FLEXÍVEL CORRUGADO, PVC, DN 32 MM (1"), PARA CIRCUITOS TERMINAIS, INSTALADO EM FORRO - FORNECIMENTO E INSTALAÇÃO. AF_12/2015</t>
  </si>
  <si>
    <t>ELETRODUTO FLEXÍVEL CORRUGADO, PVC, DN 25 MM (3/4"), PARA CIRCUITOS TERMINAIS, INSTALADO EM FORRO - FORNECIMENTO E INSTALAÇÃO. AF_12/2015</t>
  </si>
  <si>
    <t>73798/001</t>
  </si>
  <si>
    <t>CAIXA OCTOGONAL 3" X 3", PVC, INSTALADA EM LAJE - FORNECIMENTO E INSTALAÇÃO. AF_12/2015</t>
  </si>
  <si>
    <t>ELETRODUTO DE AÇO GALVANIZADO, CLASSE LEVE, DN 25 MM (1), APARENTE, INSTALADO EM TETO - FORNECIMENTO E INSTALAÇÃO. AF_11/2016_P</t>
  </si>
  <si>
    <t>TERMINAL OU CONECTOR DE PRESSÃO - PARA CABO DE 35mm² - FORNECIMENTO E INSTALAÇÃO</t>
  </si>
  <si>
    <t>LUMINÁRIA TIPO PLAFON, DE SOBREPOR, COM 1 LÂMPADA DE LED 40W - FORNECIMENTO E INSTALAÇÃO. AF_11/2017</t>
  </si>
  <si>
    <t>REFLETOR COMPLETO DE LED POTÊNCIA DE 50W  -FORNECIMENTO E INSTALAÇÃO</t>
  </si>
  <si>
    <t>INTERRUPTOR SIMPLES (3 MÓDULOS), 10A/250V, INCLUINDO SUPORTE E PLACA -FORNECIMENTO E INSTALAÇÃO. AF_12/2015</t>
  </si>
  <si>
    <t>BR</t>
  </si>
  <si>
    <t>TOTAL DA OBRA:</t>
  </si>
  <si>
    <t>2.5</t>
  </si>
  <si>
    <t>3.4</t>
  </si>
  <si>
    <r>
      <t>Arredondamentos: Opções → Avançado → Fórmulas → "</t>
    </r>
    <r>
      <rPr>
        <u/>
        <sz val="8"/>
        <color theme="1"/>
        <rFont val="Gill Sans MT"/>
        <family val="2"/>
      </rPr>
      <t>Definir Precisão Conforme Exibido</t>
    </r>
    <r>
      <rPr>
        <sz val="8"/>
        <color theme="1"/>
        <rFont val="Gill Sans MT"/>
        <family val="2"/>
      </rPr>
      <t>"</t>
    </r>
  </si>
  <si>
    <t>3.5</t>
  </si>
  <si>
    <t>4.1.1</t>
  </si>
  <si>
    <t>4.1.3</t>
  </si>
  <si>
    <t>4.1.4</t>
  </si>
  <si>
    <t>4.1.5</t>
  </si>
  <si>
    <t>73775/001</t>
  </si>
  <si>
    <t>4.2.1</t>
  </si>
  <si>
    <t>7.1.1</t>
  </si>
  <si>
    <t>7.1.2</t>
  </si>
  <si>
    <t>7.1.3</t>
  </si>
  <si>
    <t>7.1.4</t>
  </si>
  <si>
    <t>9.2.1</t>
  </si>
  <si>
    <t>12.1.3</t>
  </si>
  <si>
    <t>13.1.3</t>
  </si>
  <si>
    <t>13.2.4</t>
  </si>
  <si>
    <t>13.3.3</t>
  </si>
  <si>
    <t>13.3.4</t>
  </si>
  <si>
    <t>13.3.5</t>
  </si>
  <si>
    <t>13.4.2</t>
  </si>
  <si>
    <t>14.0</t>
  </si>
  <si>
    <t>14.1</t>
  </si>
  <si>
    <t>inclui área de PNE</t>
  </si>
  <si>
    <t>SER.CG: JANELA MAXIM AR - 6,05 x 0,50M , PARA VIDRO TEMPERADO FUMÊ 8MM EM ALUMINIO ANODIZAD O, INCLUINDO COMPONENTES PARA INSTALAÇÃO HASTE E FECHADURA - FORNECIMENTO E INSTALAÇÃO.</t>
  </si>
  <si>
    <r>
      <t xml:space="preserve">ITEM: </t>
    </r>
    <r>
      <rPr>
        <sz val="9"/>
        <color rgb="FF000000"/>
        <rFont val="Gill Sans MT"/>
        <family val="2"/>
      </rPr>
      <t>PS - 023A</t>
    </r>
  </si>
  <si>
    <t>PEITORIL EM MARMORE/GRANITO  BRANCO, LARGURA DE 25CM, ASSENTADO COM ARGAMASSA TRACO 1:3 (CIMENTO E AREIA MEDIA), PREPARO MANUAL DA ARGAMASSA. (JANELAS E  CHURRASQUEIRA)</t>
  </si>
  <si>
    <t>74234/001</t>
  </si>
  <si>
    <t>DIVISÓRIAS E BANCADAS EM GRANITO</t>
  </si>
  <si>
    <t>ESPELHO CRISTAL, ESPESSURA 4MM, COM PARAFUSOS DE FIXACAO, SEM MOLDURA</t>
  </si>
  <si>
    <r>
      <t xml:space="preserve">ITEM: </t>
    </r>
    <r>
      <rPr>
        <sz val="9"/>
        <color rgb="FF000000"/>
        <rFont val="Gill Sans MT"/>
        <family val="2"/>
      </rPr>
      <t>PS - 023B</t>
    </r>
  </si>
  <si>
    <t>SER.CG: JANELA MAXIM AR - 4,7 x 0,40M , PARA VIDRO TEMPERADO FUMÊ 8MM EM ALUMINIO ANODIZAD O, INCLUINDO COMPONENTES PARA INSTALAÇÃO HASTE E FECHADURA - FORNECIMENTO E INSTALAÇÃO.</t>
  </si>
  <si>
    <r>
      <t xml:space="preserve">ITEM: </t>
    </r>
    <r>
      <rPr>
        <sz val="9"/>
        <color rgb="FF000000"/>
        <rFont val="Gill Sans MT"/>
        <family val="2"/>
      </rPr>
      <t>PS - 020A</t>
    </r>
  </si>
  <si>
    <t>SER.CG: JANELA DE CORRER 4 FOLHAS - 1,00 x 0,40M , SENDO DUAS FOLHAS FIXAS E DUAS DE CORRER, PARA VIDRO TEMPERADO FUMÊ 8MM EM ALUMINIO ANODIZADO, INCLUINDO COMPONENTES PARA INSTALAÇÃO E FECHADURA - FORNECIMENTO E INSTALAÇÃO.</t>
  </si>
  <si>
    <t>PINTURA ACRILICA PARA SINALIZAÇÃO HORIZONTAL EM PISO</t>
  </si>
  <si>
    <t>BLOCO AUTONOMO ACLARAMENTO 30 LEDS, AUTONOMIA 3hrs - 150In</t>
  </si>
  <si>
    <t>PLACAS DE SINALIZAÇÃO DE SAÍDA FOTOLUMINESCENTE, CONFORME PROJETO</t>
  </si>
  <si>
    <t>LUMINÁRIAS, EXTINTORES E SINALIZAÇÕES DE EMERGÊNCIA</t>
  </si>
  <si>
    <t>SERVIÇOS EXTERNOS A EDIFICAÇÃO</t>
  </si>
  <si>
    <t>REGULARIZACAO DE SUPERFICIES EM TERRA COM MOTONIVELADORA</t>
  </si>
  <si>
    <t>EXECUÇÃO DE PASSEIO EM PISO INTERTRAVADO, COM BLOCO RETANGULAR COR NATURAL DE 20 X 10 CM, ESPESSURA 6 CM.</t>
  </si>
  <si>
    <t>UNID.</t>
  </si>
  <si>
    <t>COMPACTAÇÃO MECÂNICA COM COMPACTADOR  TIPO PLACA VIBRATÓRIA.</t>
  </si>
  <si>
    <t>13.3.6</t>
  </si>
  <si>
    <t>13.3.7</t>
  </si>
  <si>
    <r>
      <rPr>
        <b/>
        <sz val="9"/>
        <color theme="1"/>
        <rFont val="Gill Sans MT"/>
        <family val="2"/>
      </rPr>
      <t>Proprietário</t>
    </r>
    <r>
      <rPr>
        <sz val="9"/>
        <color theme="1"/>
        <rFont val="Gill Sans MT"/>
        <family val="2"/>
      </rPr>
      <t>:  Municipio de Sorriso</t>
    </r>
  </si>
  <si>
    <r>
      <rPr>
        <b/>
        <sz val="9"/>
        <color theme="1"/>
        <rFont val="Gill Sans MT"/>
        <family val="2"/>
      </rPr>
      <t>Responsável Técnico</t>
    </r>
    <r>
      <rPr>
        <sz val="9"/>
        <color theme="1"/>
        <rFont val="Gill Sans MT"/>
        <family val="2"/>
      </rPr>
      <t>: Luciano Scaburi - Engenheiro Civil - CREA 170072976-4</t>
    </r>
  </si>
  <si>
    <t>Obra:</t>
  </si>
  <si>
    <t>Ref.:</t>
  </si>
  <si>
    <t>FATURAMENTO SIMPLES DA ETAPA:</t>
  </si>
  <si>
    <t>FATURAMENTO ACUMULADO DA ETAPA:</t>
  </si>
  <si>
    <t>PISO PODOTATIL DE CONCRETO -   *30 X 30 X 2,5* CM - ASSENTADO - DE ACORDO COM PROJETO</t>
  </si>
  <si>
    <t>12.1.5</t>
  </si>
  <si>
    <t>12.1.6</t>
  </si>
  <si>
    <t>SERVIÇOS COMPLEMENTARES FINAIS</t>
  </si>
  <si>
    <t>VIGAS E PILARES</t>
  </si>
  <si>
    <t>4.1.9</t>
  </si>
  <si>
    <t>8.1.3</t>
  </si>
  <si>
    <t>8.1.4</t>
  </si>
  <si>
    <t>9.2.2</t>
  </si>
  <si>
    <t xml:space="preserve">INFRA ESTRUTURA </t>
  </si>
  <si>
    <t>10.1.1</t>
  </si>
  <si>
    <t>10.1.2</t>
  </si>
  <si>
    <t>ACABAMENTOS</t>
  </si>
  <si>
    <t>RODAPÉS E SOLEIRAS</t>
  </si>
  <si>
    <t>PISOS E RODAPÉS E SOLEIRAS</t>
  </si>
  <si>
    <t>74078/001</t>
  </si>
  <si>
    <t>AGULHAMENTO FUNDO DE VALAS C/MACO 30KG PEDRA-DE-MAO H=10CM</t>
  </si>
  <si>
    <t>10.2.1</t>
  </si>
  <si>
    <t>10.3.1</t>
  </si>
  <si>
    <t>12.1.7</t>
  </si>
  <si>
    <t>12.1.8</t>
  </si>
  <si>
    <t>12.1.9</t>
  </si>
  <si>
    <t>12.1.10</t>
  </si>
  <si>
    <t>12.1.11</t>
  </si>
  <si>
    <t>12.1.12</t>
  </si>
  <si>
    <t>12.1.13</t>
  </si>
  <si>
    <t>12.1.14</t>
  </si>
  <si>
    <t>12.1.15</t>
  </si>
  <si>
    <t>12.1.16</t>
  </si>
  <si>
    <t>12.1.17</t>
  </si>
  <si>
    <t>12.1.18</t>
  </si>
  <si>
    <t>12.1.19</t>
  </si>
  <si>
    <t>12.1.20</t>
  </si>
  <si>
    <t>12.1.21</t>
  </si>
  <si>
    <t>12.1.22</t>
  </si>
  <si>
    <t>12.1.23</t>
  </si>
  <si>
    <t>12.1.24</t>
  </si>
  <si>
    <t>12.2.7</t>
  </si>
  <si>
    <t>12.2.8</t>
  </si>
  <si>
    <t>12.2.9</t>
  </si>
  <si>
    <t>12.2.10</t>
  </si>
  <si>
    <t>12.2.11</t>
  </si>
  <si>
    <t>12.2.12</t>
  </si>
  <si>
    <t>12.2.13</t>
  </si>
  <si>
    <t>12.2.14</t>
  </si>
  <si>
    <t>12.2.15</t>
  </si>
  <si>
    <t>12.2.16</t>
  </si>
  <si>
    <t>12.2.17</t>
  </si>
  <si>
    <t>12.2.18</t>
  </si>
  <si>
    <t>12.2.19</t>
  </si>
  <si>
    <t>12.2.20</t>
  </si>
  <si>
    <t>12.2.21</t>
  </si>
  <si>
    <t>12.2.22</t>
  </si>
  <si>
    <t>12.2.23</t>
  </si>
  <si>
    <t>12.2.24</t>
  </si>
  <si>
    <t>13.1.4</t>
  </si>
  <si>
    <t>ENTRADA DE ENERGIA</t>
  </si>
  <si>
    <t>14.1.1</t>
  </si>
  <si>
    <t>14.2</t>
  </si>
  <si>
    <t>14.2.1</t>
  </si>
  <si>
    <t>14.2.2</t>
  </si>
  <si>
    <t>14.3</t>
  </si>
  <si>
    <t>14.3.1</t>
  </si>
  <si>
    <t>14.3.2</t>
  </si>
  <si>
    <t>14.3.3</t>
  </si>
  <si>
    <t>14.4</t>
  </si>
  <si>
    <t>14.4.1</t>
  </si>
  <si>
    <t>14.4.2</t>
  </si>
  <si>
    <t>14.4.3</t>
  </si>
  <si>
    <t>14.5</t>
  </si>
  <si>
    <t>14.5.1</t>
  </si>
  <si>
    <t>14.5.2</t>
  </si>
  <si>
    <t>14.5.3</t>
  </si>
  <si>
    <t>14.5.4</t>
  </si>
  <si>
    <t>14.5.5</t>
  </si>
  <si>
    <t>14.5.6</t>
  </si>
  <si>
    <t>14.5.7</t>
  </si>
  <si>
    <t>14.5.8</t>
  </si>
  <si>
    <t>14.5.9</t>
  </si>
  <si>
    <t>14.5.10</t>
  </si>
  <si>
    <t>14.5.11</t>
  </si>
  <si>
    <t>14.5.12</t>
  </si>
  <si>
    <t>14.6</t>
  </si>
  <si>
    <t>14.6.1</t>
  </si>
  <si>
    <t>14.6.2</t>
  </si>
  <si>
    <t>14.7</t>
  </si>
  <si>
    <t>14.7.1</t>
  </si>
  <si>
    <t>14.7.2</t>
  </si>
  <si>
    <t>14.7.3</t>
  </si>
  <si>
    <t>14.7.4</t>
  </si>
  <si>
    <t>14.7.5</t>
  </si>
  <si>
    <t>15.0</t>
  </si>
  <si>
    <t>16.0</t>
  </si>
  <si>
    <t>16.1</t>
  </si>
  <si>
    <t>16.1.2</t>
  </si>
  <si>
    <t>16.1.5</t>
  </si>
  <si>
    <t>16.1.6</t>
  </si>
  <si>
    <t>16.1.7</t>
  </si>
  <si>
    <t>16.1.8</t>
  </si>
  <si>
    <t>17.0</t>
  </si>
  <si>
    <t>17.1</t>
  </si>
  <si>
    <t>17.4</t>
  </si>
  <si>
    <t>17.5</t>
  </si>
  <si>
    <t>17.6</t>
  </si>
  <si>
    <t>17.7</t>
  </si>
  <si>
    <t>18.0</t>
  </si>
  <si>
    <t>18.1</t>
  </si>
  <si>
    <t>ORÇAMENTO - CONSTRUÇÃO
Centro de Multiplo Uso - Santa Maria</t>
  </si>
  <si>
    <t>Local: Rua Santa Agatha - Equip. Comunitário 01, Quadra 08 - Bairro Santa Maria - Sorriso MT</t>
  </si>
  <si>
    <t>PORTA EM ALUMÍNIO DE ABRIR TIPO VENEZIANA COM GUARNIÇÃO, FIXAÇÃO COM PARAFUSOS - FORNECIMENTO E INSTALAÇÃO - P1</t>
  </si>
  <si>
    <t>PORTA EM ALUMÍNIO DE ABRIR TIPO VENEZIANA COM GUARNIÇÃO, FIXAÇÃO COM PARAFUSOS - FORNECIMENTO E INSTALAÇÃO - P2</t>
  </si>
  <si>
    <t>PORTA EM ALUMÍNIO DE ABRIR TIPO VENEZIANA COM GUARNIÇÃO, FIXAÇÃO COM PARAFUSOS - FORNECIMENTO E INSTALAÇÃO - P3</t>
  </si>
  <si>
    <t>PORTAO DE FERRO EM CHAPA GALVANIZADA PLANA 14 GSG  - P4 E P5</t>
  </si>
  <si>
    <t>9.1.3</t>
  </si>
  <si>
    <t>9.1.4</t>
  </si>
  <si>
    <t>JANELA DE AÇO DE CORRER, 4 FOLHAS, FIXAÇÃO COM ARGAMASSA, SEM VIDROS, PADRONIZADA</t>
  </si>
  <si>
    <t>JANELA DE AÇO BASCULANTE, FIXAÇÃO COM ARGAMASSA, SEM VIDROS, PADRONIZADA</t>
  </si>
  <si>
    <t>VIDRO LISO COMUM TRANSPARENTE, ESPESSURA 4MM</t>
  </si>
  <si>
    <t>9.2.3</t>
  </si>
  <si>
    <t>9.2.4</t>
  </si>
  <si>
    <t>SINAPI - JUNHO 2018</t>
  </si>
  <si>
    <t>FORNECIMENTO/INSTALACAO LONA PLASTICA PRETA, PARA IMPERMEABILIZACAO, ESPESSURA 150 MICRAS.</t>
  </si>
  <si>
    <t>FORNECIMENTO E LANÇAMENTO DE AREIA PARA REGULARIZAÇÃO DE BASE</t>
  </si>
  <si>
    <r>
      <t>ESTRUTURA METALICA EM TESOURAS OU TRELICAS, VAO LIVRE DE 12M, FORNECIMENTO E MONTAGEM,</t>
    </r>
    <r>
      <rPr>
        <b/>
        <sz val="9"/>
        <color theme="1"/>
        <rFont val="Gill Sans MT"/>
        <family val="2"/>
      </rPr>
      <t xml:space="preserve"> NAO</t>
    </r>
    <r>
      <rPr>
        <sz val="9"/>
        <color theme="1"/>
        <rFont val="Gill Sans MT"/>
        <family val="2"/>
      </rPr>
      <t xml:space="preserve"> SENDO CONSIDERADOS OS FECHAMENTOS METALICOS, AS COLUNAS, OS SERVICOS GERAIS EM ALVENARIA E CONCRETO, AS TELHAS DE COBERTURA E A PINTURA DE ACABAMENTO</t>
    </r>
  </si>
  <si>
    <t>SER.CG: LAJE PISO - PRE-MOLD H=12CM P/ 500KG/M2 / INCL VIGOTAS TG8, EPS, CAPA - 4CM DE CONCRETO 25MPA E ESCORAMENTO.</t>
  </si>
  <si>
    <t>REATERRO MANUAL DE VALAS COM COMPACTAÇÃO MECANIZADA. AF_04/2016</t>
  </si>
  <si>
    <t>73822/002</t>
  </si>
  <si>
    <t>LIMPEZA MECANIZADA DE TERRENO COM REMOCAO DE CAMADA VEGETAL, UTILIZAND</t>
  </si>
  <si>
    <t xml:space="preserve">COMPACTACAO MECANICA, SEM CONTROLE DO GC (C/COMPACTADOR PLACA 400 KG) </t>
  </si>
  <si>
    <t>ADAPTADOR COM FLANGE E ANEL DE VEDAÇÃO, PVC, SOLDÁVEL, DN 25 MM X 3/4, INSTALADO EM RESERVAÇÃO DE ÁGUA DE EDIFICAÇÃO QUE POSSUA RESERVATÓRIO DE FIBRA/FIBROCIMENTO FORNECIMENTO E INSTALAÇÃO. AF_06/2016</t>
  </si>
  <si>
    <t>ADAPTADOR COM FLANGE E ANEL DE VEDAÇÃO, PVC, SOLDÁVEL, DN 60 MM X 2, INSTALADO EM RESERVAÇÃO DE ÁGUA DE EDIFICAÇÃO QUE POSSUA RESERVATÓRIO DE FIBRA/FIBROCIMENTO FORNECIMENTO E INSTALAÇÃO. AF_06/2016</t>
  </si>
  <si>
    <t>ADAPTADOR CURTO COM BOLSA E ROSCA PARA REGISTRO, PVC, SOLDÁVEL, DN 25MM X 3/4, INSTALADO EM RAMAL OU SUB-RAMAL DE ÁGUA - FORNECIMENTO E INSTALAÇÃO. AF_12/2014</t>
  </si>
  <si>
    <t>ADAPTADOR CURTO COM BOLSA E ROSCA PARA REGISTRO, PVC, SOLDÁVEL, DN 50MM X 1.1/2, INSTALADO EM PRUMADA DE ÁGUA - FORNECIMENTO E INSTALAÇÃO. AF_12/2014</t>
  </si>
  <si>
    <t>ADAPTADOR CURTO COM BOLSA E ROSCA PARA REGISTRO, PVC, SOLDÁVEL, DN 60MM X 2, INSTALADO EM PRUMADA DE ÁGUA - FORNECIMENTO E INSTALAÇÃO. AF_12/2014</t>
  </si>
  <si>
    <t>JOELHO 90 GRAUS, PVC, SOLDÁVEL, DN 25MM, INSTALADO EM RAMAL OU SUB-RAMAL DE ÁGUA - FORNECIMENTO E INSTALAÇÃO. AF_12/2014</t>
  </si>
  <si>
    <t>JOELHO 90 GRAUS, PVC, SOLDÁVEL, DN 50MM, INSTALADO EM PRUMADA DE ÁGUA - FORNECIMENTO E INSTALAÇÃO. AF_12/2014</t>
  </si>
  <si>
    <t>JOELHO 90 GRAUS, PVC, SOLDÁVEL, DN 60MM, INSTALADO EM PRUMADA DE ÁGUA - FORNECIMENTO E INSTALAÇÃO. AF_12/2014</t>
  </si>
  <si>
    <t>LUVA, PVC, SOLDÁVEL, DN 25MM, INSTALADO EM PRUMADA DE ÁGUA - FORNECIMENTO E INSTALAÇÃO. AF_12/2014</t>
  </si>
  <si>
    <t>LUVA, PVC, SOLDÁVEL, DN 50MM, INSTALADO EM PRUMADA DE ÁGUA - FORNECIMENTO E INSTALAÇÃO. AF_12/2014</t>
  </si>
  <si>
    <t>TE, PVC, SOLDÁVEL, DN 25MM, INSTALADO EM RAMAL DE DISTRIBUIÇÃO DE ÁGUA - FORNECIMENTO E INSTALAÇÃO. AF_12/2014</t>
  </si>
  <si>
    <t>TE, PVC, SOLDÁVEL, DN 50MM, INSTALADO EM PRUMADA DE ÁGUA - FORNECIMENTO E INSTALAÇÃO. AF_12/2014</t>
  </si>
  <si>
    <t>TÊ, PVC, SOLDÁVEL, DN 60 MM INSTALADO EM RESERVAÇÃO DE ÁGUA DE EDIFICAÇÃO QUE POSSUA RESERVATÓRIO DE FIBRA/FIBROCIMENTO FORNECIMENTO E INSTALAÇÃO. AF_06/2016</t>
  </si>
  <si>
    <t>TÊ DE REDUÇÃO, PVC, SOLDÁVEL, DN 50MM X 25MM,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</si>
  <si>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</si>
  <si>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</si>
  <si>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RAMAL OU SUB-RAMAL DE ÁGUA - FORNECIMENTO E INSTALAÇÃO. AF_12/2014</t>
  </si>
  <si>
    <t>TUBO, PVC, SOLDÁVEL, DN 50MM, INSTALADO EM PRUMADA DE ÁGUA - FORNECIMENTO E INSTALAÇÃO. AF_12/2014</t>
  </si>
  <si>
    <t>TUBO, PVC, SOLDÁVEL, DN 60MM, INSTALADO EM PRUMADA DE ÁGUA - FORNECIMENTO E INSTALAÇÃO. AF_12/2014</t>
  </si>
  <si>
    <t>JOELHO 90 GRAUS COM BUCHA DE LATÃO, PVC, SOLDÁVEL, DN 25 MM, X 3/4 INSTALADO EM RESERVAÇÃO DE ÁGUA DE EDIFICAÇÃO QUE POSSUA RESERVATÓRIO DE FIBRA/FIBROCIMENTO FORNECIMENTO E INSTALAÇÃO. AF_06/2016</t>
  </si>
  <si>
    <t>JOELHO 90 GRAUS COM BUCHA DE LATÃO, PVC, SOLDÁVEL, DN 25MM, X 1/2 INSTALADO EM RAMAL OU SUB-RAMAL DE ÁGUA - FORNECIMENTO E INSTALAÇÃO. AF_12/2014</t>
  </si>
  <si>
    <t>TÊ COM BUCHA DE LATÃO NA BOLSA CENTRAL, PVC, SOLDÁVEL, DN 25MM X 1/2, INSTALADO EM RAMAL OU SUB-RAMAL DE ÁGUA - FORNECIMENTO E INSTALAÇÃO. AF_12/2014</t>
  </si>
  <si>
    <t>KIT CAVALETE PARA MEDIÇÃO DE ÁGUA - ENTRADA PRINCIPAL, EM PVC SOLDÁVEL DN 25 (¾ ) FORNECIMENTO E INSTALAÇÃO (EXCLUSIVE HIDRÔMETRO). AF_11/2016</t>
  </si>
  <si>
    <t>HIDRÔMETRO DN 25 (¾ ), 5,0 M³/H FORNECIMENTO E INSTALAÇÃO. AF_11/2016</t>
  </si>
  <si>
    <t>ESGOTO E ÁGUA PLUVIAL</t>
  </si>
  <si>
    <t>CAIXA DE GORDURA SIMPLES (CAPACIDADE: 36 L), RETANGULAR, EM ALVENARIA COM BLOCOS DE CONCRETO, DIMENSÕES INTERNAS = 0,2X0,4 M, ALTURA INTERNA = 0,8 M. AF_05/2018</t>
  </si>
  <si>
    <t>CAIXA ENTERRADA HIDRÁULICA RETANGULAR, EM ALVENARIA COM BLOCOS DE CONCRETO, DIMENSÕES INTERNAS: 0,6X0,6X0,6 M PARA REDE DE ESGOTO. AF_05/2018</t>
  </si>
  <si>
    <t>CAIXA SIFONADA, PVC, DN 100 X 100 X 50 MM, JUNTA ELÁSTICA, FORNECIDA E INSTALADA EM RAMAL DE DESCARGA OU EM RAMAL DE ESGOTO SANITÁRIO. AF_12/2014</t>
  </si>
  <si>
    <t>JOELHO 45 GRAUS, PVC, SERIE NORMAL, ESGOTO PREDIAL, DN 40 MM, JUNTA SOLDÁVEL, FORNECIDO E INSTALADO EM RAMAL DE DESCARGA OU RAMAL DE ESGOTO SANITÁRIO. AF_12/2014</t>
  </si>
  <si>
    <t>JOELHO 45 GRAUS, PVC, SERIE NORMAL, ESGOTO PREDIAL, DN 50 MM, JUNTA SOLDÁVEL, FORNECIDO E INSTALADO EM RAMAL DE DESCARGA OU RAMAL DE ESGOTO SANITÁRIO. AF_12/2014</t>
  </si>
  <si>
    <t>JOELHO 45 GRAUS, PVC, SERIE NORMAL, ESGOTO PREDIAL, DN 75 MM, JUNTA ELÁSTICA, FORNECIDO E INSTALADO EM RAMAL DE DESCARGA OU RAMAL DE ESGOTO SANITÁRIO. AF_12/2014</t>
  </si>
  <si>
    <t>JOELHO 45 GRAUS, PVC, SERIE NORMAL, ESGOTO PREDIAL, DN 100 MM, JUNTA SOLDÁVEL, FORNECIDO E INSTALADO EM RAMAL DE DESCARGA OU RAMAL DE ESGOTO SANITÁRIO. AF_12/2014</t>
  </si>
  <si>
    <t>JOELHO 90 GRAUS, PVC, SERIE NORMAL, ESGOTO PREDIAL, DN 40 MM, JUNTA SOLDÁVEL, FORNECIDO E INSTALADO EM RAMAL DE DESCARGA OU RAMAL DE ESGOTO SANITÁRIO. AF_12/2014</t>
  </si>
  <si>
    <t>JOELHO 90 GRAUS, PVC, SERIE NORMAL, ESGOTO PREDIAL, DN 50 MM, JUNTA SOLDÁVEL, FORNECIDO E INSTALADO EM RAMAL DE DESCARGA OU RAMAL DE ESGOTO SANITÁRIO. AF_12/2014</t>
  </si>
  <si>
    <t>JOELHO 90 GRAUS, PVC, SERIE NORMAL, ESGOTO PREDIAL, DN 100 MM, JUNTA SOLDÁVEL, FORNECIDO E INSTALADO EM RAMAL DE DESCARGA OU RAMAL DE ESGOTO SANITÁRIO. AF_12/2014</t>
  </si>
  <si>
    <t>JUNÇÃO SIMPLES, PVC, SERIE NORMAL, ESGOTO PREDIAL, DN 100 X 100 MM, JUNTA ELÁSTICA, FORNECIDO E INSTALADO EM RAMAL DE DESCARGA OU RAMAL DE ESGOTO SANITÁRIO. AF_12/2014</t>
  </si>
  <si>
    <t>JUNÇÃO SIMPLES, PVC, SERIE NORMAL, ESGOTO PREDIAL, DN 75 X 75 MM, JUNTA ELÁSTICA, FORNECIDO E INSTALADO EM RAMAL DE DESCARGA OU RAMAL DE ESGOTO SANITÁRIO. AF_12/2014</t>
  </si>
  <si>
    <t>REDUÇÃO EXCÊNTRICA, PVC, SERIE R, ÁGUA PLUVIAL, DN 75 X 50 MM, JUNTA ELÁSTICA, FORNECIDO E INSTALADO EM RAMAL DE ENCAMINHAMENTO. AF_12/2014</t>
  </si>
  <si>
    <t>REDUÇÃO EXCÊNTRICA, PVC, SERIE R, ÁGUA PLUVIAL, DN 100 X 75 MM, JUNTA ELÁSTICA, FORNECIDO E INSTALADO EM RAMAL DE ENCAMINHAMENTO.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</si>
  <si>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</si>
  <si>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</si>
  <si>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</si>
  <si>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</si>
  <si>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TANQUE SÉPTICO CIRCULAR, EM CONCRETO PRÉ-MOLDADO, DIÂMETRO INTERNO = 1,10 M, ALTURA INTERNA = 2,50 M, VOLUME ÚTIL: 2138,2 L (PARA 5 CONTRIBUINTES). AF_05/2018</t>
  </si>
  <si>
    <t>TAMPA EM CONCRETO ARMADO 60X60X5CM P/CX INSPECAO/FOSSA SEPTICA</t>
  </si>
  <si>
    <t>SUMIDOURO RETANGULAR, EM ALVENARIA COM BLOCOS DE CONCRETO, DIMENSÕES INTERNAS: 0,8 X 1,4 X 3,0 M, ÁREA DE INFILTRAÇÃO: 13,2 M² (PARA 5 CONTRIBUINTES). AF_05/2018</t>
  </si>
  <si>
    <t>TUBO PVC, SÉRIE R, ÁGUA PLUVIAL, DN 75 MM, FORNECIDO E INSTALADO EM CONDUTORES VERTICAIS DE ÁGUAS PLUVIAIS. AF_12/2014</t>
  </si>
  <si>
    <t xml:space="preserve">JOELHO 90 GRAUS, PVC, SERIE R, ÁGUA PLUVIAL, DN 75 MM, JUNTA ELÁSTICA, FORNECIDO E INSTALADO EM RAMAL DE ENCAMINHAMENTO. AF_12/2014 </t>
  </si>
  <si>
    <t>REGISTRO DE GAVETA BRUTO, LATÃO, ROSCÁVEL, 1 1/2, COM ACABAMENTO E CANOPLA CROMADOS,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</si>
  <si>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</si>
  <si>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VASO SANITARIO SIFONADO CONVENCIONAL COM LOUÇA BRANCA, INCLUSO CONJUNTO DE LIGAÇÃO PARA BACIA SANITÁRIA AJUSTÁVEL - FORNECIMENTO E INSTALAÇÃO. AF_10/2016</t>
  </si>
  <si>
    <t xml:space="preserve">TORNEIRA CROMADA DE MESA, 1/2" OU 3/4", PARA LAVATÓRIO, PADRÃO MÉDIO - FORNECIMENTO E INSTALAÇÃO. AF_12/2013 </t>
  </si>
  <si>
    <t>TORNEIRA CROMADA TUBO MÓVEL, DE MESA, 1/2" OU 3/4", PARA PIA DE COZINHA, PADRÃO ALTO - FORNECIMENTO E INSTALAÇÃO. AF_12/2013</t>
  </si>
  <si>
    <t>TORNEIRA CROMADA 1/2" OU 3/4" PARA TANQUE, PADRÃO POPULAR - FORNECIMENTO E INSTALAÇÃO. AF_12/2013</t>
  </si>
  <si>
    <t>SIFÃO DO TIPO FLEXÍVEL EM PVC 1 X 1.1/2 - FORNECIMENTO E INSTALAÇÃO. AF_12/2013</t>
  </si>
  <si>
    <t>CUBA DE EMBUTIR DE AÇO INOXIDÁVEL MÉDIA - FORNECIMENTO E INSTALAÇÃO. AF_12/2013</t>
  </si>
  <si>
    <t>SABONETEIRA PLASTICA TIPO DISPENSER PARA SABONETE LIQUIDO COM RESERVATORIO 800 A 1500 ML, INCLUSO FIXAÇÃO. AF_10/2016</t>
  </si>
  <si>
    <t>PAPELEIRA PLASTICA TIPO DISPENSER PARA PAPEL HIGIENICO ROLAO</t>
  </si>
  <si>
    <t>13.3.8</t>
  </si>
  <si>
    <t>TOALHEIRO PLASTICO TIPO DISPENSER PARA PAPEL TOALHA INTERFOLHADO</t>
  </si>
  <si>
    <t>13.3.9</t>
  </si>
  <si>
    <t>PS - 011</t>
  </si>
  <si>
    <t>SER.CG: BANCADA DE GRANITO CINZA POLIDO PARA PIA OU LAVATÓRIO, LARGURA 60CM, COM RODABANCA DE 10CM E RESSALTO DE CONTENÇÃO DE ÁGUA DE 5CM - FORNECIMENTO E INSTALAÇÃO. (COZINHA)</t>
  </si>
  <si>
    <t>SER.CG: BANCADA DE GRANITO CINZA POLIDO PARA PIA OU LAVATÓRIO, LARGURA 60CM, COM RODABANCA DE 10CM E RESSALTO DE CONTENÇÃO DE ÁGUA DE 5CM - FORNECIMENTO E INSTALAÇÃO. (BANHEIROS)</t>
  </si>
  <si>
    <t>13.4.3</t>
  </si>
  <si>
    <t>13.4.4</t>
  </si>
  <si>
    <t>DIVISORIA EM GRANITO  POLIDO, ESP = 3CM, ASSENTADO COM ARGAMASSA TRACO 1:4, ARREMATE EM CIMENTO BRANCO, EXCLUSIVE FERRAGENS</t>
  </si>
  <si>
    <t xml:space="preserve">SER.CG: BANCADA DE GRANITO CINZA POLIDO PARA PIA OU LAVATÓRIO, LARGURA 60CM, COM RODABANCA DE 10CM E RESSALTO DE CONTENÇÃO DE ÁGUA DE 5CM - FORNECIMENTO E INSTALAÇÃO. </t>
  </si>
  <si>
    <t>POSTE DE CONCRETO 7 / 150 DT - CONSTRUPOSTES</t>
  </si>
  <si>
    <t xml:space="preserve">ELETRODUTO PVC RIGIDO 1.1/2" X 3M - MAXIUDNUTOS </t>
  </si>
  <si>
    <t>LUVA PVC RIGIDO 1.1/2'' - MAXIDUTOS</t>
  </si>
  <si>
    <t>CURVA PVC RIGIDO 90º 1.1/2 - MAXIDUTOS</t>
  </si>
  <si>
    <t>BUCHA DE ALUMINIO 1.1/2" - HOMELUX</t>
  </si>
  <si>
    <t>ARRUELA DE ALUMINIO 1.1/2 - INCA</t>
  </si>
  <si>
    <t>ARMAÇÃO 1 X 1 LEVE GALVANIZADA - ROMAGNOULNE</t>
  </si>
  <si>
    <t>ROLDANA DE PORCELANA 72 X 72 MM - GERMERUN</t>
  </si>
  <si>
    <t>PARAFUSO MAQUINA 150MM X M16 REF:402.060U N- ROMAGNOLE</t>
  </si>
  <si>
    <t>PARAFUSO MAQUINA 250MM X M16 - ROMAGNOLEUN</t>
  </si>
  <si>
    <t>ARRUELA QUADRADA 38 X 03 X 18 - ROMAGNOLUEN</t>
  </si>
  <si>
    <t>CAIXA PADRÃO POLIFÁSICA POLICARB. REF:82U1N3 - TAF</t>
  </si>
  <si>
    <t>DISJUNTOR DIN TRIFÁSICO 100A CURVA C - SUONPRANO</t>
  </si>
  <si>
    <t>ELETRODUTO PVC RIGIDO 1/2 X 3MTS - MAXIDUUNTOS</t>
  </si>
  <si>
    <t>BUCHA DE ALUMINIO 1/2" - HOMELUX</t>
  </si>
  <si>
    <t>ARRUELA DE ALUMINIO 1/2" - HOMELUX</t>
  </si>
  <si>
    <t>ARAME GALVANIZADO Nº18 - AÇOFER</t>
  </si>
  <si>
    <t>MASSA CALAFETAR 350G - PULVITEC TABLET</t>
  </si>
  <si>
    <t>TABLET</t>
  </si>
  <si>
    <t>HASTE P/ATERRAMENTO 5/8 X 2,40MT S/ROSCAU NBAIXA CAMAD A3 ,I0H0-858 - I N3T3E,L0L0I</t>
  </si>
  <si>
    <t>GRAMPO COBRE GTDU P/1 CABO TIPO U 3/8 - UONLIVO</t>
  </si>
  <si>
    <t>CAIXA DE ATERRAMENTO Nº 3 C/TAMPA REF:82U6N9 - TAF</t>
  </si>
  <si>
    <t>CABO COBRE NU BIMETALICO 16MM 7 FIOS - INMTELLI</t>
  </si>
  <si>
    <t>CABO FLEX 35MM 750V AZUL - CORDEIRO</t>
  </si>
  <si>
    <t>TERMINAL ISOL. TUBOLAR 35MM VERMELHO REFU:N30268 - IN T1E5L,L0I0</t>
  </si>
  <si>
    <t>TERMINAL DE COMPRESSAO TF-35 REF:13149 -U NINTELLI</t>
  </si>
  <si>
    <r>
      <t xml:space="preserve">UN: </t>
    </r>
    <r>
      <rPr>
        <sz val="9"/>
        <color rgb="FF000000"/>
        <rFont val="Gill Sans MT"/>
        <family val="2"/>
      </rPr>
      <t>CJ</t>
    </r>
  </si>
  <si>
    <t>ENTRADA DE ENERGIA ELÉTRICA AÉREA TRIFÁSICA 100A COM POSTE DE CONCRETO, INCLUSIVE CABEAMENTO, DISJUNTOR, CAIXA DE PROTEÇÃO PARA MEDIDOR E ATERRAMENTO. CONFORME NORMA DA CONCESSIONARIA DE ENERGIA LOCAL-ENERGISA.</t>
  </si>
  <si>
    <t>PS - 047</t>
  </si>
  <si>
    <t>CJ</t>
  </si>
  <si>
    <t>CAIXA DE PASSAGEM 80X80X62 FUNDO BRITA COM TAMPA. FORNECIMENTO E INSTALAÇÃO.</t>
  </si>
  <si>
    <t>74166/001</t>
  </si>
  <si>
    <t>CABO DE COBRE FLEXÍVEL ISOLADO, 4 MM², ANTI-CHAMA 450/750 V, PARA CIRCUITOS TERMINAIS - FORNECIMENTO E INSTALAÇÃO. AF_12/2015</t>
  </si>
  <si>
    <t>QUADRO DE DISTRIBUICAO DE ENERGIA DE EMBUTIR, EM CHAPA METALICA, PARA 24 DISJUNTORES TERMOMAGNETICOS MONOPOLARES, COM BARRAMENTO TRIFASICO E NEUTRO, FORNECIMENTO E INSTALACAO</t>
  </si>
  <si>
    <t>CABO DE COBRE FLEXÍVEL ISOLADO, 2,5 MM², ANTI-CHAMA 450/750 V, PARA CIRCUITOS TERMINAIS - FORNECIMENTO E INSTALAÇÃO. AF_12/2015</t>
  </si>
  <si>
    <t>CABO DE COBRE FLEXÍVEL ISOLADO, 35 MM², ANTI-CHAMA 0,6/1,0 KV, PARA DISTRIBUIÇÃO - FORNECIMENTO E INSTALAÇÃO. AF_12/2015</t>
  </si>
  <si>
    <t>DISJUNTOR MONOPOLAR TIPO DIN, CORRENTE NOMINAL DE 10A - FORNECIMENTO E INSTALAÇÃO. AF_04/2016</t>
  </si>
  <si>
    <t>DISJUNTOR MONOPOLAR TIPO DIN, CORRENTE NOMINAL DE 20A - FORNECIMENTO E INSTALAÇÃO. AF_04/2016</t>
  </si>
  <si>
    <t>DISJUNTOR TRIPOLAR TIPO DIN, CORRENTE NOMINAL DE 50A - FORNECIMENTO E INSTALAÇÃO. AF_04/2016</t>
  </si>
  <si>
    <t>FIXAÇÃO DE TUBOS HORIZONTAIS DE PVC, CPVC OU COBRE DIÂMETROS MENORES OU IGUAIS A 40 MM OU ELETROCALHAS ATÉ 150MM DE LARGURA, COM ABRAÇADEIRA METÁLICA RÍGIDA TIPO D 1/2, FIXADA EM PERFILADO EM LAJE. AF_05/2015</t>
  </si>
  <si>
    <t>14.5.13</t>
  </si>
  <si>
    <t>14.5.14</t>
  </si>
  <si>
    <t>14.5.15</t>
  </si>
  <si>
    <t>14.5.16</t>
  </si>
  <si>
    <t>14.5.17</t>
  </si>
  <si>
    <t>14.5.18</t>
  </si>
  <si>
    <t>14.5.19</t>
  </si>
  <si>
    <t>ELETROCALHA PERFURADA TIPO C 100X75mm CHAPA 18.</t>
  </si>
  <si>
    <t>TAMPA PRESSAO 100mm CHAPA 18.</t>
  </si>
  <si>
    <t>SUPORTE - MÃO FRANCESA 100mm.</t>
  </si>
  <si>
    <t xml:space="preserve">PARAFUSO GALVANIZADO, CABEÇA LENTILHA 1/4"X5/8" MAQUINA ROSCA TOTAL. </t>
  </si>
  <si>
    <t>PORCA SEXTAVADA GALVANIZADA 1/4".</t>
  </si>
  <si>
    <t>ARRUELA LISA GALVANIZADA 1/4".</t>
  </si>
  <si>
    <t>PARAFUSO GALVANIZADO, CABEÇA SETAVADA 3/8"X2.1/2" COM ROSCA SOBERBA.</t>
  </si>
  <si>
    <t>BUCHA COM ANEL DE NYLON S8.</t>
  </si>
  <si>
    <t xml:space="preserve">TAMPÃO DE PVC 1". </t>
  </si>
  <si>
    <t>TAMPA PARA CAIXA CONDULETE EM LIGA DE ALUMINIO TIPO "X" 1" .</t>
  </si>
  <si>
    <t>LUVA DE AÇO ZINCADO LEVE 1".</t>
  </si>
  <si>
    <t xml:space="preserve">ARRUELA DE ALUMINIO DE 1". </t>
  </si>
  <si>
    <t xml:space="preserve">TE VERTICAL 100X100. </t>
  </si>
  <si>
    <t xml:space="preserve">COTOVELO ELETROCALHA RETO 100X100. </t>
  </si>
  <si>
    <t>CURVA ZINCADA DE 1" DE 90° - LONGA.</t>
  </si>
  <si>
    <t xml:space="preserve">BOX-CONECTOR RETO SEM ROSCA 1". </t>
  </si>
  <si>
    <t>14.5.20</t>
  </si>
  <si>
    <t>14.5.21</t>
  </si>
  <si>
    <t>14.5.22</t>
  </si>
  <si>
    <t>CONDULETE DE ALUMÍNIO, TIPO C, PARA ELETRODUTO DE AÇO GALVANIZADO DN 25 MM (1''), APARENTE - FORNECIMENTO E INSTALAÇÃO. AF_11/2016_P</t>
  </si>
  <si>
    <t>14.5.23</t>
  </si>
  <si>
    <t>14.5.24</t>
  </si>
  <si>
    <t>14.5.25</t>
  </si>
  <si>
    <t>DUTO ESPIRAL FLEXIVEL SINGELO PEAD D=50MM(2") REVESTIDO COM PVC COM FIO GUIA DE ACO GALVANIZADO, LANCADO DIRETO NO SOLO, INCL CONEXOES</t>
  </si>
  <si>
    <t>CAIXA RETANGULAR 4" X 2" MÉDIA (1,30 M DO PISO), PVC, INSTALADA EM PAREDE - FORNECIMENTO E INSTALAÇÃO. AF_12/2015</t>
  </si>
  <si>
    <t>TOMADA MÉDIA DE EMBUTIR (21 MÓDULOS), 2P+T 20 A, INCLUINDO SUPORTE E PLACA - FORNECIMENTO E INSTALAÇÃO. AF_12/2015</t>
  </si>
  <si>
    <t>IMPERMEABILIZACAO DE ESTRUTURAS ENTERRADAS, COM TINTA ASFALTICA, DUAS DEMÃOS (vigas baldrame)</t>
  </si>
  <si>
    <t>Verga/contraverga 13,5x13,5cm - Verga reta moldada in loco com forma de madeira, considerando 02 reaproveitamentos e , Concreto armado fck = 20 Mpa - Ligando  pilar a pilar</t>
  </si>
  <si>
    <t>73937/001</t>
  </si>
  <si>
    <t>COBOGO DE CONCRETO (ELEMENTO VAZADO), 7X50X50CM, ASSENTADO COM ARGAMASSA TRACO 1:4 (CIMENTO E AREIA)</t>
  </si>
  <si>
    <t>E1</t>
  </si>
  <si>
    <t>E2</t>
  </si>
  <si>
    <t>CHAPISCO APLICADO NO TETO, COM ROLO PARA TEXTURA ACRÍLICA. ARGAMASSA TRAÇO 1:4 E EMULSÃO POLIMÉRICA (ADESIVO) COM PREPARO MANUAL.</t>
  </si>
  <si>
    <t>MASSA ÚNICA, PARA RECEBIMENTO DE PINTURA, EM ARGAMASSA TRAÇO 1:2:8, PREPARO MECÂNICO COM BETONEIRA 400L, APLICADA MANUALMENTE EM TETO, ESPESSURA DE 20MM, COM EXECUÇÃO DE TALISCAS.</t>
  </si>
  <si>
    <t xml:space="preserve">BANCADA DE MÁRMORE BRANCO POLIDO PARA PIA DE COZINHA 1,50 X 0,60 M - FORNECIMENTO E INSTALAÇÃO. </t>
  </si>
  <si>
    <t>KIT CAVALETE PARA MEDIÇÃO DE ÁGUA - ENTRADA PRINCIPAL, EM PVC SOLDÁVEL DN 25 (¾ ) FORNECIMENTO E INSTALAÇÃO (EXCLUSIVE HIDRÔMETRO).</t>
  </si>
  <si>
    <t xml:space="preserve">HIDRÔMETRO DN 25 (¾ ), 5,0 M³/H FORNECIMENTO E INSTALAÇÃO. </t>
  </si>
  <si>
    <t>1.6</t>
  </si>
  <si>
    <t>1.7</t>
  </si>
  <si>
    <t>17.2</t>
  </si>
  <si>
    <t>17.3</t>
  </si>
  <si>
    <r>
      <t xml:space="preserve">ITEM: </t>
    </r>
    <r>
      <rPr>
        <sz val="9"/>
        <color rgb="FF000000"/>
        <rFont val="Gill Sans MT"/>
        <family val="2"/>
      </rPr>
      <t>PS - 048</t>
    </r>
  </si>
  <si>
    <t>CÓDIGO SINAPI</t>
  </si>
  <si>
    <t>333</t>
  </si>
  <si>
    <t>ARAME GALVANIZADO 14 BWG, D = 2,11 MM (0,026 KG/M)</t>
  </si>
  <si>
    <t>10937</t>
  </si>
  <si>
    <t>TELA DE ARAME GALV REVESTIDO EM PVC, QUADRANGULAR / LOSANGULAR,  FIO 2,11 MM (14 BWG), BITOLA FINAL = *2,8* MM, MALHA  *8 X 8* CM, H = 2 M</t>
  </si>
  <si>
    <t>4107</t>
  </si>
  <si>
    <t>MOURAO DE CONCRETO RETO, *10 X 10* CM, H= 2,30 M</t>
  </si>
  <si>
    <t>4111</t>
  </si>
  <si>
    <t>ESCORA PRE-MOLDADA EM CONCRETO, *10 X 10* CM, H = 2,30M</t>
  </si>
  <si>
    <t>88309</t>
  </si>
  <si>
    <t>88316</t>
  </si>
  <si>
    <t>94962</t>
  </si>
  <si>
    <t>CONCRETO MAGRO PARA LASTRO, TRAÇO 1:4,5:4,5 (CIMENTO/ AREIA MÉDIA/ BRITA 1)  - PREPARO MECÂNICO COM BETONEIRA 400 L. AF_07/2016</t>
  </si>
  <si>
    <t>0,0980000</t>
  </si>
  <si>
    <t>0,4050000</t>
  </si>
  <si>
    <t>0,4200000</t>
  </si>
  <si>
    <t>0,1600000</t>
  </si>
  <si>
    <t>0,0288000</t>
  </si>
  <si>
    <t>0,3350000</t>
  </si>
  <si>
    <t>0,6710000</t>
  </si>
  <si>
    <t>CERCA COM MOUROES DE CONCRETO, RETO, 15X15CM, ESPACAMENTO DE 3M, CRAVADOS 0,5M, ESCORAS DE 10X10CM NOS CANTOS, TELA DE ARAME GALVANIZADO REVESTIDO EM PVC, QUADRANGULAR/LOSANGULAR, FIO 2,11 (14 BWG), MALHA 8X8CM, COM ALTURA DE 2M</t>
  </si>
  <si>
    <t>UN: M</t>
  </si>
  <si>
    <t>CANTONEIRA EM FERRO PARA TRILHO</t>
  </si>
  <si>
    <t>Obra:Construção do Centro de Multiplo Uso Santa Maria</t>
  </si>
  <si>
    <r>
      <t xml:space="preserve">ITEM: </t>
    </r>
    <r>
      <rPr>
        <sz val="9"/>
        <color indexed="8"/>
        <rFont val="Gill Sans MT"/>
        <family val="2"/>
      </rPr>
      <t>PS - 030</t>
    </r>
  </si>
  <si>
    <r>
      <t xml:space="preserve">ITEM: </t>
    </r>
    <r>
      <rPr>
        <sz val="9"/>
        <color indexed="8"/>
        <rFont val="Gill Sans MT"/>
        <family val="2"/>
      </rPr>
      <t>PS - 034</t>
    </r>
  </si>
  <si>
    <r>
      <t xml:space="preserve">ITEM: </t>
    </r>
    <r>
      <rPr>
        <sz val="9"/>
        <color indexed="8"/>
        <rFont val="Gill Sans MT"/>
        <family val="2"/>
      </rPr>
      <t>PS - 029</t>
    </r>
  </si>
  <si>
    <r>
      <t xml:space="preserve">UN: </t>
    </r>
    <r>
      <rPr>
        <sz val="9"/>
        <color indexed="8"/>
        <rFont val="Gill Sans MT"/>
        <family val="2"/>
      </rPr>
      <t>M2</t>
    </r>
  </si>
  <si>
    <r>
      <t xml:space="preserve">ITEM: </t>
    </r>
    <r>
      <rPr>
        <sz val="9"/>
        <color indexed="8"/>
        <rFont val="Gill Sans MT"/>
        <family val="2"/>
      </rPr>
      <t>PS - 031</t>
    </r>
  </si>
  <si>
    <r>
      <t xml:space="preserve">ITEM: </t>
    </r>
    <r>
      <rPr>
        <sz val="9"/>
        <color indexed="8"/>
        <rFont val="Gill Sans MT"/>
        <family val="2"/>
      </rPr>
      <t>PS - 032</t>
    </r>
  </si>
  <si>
    <r>
      <t xml:space="preserve">ITEM: </t>
    </r>
    <r>
      <rPr>
        <sz val="9"/>
        <color indexed="8"/>
        <rFont val="Gill Sans MT"/>
        <family val="2"/>
      </rPr>
      <t>PS - 033</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</si>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</sst>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0" formatCode="#,##0.0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
    <numFmt numFmtId="180" formatCode="0.0%"/>
    <numFmt numFmtId="181" formatCode="0.000%"/>
  </numFmts>
  <fonts count="78">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color indexed="8"/>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b/>
      <sz val="9"/>
      <color rgb="FF000000"/>
      <name val="Gill Sans MT"/>
      <family val="2"/>
    </font>
    <font>
      <sz val="11"/>
      <color theme="1"/>
      <name val="Gill Sans MT"/>
      <family val="2"/>
    </font>
    <font>
      <sz val="11"/>
      <name val="Gill Sans MT"/>
      <family val="2"/>
    </font>
    <font>
      <b/>
      <sz val="11"/>
      <color theme="1"/>
      <name val="Gill Sans MT"/>
      <family val="2"/>
    </font>
    <font>
      <sz val="8"/>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b/>
      <sz val="10"/>
      <color theme="1"/>
      <name val="Microsoft PhagsPa"/>
      <family val="2"/>
    </font>
    <font>
      <sz val="10"/>
      <color theme="1"/>
      <name val="Microsoft PhagsPa"/>
      <family val="2"/>
    </font>
    <font>
      <sz val="11"/>
      <color theme="1"/>
      <name val="Microsoft PhagsPa"/>
      <family val="2"/>
    </font>
    <font>
      <sz val="13"/>
      <color theme="1"/>
      <name val="Microsoft PhagsPa"/>
      <family val="2"/>
    </font>
    <font>
      <b/>
      <sz val="13"/>
      <color theme="1"/>
      <name val="Microsoft PhagsPa"/>
      <family val="2"/>
    </font>
    <font>
      <b/>
      <sz val="11"/>
      <color theme="1"/>
      <name val="Microsoft PhagsPa"/>
      <family val="2"/>
    </font>
    <font>
      <b/>
      <sz val="11"/>
      <name val="Microsoft PhagsPa"/>
      <family val="2"/>
    </font>
    <font>
      <sz val="14"/>
      <color theme="1"/>
      <name val="Microsoft PhagsPa"/>
      <family val="2"/>
    </font>
    <font>
      <b/>
      <sz val="14"/>
      <color theme="1"/>
      <name val="Microsoft PhagsPa"/>
      <family val="2"/>
    </font>
    <font>
      <sz val="11"/>
      <name val="Microsoft PhagsPa"/>
      <family val="2"/>
    </font>
    <font>
      <sz val="9"/>
      <color indexed="81"/>
      <name val="Tahoma"/>
      <family val="2"/>
    </font>
    <font>
      <b/>
      <sz val="9"/>
      <color indexed="81"/>
      <name val="Tahoma"/>
      <family val="2"/>
    </font>
    <font>
      <u/>
      <sz val="8"/>
      <color theme="1"/>
      <name val="Gill Sans MT"/>
      <family val="2"/>
    </font>
    <font>
      <sz val="11"/>
      <color rgb="FFFF0000"/>
      <name val="Microsoft PhagsPa"/>
      <family val="2"/>
    </font>
    <font>
      <sz val="9"/>
      <color theme="1"/>
      <name val="Cambria"/>
      <family val="1"/>
      <scheme val="major"/>
    </font>
    <font>
      <b/>
      <sz val="11"/>
      <color theme="1"/>
      <name val="Cambria"/>
      <family val="1"/>
      <scheme val="major"/>
    </font>
    <font>
      <b/>
      <sz val="13"/>
      <color theme="0"/>
      <name val="Gill Sans MT"/>
      <family val="2"/>
    </font>
  </fonts>
  <fills count="69">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6E6E6"/>
        <bgColor indexed="64"/>
      </patternFill>
    </fill>
    <fill>
      <patternFill patternType="solid">
        <fgColor rgb="FF99FF99"/>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1"/>
        <bgColor indexed="64"/>
      </patternFill>
    </fill>
    <fill>
      <patternFill patternType="solid">
        <fgColor theme="7"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64"/>
      </right>
      <top/>
      <bottom style="hair">
        <color indexed="8"/>
      </bottom>
      <diagonal/>
    </border>
    <border>
      <left style="hair">
        <color indexed="64"/>
      </left>
      <right style="hair">
        <color indexed="8"/>
      </right>
      <top style="hair">
        <color indexed="8"/>
      </top>
      <bottom style="hair">
        <color indexed="8"/>
      </bottom>
      <diagonal/>
    </border>
    <border>
      <left style="hair">
        <color indexed="64"/>
      </left>
      <right/>
      <top style="thin">
        <color indexed="64"/>
      </top>
      <bottom style="hair">
        <color indexed="8"/>
      </bottom>
      <diagonal/>
    </border>
    <border>
      <left/>
      <right/>
      <top style="thin">
        <color indexed="64"/>
      </top>
      <bottom style="hair">
        <color indexed="8"/>
      </bottom>
      <diagonal/>
    </border>
    <border>
      <left/>
      <right style="hair">
        <color indexed="64"/>
      </right>
      <top style="thin">
        <color indexed="64"/>
      </top>
      <bottom style="hair">
        <color indexed="8"/>
      </bottom>
      <diagonal/>
    </border>
    <border>
      <left style="thin">
        <color indexed="64"/>
      </left>
      <right style="thin">
        <color indexed="64"/>
      </right>
      <top/>
      <bottom style="thin">
        <color indexed="64"/>
      </bottom>
      <diagonal/>
    </border>
  </borders>
  <cellStyleXfs count="198">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8"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35" borderId="0" applyNumberFormat="0" applyBorder="0" applyAlignment="0" applyProtection="0"/>
    <xf numFmtId="0" fontId="41" fillId="36" borderId="0" applyNumberFormat="0" applyBorder="0" applyAlignment="0" applyProtection="0"/>
    <xf numFmtId="0" fontId="42" fillId="37" borderId="0" applyNumberFormat="0" applyBorder="0" applyAlignment="0" applyProtection="0"/>
    <xf numFmtId="0" fontId="43" fillId="38" borderId="30" applyNumberFormat="0" applyAlignment="0" applyProtection="0"/>
    <xf numFmtId="0" fontId="44" fillId="39" borderId="31" applyNumberFormat="0" applyAlignment="0" applyProtection="0"/>
    <xf numFmtId="0" fontId="45" fillId="39" borderId="30" applyNumberFormat="0" applyAlignment="0" applyProtection="0"/>
    <xf numFmtId="0" fontId="46" fillId="0" borderId="32" applyNumberFormat="0" applyFill="0" applyAlignment="0" applyProtection="0"/>
    <xf numFmtId="0" fontId="47" fillId="40" borderId="33" applyNumberFormat="0" applyAlignment="0" applyProtection="0"/>
    <xf numFmtId="0" fontId="48" fillId="0" borderId="0" applyNumberFormat="0" applyFill="0" applyBorder="0" applyAlignment="0" applyProtection="0"/>
    <xf numFmtId="0" fontId="2" fillId="41" borderId="34" applyNumberFormat="0" applyFont="0" applyAlignment="0" applyProtection="0"/>
    <xf numFmtId="0" fontId="49" fillId="0" borderId="0" applyNumberFormat="0" applyFill="0" applyBorder="0" applyAlignment="0" applyProtection="0"/>
    <xf numFmtId="0" fontId="5" fillId="0" borderId="35" applyNumberFormat="0" applyFill="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50" fillId="61" borderId="0" applyNumberFormat="0" applyBorder="0" applyAlignment="0" applyProtection="0"/>
    <xf numFmtId="0" fontId="50" fillId="62"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50" fillId="65" borderId="0" applyNumberFormat="0" applyBorder="0" applyAlignment="0" applyProtection="0"/>
    <xf numFmtId="0" fontId="51"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3" fillId="0" borderId="0"/>
    <xf numFmtId="0" fontId="54" fillId="0" borderId="0"/>
    <xf numFmtId="0" fontId="53" fillId="0" borderId="0"/>
    <xf numFmtId="0" fontId="54" fillId="0" borderId="0"/>
    <xf numFmtId="177" fontId="6" fillId="0" borderId="0" applyFont="0" applyFill="0" applyBorder="0" applyAlignment="0" applyProtection="0"/>
    <xf numFmtId="178" fontId="6" fillId="0" borderId="0" applyFont="0" applyFill="0" applyBorder="0" applyAlignment="0" applyProtection="0"/>
    <xf numFmtId="0" fontId="55" fillId="0" borderId="0">
      <protection locked="0"/>
    </xf>
    <xf numFmtId="0" fontId="56" fillId="0" borderId="0">
      <protection locked="0"/>
    </xf>
    <xf numFmtId="0" fontId="56"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52" fillId="0" borderId="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13" fillId="8" borderId="0" applyNumberFormat="0" applyBorder="0" applyAlignment="0" applyProtection="0"/>
    <xf numFmtId="174"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55" fillId="0" borderId="0">
      <protection locked="0"/>
    </xf>
    <xf numFmtId="0" fontId="14" fillId="27" borderId="0" applyNumberFormat="0" applyBorder="0" applyAlignment="0" applyProtection="0"/>
    <xf numFmtId="37" fontId="57" fillId="0" borderId="0"/>
    <xf numFmtId="0" fontId="6" fillId="28" borderId="20" applyNumberFormat="0" applyFont="0" applyAlignment="0" applyProtection="0"/>
    <xf numFmtId="0" fontId="55" fillId="0" borderId="0">
      <protection locked="0"/>
    </xf>
    <xf numFmtId="38" fontId="58"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5" fillId="0" borderId="36">
      <protection locked="0"/>
    </xf>
    <xf numFmtId="43" fontId="6" fillId="0" borderId="0" applyFont="0" applyFill="0" applyBorder="0" applyAlignment="0" applyProtection="0"/>
    <xf numFmtId="0" fontId="60" fillId="0" borderId="0" applyNumberFormat="0" applyFill="0" applyBorder="0" applyProtection="0">
      <alignment vertical="top" wrapText="1"/>
    </xf>
    <xf numFmtId="44" fontId="2" fillId="0" borderId="0" applyFont="0" applyFill="0" applyBorder="0" applyAlignment="0" applyProtection="0"/>
    <xf numFmtId="0" fontId="51" fillId="0" borderId="0"/>
    <xf numFmtId="9" fontId="1" fillId="0" borderId="0" applyFont="0" applyFill="0" applyBorder="0" applyAlignment="0" applyProtection="0"/>
    <xf numFmtId="9" fontId="51" fillId="0" borderId="0" applyFont="0" applyFill="0" applyBorder="0" applyAlignment="0" applyProtection="0"/>
    <xf numFmtId="43" fontId="6" fillId="0" borderId="0" applyFont="0" applyFill="0" applyBorder="0" applyAlignment="0" applyProtection="0"/>
    <xf numFmtId="0" fontId="5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cellStyleXfs>
  <cellXfs count="528">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0" fontId="24" fillId="4" borderId="1" xfId="0" applyFont="1" applyFill="1" applyBorder="1" applyAlignment="1">
      <alignment horizontal="left" vertical="center"/>
    </xf>
    <xf numFmtId="165" fontId="23" fillId="4" borderId="1" xfId="0" applyNumberFormat="1" applyFont="1" applyFill="1" applyBorder="1" applyAlignment="1">
      <alignment horizontal="center" vertical="center"/>
    </xf>
    <xf numFmtId="0" fontId="23" fillId="4" borderId="1" xfId="0" applyFont="1" applyFill="1" applyBorder="1" applyAlignment="1">
      <alignment horizontal="left" vertical="center" wrapText="1"/>
    </xf>
    <xf numFmtId="4" fontId="24" fillId="4" borderId="1" xfId="0" applyNumberFormat="1" applyFont="1" applyFill="1" applyBorder="1" applyAlignment="1">
      <alignment horizontal="left" vertical="center"/>
    </xf>
    <xf numFmtId="0" fontId="24" fillId="0" borderId="1" xfId="0" applyFont="1" applyBorder="1" applyAlignment="1">
      <alignment horizontal="center" vertical="center"/>
    </xf>
    <xf numFmtId="165"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166" fontId="24" fillId="0" borderId="1" xfId="0" applyNumberFormat="1" applyFont="1" applyBorder="1" applyAlignment="1">
      <alignment horizontal="center" vertical="center"/>
    </xf>
    <xf numFmtId="0" fontId="26" fillId="0" borderId="1" xfId="0" applyFont="1" applyBorder="1" applyAlignment="1">
      <alignment horizontal="left" vertical="center" wrapText="1"/>
    </xf>
    <xf numFmtId="0" fontId="26" fillId="0" borderId="1" xfId="0" applyFont="1" applyBorder="1" applyAlignment="1">
      <alignment horizontal="center" vertical="center"/>
    </xf>
    <xf numFmtId="165" fontId="26" fillId="0" borderId="1" xfId="0" applyNumberFormat="1" applyFont="1" applyBorder="1" applyAlignment="1">
      <alignment horizontal="center" vertical="center"/>
    </xf>
    <xf numFmtId="0" fontId="26" fillId="0" borderId="1" xfId="1" applyNumberFormat="1" applyFont="1" applyFill="1" applyBorder="1" applyAlignment="1" applyProtection="1">
      <alignment horizontal="left" vertical="center" wrapText="1"/>
    </xf>
    <xf numFmtId="4" fontId="26"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24" fillId="0" borderId="0" xfId="0" applyFont="1" applyBorder="1"/>
    <xf numFmtId="0" fontId="24" fillId="0" borderId="1" xfId="0" applyFont="1" applyBorder="1" applyAlignment="1">
      <alignment horizontal="left" vertical="center" wrapText="1"/>
    </xf>
    <xf numFmtId="0" fontId="24" fillId="4" borderId="1" xfId="0" applyFont="1" applyFill="1" applyBorder="1"/>
    <xf numFmtId="4" fontId="24" fillId="4" borderId="1" xfId="0" applyNumberFormat="1" applyFont="1" applyFill="1" applyBorder="1"/>
    <xf numFmtId="166" fontId="24" fillId="4" borderId="1" xfId="0" applyNumberFormat="1" applyFont="1" applyFill="1" applyBorder="1"/>
    <xf numFmtId="0" fontId="24" fillId="0" borderId="1" xfId="0" applyFont="1" applyBorder="1"/>
    <xf numFmtId="4" fontId="24" fillId="0" borderId="1" xfId="0" applyNumberFormat="1" applyFont="1" applyBorder="1"/>
    <xf numFmtId="0" fontId="24" fillId="0" borderId="1" xfId="0" applyFont="1" applyBorder="1" applyAlignment="1">
      <alignment wrapText="1"/>
    </xf>
    <xf numFmtId="165" fontId="2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165" fontId="24" fillId="0" borderId="1" xfId="0" applyNumberFormat="1" applyFont="1" applyBorder="1" applyAlignment="1">
      <alignment horizontal="center"/>
    </xf>
    <xf numFmtId="165" fontId="27" fillId="0" borderId="1" xfId="0" applyNumberFormat="1" applyFont="1" applyBorder="1" applyAlignment="1">
      <alignment horizontal="center" vertical="center"/>
    </xf>
    <xf numFmtId="0" fontId="27" fillId="0" borderId="1" xfId="0" applyFont="1" applyBorder="1" applyAlignment="1">
      <alignment horizontal="left" vertical="center" wrapText="1"/>
    </xf>
    <xf numFmtId="2" fontId="24" fillId="0" borderId="1" xfId="0" applyNumberFormat="1" applyFont="1" applyBorder="1" applyAlignment="1">
      <alignment horizontal="center" vertical="center"/>
    </xf>
    <xf numFmtId="0" fontId="24" fillId="0" borderId="0" xfId="0" applyFont="1" applyBorder="1" applyAlignment="1">
      <alignment horizontal="left" vertical="center"/>
    </xf>
    <xf numFmtId="4" fontId="23" fillId="2" borderId="1" xfId="0" applyNumberFormat="1" applyFont="1" applyFill="1" applyBorder="1" applyAlignment="1">
      <alignment horizontal="center" vertical="center"/>
    </xf>
    <xf numFmtId="0" fontId="31" fillId="0" borderId="0" xfId="0" applyFont="1"/>
    <xf numFmtId="0" fontId="31" fillId="0" borderId="0" xfId="0" applyFont="1" applyBorder="1"/>
    <xf numFmtId="0" fontId="31" fillId="0" borderId="0" xfId="0" applyFont="1" applyFill="1" applyBorder="1" applyAlignment="1">
      <alignment horizontal="left" vertical="center"/>
    </xf>
    <xf numFmtId="4" fontId="31" fillId="0" borderId="0" xfId="0" applyNumberFormat="1" applyFont="1" applyBorder="1"/>
    <xf numFmtId="0" fontId="31" fillId="0" borderId="0" xfId="0" applyFont="1" applyAlignment="1">
      <alignment wrapText="1"/>
    </xf>
    <xf numFmtId="4" fontId="31" fillId="0" borderId="0" xfId="0" applyNumberFormat="1" applyFont="1"/>
    <xf numFmtId="0" fontId="31" fillId="0" borderId="0" xfId="0" applyFont="1" applyAlignment="1">
      <alignment horizontal="center"/>
    </xf>
    <xf numFmtId="0" fontId="35" fillId="0" borderId="0" xfId="0" applyFont="1" applyBorder="1" applyAlignment="1">
      <alignment vertical="center"/>
    </xf>
    <xf numFmtId="10" fontId="24" fillId="0" borderId="1" xfId="0" applyNumberFormat="1" applyFont="1" applyBorder="1" applyAlignment="1">
      <alignment horizontal="center" vertical="center"/>
    </xf>
    <xf numFmtId="0" fontId="24" fillId="0" borderId="0" xfId="0" applyFont="1"/>
    <xf numFmtId="0" fontId="24" fillId="0" borderId="22" xfId="0" applyFont="1" applyBorder="1"/>
    <xf numFmtId="0" fontId="24" fillId="0" borderId="25" xfId="0" applyFont="1" applyBorder="1"/>
    <xf numFmtId="0" fontId="24" fillId="0" borderId="22" xfId="0" applyFont="1" applyBorder="1" applyAlignment="1">
      <alignment horizontal="left" vertical="center"/>
    </xf>
    <xf numFmtId="0" fontId="24" fillId="0" borderId="22" xfId="0" applyFont="1" applyBorder="1" applyAlignment="1">
      <alignment horizontal="center" vertical="center"/>
    </xf>
    <xf numFmtId="3" fontId="25" fillId="0" borderId="1" xfId="1" applyNumberFormat="1" applyFont="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NumberFormat="1" applyFont="1" applyBorder="1" applyAlignment="1">
      <alignment horizontal="center" vertical="center"/>
    </xf>
    <xf numFmtId="0" fontId="23" fillId="4" borderId="1" xfId="0" applyFont="1" applyFill="1" applyBorder="1" applyAlignment="1">
      <alignment vertical="center" wrapText="1"/>
    </xf>
    <xf numFmtId="10" fontId="24" fillId="31"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6" fillId="3" borderId="1" xfId="2" applyFont="1" applyFill="1" applyBorder="1" applyAlignment="1">
      <alignment horizontal="center" vertical="center"/>
    </xf>
    <xf numFmtId="0" fontId="29" fillId="0" borderId="5" xfId="2" applyFont="1" applyBorder="1" applyAlignment="1">
      <alignment horizontal="center" vertical="center"/>
    </xf>
    <xf numFmtId="171" fontId="24" fillId="0" borderId="0" xfId="0" applyNumberFormat="1" applyFont="1"/>
    <xf numFmtId="0" fontId="24" fillId="0" borderId="23" xfId="0" applyFont="1" applyBorder="1"/>
    <xf numFmtId="0" fontId="24" fillId="0" borderId="0" xfId="3" applyFont="1" applyBorder="1"/>
    <xf numFmtId="0" fontId="24" fillId="0" borderId="23" xfId="3" applyFont="1" applyFill="1" applyBorder="1"/>
    <xf numFmtId="0" fontId="24" fillId="0" borderId="26" xfId="0" applyFont="1" applyBorder="1"/>
    <xf numFmtId="0" fontId="24" fillId="0" borderId="24" xfId="0" applyFont="1" applyBorder="1"/>
    <xf numFmtId="0" fontId="24" fillId="0" borderId="4" xfId="0" applyFont="1" applyBorder="1"/>
    <xf numFmtId="0" fontId="24" fillId="0" borderId="3" xfId="0" applyFont="1" applyBorder="1"/>
    <xf numFmtId="0" fontId="24" fillId="0" borderId="10" xfId="0" applyFont="1" applyBorder="1"/>
    <xf numFmtId="0" fontId="24" fillId="0" borderId="11" xfId="0" applyFont="1" applyBorder="1"/>
    <xf numFmtId="0" fontId="24" fillId="0" borderId="12" xfId="0" applyFont="1" applyBorder="1"/>
    <xf numFmtId="0" fontId="29" fillId="0" borderId="0" xfId="0" applyFont="1" applyAlignment="1">
      <alignment vertical="center"/>
    </xf>
    <xf numFmtId="4" fontId="30" fillId="32" borderId="1" xfId="0" applyNumberFormat="1" applyFont="1" applyFill="1" applyBorder="1" applyAlignment="1">
      <alignment horizontal="left" vertical="center" wrapText="1"/>
    </xf>
    <xf numFmtId="4" fontId="30" fillId="32" borderId="1" xfId="0" applyNumberFormat="1" applyFont="1" applyFill="1" applyBorder="1" applyAlignment="1">
      <alignment horizontal="center" vertical="center" wrapText="1"/>
    </xf>
    <xf numFmtId="4" fontId="30" fillId="32" borderId="1" xfId="0" applyNumberFormat="1" applyFont="1" applyFill="1" applyBorder="1" applyAlignment="1">
      <alignment horizontal="right" vertical="center" wrapText="1"/>
    </xf>
    <xf numFmtId="4" fontId="29" fillId="0" borderId="1" xfId="0" applyNumberFormat="1" applyFont="1" applyBorder="1" applyAlignment="1">
      <alignment horizontal="center" vertical="center" wrapText="1"/>
    </xf>
    <xf numFmtId="4" fontId="30" fillId="0" borderId="1" xfId="0" applyNumberFormat="1" applyFont="1" applyBorder="1" applyAlignment="1">
      <alignment horizontal="right" vertical="center" wrapText="1"/>
    </xf>
    <xf numFmtId="0" fontId="29" fillId="0" borderId="1" xfId="0" applyFont="1" applyBorder="1" applyAlignment="1">
      <alignment vertical="center"/>
    </xf>
    <xf numFmtId="4" fontId="29" fillId="0" borderId="1" xfId="0" applyNumberFormat="1" applyFont="1" applyBorder="1" applyAlignment="1">
      <alignment vertical="center"/>
    </xf>
    <xf numFmtId="170" fontId="29" fillId="0" borderId="1" xfId="0" applyNumberFormat="1" applyFont="1" applyBorder="1" applyAlignment="1">
      <alignment vertical="center"/>
    </xf>
    <xf numFmtId="4" fontId="30" fillId="33" borderId="1" xfId="0" applyNumberFormat="1" applyFont="1" applyFill="1" applyBorder="1" applyAlignment="1">
      <alignment horizontal="right" vertical="center" wrapText="1"/>
    </xf>
    <xf numFmtId="0" fontId="29" fillId="0" borderId="1" xfId="0" applyFont="1" applyBorder="1" applyAlignment="1">
      <alignment horizontal="center" vertical="center" wrapText="1"/>
    </xf>
    <xf numFmtId="4" fontId="29" fillId="0" borderId="0" xfId="0" applyNumberFormat="1" applyFont="1" applyAlignment="1">
      <alignment vertical="center"/>
    </xf>
    <xf numFmtId="0" fontId="24" fillId="0" borderId="1" xfId="0" applyFont="1" applyBorder="1" applyAlignment="1">
      <alignment horizontal="center"/>
    </xf>
    <xf numFmtId="4" fontId="24" fillId="0" borderId="1" xfId="0" applyNumberFormat="1" applyFont="1" applyBorder="1" applyAlignment="1">
      <alignment horizontal="center" vertical="center"/>
    </xf>
    <xf numFmtId="0" fontId="29" fillId="0" borderId="1" xfId="2" applyFont="1" applyBorder="1" applyAlignment="1">
      <alignment horizontal="center" vertical="center"/>
    </xf>
    <xf numFmtId="10" fontId="24" fillId="0" borderId="1" xfId="61" applyNumberFormat="1" applyFont="1" applyBorder="1" applyAlignment="1">
      <alignment horizontal="center" vertical="center"/>
    </xf>
    <xf numFmtId="4" fontId="24" fillId="29" borderId="1" xfId="0" applyNumberFormat="1" applyFont="1" applyFill="1" applyBorder="1" applyAlignment="1">
      <alignment horizontal="center" vertical="center"/>
    </xf>
    <xf numFmtId="10" fontId="24" fillId="29" borderId="1" xfId="61" applyNumberFormat="1" applyFont="1" applyFill="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4" fontId="24" fillId="0" borderId="1" xfId="0" applyNumberFormat="1" applyFont="1" applyBorder="1" applyAlignment="1">
      <alignment horizontal="center" vertical="center"/>
    </xf>
    <xf numFmtId="0" fontId="29" fillId="0" borderId="1" xfId="2" applyFont="1" applyBorder="1" applyAlignment="1">
      <alignment horizontal="center" vertical="center"/>
    </xf>
    <xf numFmtId="0" fontId="3" fillId="0" borderId="0" xfId="0" applyFont="1" applyBorder="1" applyAlignment="1">
      <alignment horizontal="left" vertical="center"/>
    </xf>
    <xf numFmtId="0" fontId="24" fillId="0" borderId="1" xfId="0" applyFont="1" applyFill="1" applyBorder="1" applyAlignment="1">
      <alignment horizontal="left" vertical="center" wrapText="1"/>
    </xf>
    <xf numFmtId="165" fontId="26"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0" fontId="24" fillId="0" borderId="1" xfId="0"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xf numFmtId="0" fontId="32" fillId="29" borderId="0" xfId="0" applyFont="1" applyFill="1"/>
    <xf numFmtId="0" fontId="26" fillId="29" borderId="1" xfId="0" applyFont="1" applyFill="1" applyBorder="1"/>
    <xf numFmtId="165" fontId="27" fillId="29" borderId="1" xfId="0" applyNumberFormat="1" applyFont="1" applyFill="1" applyBorder="1" applyAlignment="1">
      <alignment horizontal="center" vertical="center"/>
    </xf>
    <xf numFmtId="0" fontId="27" fillId="29" borderId="1" xfId="0" applyFont="1" applyFill="1" applyBorder="1" applyAlignment="1">
      <alignment horizontal="left" vertical="center" wrapText="1"/>
    </xf>
    <xf numFmtId="0" fontId="26" fillId="0" borderId="1" xfId="0" applyFont="1" applyFill="1" applyBorder="1" applyAlignment="1">
      <alignment horizontal="center" vertical="center"/>
    </xf>
    <xf numFmtId="0" fontId="26" fillId="0" borderId="1" xfId="0" applyFont="1" applyBorder="1" applyAlignment="1">
      <alignment horizontal="left" vertical="center" wrapText="1"/>
    </xf>
    <xf numFmtId="4" fontId="26" fillId="0" borderId="1" xfId="0" applyNumberFormat="1" applyFont="1" applyFill="1" applyBorder="1" applyAlignment="1">
      <alignment horizontal="center" vertical="center"/>
    </xf>
    <xf numFmtId="10" fontId="26" fillId="0" borderId="1" xfId="61" applyNumberFormat="1" applyFont="1" applyFill="1" applyBorder="1" applyAlignment="1">
      <alignment horizontal="center" vertical="center"/>
    </xf>
    <xf numFmtId="0" fontId="26" fillId="0" borderId="1" xfId="0" applyFont="1" applyFill="1" applyBorder="1"/>
    <xf numFmtId="165" fontId="27" fillId="0" borderId="1" xfId="0" applyNumberFormat="1" applyFont="1" applyFill="1" applyBorder="1" applyAlignment="1">
      <alignment horizontal="center" vertical="center"/>
    </xf>
    <xf numFmtId="0" fontId="27" fillId="0" borderId="1" xfId="0" applyFont="1" applyFill="1" applyBorder="1" applyAlignment="1">
      <alignment horizontal="left" vertical="center" wrapText="1"/>
    </xf>
    <xf numFmtId="4" fontId="26" fillId="0" borderId="1" xfId="0" applyNumberFormat="1" applyFont="1" applyFill="1" applyBorder="1"/>
    <xf numFmtId="0" fontId="24" fillId="0" borderId="1" xfId="0" applyFont="1" applyFill="1" applyBorder="1" applyAlignment="1">
      <alignment horizontal="center" vertical="center"/>
    </xf>
    <xf numFmtId="0" fontId="24" fillId="0" borderId="1" xfId="0" applyFont="1" applyFill="1" applyBorder="1" applyAlignment="1">
      <alignment vertical="center" wrapText="1"/>
    </xf>
    <xf numFmtId="10" fontId="24" fillId="0" borderId="1" xfId="61" applyNumberFormat="1" applyFont="1" applyFill="1" applyBorder="1" applyAlignment="1">
      <alignment horizontal="center" vertical="center"/>
    </xf>
    <xf numFmtId="0" fontId="26" fillId="0" borderId="7" xfId="0" applyFont="1" applyFill="1" applyBorder="1" applyAlignment="1">
      <alignment vertical="center" wrapText="1"/>
    </xf>
    <xf numFmtId="0" fontId="26" fillId="0" borderId="1" xfId="0" applyFont="1" applyFill="1" applyBorder="1" applyAlignment="1">
      <alignment wrapText="1"/>
    </xf>
    <xf numFmtId="165" fontId="26" fillId="0" borderId="1" xfId="0" applyNumberFormat="1" applyFont="1" applyFill="1" applyBorder="1" applyAlignment="1">
      <alignment horizontal="center"/>
    </xf>
    <xf numFmtId="0" fontId="29" fillId="0" borderId="6" xfId="0" applyFont="1" applyBorder="1" applyAlignment="1">
      <alignment horizontal="left" vertical="center"/>
    </xf>
    <xf numFmtId="10" fontId="26" fillId="0" borderId="1" xfId="61" applyNumberFormat="1" applyFont="1" applyBorder="1" applyAlignment="1">
      <alignment horizontal="center" vertical="center"/>
    </xf>
    <xf numFmtId="0" fontId="24" fillId="0" borderId="0" xfId="0" applyFont="1" applyBorder="1" applyAlignment="1">
      <alignment horizontal="right" vertical="center"/>
    </xf>
    <xf numFmtId="0" fontId="26" fillId="0" borderId="1" xfId="0" applyFont="1" applyBorder="1" applyAlignment="1">
      <alignment horizontal="center" vertical="center"/>
    </xf>
    <xf numFmtId="0" fontId="24"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6" fillId="29" borderId="1" xfId="0" applyFont="1" applyFill="1" applyBorder="1" applyAlignment="1">
      <alignment horizontal="center"/>
    </xf>
    <xf numFmtId="4" fontId="26" fillId="29" borderId="1" xfId="0" applyNumberFormat="1" applyFont="1" applyFill="1" applyBorder="1" applyAlignment="1">
      <alignment horizontal="center"/>
    </xf>
    <xf numFmtId="166" fontId="26" fillId="29" borderId="1" xfId="0" applyNumberFormat="1" applyFont="1" applyFill="1" applyBorder="1" applyAlignment="1">
      <alignment horizontal="center"/>
    </xf>
    <xf numFmtId="2" fontId="26" fillId="29" borderId="1" xfId="0" applyNumberFormat="1" applyFont="1" applyFill="1" applyBorder="1" applyAlignment="1">
      <alignment horizontal="center"/>
    </xf>
    <xf numFmtId="0" fontId="24" fillId="0" borderId="1" xfId="0" applyFont="1" applyBorder="1" applyAlignment="1">
      <alignment horizontal="center" vertical="center"/>
    </xf>
    <xf numFmtId="165"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applyAlignment="1">
      <alignment vertical="center" wrapText="1"/>
    </xf>
    <xf numFmtId="0" fontId="26" fillId="0" borderId="1" xfId="0" applyFont="1" applyBorder="1" applyAlignment="1">
      <alignment vertical="center" wrapText="1"/>
    </xf>
    <xf numFmtId="0" fontId="31" fillId="0" borderId="0" xfId="0" applyFont="1"/>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0" fontId="62" fillId="0" borderId="0" xfId="0" applyFont="1" applyBorder="1"/>
    <xf numFmtId="0" fontId="62" fillId="0" borderId="0" xfId="0" applyFont="1" applyBorder="1" applyAlignment="1">
      <alignment horizontal="center"/>
    </xf>
    <xf numFmtId="0" fontId="61" fillId="0" borderId="1" xfId="0" applyFont="1" applyBorder="1" applyAlignment="1">
      <alignment horizontal="center" vertical="center"/>
    </xf>
    <xf numFmtId="0" fontId="62" fillId="0" borderId="0" xfId="0" applyFont="1" applyBorder="1" applyAlignment="1">
      <alignment horizontal="center" vertical="center"/>
    </xf>
    <xf numFmtId="0" fontId="63" fillId="0" borderId="0" xfId="0" applyFont="1"/>
    <xf numFmtId="0" fontId="61" fillId="0" borderId="0" xfId="0" applyFont="1" applyFill="1" applyBorder="1" applyAlignment="1">
      <alignment horizontal="center" vertical="center"/>
    </xf>
    <xf numFmtId="0" fontId="63" fillId="0" borderId="0" xfId="0" applyFont="1" applyFill="1"/>
    <xf numFmtId="0" fontId="61" fillId="30" borderId="1" xfId="0" applyFont="1" applyFill="1" applyBorder="1" applyAlignment="1">
      <alignment horizontal="center" vertical="center" wrapText="1"/>
    </xf>
    <xf numFmtId="0" fontId="62" fillId="30" borderId="1" xfId="0" applyFont="1" applyFill="1" applyBorder="1" applyAlignment="1">
      <alignment horizontal="center" vertical="center"/>
    </xf>
    <xf numFmtId="0" fontId="62" fillId="0" borderId="0" xfId="0" applyFont="1" applyFill="1" applyBorder="1" applyAlignment="1">
      <alignment horizontal="center" vertical="center"/>
    </xf>
    <xf numFmtId="0" fontId="62" fillId="30" borderId="1" xfId="0" applyFont="1" applyFill="1" applyBorder="1" applyAlignment="1">
      <alignment horizontal="center" vertical="center" wrapText="1"/>
    </xf>
    <xf numFmtId="2" fontId="62" fillId="0" borderId="1" xfId="0" applyNumberFormat="1" applyFont="1" applyFill="1" applyBorder="1" applyAlignment="1">
      <alignment horizontal="center" vertical="center"/>
    </xf>
    <xf numFmtId="0" fontId="62" fillId="0" borderId="1" xfId="0" applyFont="1" applyFill="1" applyBorder="1" applyAlignment="1">
      <alignment horizontal="center" vertical="center"/>
    </xf>
    <xf numFmtId="0" fontId="62" fillId="0" borderId="1" xfId="0" applyFont="1" applyBorder="1" applyAlignment="1">
      <alignment horizontal="center" vertical="center"/>
    </xf>
    <xf numFmtId="179" fontId="62" fillId="0" borderId="1" xfId="0" applyNumberFormat="1" applyFont="1" applyBorder="1" applyAlignment="1">
      <alignment horizontal="center" vertical="center"/>
    </xf>
    <xf numFmtId="2" fontId="62" fillId="0" borderId="1" xfId="0" applyNumberFormat="1" applyFont="1" applyBorder="1" applyAlignment="1">
      <alignment horizontal="center" vertical="center"/>
    </xf>
    <xf numFmtId="2" fontId="62" fillId="30" borderId="1" xfId="0" applyNumberFormat="1" applyFont="1" applyFill="1" applyBorder="1" applyAlignment="1">
      <alignment horizontal="center" vertical="center"/>
    </xf>
    <xf numFmtId="2" fontId="61" fillId="30" borderId="1" xfId="0" applyNumberFormat="1" applyFont="1" applyFill="1" applyBorder="1" applyAlignment="1">
      <alignment horizontal="center" vertical="center"/>
    </xf>
    <xf numFmtId="2" fontId="61" fillId="30" borderId="0" xfId="0" applyNumberFormat="1" applyFont="1" applyFill="1" applyBorder="1" applyAlignment="1">
      <alignment horizontal="center" vertical="center"/>
    </xf>
    <xf numFmtId="2" fontId="62" fillId="0" borderId="8" xfId="0" applyNumberFormat="1" applyFont="1" applyFill="1" applyBorder="1" applyAlignment="1">
      <alignment horizontal="center" vertical="center"/>
    </xf>
    <xf numFmtId="0" fontId="62" fillId="30" borderId="1" xfId="0" applyFont="1" applyFill="1" applyBorder="1"/>
    <xf numFmtId="0" fontId="63" fillId="0" borderId="1" xfId="0" applyFont="1" applyBorder="1"/>
    <xf numFmtId="0" fontId="63" fillId="0" borderId="0" xfId="0" applyFont="1" applyFill="1" applyBorder="1"/>
    <xf numFmtId="2" fontId="62" fillId="0" borderId="0" xfId="0" applyNumberFormat="1" applyFont="1" applyFill="1" applyBorder="1" applyAlignment="1">
      <alignment horizontal="center" vertical="center"/>
    </xf>
    <xf numFmtId="0" fontId="64" fillId="0" borderId="0" xfId="0" applyFont="1" applyFill="1" applyBorder="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2" fontId="65" fillId="34" borderId="1" xfId="0" applyNumberFormat="1" applyFont="1" applyFill="1" applyBorder="1" applyAlignment="1">
      <alignment horizontal="center" vertical="center"/>
    </xf>
    <xf numFmtId="2" fontId="65" fillId="0" borderId="0" xfId="0" applyNumberFormat="1" applyFont="1" applyFill="1" applyBorder="1" applyAlignment="1">
      <alignment horizontal="center" vertical="center"/>
    </xf>
    <xf numFmtId="0" fontId="63" fillId="0" borderId="0" xfId="0" applyFont="1" applyBorder="1"/>
    <xf numFmtId="0" fontId="63" fillId="0" borderId="0" xfId="0" applyFont="1" applyBorder="1" applyAlignment="1">
      <alignment horizontal="center"/>
    </xf>
    <xf numFmtId="0" fontId="63" fillId="0" borderId="0" xfId="0" applyFont="1" applyAlignment="1">
      <alignment horizontal="center"/>
    </xf>
    <xf numFmtId="0" fontId="66" fillId="30" borderId="1" xfId="0" applyFont="1" applyFill="1" applyBorder="1" applyAlignment="1">
      <alignment horizontal="center" vertical="center" wrapText="1"/>
    </xf>
    <xf numFmtId="0" fontId="66" fillId="30" borderId="1" xfId="0" applyFont="1" applyFill="1" applyBorder="1" applyAlignment="1">
      <alignment horizontal="center" vertical="center"/>
    </xf>
    <xf numFmtId="0" fontId="66" fillId="30" borderId="46" xfId="0" applyFont="1" applyFill="1" applyBorder="1" applyAlignment="1">
      <alignment horizontal="center" vertical="center"/>
    </xf>
    <xf numFmtId="0" fontId="63" fillId="0" borderId="1" xfId="0" applyFont="1" applyBorder="1" applyAlignment="1">
      <alignment horizontal="center" vertical="center"/>
    </xf>
    <xf numFmtId="2" fontId="63" fillId="0" borderId="1" xfId="0" applyNumberFormat="1" applyFont="1" applyBorder="1" applyAlignment="1">
      <alignment horizontal="center" vertical="center"/>
    </xf>
    <xf numFmtId="0" fontId="68" fillId="0" borderId="1" xfId="0" applyFont="1" applyBorder="1" applyAlignment="1">
      <alignment horizontal="center" vertical="center"/>
    </xf>
    <xf numFmtId="2" fontId="69" fillId="34" borderId="1" xfId="0" applyNumberFormat="1" applyFont="1" applyFill="1" applyBorder="1" applyAlignment="1">
      <alignment horizontal="center" vertical="center"/>
    </xf>
    <xf numFmtId="0" fontId="68" fillId="0" borderId="0" xfId="0" applyFont="1"/>
    <xf numFmtId="0" fontId="68" fillId="0" borderId="0" xfId="0" applyFont="1" applyAlignment="1">
      <alignment horizontal="center"/>
    </xf>
    <xf numFmtId="0" fontId="66" fillId="0" borderId="1" xfId="0" applyFont="1" applyBorder="1" applyAlignment="1">
      <alignment horizontal="center" vertical="center"/>
    </xf>
    <xf numFmtId="0" fontId="67" fillId="0" borderId="1" xfId="0" applyFont="1" applyBorder="1" applyAlignment="1">
      <alignment horizontal="center" vertical="center"/>
    </xf>
    <xf numFmtId="2" fontId="69" fillId="34" borderId="6" xfId="0" applyNumberFormat="1" applyFont="1" applyFill="1" applyBorder="1" applyAlignment="1">
      <alignment vertical="center"/>
    </xf>
    <xf numFmtId="2" fontId="69" fillId="34" borderId="7" xfId="0" applyNumberFormat="1" applyFont="1" applyFill="1" applyBorder="1" applyAlignment="1">
      <alignment vertical="center"/>
    </xf>
    <xf numFmtId="2" fontId="69" fillId="34" borderId="8" xfId="0" applyNumberFormat="1" applyFont="1" applyFill="1" applyBorder="1" applyAlignment="1">
      <alignment vertical="center"/>
    </xf>
    <xf numFmtId="1" fontId="26" fillId="0" borderId="1" xfId="1" applyNumberFormat="1" applyFont="1" applyFill="1" applyBorder="1" applyAlignment="1">
      <alignment horizontal="center" vertical="center" wrapText="1"/>
    </xf>
    <xf numFmtId="0" fontId="26" fillId="0" borderId="1" xfId="1" applyFont="1" applyFill="1" applyBorder="1" applyAlignment="1">
      <alignment horizontal="left" vertical="center" wrapText="1"/>
    </xf>
    <xf numFmtId="9" fontId="0" fillId="0" borderId="0" xfId="0" applyNumberFormat="1"/>
    <xf numFmtId="0" fontId="5"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4" fontId="30" fillId="32" borderId="1" xfId="193" applyNumberFormat="1" applyFont="1" applyFill="1" applyBorder="1" applyAlignment="1">
      <alignment horizontal="left" vertical="center" wrapText="1"/>
    </xf>
    <xf numFmtId="4" fontId="30" fillId="32" borderId="1" xfId="193" applyNumberFormat="1" applyFont="1" applyFill="1" applyBorder="1" applyAlignment="1">
      <alignment horizontal="center" vertical="center" wrapText="1"/>
    </xf>
    <xf numFmtId="4" fontId="30" fillId="32" borderId="1" xfId="193" applyNumberFormat="1" applyFont="1" applyFill="1" applyBorder="1" applyAlignment="1">
      <alignment horizontal="right" vertical="center" wrapText="1"/>
    </xf>
    <xf numFmtId="4" fontId="29" fillId="0" borderId="1" xfId="193" applyNumberFormat="1" applyFont="1" applyBorder="1" applyAlignment="1">
      <alignment horizontal="center" vertical="center" wrapText="1"/>
    </xf>
    <xf numFmtId="170" fontId="29" fillId="0" borderId="1" xfId="193" applyNumberFormat="1" applyFont="1" applyBorder="1" applyAlignment="1">
      <alignment horizontal="right" vertical="center" wrapText="1"/>
    </xf>
    <xf numFmtId="4" fontId="29" fillId="0" borderId="1" xfId="193" applyNumberFormat="1" applyFont="1" applyBorder="1" applyAlignment="1">
      <alignment horizontal="right" vertical="center" wrapText="1"/>
    </xf>
    <xf numFmtId="4" fontId="30" fillId="0" borderId="1" xfId="193" applyNumberFormat="1" applyFont="1" applyBorder="1" applyAlignment="1">
      <alignment horizontal="right" vertical="center" wrapText="1"/>
    </xf>
    <xf numFmtId="4" fontId="30" fillId="33" borderId="1" xfId="193" applyNumberFormat="1" applyFont="1" applyFill="1" applyBorder="1" applyAlignment="1">
      <alignment horizontal="right" vertical="center" wrapText="1"/>
    </xf>
    <xf numFmtId="0" fontId="26" fillId="0" borderId="1" xfId="0" applyFont="1" applyFill="1" applyBorder="1" applyAlignment="1">
      <alignment vertical="center" wrapText="1"/>
    </xf>
    <xf numFmtId="166" fontId="24" fillId="0" borderId="1" xfId="0" applyNumberFormat="1" applyFont="1" applyBorder="1" applyAlignment="1">
      <alignment horizontal="center" vertical="center"/>
    </xf>
    <xf numFmtId="4" fontId="26" fillId="29" borderId="1" xfId="0" applyNumberFormat="1" applyFont="1" applyFill="1" applyBorder="1" applyAlignment="1">
      <alignment horizontal="center" vertical="center"/>
    </xf>
    <xf numFmtId="0" fontId="63" fillId="0" borderId="1" xfId="0" applyFont="1" applyBorder="1" applyAlignment="1">
      <alignment horizontal="center" vertical="center"/>
    </xf>
    <xf numFmtId="0" fontId="63" fillId="0" borderId="1" xfId="0" applyFont="1" applyBorder="1" applyAlignment="1">
      <alignment horizontal="center" vertical="center"/>
    </xf>
    <xf numFmtId="0" fontId="31" fillId="0" borderId="0" xfId="0" applyFont="1" applyAlignment="1"/>
    <xf numFmtId="0" fontId="32" fillId="0" borderId="0" xfId="0" applyFont="1" applyAlignment="1"/>
    <xf numFmtId="0" fontId="5" fillId="0" borderId="0" xfId="0" applyFont="1" applyAlignment="1">
      <alignment horizontal="center" vertical="center"/>
    </xf>
    <xf numFmtId="0" fontId="5" fillId="0" borderId="0" xfId="0" applyFont="1"/>
    <xf numFmtId="2" fontId="63" fillId="0" borderId="0" xfId="0" applyNumberFormat="1" applyFont="1"/>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1" xfId="0" applyFont="1" applyBorder="1" applyAlignment="1">
      <alignment horizontal="center" vertical="center"/>
    </xf>
    <xf numFmtId="0" fontId="29" fillId="0" borderId="0" xfId="0" applyFont="1" applyAlignment="1">
      <alignment horizontal="center" vertical="center"/>
    </xf>
    <xf numFmtId="170" fontId="29" fillId="0" borderId="1" xfId="0" applyNumberFormat="1" applyFont="1" applyBorder="1" applyAlignment="1">
      <alignment horizontal="right" vertical="center" wrapText="1"/>
    </xf>
    <xf numFmtId="4" fontId="29" fillId="0" borderId="1" xfId="0" applyNumberFormat="1" applyFont="1" applyBorder="1" applyAlignment="1">
      <alignment horizontal="right" vertical="center" wrapText="1"/>
    </xf>
    <xf numFmtId="10" fontId="23" fillId="5"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0" fillId="0" borderId="22" xfId="0" applyBorder="1" applyAlignment="1">
      <alignment horizontal="center" vertical="center"/>
    </xf>
    <xf numFmtId="0" fontId="5" fillId="0" borderId="22" xfId="0" applyFont="1" applyBorder="1" applyAlignment="1">
      <alignment horizontal="center" vertical="center"/>
    </xf>
    <xf numFmtId="0" fontId="0" fillId="3" borderId="0" xfId="0" applyFill="1" applyAlignment="1">
      <alignment horizontal="center" vertical="center"/>
    </xf>
    <xf numFmtId="0" fontId="0" fillId="3" borderId="0" xfId="0" applyFill="1"/>
    <xf numFmtId="0" fontId="27" fillId="0" borderId="1" xfId="0" applyFont="1" applyBorder="1" applyAlignment="1">
      <alignment horizontal="center" vertical="center"/>
    </xf>
    <xf numFmtId="4" fontId="27" fillId="0" borderId="1" xfId="0" applyNumberFormat="1" applyFont="1" applyFill="1" applyBorder="1" applyAlignment="1">
      <alignment horizontal="center" vertical="center"/>
    </xf>
    <xf numFmtId="4" fontId="27" fillId="0" borderId="1" xfId="0" applyNumberFormat="1" applyFont="1" applyBorder="1" applyAlignment="1">
      <alignment horizontal="center" vertical="center"/>
    </xf>
    <xf numFmtId="166" fontId="27" fillId="0" borderId="1" xfId="0" applyNumberFormat="1" applyFont="1" applyBorder="1" applyAlignment="1">
      <alignment horizontal="center" vertical="center"/>
    </xf>
    <xf numFmtId="2" fontId="26" fillId="0" borderId="1" xfId="0" applyNumberFormat="1" applyFont="1" applyFill="1" applyBorder="1" applyAlignment="1">
      <alignment horizontal="center" vertical="center"/>
    </xf>
    <xf numFmtId="166" fontId="26" fillId="0" borderId="1" xfId="0" applyNumberFormat="1" applyFont="1" applyFill="1" applyBorder="1" applyAlignment="1">
      <alignment horizontal="center" vertical="center"/>
    </xf>
    <xf numFmtId="0" fontId="26" fillId="0" borderId="1" xfId="0" applyFont="1" applyFill="1" applyBorder="1" applyAlignment="1">
      <alignment horizontal="center"/>
    </xf>
    <xf numFmtId="4" fontId="26" fillId="0" borderId="1" xfId="0" applyNumberFormat="1" applyFont="1" applyFill="1" applyBorder="1" applyAlignment="1">
      <alignment horizontal="center"/>
    </xf>
    <xf numFmtId="2" fontId="26" fillId="0" borderId="1" xfId="0" applyNumberFormat="1" applyFont="1" applyFill="1" applyBorder="1" applyAlignment="1">
      <alignment horizontal="center"/>
    </xf>
    <xf numFmtId="166" fontId="26" fillId="0" borderId="1" xfId="0" applyNumberFormat="1" applyFont="1" applyFill="1" applyBorder="1" applyAlignment="1">
      <alignment horizontal="center"/>
    </xf>
    <xf numFmtId="4" fontId="27" fillId="2" borderId="1" xfId="0" applyNumberFormat="1" applyFont="1" applyFill="1" applyBorder="1" applyAlignment="1">
      <alignment horizontal="center" vertical="center"/>
    </xf>
    <xf numFmtId="166" fontId="27" fillId="2" borderId="1" xfId="0" applyNumberFormat="1" applyFont="1" applyFill="1" applyBorder="1" applyAlignment="1">
      <alignment vertical="center"/>
    </xf>
    <xf numFmtId="0" fontId="32" fillId="0" borderId="1" xfId="0" applyFont="1" applyFill="1" applyBorder="1"/>
    <xf numFmtId="10" fontId="26" fillId="0" borderId="1" xfId="61" applyNumberFormat="1" applyFont="1" applyFill="1" applyBorder="1" applyAlignment="1">
      <alignment horizontal="left" vertical="center"/>
    </xf>
    <xf numFmtId="165" fontId="23" fillId="0" borderId="1" xfId="0" applyNumberFormat="1" applyFont="1" applyFill="1" applyBorder="1" applyAlignment="1">
      <alignment horizontal="center" vertical="center"/>
    </xf>
    <xf numFmtId="165" fontId="24" fillId="0" borderId="1" xfId="0"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74" fillId="66" borderId="0" xfId="0" applyFont="1" applyFill="1"/>
    <xf numFmtId="4" fontId="24" fillId="0" borderId="1" xfId="0" applyNumberFormat="1" applyFont="1" applyFill="1" applyBorder="1" applyAlignment="1">
      <alignment horizontal="center" vertical="center"/>
    </xf>
    <xf numFmtId="0" fontId="31" fillId="0" borderId="0" xfId="0" applyFont="1" applyAlignment="1">
      <alignment vertical="center"/>
    </xf>
    <xf numFmtId="0" fontId="29" fillId="0" borderId="1" xfId="0" applyFont="1" applyFill="1" applyBorder="1" applyAlignment="1">
      <alignment horizontal="left" vertical="center" wrapText="1"/>
    </xf>
    <xf numFmtId="0" fontId="24" fillId="0" borderId="1" xfId="0" applyFont="1" applyBorder="1" applyAlignment="1">
      <alignment vertical="center"/>
    </xf>
    <xf numFmtId="4" fontId="24" fillId="0" borderId="1" xfId="0" applyNumberFormat="1" applyFont="1" applyBorder="1" applyAlignment="1">
      <alignment vertical="center"/>
    </xf>
    <xf numFmtId="0" fontId="26" fillId="0" borderId="1" xfId="0" applyFont="1" applyFill="1" applyBorder="1" applyAlignment="1">
      <alignment vertical="center"/>
    </xf>
    <xf numFmtId="4" fontId="26" fillId="0" borderId="1" xfId="0" applyNumberFormat="1" applyFont="1" applyFill="1" applyBorder="1" applyAlignment="1">
      <alignment vertical="center"/>
    </xf>
    <xf numFmtId="166" fontId="26" fillId="0" borderId="1" xfId="0" applyNumberFormat="1" applyFont="1" applyFill="1" applyBorder="1" applyAlignment="1">
      <alignment vertical="center"/>
    </xf>
    <xf numFmtId="0" fontId="23" fillId="0" borderId="1" xfId="0" applyFont="1" applyBorder="1" applyAlignment="1">
      <alignment vertical="center" wrapText="1"/>
    </xf>
    <xf numFmtId="166" fontId="24" fillId="0" borderId="1" xfId="0" applyNumberFormat="1" applyFont="1" applyBorder="1" applyAlignment="1">
      <alignment vertical="center"/>
    </xf>
    <xf numFmtId="0" fontId="24" fillId="0" borderId="6" xfId="0" applyFont="1" applyBorder="1" applyAlignment="1">
      <alignment horizontal="center" vertical="center"/>
    </xf>
    <xf numFmtId="0" fontId="32" fillId="29" borderId="0" xfId="0" applyFont="1" applyFill="1" applyBorder="1"/>
    <xf numFmtId="0" fontId="31" fillId="0" borderId="0" xfId="0" applyFont="1" applyBorder="1" applyAlignment="1">
      <alignment vertical="center"/>
    </xf>
    <xf numFmtId="0" fontId="24" fillId="0" borderId="7" xfId="0" applyFont="1" applyFill="1" applyBorder="1"/>
    <xf numFmtId="0" fontId="24" fillId="0" borderId="7" xfId="0" applyFont="1" applyFill="1" applyBorder="1" applyAlignment="1">
      <alignment horizontal="center"/>
    </xf>
    <xf numFmtId="0" fontId="24" fillId="0" borderId="7" xfId="0" applyFont="1" applyFill="1" applyBorder="1" applyAlignment="1">
      <alignment wrapText="1"/>
    </xf>
    <xf numFmtId="4" fontId="24" fillId="0" borderId="7" xfId="0" applyNumberFormat="1" applyFont="1" applyFill="1" applyBorder="1"/>
    <xf numFmtId="0" fontId="23" fillId="6" borderId="1" xfId="0" applyFont="1" applyFill="1" applyBorder="1" applyAlignment="1">
      <alignment horizontal="center" vertical="center"/>
    </xf>
    <xf numFmtId="0" fontId="26" fillId="0" borderId="6" xfId="0" applyFont="1" applyFill="1" applyBorder="1" applyAlignment="1">
      <alignment horizontal="center" vertical="center"/>
    </xf>
    <xf numFmtId="2" fontId="31" fillId="0" borderId="1" xfId="0" applyNumberFormat="1" applyFont="1" applyBorder="1" applyAlignment="1">
      <alignment horizontal="center" vertical="center"/>
    </xf>
    <xf numFmtId="10" fontId="31" fillId="0" borderId="1" xfId="0" applyNumberFormat="1" applyFont="1" applyBorder="1" applyAlignment="1">
      <alignment horizontal="center" vertical="center"/>
    </xf>
    <xf numFmtId="0" fontId="24" fillId="0" borderId="22" xfId="0" applyFont="1" applyBorder="1" applyAlignment="1">
      <alignment horizontal="left" vertical="center" wrapText="1"/>
    </xf>
    <xf numFmtId="4" fontId="24" fillId="0" borderId="22" xfId="0" applyNumberFormat="1" applyFont="1" applyBorder="1" applyAlignment="1">
      <alignment horizontal="left" vertical="center"/>
    </xf>
    <xf numFmtId="180" fontId="77" fillId="67" borderId="1" xfId="0" applyNumberFormat="1"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33" fillId="3" borderId="1" xfId="0" applyFont="1" applyFill="1" applyBorder="1" applyAlignment="1">
      <alignment horizontal="center" vertical="center"/>
    </xf>
    <xf numFmtId="0" fontId="24" fillId="0" borderId="0" xfId="0" applyFont="1" applyBorder="1" applyAlignment="1">
      <alignment horizontal="left" vertical="center" wrapText="1"/>
    </xf>
    <xf numFmtId="0" fontId="23" fillId="6" borderId="1" xfId="0" applyFont="1" applyFill="1" applyBorder="1" applyAlignment="1">
      <alignment horizontal="center" vertical="center"/>
    </xf>
    <xf numFmtId="0" fontId="27" fillId="5" borderId="1" xfId="2" applyFont="1" applyFill="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4" fontId="23" fillId="5" borderId="7" xfId="0" applyNumberFormat="1" applyFont="1" applyFill="1" applyBorder="1" applyAlignment="1">
      <alignment horizontal="center" vertical="center"/>
    </xf>
    <xf numFmtId="181" fontId="23" fillId="5" borderId="8" xfId="0" applyNumberFormat="1" applyFont="1" applyFill="1" applyBorder="1" applyAlignment="1">
      <alignment horizontal="center" vertical="center"/>
    </xf>
    <xf numFmtId="0" fontId="31" fillId="4" borderId="7" xfId="0" applyFont="1" applyFill="1" applyBorder="1"/>
    <xf numFmtId="0" fontId="24" fillId="0" borderId="7" xfId="0" applyFont="1" applyBorder="1" applyAlignment="1">
      <alignment vertical="center"/>
    </xf>
    <xf numFmtId="0" fontId="31" fillId="0" borderId="7" xfId="0" applyFont="1" applyBorder="1" applyAlignment="1">
      <alignment horizontal="left" vertical="center"/>
    </xf>
    <xf numFmtId="0" fontId="31" fillId="0" borderId="7" xfId="0" applyFont="1" applyBorder="1" applyAlignment="1">
      <alignment horizontal="center" vertical="center"/>
    </xf>
    <xf numFmtId="0" fontId="31"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31" fillId="0" borderId="7" xfId="0" applyFont="1" applyBorder="1"/>
    <xf numFmtId="0" fontId="33"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5" fillId="0" borderId="7"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0" fontId="76" fillId="0" borderId="7" xfId="0" applyFont="1" applyBorder="1" applyAlignment="1">
      <alignment horizontal="left" vertical="center"/>
    </xf>
    <xf numFmtId="0" fontId="75" fillId="0" borderId="7" xfId="0" applyFont="1" applyBorder="1" applyAlignment="1">
      <alignment horizontal="left" vertical="center"/>
    </xf>
    <xf numFmtId="0" fontId="23" fillId="0" borderId="22" xfId="0" applyFont="1" applyBorder="1" applyAlignment="1">
      <alignment horizontal="left" vertical="center"/>
    </xf>
    <xf numFmtId="4" fontId="24" fillId="0" borderId="22" xfId="0" applyNumberFormat="1" applyFont="1" applyBorder="1" applyAlignment="1">
      <alignment horizontal="right" vertical="center"/>
    </xf>
    <xf numFmtId="0" fontId="23" fillId="0" borderId="22" xfId="0" applyFont="1" applyBorder="1" applyAlignment="1">
      <alignment horizontal="right" vertical="center"/>
    </xf>
    <xf numFmtId="4" fontId="23" fillId="0" borderId="7" xfId="0" applyNumberFormat="1" applyFont="1" applyBorder="1" applyAlignment="1">
      <alignment horizontal="right" vertical="center"/>
    </xf>
    <xf numFmtId="0" fontId="24" fillId="0" borderId="7" xfId="0" applyFont="1" applyBorder="1" applyAlignment="1">
      <alignment horizontal="center" vertical="center"/>
    </xf>
    <xf numFmtId="0" fontId="31" fillId="0" borderId="7" xfId="0" applyFont="1" applyBorder="1" applyAlignment="1">
      <alignment vertical="center" wrapText="1"/>
    </xf>
    <xf numFmtId="0" fontId="31" fillId="0" borderId="7" xfId="0" applyFont="1" applyBorder="1" applyAlignment="1">
      <alignment vertical="center"/>
    </xf>
    <xf numFmtId="0" fontId="23" fillId="0" borderId="7" xfId="0" applyFont="1" applyBorder="1" applyAlignment="1">
      <alignment horizontal="left" vertical="center"/>
    </xf>
    <xf numFmtId="172" fontId="24" fillId="0" borderId="7" xfId="0" applyNumberFormat="1" applyFont="1" applyBorder="1" applyAlignment="1">
      <alignment horizontal="left" vertical="center"/>
    </xf>
    <xf numFmtId="0" fontId="24" fillId="0" borderId="7" xfId="0" applyFont="1" applyBorder="1" applyAlignment="1">
      <alignment horizontal="left" vertical="center" wrapText="1"/>
    </xf>
    <xf numFmtId="4" fontId="31" fillId="0" borderId="7" xfId="0" applyNumberFormat="1" applyFont="1" applyBorder="1" applyAlignment="1">
      <alignment vertical="center"/>
    </xf>
    <xf numFmtId="0" fontId="34" fillId="0" borderId="7" xfId="0" applyFont="1" applyBorder="1" applyAlignment="1">
      <alignment horizontal="lef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0" fontId="24" fillId="0" borderId="7" xfId="0" applyNumberFormat="1" applyFont="1" applyBorder="1"/>
    <xf numFmtId="0" fontId="23" fillId="6" borderId="1" xfId="0"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Border="1" applyAlignment="1">
      <alignment vertical="center"/>
    </xf>
    <xf numFmtId="181" fontId="24" fillId="0" borderId="1" xfId="0" applyNumberFormat="1" applyFont="1" applyBorder="1" applyAlignment="1">
      <alignment horizontal="center" vertical="center"/>
    </xf>
    <xf numFmtId="14" fontId="24" fillId="0" borderId="22" xfId="0" applyNumberFormat="1" applyFont="1" applyBorder="1" applyAlignment="1">
      <alignment horizontal="right" vertical="center"/>
    </xf>
    <xf numFmtId="10" fontId="24" fillId="0" borderId="7" xfId="0" applyNumberFormat="1" applyFont="1" applyBorder="1" applyAlignment="1">
      <alignment horizontal="right" vertical="center"/>
    </xf>
    <xf numFmtId="4" fontId="26" fillId="34" borderId="1" xfId="0" applyNumberFormat="1" applyFont="1" applyFill="1" applyBorder="1" applyAlignment="1">
      <alignment horizontal="center" vertical="center"/>
    </xf>
    <xf numFmtId="4" fontId="24" fillId="34" borderId="1" xfId="0" applyNumberFormat="1" applyFont="1" applyFill="1" applyBorder="1" applyAlignment="1">
      <alignment horizontal="center" vertical="center"/>
    </xf>
    <xf numFmtId="4" fontId="24" fillId="34" borderId="1" xfId="0" applyNumberFormat="1" applyFont="1" applyFill="1" applyBorder="1" applyAlignment="1">
      <alignment horizontal="center" vertical="center"/>
    </xf>
    <xf numFmtId="0" fontId="24" fillId="0" borderId="1" xfId="0" applyFont="1" applyBorder="1" applyAlignment="1">
      <alignment horizontal="left" vertical="center"/>
    </xf>
    <xf numFmtId="166" fontId="24" fillId="0" borderId="1" xfId="0" applyNumberFormat="1" applyFont="1" applyFill="1" applyBorder="1" applyAlignment="1">
      <alignment horizontal="center" vertical="center"/>
    </xf>
    <xf numFmtId="0" fontId="26" fillId="29" borderId="1" xfId="0" applyFont="1" applyFill="1" applyBorder="1" applyAlignment="1">
      <alignment vertical="center" wrapText="1"/>
    </xf>
    <xf numFmtId="4" fontId="24" fillId="34" borderId="1" xfId="0" applyNumberFormat="1" applyFont="1" applyFill="1" applyBorder="1" applyAlignment="1">
      <alignment horizontal="center" vertical="center"/>
    </xf>
    <xf numFmtId="2" fontId="31" fillId="68" borderId="1" xfId="0" applyNumberFormat="1" applyFont="1" applyFill="1" applyBorder="1" applyAlignment="1">
      <alignment horizontal="center" vertical="center"/>
    </xf>
    <xf numFmtId="10" fontId="31" fillId="68" borderId="1" xfId="0" applyNumberFormat="1" applyFont="1" applyFill="1" applyBorder="1" applyAlignment="1">
      <alignment horizontal="center" vertical="center"/>
    </xf>
    <xf numFmtId="4" fontId="24" fillId="34" borderId="1" xfId="0" applyNumberFormat="1" applyFont="1" applyFill="1" applyBorder="1" applyAlignment="1">
      <alignment horizontal="center" vertical="center"/>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30" fillId="33" borderId="1" xfId="0" applyFont="1" applyFill="1" applyBorder="1" applyAlignment="1">
      <alignment horizontal="left" vertical="center" wrapText="1"/>
    </xf>
    <xf numFmtId="170" fontId="30" fillId="33" borderId="1" xfId="0" applyNumberFormat="1" applyFont="1" applyFill="1" applyBorder="1" applyAlignment="1">
      <alignment horizontal="left" vertical="center" wrapText="1"/>
    </xf>
    <xf numFmtId="0" fontId="30" fillId="5" borderId="1" xfId="0" applyFont="1" applyFill="1" applyBorder="1" applyAlignment="1">
      <alignment horizontal="left" vertical="center" wrapText="1"/>
    </xf>
    <xf numFmtId="170" fontId="30" fillId="5" borderId="1" xfId="0" applyNumberFormat="1" applyFont="1" applyFill="1" applyBorder="1" applyAlignment="1">
      <alignment horizontal="left" vertical="center" wrapText="1"/>
    </xf>
    <xf numFmtId="0" fontId="30" fillId="32" borderId="1" xfId="0" applyFont="1" applyFill="1" applyBorder="1" applyAlignment="1">
      <alignment horizontal="left" vertical="center" wrapText="1"/>
    </xf>
    <xf numFmtId="0" fontId="30" fillId="0" borderId="6" xfId="0" applyFont="1" applyBorder="1" applyAlignment="1">
      <alignment vertical="center" wrapText="1"/>
    </xf>
    <xf numFmtId="0" fontId="30" fillId="0" borderId="7" xfId="0" applyFont="1" applyBorder="1" applyAlignment="1">
      <alignment vertical="center" wrapText="1"/>
    </xf>
    <xf numFmtId="170" fontId="30" fillId="0" borderId="7" xfId="0" applyNumberFormat="1" applyFont="1" applyBorder="1" applyAlignment="1">
      <alignment vertical="center" wrapText="1"/>
    </xf>
    <xf numFmtId="0" fontId="30" fillId="0" borderId="8" xfId="0" applyFont="1" applyBorder="1" applyAlignment="1">
      <alignment vertical="center" wrapText="1"/>
    </xf>
    <xf numFmtId="0" fontId="29" fillId="0" borderId="6" xfId="0" applyFont="1" applyBorder="1" applyAlignment="1">
      <alignment vertical="center"/>
    </xf>
    <xf numFmtId="0" fontId="29" fillId="0" borderId="7" xfId="0" applyFont="1" applyBorder="1" applyAlignment="1">
      <alignment vertical="center"/>
    </xf>
    <xf numFmtId="0" fontId="29" fillId="0" borderId="8" xfId="0" applyFont="1" applyBorder="1" applyAlignment="1">
      <alignment vertical="center"/>
    </xf>
    <xf numFmtId="170" fontId="29" fillId="0" borderId="7" xfId="0" applyNumberFormat="1" applyFont="1" applyBorder="1" applyAlignment="1">
      <alignment vertical="center" wrapText="1"/>
    </xf>
    <xf numFmtId="0" fontId="30" fillId="32" borderId="6" xfId="0" applyFont="1" applyFill="1" applyBorder="1" applyAlignment="1">
      <alignment vertical="center" wrapText="1"/>
    </xf>
    <xf numFmtId="0" fontId="30" fillId="32" borderId="7" xfId="0" applyFont="1" applyFill="1" applyBorder="1" applyAlignment="1">
      <alignment vertical="center" wrapText="1"/>
    </xf>
    <xf numFmtId="0" fontId="30" fillId="32" borderId="8" xfId="0" applyFont="1" applyFill="1" applyBorder="1" applyAlignment="1">
      <alignment vertical="center" wrapText="1"/>
    </xf>
    <xf numFmtId="0" fontId="30" fillId="32" borderId="6" xfId="0" applyFont="1" applyFill="1" applyBorder="1" applyAlignment="1">
      <alignment vertical="center"/>
    </xf>
    <xf numFmtId="0" fontId="29" fillId="0" borderId="6" xfId="193" applyFont="1" applyBorder="1"/>
    <xf numFmtId="0" fontId="29" fillId="0" borderId="7" xfId="193" applyFont="1" applyBorder="1"/>
    <xf numFmtId="4" fontId="29" fillId="0" borderId="7" xfId="193" applyNumberFormat="1" applyFont="1" applyBorder="1"/>
    <xf numFmtId="170" fontId="29" fillId="0" borderId="7" xfId="193" applyNumberFormat="1" applyFont="1" applyBorder="1"/>
    <xf numFmtId="4" fontId="29" fillId="0" borderId="8" xfId="193" applyNumberFormat="1" applyFont="1" applyBorder="1"/>
    <xf numFmtId="0" fontId="28" fillId="29" borderId="0" xfId="0" applyFont="1" applyFill="1" applyBorder="1" applyAlignment="1">
      <alignment horizontal="center" vertical="center" wrapText="1"/>
    </xf>
    <xf numFmtId="44" fontId="77" fillId="67" borderId="1" xfId="188" applyFont="1" applyFill="1" applyBorder="1" applyAlignment="1">
      <alignment horizontal="center" vertical="center"/>
    </xf>
    <xf numFmtId="166" fontId="23" fillId="2" borderId="1" xfId="0" applyNumberFormat="1" applyFont="1" applyFill="1" applyBorder="1" applyAlignment="1">
      <alignment horizontal="center" vertical="center"/>
    </xf>
    <xf numFmtId="166" fontId="27" fillId="2" borderId="6" xfId="0" applyNumberFormat="1" applyFont="1" applyFill="1" applyBorder="1" applyAlignment="1">
      <alignment horizontal="center" vertical="center"/>
    </xf>
    <xf numFmtId="166" fontId="27" fillId="2" borderId="8" xfId="0" applyNumberFormat="1" applyFont="1" applyFill="1" applyBorder="1" applyAlignment="1">
      <alignment horizontal="center" vertical="center"/>
    </xf>
    <xf numFmtId="10" fontId="77" fillId="67" borderId="23" xfId="0" applyNumberFormat="1" applyFont="1" applyFill="1" applyBorder="1" applyAlignment="1">
      <alignment horizontal="center" vertical="center"/>
    </xf>
    <xf numFmtId="10" fontId="77" fillId="67" borderId="0" xfId="0" applyNumberFormat="1" applyFont="1" applyFill="1" applyBorder="1" applyAlignment="1">
      <alignment horizontal="center" vertical="center"/>
    </xf>
    <xf numFmtId="10" fontId="77" fillId="67" borderId="25"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166" fontId="23" fillId="2" borderId="6" xfId="0" applyNumberFormat="1" applyFont="1" applyFill="1" applyBorder="1" applyAlignment="1">
      <alignment horizontal="center" vertical="center"/>
    </xf>
    <xf numFmtId="166" fontId="23" fillId="2" borderId="8" xfId="0" applyNumberFormat="1" applyFont="1" applyFill="1" applyBorder="1" applyAlignment="1">
      <alignment horizontal="center" vertical="center"/>
    </xf>
    <xf numFmtId="166" fontId="27" fillId="2" borderId="1" xfId="0" applyNumberFormat="1" applyFont="1" applyFill="1" applyBorder="1" applyAlignment="1">
      <alignment horizontal="center" vertical="center"/>
    </xf>
    <xf numFmtId="2" fontId="31" fillId="0" borderId="6" xfId="0" applyNumberFormat="1" applyFont="1" applyBorder="1" applyAlignment="1">
      <alignment horizontal="left" vertical="center"/>
    </xf>
    <xf numFmtId="2" fontId="31" fillId="0" borderId="7" xfId="0" applyNumberFormat="1" applyFont="1" applyBorder="1" applyAlignment="1">
      <alignment horizontal="left" vertical="center"/>
    </xf>
    <xf numFmtId="2" fontId="31" fillId="0" borderId="8" xfId="0" applyNumberFormat="1" applyFont="1" applyBorder="1" applyAlignment="1">
      <alignment horizontal="left" vertical="center"/>
    </xf>
    <xf numFmtId="4" fontId="31" fillId="34" borderId="1" xfId="0" applyNumberFormat="1" applyFont="1" applyFill="1" applyBorder="1" applyAlignment="1">
      <alignment horizontal="center" vertical="center"/>
    </xf>
    <xf numFmtId="0" fontId="33" fillId="3" borderId="1" xfId="0" applyFont="1" applyFill="1" applyBorder="1" applyAlignment="1">
      <alignment horizontal="center" vertical="center"/>
    </xf>
    <xf numFmtId="0" fontId="23" fillId="0" borderId="7" xfId="0" applyFont="1" applyBorder="1" applyAlignment="1">
      <alignment horizontal="right" vertical="center"/>
    </xf>
    <xf numFmtId="0" fontId="24" fillId="0" borderId="7" xfId="0" applyFont="1" applyBorder="1" applyAlignment="1">
      <alignment horizontal="left" vertical="center" wrapText="1"/>
    </xf>
    <xf numFmtId="2" fontId="31" fillId="68" borderId="6" xfId="0" applyNumberFormat="1" applyFont="1" applyFill="1" applyBorder="1" applyAlignment="1">
      <alignment horizontal="left" vertical="center"/>
    </xf>
    <xf numFmtId="2" fontId="31" fillId="68" borderId="7" xfId="0" applyNumberFormat="1" applyFont="1" applyFill="1" applyBorder="1" applyAlignment="1">
      <alignment horizontal="left" vertical="center"/>
    </xf>
    <xf numFmtId="2" fontId="31" fillId="68" borderId="8" xfId="0" applyNumberFormat="1" applyFont="1" applyFill="1" applyBorder="1" applyAlignment="1">
      <alignment horizontal="left" vertical="center"/>
    </xf>
    <xf numFmtId="4" fontId="31" fillId="68" borderId="1" xfId="0" applyNumberFormat="1" applyFont="1" applyFill="1" applyBorder="1" applyAlignment="1">
      <alignment horizontal="center" vertical="center"/>
    </xf>
    <xf numFmtId="10" fontId="77" fillId="67" borderId="6" xfId="0" applyNumberFormat="1" applyFont="1" applyFill="1" applyBorder="1" applyAlignment="1">
      <alignment horizontal="right" vertical="center"/>
    </xf>
    <xf numFmtId="10" fontId="77" fillId="67" borderId="7" xfId="0" applyNumberFormat="1" applyFont="1" applyFill="1" applyBorder="1" applyAlignment="1">
      <alignment horizontal="right" vertical="center"/>
    </xf>
    <xf numFmtId="10" fontId="77" fillId="67" borderId="8" xfId="0" applyNumberFormat="1" applyFont="1" applyFill="1" applyBorder="1" applyAlignment="1">
      <alignment horizontal="right" vertical="center"/>
    </xf>
    <xf numFmtId="4" fontId="77" fillId="67" borderId="1" xfId="0" applyNumberFormat="1" applyFont="1" applyFill="1" applyBorder="1" applyAlignment="1">
      <alignment horizontal="center" vertical="center"/>
    </xf>
    <xf numFmtId="2" fontId="24" fillId="0" borderId="1" xfId="0" applyNumberFormat="1" applyFont="1" applyBorder="1" applyAlignment="1">
      <alignment horizontal="left" vertical="center"/>
    </xf>
    <xf numFmtId="4" fontId="24" fillId="34" borderId="1" xfId="0" applyNumberFormat="1"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6" borderId="1" xfId="0" applyFont="1" applyFill="1" applyBorder="1" applyAlignment="1">
      <alignment horizontal="center" vertical="center"/>
    </xf>
    <xf numFmtId="10" fontId="23" fillId="5" borderId="6"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10" fontId="23" fillId="5" borderId="8" xfId="0" applyNumberFormat="1" applyFont="1" applyFill="1" applyBorder="1" applyAlignment="1">
      <alignment horizontal="right" vertical="center"/>
    </xf>
    <xf numFmtId="4" fontId="23" fillId="5" borderId="1" xfId="0" applyNumberFormat="1" applyFont="1" applyFill="1" applyBorder="1" applyAlignment="1">
      <alignment horizontal="center" vertical="center"/>
    </xf>
    <xf numFmtId="0" fontId="29" fillId="0" borderId="6" xfId="2" applyFont="1" applyBorder="1" applyAlignment="1">
      <alignment horizontal="left" vertical="center"/>
    </xf>
    <xf numFmtId="0" fontId="29" fillId="0" borderId="7" xfId="2" applyFont="1" applyBorder="1" applyAlignment="1">
      <alignment horizontal="left" vertical="center"/>
    </xf>
    <xf numFmtId="0" fontId="29" fillId="0" borderId="8" xfId="2" applyFont="1" applyBorder="1" applyAlignment="1">
      <alignment horizontal="left" vertical="center"/>
    </xf>
    <xf numFmtId="10" fontId="29" fillId="0" borderId="6" xfId="2" applyNumberFormat="1" applyFont="1" applyBorder="1" applyAlignment="1">
      <alignment horizontal="center" vertical="center"/>
    </xf>
    <xf numFmtId="10" fontId="29" fillId="0" borderId="8" xfId="2" applyNumberFormat="1" applyFont="1" applyBorder="1" applyAlignment="1">
      <alignment horizontal="center" vertical="center"/>
    </xf>
    <xf numFmtId="0" fontId="29" fillId="0" borderId="1" xfId="2" applyFont="1" applyBorder="1" applyAlignment="1">
      <alignment horizontal="center" vertical="center"/>
    </xf>
    <xf numFmtId="0" fontId="33" fillId="4" borderId="1" xfId="0" applyFont="1" applyFill="1" applyBorder="1" applyAlignment="1">
      <alignment horizontal="center" vertical="center"/>
    </xf>
    <xf numFmtId="0" fontId="29" fillId="0" borderId="1" xfId="2" applyFont="1" applyBorder="1" applyAlignment="1">
      <alignment horizontal="left" vertical="center"/>
    </xf>
    <xf numFmtId="0" fontId="36" fillId="3" borderId="6" xfId="2" applyFont="1" applyFill="1" applyBorder="1" applyAlignment="1">
      <alignment horizontal="left" vertical="center"/>
    </xf>
    <xf numFmtId="0" fontId="36" fillId="3" borderId="7" xfId="2" applyFont="1" applyFill="1" applyBorder="1" applyAlignment="1">
      <alignment horizontal="left" vertical="center"/>
    </xf>
    <xf numFmtId="0" fontId="36" fillId="3" borderId="8" xfId="2" applyFont="1" applyFill="1" applyBorder="1" applyAlignment="1">
      <alignment horizontal="left" vertical="center"/>
    </xf>
    <xf numFmtId="10" fontId="29" fillId="0" borderId="1" xfId="2" applyNumberFormat="1" applyFont="1" applyBorder="1" applyAlignment="1">
      <alignment horizontal="center" vertical="center"/>
    </xf>
    <xf numFmtId="0" fontId="26" fillId="0" borderId="0" xfId="3" applyFont="1" applyBorder="1" applyAlignment="1">
      <alignment horizontal="left" vertical="center" wrapText="1"/>
    </xf>
    <xf numFmtId="0" fontId="27" fillId="5" borderId="1" xfId="2" applyFont="1" applyFill="1" applyBorder="1" applyAlignment="1">
      <alignment horizontal="center" vertical="center"/>
    </xf>
    <xf numFmtId="0" fontId="29" fillId="0" borderId="9" xfId="2" applyFont="1" applyBorder="1" applyAlignment="1">
      <alignment horizontal="center" vertical="center"/>
    </xf>
    <xf numFmtId="0" fontId="29" fillId="0" borderId="2" xfId="2" applyFont="1" applyBorder="1" applyAlignment="1">
      <alignment horizontal="center" vertical="center"/>
    </xf>
    <xf numFmtId="0" fontId="29" fillId="0" borderId="13" xfId="2" applyFont="1" applyBorder="1" applyAlignment="1">
      <alignment horizontal="center" vertical="center"/>
    </xf>
    <xf numFmtId="10" fontId="27" fillId="5" borderId="1" xfId="2" applyNumberFormat="1" applyFont="1" applyFill="1" applyBorder="1" applyAlignment="1">
      <alignment horizontal="center" vertical="center"/>
    </xf>
    <xf numFmtId="0" fontId="23" fillId="4" borderId="1" xfId="0" applyFont="1" applyFill="1" applyBorder="1" applyAlignment="1">
      <alignment horizontal="center" vertical="center"/>
    </xf>
    <xf numFmtId="10" fontId="36" fillId="3" borderId="6" xfId="2" applyNumberFormat="1" applyFont="1" applyFill="1" applyBorder="1" applyAlignment="1">
      <alignment horizontal="center" vertical="center"/>
    </xf>
    <xf numFmtId="10" fontId="36" fillId="3" borderId="8" xfId="2" applyNumberFormat="1" applyFont="1" applyFill="1" applyBorder="1" applyAlignment="1">
      <alignment horizontal="center" vertical="center"/>
    </xf>
    <xf numFmtId="10" fontId="36" fillId="3" borderId="1" xfId="2" applyNumberFormat="1" applyFont="1" applyFill="1" applyBorder="1" applyAlignment="1">
      <alignment horizontal="center" vertical="center"/>
    </xf>
    <xf numFmtId="0" fontId="29" fillId="0" borderId="6" xfId="2" applyFont="1" applyBorder="1" applyAlignment="1">
      <alignment horizontal="center" vertical="center"/>
    </xf>
    <xf numFmtId="0" fontId="29" fillId="0" borderId="7" xfId="2" applyFont="1" applyBorder="1" applyAlignment="1">
      <alignment horizontal="center" vertical="center"/>
    </xf>
    <xf numFmtId="0" fontId="29" fillId="0" borderId="8" xfId="2" applyFont="1" applyBorder="1" applyAlignment="1">
      <alignment horizontal="center" vertical="center"/>
    </xf>
    <xf numFmtId="0" fontId="36" fillId="3" borderId="1" xfId="2" applyFont="1" applyFill="1" applyBorder="1" applyAlignment="1">
      <alignment horizontal="left" vertical="center"/>
    </xf>
    <xf numFmtId="10" fontId="27" fillId="5" borderId="1" xfId="61" quotePrefix="1" applyNumberFormat="1" applyFont="1" applyFill="1" applyBorder="1" applyAlignment="1">
      <alignment horizontal="center" vertical="center"/>
    </xf>
    <xf numFmtId="10" fontId="27" fillId="5" borderId="1" xfId="61" applyNumberFormat="1" applyFont="1" applyFill="1" applyBorder="1" applyAlignment="1">
      <alignment horizontal="center" vertical="center"/>
    </xf>
    <xf numFmtId="0" fontId="30" fillId="0" borderId="1" xfId="0" applyFont="1" applyBorder="1" applyAlignment="1">
      <alignment horizontal="right" vertical="center" wrapText="1"/>
    </xf>
    <xf numFmtId="170" fontId="30" fillId="0" borderId="1" xfId="0" applyNumberFormat="1" applyFont="1" applyBorder="1" applyAlignment="1">
      <alignment horizontal="right" vertical="center" wrapText="1"/>
    </xf>
    <xf numFmtId="0" fontId="29" fillId="0" borderId="1" xfId="0" applyFont="1" applyBorder="1" applyAlignment="1">
      <alignment horizontal="left" vertical="center" wrapText="1"/>
    </xf>
    <xf numFmtId="170" fontId="29" fillId="0" borderId="1" xfId="0" applyNumberFormat="1" applyFont="1" applyBorder="1" applyAlignment="1">
      <alignment horizontal="left" vertical="center" wrapText="1"/>
    </xf>
    <xf numFmtId="0" fontId="30" fillId="33" borderId="1" xfId="0" applyFont="1" applyFill="1" applyBorder="1" applyAlignment="1">
      <alignment horizontal="left" vertical="center" wrapText="1"/>
    </xf>
    <xf numFmtId="170" fontId="30" fillId="33" borderId="1" xfId="0" applyNumberFormat="1" applyFont="1" applyFill="1" applyBorder="1" applyAlignment="1">
      <alignment horizontal="left" vertical="center" wrapText="1"/>
    </xf>
    <xf numFmtId="0" fontId="24" fillId="0" borderId="6" xfId="0" applyFont="1" applyBorder="1" applyAlignment="1">
      <alignment horizontal="left" wrapText="1"/>
    </xf>
    <xf numFmtId="0" fontId="24" fillId="0" borderId="7" xfId="0" applyFont="1" applyBorder="1" applyAlignment="1">
      <alignment horizontal="left" wrapText="1"/>
    </xf>
    <xf numFmtId="0" fontId="24" fillId="0" borderId="8" xfId="0" applyFont="1" applyBorder="1" applyAlignment="1">
      <alignment horizontal="left"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30" fillId="5" borderId="1" xfId="0" applyFont="1" applyFill="1" applyBorder="1" applyAlignment="1">
      <alignment horizontal="left" vertical="center" wrapText="1"/>
    </xf>
    <xf numFmtId="0" fontId="30" fillId="5" borderId="1" xfId="0" applyFont="1" applyFill="1" applyBorder="1" applyAlignment="1">
      <alignment horizontal="center" vertical="center" wrapText="1"/>
    </xf>
    <xf numFmtId="170" fontId="30" fillId="5" borderId="1" xfId="0" applyNumberFormat="1" applyFont="1" applyFill="1" applyBorder="1" applyAlignment="1">
      <alignment horizontal="center" vertical="center" wrapText="1"/>
    </xf>
    <xf numFmtId="0" fontId="29" fillId="5" borderId="1" xfId="0" applyFont="1" applyFill="1" applyBorder="1" applyAlignment="1">
      <alignment horizontal="right" vertical="center" wrapText="1"/>
    </xf>
    <xf numFmtId="170" fontId="30" fillId="5" borderId="1" xfId="0" applyNumberFormat="1" applyFont="1" applyFill="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30" fillId="32" borderId="1" xfId="0" applyFont="1" applyFill="1" applyBorder="1" applyAlignment="1">
      <alignment horizontal="left" vertical="center" wrapText="1"/>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42" xfId="193" applyFont="1" applyBorder="1" applyAlignment="1">
      <alignment horizontal="left" vertical="top" wrapText="1"/>
    </xf>
    <xf numFmtId="0" fontId="29" fillId="0" borderId="37" xfId="193" applyFont="1" applyBorder="1" applyAlignment="1">
      <alignment horizontal="left" vertical="top" wrapText="1"/>
    </xf>
    <xf numFmtId="170" fontId="29" fillId="0" borderId="37" xfId="193" applyNumberFormat="1" applyFont="1" applyBorder="1" applyAlignment="1">
      <alignment horizontal="left" vertical="top" wrapText="1"/>
    </xf>
    <xf numFmtId="0" fontId="29" fillId="0" borderId="38" xfId="193" applyFont="1" applyBorder="1" applyAlignment="1">
      <alignment horizontal="left" vertical="top" wrapText="1"/>
    </xf>
    <xf numFmtId="0" fontId="30" fillId="32" borderId="1" xfId="193" applyFont="1" applyFill="1" applyBorder="1" applyAlignment="1">
      <alignment horizontal="left" vertical="center" wrapText="1"/>
    </xf>
    <xf numFmtId="0" fontId="29" fillId="0" borderId="1" xfId="193" applyFont="1" applyBorder="1" applyAlignment="1">
      <alignment horizontal="left" vertical="center" wrapText="1"/>
    </xf>
    <xf numFmtId="0" fontId="30" fillId="33" borderId="1" xfId="193" applyFont="1" applyFill="1" applyBorder="1" applyAlignment="1">
      <alignment horizontal="left" vertical="center" wrapText="1"/>
    </xf>
    <xf numFmtId="170" fontId="30" fillId="33" borderId="1" xfId="193" applyNumberFormat="1" applyFont="1" applyFill="1" applyBorder="1" applyAlignment="1">
      <alignment horizontal="left" vertical="center" wrapText="1"/>
    </xf>
    <xf numFmtId="0" fontId="30" fillId="0" borderId="1" xfId="193" applyFont="1" applyBorder="1" applyAlignment="1">
      <alignment horizontal="right" vertical="center" wrapText="1"/>
    </xf>
    <xf numFmtId="170" fontId="30" fillId="0" borderId="1" xfId="193" applyNumberFormat="1" applyFont="1" applyBorder="1" applyAlignment="1">
      <alignment horizontal="right" vertical="center" wrapText="1"/>
    </xf>
    <xf numFmtId="0" fontId="29" fillId="0" borderId="43" xfId="193" applyFont="1" applyBorder="1" applyAlignment="1">
      <alignment horizontal="left" vertical="top" wrapText="1"/>
    </xf>
    <xf numFmtId="0" fontId="29" fillId="0" borderId="44" xfId="193" applyFont="1" applyBorder="1" applyAlignment="1">
      <alignment horizontal="left" vertical="top" wrapText="1"/>
    </xf>
    <xf numFmtId="0" fontId="29" fillId="0" borderId="45" xfId="193" applyFont="1" applyBorder="1" applyAlignment="1">
      <alignment horizontal="left" vertical="top" wrapText="1"/>
    </xf>
    <xf numFmtId="0" fontId="30" fillId="5" borderId="1" xfId="193" applyFont="1" applyFill="1" applyBorder="1" applyAlignment="1">
      <alignment horizontal="left" vertical="center" wrapText="1"/>
    </xf>
    <xf numFmtId="0" fontId="30" fillId="5" borderId="1" xfId="193" applyFont="1" applyFill="1" applyBorder="1" applyAlignment="1">
      <alignment horizontal="center" vertical="center" wrapText="1"/>
    </xf>
    <xf numFmtId="170" fontId="30" fillId="5" borderId="1" xfId="193" applyNumberFormat="1" applyFont="1" applyFill="1" applyBorder="1" applyAlignment="1">
      <alignment horizontal="center" vertical="center" wrapText="1"/>
    </xf>
    <xf numFmtId="0" fontId="29" fillId="5" borderId="1" xfId="193" applyFont="1" applyFill="1" applyBorder="1" applyAlignment="1">
      <alignment horizontal="right" vertical="center" wrapText="1"/>
    </xf>
    <xf numFmtId="170" fontId="30" fillId="5" borderId="1" xfId="193" applyNumberFormat="1" applyFont="1" applyFill="1" applyBorder="1" applyAlignment="1">
      <alignment horizontal="left" vertical="center" wrapText="1"/>
    </xf>
    <xf numFmtId="0" fontId="29" fillId="0" borderId="39" xfId="193" applyFont="1" applyBorder="1" applyAlignment="1">
      <alignment horizontal="left" vertical="top" wrapText="1"/>
    </xf>
    <xf numFmtId="0" fontId="29" fillId="0" borderId="40" xfId="193" applyFont="1" applyBorder="1" applyAlignment="1">
      <alignment horizontal="left" vertical="top" wrapText="1"/>
    </xf>
    <xf numFmtId="170" fontId="29" fillId="0" borderId="40" xfId="193" applyNumberFormat="1" applyFont="1" applyBorder="1" applyAlignment="1">
      <alignment horizontal="left" vertical="top" wrapText="1"/>
    </xf>
    <xf numFmtId="0" fontId="29" fillId="0" borderId="41" xfId="193" applyFont="1" applyBorder="1" applyAlignment="1">
      <alignment horizontal="left" vertical="top" wrapText="1"/>
    </xf>
    <xf numFmtId="0" fontId="29" fillId="0" borderId="0" xfId="0" applyFont="1" applyAlignment="1">
      <alignment horizontal="left" vertical="center" wrapText="1"/>
    </xf>
    <xf numFmtId="0" fontId="29" fillId="0" borderId="6" xfId="0" applyFont="1" applyBorder="1" applyAlignment="1">
      <alignment horizontal="right" vertical="center" wrapText="1"/>
    </xf>
    <xf numFmtId="0" fontId="29" fillId="0" borderId="8" xfId="0" applyFont="1" applyBorder="1" applyAlignment="1">
      <alignment horizontal="right" vertical="center" wrapText="1"/>
    </xf>
    <xf numFmtId="170" fontId="29" fillId="0" borderId="6" xfId="0" applyNumberFormat="1" applyFont="1" applyBorder="1" applyAlignment="1">
      <alignment horizontal="right" vertical="center" wrapText="1"/>
    </xf>
    <xf numFmtId="170" fontId="29" fillId="0" borderId="8" xfId="0" applyNumberFormat="1" applyFont="1" applyBorder="1" applyAlignment="1">
      <alignment horizontal="right" vertical="center" wrapText="1"/>
    </xf>
    <xf numFmtId="0" fontId="30" fillId="32" borderId="1" xfId="0" applyFont="1" applyFill="1" applyBorder="1" applyAlignment="1">
      <alignment horizontal="center" vertical="center" wrapText="1"/>
    </xf>
    <xf numFmtId="0" fontId="30" fillId="0" borderId="6" xfId="0" applyFont="1" applyBorder="1" applyAlignment="1">
      <alignment horizontal="right" vertical="center" wrapText="1"/>
    </xf>
    <xf numFmtId="0" fontId="30" fillId="0" borderId="7" xfId="0" applyFont="1" applyBorder="1" applyAlignment="1">
      <alignment horizontal="right" vertical="center" wrapText="1"/>
    </xf>
    <xf numFmtId="0" fontId="30" fillId="0" borderId="8" xfId="0" applyFont="1" applyBorder="1" applyAlignment="1">
      <alignment horizontal="right" vertical="center" wrapText="1"/>
    </xf>
    <xf numFmtId="4" fontId="23" fillId="5" borderId="9" xfId="0" applyNumberFormat="1" applyFont="1" applyFill="1" applyBorder="1" applyAlignment="1">
      <alignment horizontal="center" vertical="center"/>
    </xf>
    <xf numFmtId="4" fontId="23" fillId="5" borderId="2" xfId="0" applyNumberFormat="1" applyFont="1" applyFill="1" applyBorder="1" applyAlignment="1">
      <alignment horizontal="center" vertical="center"/>
    </xf>
    <xf numFmtId="4" fontId="23" fillId="5" borderId="13" xfId="0" applyNumberFormat="1" applyFont="1" applyFill="1" applyBorder="1" applyAlignment="1">
      <alignment horizontal="center" vertical="center"/>
    </xf>
    <xf numFmtId="4" fontId="23" fillId="5" borderId="26" xfId="0" applyNumberFormat="1" applyFont="1" applyFill="1" applyBorder="1" applyAlignment="1">
      <alignment horizontal="center" vertical="center"/>
    </xf>
    <xf numFmtId="4" fontId="23" fillId="5" borderId="22" xfId="0" applyNumberFormat="1" applyFont="1" applyFill="1" applyBorder="1" applyAlignment="1">
      <alignment horizontal="center" vertical="center"/>
    </xf>
    <xf numFmtId="4" fontId="23" fillId="5" borderId="24" xfId="0" applyNumberFormat="1" applyFont="1" applyFill="1" applyBorder="1" applyAlignment="1">
      <alignment horizontal="center" vertical="center"/>
    </xf>
    <xf numFmtId="0" fontId="63" fillId="0" borderId="6" xfId="0" applyFont="1" applyBorder="1" applyAlignment="1">
      <alignment horizontal="center" vertical="center"/>
    </xf>
    <xf numFmtId="0" fontId="63" fillId="0" borderId="8" xfId="0" applyFont="1" applyBorder="1" applyAlignment="1">
      <alignment horizontal="center" vertical="center"/>
    </xf>
    <xf numFmtId="2" fontId="63" fillId="0" borderId="6" xfId="0" applyNumberFormat="1" applyFont="1" applyBorder="1" applyAlignment="1">
      <alignment horizontal="center" vertical="center"/>
    </xf>
    <xf numFmtId="0" fontId="63" fillId="0" borderId="6" xfId="0" applyFont="1" applyBorder="1" applyAlignment="1">
      <alignment horizontal="center"/>
    </xf>
    <xf numFmtId="0" fontId="63" fillId="0" borderId="8" xfId="0" applyFont="1" applyBorder="1" applyAlignment="1">
      <alignment horizontal="center"/>
    </xf>
    <xf numFmtId="0" fontId="63" fillId="0" borderId="6"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6" xfId="0" applyFont="1" applyFill="1" applyBorder="1" applyAlignment="1">
      <alignment horizontal="center"/>
    </xf>
    <xf numFmtId="0" fontId="63" fillId="0" borderId="8" xfId="0" applyFont="1" applyFill="1" applyBorder="1" applyAlignment="1">
      <alignment horizontal="center"/>
    </xf>
    <xf numFmtId="0" fontId="63" fillId="0" borderId="7" xfId="0" applyFont="1" applyBorder="1" applyAlignment="1">
      <alignment horizontal="center" vertical="center"/>
    </xf>
    <xf numFmtId="0" fontId="61" fillId="0" borderId="1" xfId="0" applyFont="1" applyBorder="1" applyAlignment="1">
      <alignment horizontal="center"/>
    </xf>
    <xf numFmtId="0" fontId="61" fillId="0" borderId="6" xfId="0" applyFont="1" applyBorder="1" applyAlignment="1">
      <alignment horizontal="center"/>
    </xf>
    <xf numFmtId="0" fontId="61" fillId="0" borderId="7" xfId="0" applyFont="1" applyBorder="1" applyAlignment="1">
      <alignment horizontal="center"/>
    </xf>
    <xf numFmtId="0" fontId="61" fillId="0" borderId="8" xfId="0" applyFont="1" applyBorder="1" applyAlignment="1">
      <alignment horizontal="center"/>
    </xf>
    <xf numFmtId="0" fontId="61" fillId="30" borderId="5" xfId="0" applyFont="1" applyFill="1" applyBorder="1" applyAlignment="1">
      <alignment horizontal="center" vertical="center" wrapText="1"/>
    </xf>
    <xf numFmtId="0" fontId="61" fillId="30" borderId="46" xfId="0" applyFont="1" applyFill="1" applyBorder="1" applyAlignment="1">
      <alignment horizontal="center" vertical="center" wrapText="1"/>
    </xf>
    <xf numFmtId="0" fontId="61" fillId="30" borderId="1" xfId="0" applyFont="1" applyFill="1" applyBorder="1" applyAlignment="1">
      <alignment horizontal="center" vertical="center" wrapText="1"/>
    </xf>
    <xf numFmtId="0" fontId="61" fillId="30" borderId="1" xfId="0" applyFont="1" applyFill="1" applyBorder="1" applyAlignment="1">
      <alignment horizontal="center" vertical="center"/>
    </xf>
    <xf numFmtId="0" fontId="61" fillId="30" borderId="6" xfId="0" applyFont="1" applyFill="1" applyBorder="1" applyAlignment="1">
      <alignment horizontal="center" vertical="center"/>
    </xf>
    <xf numFmtId="0" fontId="61" fillId="30" borderId="7" xfId="0" applyFont="1" applyFill="1" applyBorder="1" applyAlignment="1">
      <alignment horizontal="center" vertical="center"/>
    </xf>
    <xf numFmtId="0" fontId="61" fillId="30" borderId="8" xfId="0" applyFont="1" applyFill="1" applyBorder="1" applyAlignment="1">
      <alignment horizontal="center" vertical="center"/>
    </xf>
    <xf numFmtId="0" fontId="64" fillId="0" borderId="0" xfId="0" applyFont="1" applyBorder="1" applyAlignment="1">
      <alignment horizontal="center" vertical="center"/>
    </xf>
    <xf numFmtId="0" fontId="66" fillId="30" borderId="1" xfId="0" applyFont="1" applyFill="1" applyBorder="1" applyAlignment="1">
      <alignment horizontal="center" vertical="center"/>
    </xf>
    <xf numFmtId="0" fontId="66" fillId="30" borderId="1" xfId="0" applyFont="1" applyFill="1" applyBorder="1" applyAlignment="1">
      <alignment horizontal="center" vertical="center" wrapText="1"/>
    </xf>
    <xf numFmtId="0" fontId="66" fillId="30" borderId="46" xfId="0" applyFont="1" applyFill="1" applyBorder="1" applyAlignment="1">
      <alignment horizontal="center" vertical="center"/>
    </xf>
    <xf numFmtId="0" fontId="63" fillId="0" borderId="1" xfId="0" applyFont="1" applyBorder="1" applyAlignment="1">
      <alignment horizontal="center" vertical="center"/>
    </xf>
    <xf numFmtId="0" fontId="63" fillId="0" borderId="1" xfId="0" applyFont="1" applyFill="1" applyBorder="1" applyAlignment="1">
      <alignment horizontal="center"/>
    </xf>
    <xf numFmtId="0" fontId="63" fillId="0" borderId="1" xfId="0" applyFont="1" applyBorder="1" applyAlignment="1">
      <alignment horizontal="center"/>
    </xf>
    <xf numFmtId="2" fontId="63" fillId="0" borderId="8" xfId="0" applyNumberFormat="1" applyFont="1" applyBorder="1" applyAlignment="1">
      <alignment horizontal="center" vertical="center"/>
    </xf>
    <xf numFmtId="0" fontId="70" fillId="0" borderId="1" xfId="0" applyFont="1" applyBorder="1" applyAlignment="1">
      <alignment horizontal="center" vertical="center"/>
    </xf>
    <xf numFmtId="0" fontId="66" fillId="30" borderId="6" xfId="0" applyFont="1" applyFill="1" applyBorder="1" applyAlignment="1">
      <alignment horizontal="center" vertical="center"/>
    </xf>
    <xf numFmtId="0" fontId="66" fillId="30" borderId="7" xfId="0" applyFont="1" applyFill="1" applyBorder="1" applyAlignment="1">
      <alignment horizontal="center" vertical="center"/>
    </xf>
    <xf numFmtId="0" fontId="66" fillId="30" borderId="8" xfId="0" applyFont="1" applyFill="1" applyBorder="1" applyAlignment="1">
      <alignment horizontal="center" vertical="center"/>
    </xf>
    <xf numFmtId="2" fontId="69" fillId="34" borderId="1" xfId="0" applyNumberFormat="1" applyFont="1" applyFill="1" applyBorder="1" applyAlignment="1">
      <alignment horizontal="center" vertical="center"/>
    </xf>
    <xf numFmtId="2" fontId="69" fillId="34" borderId="6" xfId="0" applyNumberFormat="1" applyFont="1" applyFill="1" applyBorder="1" applyAlignment="1">
      <alignment horizontal="center" vertical="center"/>
    </xf>
    <xf numFmtId="2" fontId="69" fillId="34" borderId="7" xfId="0" applyNumberFormat="1" applyFont="1" applyFill="1" applyBorder="1" applyAlignment="1">
      <alignment horizontal="center" vertical="center"/>
    </xf>
    <xf numFmtId="2" fontId="69" fillId="34" borderId="8" xfId="0" applyNumberFormat="1" applyFont="1" applyFill="1" applyBorder="1" applyAlignment="1">
      <alignment horizontal="center" vertical="center"/>
    </xf>
    <xf numFmtId="0" fontId="5" fillId="0" borderId="22" xfId="0" applyFont="1" applyBorder="1" applyAlignment="1">
      <alignment horizontal="center"/>
    </xf>
  </cellXfs>
  <cellStyles count="198">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4" xfId="4"/>
    <cellStyle name="Normal 4 2" xfId="174"/>
    <cellStyle name="Normal 4 2 2" xfId="194"/>
    <cellStyle name="Normal 4 2 3" xfId="190"/>
    <cellStyle name="Normal 5" xfId="102"/>
    <cellStyle name="Normal 5 2" xfId="193"/>
    <cellStyle name="Normal 5 3" xfId="189"/>
    <cellStyle name="Normal 6" xfId="172"/>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0"/>
  <tableStyles count="0" defaultTableStyle="TableStyleMedium2" defaultPivotStyle="PivotStyleLight16"/>
  <colors>
    <mruColors>
      <color rgb="FFFFFFCC"/>
      <color rgb="FF4FA76A"/>
      <color rgb="FF9FF7B4"/>
      <color rgb="FFFFCC66"/>
      <color rgb="FF6EBA86"/>
      <color rgb="FF98F6AE"/>
      <color rgb="FF8DCC7E"/>
      <color rgb="FF6DF38D"/>
      <color rgb="FF4BAC24"/>
      <color rgb="FF0EA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27</xdr:row>
      <xdr:rowOff>28575</xdr:rowOff>
    </xdr:from>
    <xdr:to>
      <xdr:col>7</xdr:col>
      <xdr:colOff>47626</xdr:colOff>
      <xdr:row>30</xdr:row>
      <xdr:rowOff>63905</xdr:rowOff>
    </xdr:to>
    <xdr:pic>
      <xdr:nvPicPr>
        <xdr:cNvPr id="3" name="Imagem 2"/>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27</xdr:row>
      <xdr:rowOff>76200</xdr:rowOff>
    </xdr:from>
    <xdr:to>
      <xdr:col>8</xdr:col>
      <xdr:colOff>11781</xdr:colOff>
      <xdr:row>29</xdr:row>
      <xdr:rowOff>152400</xdr:rowOff>
    </xdr:to>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Documents%20and%20Settings\Cassiane\Desktop\CASSIANE\PAVIMENTA&#199;&#195;O\SORRISO\BOA%20ESPERAN&#199;A%20I%20E%20II\PLANILHAS%20DE%20PROJETO\REVISAO%20SETEMBRO\ADIT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eus%20documentos\DEISE\2005\SINFRA\MODELOS\N.MUTUM-STA%20RITA%20DO%20TRIVELATO%20QUANTITATIVO%20(altera&#231;&#245;es%20do%20Fabia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view="pageBreakPreview" topLeftCell="A13" zoomScaleNormal="100" zoomScaleSheetLayoutView="100" workbookViewId="0">
      <selection activeCell="B35" sqref="B35"/>
    </sheetView>
  </sheetViews>
  <sheetFormatPr defaultRowHeight="15"/>
  <cols>
    <col min="1"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362" t="s">
        <v>787</v>
      </c>
      <c r="B19" s="362"/>
      <c r="C19" s="362"/>
      <c r="D19" s="362"/>
    </row>
    <row r="20" spans="1:4" ht="15" customHeight="1">
      <c r="A20" s="362"/>
      <c r="B20" s="362"/>
      <c r="C20" s="362"/>
      <c r="D20" s="362"/>
    </row>
    <row r="21" spans="1:4">
      <c r="A21" s="362"/>
      <c r="B21" s="362"/>
      <c r="C21" s="362"/>
      <c r="D21" s="362"/>
    </row>
    <row r="22" spans="1:4">
      <c r="A22" s="362"/>
      <c r="B22" s="362"/>
      <c r="C22" s="362"/>
      <c r="D22" s="362"/>
    </row>
    <row r="23" spans="1:4">
      <c r="A23" s="362"/>
      <c r="B23" s="362"/>
      <c r="C23" s="362"/>
      <c r="D23" s="362"/>
    </row>
    <row r="24" spans="1:4">
      <c r="A24" s="362"/>
      <c r="B24" s="362"/>
      <c r="C24" s="362"/>
      <c r="D24" s="362"/>
    </row>
    <row r="25" spans="1:4">
      <c r="A25" s="362"/>
      <c r="B25" s="362"/>
      <c r="C25" s="362"/>
      <c r="D25" s="362"/>
    </row>
    <row r="26" spans="1:4" ht="15.75">
      <c r="A26" s="4"/>
      <c r="B26" s="4"/>
      <c r="D26" s="39"/>
    </row>
    <row r="27" spans="1:4" ht="15.75">
      <c r="A27" s="4"/>
      <c r="B27" s="4"/>
      <c r="D27" s="9"/>
    </row>
    <row r="28" spans="1:4" ht="15.75">
      <c r="A28" s="4"/>
      <c r="B28" s="4"/>
      <c r="D28" s="9"/>
    </row>
    <row r="29" spans="1:4">
      <c r="A29" s="4"/>
      <c r="B29" s="4"/>
      <c r="C29" s="4"/>
      <c r="D29" s="4"/>
    </row>
    <row r="30" spans="1:4">
      <c r="A30" s="4"/>
      <c r="B30" s="4"/>
      <c r="C30" s="4"/>
      <c r="D30" s="4"/>
    </row>
    <row r="46" spans="1:6">
      <c r="E46" s="4"/>
      <c r="F46" s="4"/>
    </row>
    <row r="47" spans="1:6" ht="15.75">
      <c r="A47" s="140" t="s">
        <v>519</v>
      </c>
      <c r="B47" s="140"/>
      <c r="C47" s="92"/>
      <c r="D47" s="92"/>
      <c r="E47" s="93"/>
      <c r="F47" s="10"/>
    </row>
    <row r="48" spans="1:6" ht="15.75">
      <c r="A48" s="9" t="s">
        <v>989</v>
      </c>
      <c r="B48" s="9"/>
      <c r="C48" s="9"/>
      <c r="D48" s="9"/>
      <c r="E48" s="9"/>
      <c r="F48" s="9"/>
    </row>
    <row r="49" spans="1:6" ht="15.75">
      <c r="A49" s="9" t="s">
        <v>788</v>
      </c>
      <c r="B49" s="9"/>
      <c r="C49" s="9"/>
      <c r="D49" s="9"/>
      <c r="E49" s="4"/>
      <c r="F49" s="4"/>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
  <sheetViews>
    <sheetView workbookViewId="0">
      <selection activeCell="H25" sqref="H25"/>
    </sheetView>
  </sheetViews>
  <sheetFormatPr defaultRowHeight="15"/>
  <cols>
    <col min="1" max="1" width="9.140625" style="191"/>
    <col min="4" max="4" width="9.140625" style="191"/>
    <col min="5" max="5" width="12.42578125" style="191" customWidth="1"/>
    <col min="6" max="6" width="9.140625" style="191"/>
    <col min="7" max="7" width="12.7109375" style="191" customWidth="1"/>
    <col min="8" max="8" width="19.42578125" customWidth="1"/>
  </cols>
  <sheetData>
    <row r="2" spans="1:11">
      <c r="A2" s="221" t="s">
        <v>6</v>
      </c>
      <c r="B2" s="527" t="s">
        <v>583</v>
      </c>
      <c r="C2" s="527"/>
      <c r="D2" s="221" t="s">
        <v>584</v>
      </c>
      <c r="E2" s="221" t="s">
        <v>586</v>
      </c>
      <c r="F2" s="221" t="s">
        <v>585</v>
      </c>
      <c r="G2" s="221" t="s">
        <v>587</v>
      </c>
      <c r="H2" s="221" t="s">
        <v>597</v>
      </c>
      <c r="I2" s="221" t="s">
        <v>598</v>
      </c>
    </row>
    <row r="3" spans="1:11">
      <c r="A3" s="191" t="s">
        <v>588</v>
      </c>
      <c r="B3" s="191">
        <v>0.65</v>
      </c>
      <c r="C3" s="191">
        <v>1.8</v>
      </c>
      <c r="D3" s="191">
        <v>0.3</v>
      </c>
      <c r="E3" s="191">
        <f>B3*C3</f>
        <v>1.17</v>
      </c>
      <c r="G3" s="191">
        <f>E3*F3</f>
        <v>0</v>
      </c>
      <c r="H3" t="s">
        <v>599</v>
      </c>
      <c r="I3" t="s">
        <v>602</v>
      </c>
    </row>
    <row r="4" spans="1:11">
      <c r="A4" s="191" t="s">
        <v>589</v>
      </c>
      <c r="B4" s="191">
        <v>0.8</v>
      </c>
      <c r="C4" s="191">
        <v>1.8</v>
      </c>
      <c r="D4" s="191">
        <v>0.3</v>
      </c>
      <c r="E4" s="191">
        <f t="shared" ref="E4:E11" si="0">B4*C4</f>
        <v>1.44</v>
      </c>
      <c r="G4" s="191">
        <f t="shared" ref="G4:G11" si="1">E4*F4</f>
        <v>0</v>
      </c>
      <c r="H4" t="s">
        <v>599</v>
      </c>
      <c r="I4" t="s">
        <v>602</v>
      </c>
    </row>
    <row r="5" spans="1:11">
      <c r="A5" s="191" t="s">
        <v>590</v>
      </c>
      <c r="B5" s="191">
        <v>1</v>
      </c>
      <c r="C5" s="191">
        <v>0.4</v>
      </c>
      <c r="D5" s="191">
        <v>2.5</v>
      </c>
      <c r="E5" s="191">
        <f t="shared" si="0"/>
        <v>0.4</v>
      </c>
      <c r="G5" s="191">
        <f t="shared" si="1"/>
        <v>0</v>
      </c>
      <c r="H5" t="s">
        <v>600</v>
      </c>
      <c r="I5" t="s">
        <v>602</v>
      </c>
    </row>
    <row r="6" spans="1:11">
      <c r="A6" s="191" t="s">
        <v>591</v>
      </c>
      <c r="B6" s="191">
        <v>2.4</v>
      </c>
      <c r="C6" s="191">
        <v>1.1000000000000001</v>
      </c>
      <c r="D6" s="191">
        <v>0.9</v>
      </c>
      <c r="E6" s="191">
        <f t="shared" si="0"/>
        <v>2.64</v>
      </c>
      <c r="G6" s="191">
        <f t="shared" si="1"/>
        <v>0</v>
      </c>
      <c r="H6" t="s">
        <v>601</v>
      </c>
      <c r="I6" t="s">
        <v>602</v>
      </c>
    </row>
    <row r="7" spans="1:11">
      <c r="A7" s="191" t="s">
        <v>592</v>
      </c>
      <c r="B7" s="191">
        <v>2.9</v>
      </c>
      <c r="C7" s="191">
        <v>1.1000000000000001</v>
      </c>
      <c r="D7" s="191">
        <v>0.9</v>
      </c>
      <c r="E7" s="191">
        <f t="shared" si="0"/>
        <v>3.19</v>
      </c>
      <c r="G7" s="191">
        <f t="shared" si="1"/>
        <v>0</v>
      </c>
      <c r="H7" t="s">
        <v>601</v>
      </c>
      <c r="I7" t="s">
        <v>602</v>
      </c>
    </row>
    <row r="8" spans="1:11">
      <c r="A8" s="191" t="s">
        <v>593</v>
      </c>
      <c r="B8" s="191">
        <v>3</v>
      </c>
      <c r="C8" s="191">
        <v>1.1000000000000001</v>
      </c>
      <c r="D8" s="191">
        <v>0.9</v>
      </c>
      <c r="E8" s="191">
        <f t="shared" si="0"/>
        <v>3.3</v>
      </c>
      <c r="G8" s="191">
        <f t="shared" si="1"/>
        <v>0</v>
      </c>
      <c r="H8" t="s">
        <v>601</v>
      </c>
      <c r="I8" t="s">
        <v>602</v>
      </c>
    </row>
    <row r="9" spans="1:11">
      <c r="A9" s="191" t="s">
        <v>594</v>
      </c>
      <c r="B9" s="191">
        <v>3.75</v>
      </c>
      <c r="C9" s="191">
        <v>1.1000000000000001</v>
      </c>
      <c r="D9" s="191">
        <v>0.9</v>
      </c>
      <c r="E9" s="191">
        <f t="shared" si="0"/>
        <v>4.125</v>
      </c>
      <c r="G9" s="191">
        <f>E9*F9+0.2</f>
        <v>0.2</v>
      </c>
      <c r="H9" t="s">
        <v>599</v>
      </c>
      <c r="I9" t="s">
        <v>610</v>
      </c>
      <c r="K9" t="s">
        <v>652</v>
      </c>
    </row>
    <row r="10" spans="1:11">
      <c r="A10" s="191" t="s">
        <v>595</v>
      </c>
      <c r="B10" s="191">
        <v>4.7</v>
      </c>
      <c r="C10" s="191">
        <v>0.4</v>
      </c>
      <c r="D10" s="191">
        <v>2.5</v>
      </c>
      <c r="E10" s="191">
        <f t="shared" si="0"/>
        <v>1.88</v>
      </c>
      <c r="G10" s="191">
        <f t="shared" si="1"/>
        <v>0</v>
      </c>
      <c r="H10" t="s">
        <v>599</v>
      </c>
      <c r="I10" t="s">
        <v>602</v>
      </c>
    </row>
    <row r="11" spans="1:11">
      <c r="A11" s="191" t="s">
        <v>596</v>
      </c>
      <c r="B11" s="220">
        <v>6.05</v>
      </c>
      <c r="C11" s="191">
        <v>0.5</v>
      </c>
      <c r="D11" s="191">
        <v>1.95</v>
      </c>
      <c r="E11" s="191">
        <f t="shared" si="0"/>
        <v>3.0249999999999999</v>
      </c>
      <c r="G11" s="220">
        <f t="shared" si="1"/>
        <v>0</v>
      </c>
      <c r="H11" t="s">
        <v>599</v>
      </c>
      <c r="I11" t="s">
        <v>602</v>
      </c>
    </row>
    <row r="12" spans="1:11">
      <c r="B12" s="190">
        <f>SUM(B3:B11)</f>
        <v>25.25</v>
      </c>
    </row>
    <row r="15" spans="1:11">
      <c r="A15" s="221" t="s">
        <v>6</v>
      </c>
      <c r="B15" s="527" t="s">
        <v>583</v>
      </c>
      <c r="C15" s="527"/>
      <c r="D15" s="221" t="s">
        <v>584</v>
      </c>
      <c r="E15" s="221" t="s">
        <v>586</v>
      </c>
      <c r="F15" s="221" t="s">
        <v>585</v>
      </c>
      <c r="G15" s="221" t="s">
        <v>587</v>
      </c>
      <c r="H15" s="221" t="s">
        <v>597</v>
      </c>
      <c r="I15" s="221" t="s">
        <v>598</v>
      </c>
    </row>
    <row r="16" spans="1:11">
      <c r="A16" s="191" t="s">
        <v>603</v>
      </c>
      <c r="B16" s="191">
        <v>0.7</v>
      </c>
      <c r="C16" s="191">
        <v>1.7</v>
      </c>
      <c r="D16" s="191">
        <v>0.1</v>
      </c>
      <c r="E16" s="191">
        <f>B16*C16</f>
        <v>1.19</v>
      </c>
      <c r="G16" s="191">
        <f>E16*F16</f>
        <v>0</v>
      </c>
      <c r="H16" t="s">
        <v>609</v>
      </c>
      <c r="I16" t="s">
        <v>610</v>
      </c>
    </row>
    <row r="17" spans="1:9">
      <c r="A17" s="191" t="s">
        <v>566</v>
      </c>
      <c r="B17" s="191">
        <v>0.9</v>
      </c>
      <c r="C17" s="191">
        <v>2.1</v>
      </c>
      <c r="D17" s="191">
        <v>0</v>
      </c>
      <c r="E17" s="191">
        <f t="shared" ref="E17:E23" si="2">B17*C17</f>
        <v>1.89</v>
      </c>
      <c r="G17" s="191">
        <f t="shared" ref="G17:G23" si="3">E17*F17</f>
        <v>0</v>
      </c>
      <c r="H17" t="s">
        <v>611</v>
      </c>
      <c r="I17" t="s">
        <v>602</v>
      </c>
    </row>
    <row r="18" spans="1:9">
      <c r="A18" s="191" t="s">
        <v>565</v>
      </c>
      <c r="B18" s="191">
        <v>0.9</v>
      </c>
      <c r="C18" s="191">
        <v>2.1</v>
      </c>
      <c r="D18" s="191">
        <v>0</v>
      </c>
      <c r="E18" s="191">
        <f t="shared" si="2"/>
        <v>1.89</v>
      </c>
      <c r="G18" s="191">
        <f t="shared" si="3"/>
        <v>0</v>
      </c>
      <c r="H18" t="s">
        <v>609</v>
      </c>
      <c r="I18" t="s">
        <v>602</v>
      </c>
    </row>
    <row r="19" spans="1:9">
      <c r="A19" s="191" t="s">
        <v>604</v>
      </c>
      <c r="B19" s="191">
        <v>2</v>
      </c>
      <c r="C19" s="191">
        <v>2.1</v>
      </c>
      <c r="D19" s="191">
        <v>0</v>
      </c>
      <c r="E19" s="191">
        <f t="shared" si="2"/>
        <v>4.2</v>
      </c>
      <c r="G19" s="191">
        <f t="shared" si="3"/>
        <v>0</v>
      </c>
      <c r="H19" t="s">
        <v>600</v>
      </c>
      <c r="I19" t="s">
        <v>602</v>
      </c>
    </row>
    <row r="20" spans="1:9">
      <c r="A20" s="191" t="s">
        <v>605</v>
      </c>
      <c r="B20" s="191">
        <v>2</v>
      </c>
      <c r="C20" s="191">
        <v>2.1</v>
      </c>
      <c r="D20" s="191">
        <v>0</v>
      </c>
      <c r="E20" s="191">
        <f t="shared" si="2"/>
        <v>4.2</v>
      </c>
      <c r="G20" s="191">
        <f t="shared" si="3"/>
        <v>0</v>
      </c>
      <c r="H20" t="s">
        <v>600</v>
      </c>
      <c r="I20" t="s">
        <v>602</v>
      </c>
    </row>
    <row r="21" spans="1:9">
      <c r="A21" s="222" t="s">
        <v>606</v>
      </c>
      <c r="B21" s="222">
        <v>2.15</v>
      </c>
      <c r="C21" s="222">
        <v>2.1</v>
      </c>
      <c r="D21" s="222">
        <v>0</v>
      </c>
      <c r="E21" s="222">
        <f t="shared" si="2"/>
        <v>4.5149999999999997</v>
      </c>
      <c r="F21" s="222"/>
      <c r="G21" s="222">
        <f t="shared" si="3"/>
        <v>0</v>
      </c>
      <c r="H21" s="223" t="s">
        <v>601</v>
      </c>
      <c r="I21" s="223" t="s">
        <v>602</v>
      </c>
    </row>
    <row r="22" spans="1:9">
      <c r="A22" s="191" t="s">
        <v>607</v>
      </c>
      <c r="B22" s="191">
        <v>3</v>
      </c>
      <c r="C22" s="191">
        <v>2.1</v>
      </c>
      <c r="D22" s="191">
        <v>0</v>
      </c>
      <c r="E22" s="191">
        <f t="shared" si="2"/>
        <v>6.3</v>
      </c>
      <c r="G22" s="191">
        <f t="shared" si="3"/>
        <v>0</v>
      </c>
      <c r="H22" t="s">
        <v>601</v>
      </c>
    </row>
    <row r="23" spans="1:9">
      <c r="A23" s="222" t="s">
        <v>608</v>
      </c>
      <c r="B23" s="222">
        <v>3.4</v>
      </c>
      <c r="C23" s="222">
        <v>2.1</v>
      </c>
      <c r="D23" s="222">
        <v>0</v>
      </c>
      <c r="E23" s="222">
        <f t="shared" si="2"/>
        <v>7.14</v>
      </c>
      <c r="F23" s="222"/>
      <c r="G23" s="222">
        <f t="shared" si="3"/>
        <v>0</v>
      </c>
      <c r="H23" s="223" t="s">
        <v>599</v>
      </c>
      <c r="I23" s="223"/>
    </row>
    <row r="24" spans="1:9">
      <c r="B24" s="191"/>
      <c r="C24" s="191"/>
    </row>
    <row r="25" spans="1:9">
      <c r="B25" s="191"/>
      <c r="C25" s="191"/>
    </row>
    <row r="26" spans="1:9">
      <c r="B26" s="190">
        <f>SUM(B16:B23)</f>
        <v>15.05</v>
      </c>
    </row>
  </sheetData>
  <mergeCells count="2">
    <mergeCell ref="B2:C2"/>
    <mergeCell ref="B15:C15"/>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65"/>
  <sheetViews>
    <sheetView tabSelected="1" view="pageBreakPreview" zoomScale="70" zoomScaleNormal="80" zoomScaleSheetLayoutView="70" workbookViewId="0">
      <selection activeCell="G12" sqref="G12:G17"/>
    </sheetView>
  </sheetViews>
  <sheetFormatPr defaultRowHeight="17.25"/>
  <cols>
    <col min="1" max="1" width="11" style="41" customWidth="1"/>
    <col min="2" max="2" width="11.28515625" style="41" customWidth="1"/>
    <col min="3" max="3" width="6.7109375" style="47" customWidth="1"/>
    <col min="4" max="4" width="100.7109375" style="45" customWidth="1"/>
    <col min="5" max="5" width="6.7109375" style="41" customWidth="1"/>
    <col min="6" max="6" width="13.5703125" style="46" customWidth="1"/>
    <col min="7" max="7" width="12.7109375" style="46" customWidth="1"/>
    <col min="8" max="8" width="13.7109375" style="46" customWidth="1"/>
    <col min="9" max="9" width="11.7109375" style="41" customWidth="1"/>
    <col min="10" max="10" width="19.7109375" style="46" bestFit="1" customWidth="1"/>
    <col min="11" max="12" width="11" style="206" bestFit="1" customWidth="1"/>
    <col min="13" max="13" width="15.5703125" style="206" bestFit="1" customWidth="1"/>
    <col min="14" max="14" width="57.85546875" style="206" customWidth="1"/>
    <col min="15" max="67" width="9.140625" style="206"/>
    <col min="68" max="111" width="9.140625" style="41"/>
    <col min="112" max="16384" width="9.140625" style="42"/>
  </cols>
  <sheetData>
    <row r="1" spans="1:111" ht="11.1" customHeight="1">
      <c r="A1" s="370" t="str">
        <f>B4</f>
        <v>Construção do Centro de Multiplo Uso Santa Maria</v>
      </c>
      <c r="B1" s="370"/>
      <c r="C1" s="370"/>
      <c r="D1" s="370"/>
      <c r="E1" s="370"/>
      <c r="F1" s="370"/>
      <c r="G1" s="370"/>
      <c r="H1" s="370"/>
      <c r="I1" s="370"/>
      <c r="J1" s="370"/>
    </row>
    <row r="2" spans="1:111" ht="11.1" customHeight="1">
      <c r="A2" s="370"/>
      <c r="B2" s="370"/>
      <c r="C2" s="370"/>
      <c r="D2" s="370"/>
      <c r="E2" s="370"/>
      <c r="F2" s="370"/>
      <c r="G2" s="370"/>
      <c r="H2" s="370"/>
      <c r="I2" s="370"/>
      <c r="J2" s="370"/>
    </row>
    <row r="3" spans="1:111" s="254" customFormat="1" ht="21" customHeight="1">
      <c r="A3" s="53" t="s">
        <v>674</v>
      </c>
      <c r="B3" s="53"/>
      <c r="C3" s="54"/>
      <c r="D3" s="263"/>
      <c r="E3" s="299" t="s">
        <v>7</v>
      </c>
      <c r="F3" s="300"/>
      <c r="G3" s="264">
        <f>Resumo!G3</f>
        <v>0</v>
      </c>
      <c r="H3" s="264"/>
      <c r="I3" s="301" t="s">
        <v>9</v>
      </c>
      <c r="J3" s="325">
        <v>43339</v>
      </c>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row>
    <row r="4" spans="1:111" s="254" customFormat="1" ht="21" customHeight="1">
      <c r="A4" s="290" t="s">
        <v>676</v>
      </c>
      <c r="B4" s="280" t="str">
        <f>MID(Capa!A48,6,200)</f>
        <v>Construção do Centro de Multiplo Uso Santa Maria</v>
      </c>
      <c r="C4" s="280"/>
      <c r="D4" s="280"/>
      <c r="E4" s="291"/>
      <c r="F4" s="302" t="s">
        <v>8</v>
      </c>
      <c r="G4" s="292">
        <f>G3/B6</f>
        <v>0</v>
      </c>
      <c r="H4" s="292"/>
      <c r="I4" s="285" t="s">
        <v>10</v>
      </c>
      <c r="J4" s="326">
        <f>'BDI - Serviços'!I24</f>
        <v>0.2487</v>
      </c>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row>
    <row r="5" spans="1:111" s="254" customFormat="1" ht="21" customHeight="1">
      <c r="A5" s="290" t="s">
        <v>297</v>
      </c>
      <c r="B5" s="280" t="str">
        <f>Capa!A49</f>
        <v>Local: Rua Santa Agatha - Equip. Comunitário 01, Quadra 08 - Bairro Santa Maria - Sorriso MT</v>
      </c>
      <c r="C5" s="303"/>
      <c r="D5" s="304"/>
      <c r="E5" s="305"/>
      <c r="F5" s="292"/>
      <c r="G5" s="292"/>
      <c r="H5" s="292"/>
      <c r="I5" s="285" t="s">
        <v>10</v>
      </c>
      <c r="J5" s="326">
        <f>'BDI-Equipamentos'!I24</f>
        <v>0.1278</v>
      </c>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row>
    <row r="6" spans="1:111" s="254" customFormat="1" ht="21" customHeight="1">
      <c r="A6" s="306" t="s">
        <v>66</v>
      </c>
      <c r="B6" s="307">
        <v>306.3</v>
      </c>
      <c r="C6" s="303"/>
      <c r="D6" s="308"/>
      <c r="E6" s="305"/>
      <c r="F6" s="292"/>
      <c r="G6" s="292"/>
      <c r="H6" s="309"/>
      <c r="I6" s="302" t="s">
        <v>677</v>
      </c>
      <c r="J6" s="280" t="s">
        <v>800</v>
      </c>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row>
    <row r="7" spans="1:111" s="254" customFormat="1" ht="21" customHeight="1">
      <c r="A7" s="291" t="s">
        <v>675</v>
      </c>
      <c r="B7" s="307"/>
      <c r="C7" s="303"/>
      <c r="D7" s="308"/>
      <c r="E7" s="310" t="s">
        <v>630</v>
      </c>
      <c r="F7" s="292"/>
      <c r="G7" s="292"/>
      <c r="H7" s="292"/>
      <c r="I7" s="280"/>
      <c r="J7" s="280"/>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row>
    <row r="8" spans="1:111" ht="12" customHeight="1">
      <c r="A8" s="269"/>
      <c r="B8" s="269"/>
      <c r="C8" s="268"/>
      <c r="D8" s="271"/>
      <c r="F8" s="8"/>
      <c r="G8" s="8"/>
      <c r="H8" s="44"/>
      <c r="I8" s="269"/>
      <c r="J8" s="8"/>
    </row>
    <row r="9" spans="1:111" ht="12.75" customHeight="1">
      <c r="A9" s="371" t="s">
        <v>6</v>
      </c>
      <c r="B9" s="372" t="s">
        <v>342</v>
      </c>
      <c r="C9" s="371" t="s">
        <v>0</v>
      </c>
      <c r="D9" s="372" t="s">
        <v>1</v>
      </c>
      <c r="E9" s="372" t="s">
        <v>30</v>
      </c>
      <c r="F9" s="373" t="s">
        <v>523</v>
      </c>
      <c r="G9" s="267"/>
      <c r="H9" s="371" t="s">
        <v>2</v>
      </c>
      <c r="I9" s="371"/>
      <c r="J9" s="371"/>
    </row>
    <row r="10" spans="1:111" ht="48" customHeight="1">
      <c r="A10" s="371"/>
      <c r="B10" s="372"/>
      <c r="C10" s="371"/>
      <c r="D10" s="372"/>
      <c r="E10" s="372"/>
      <c r="F10" s="373"/>
      <c r="G10" s="56" t="s">
        <v>296</v>
      </c>
      <c r="H10" s="56" t="s">
        <v>3</v>
      </c>
      <c r="I10" s="266" t="s">
        <v>4</v>
      </c>
      <c r="J10" s="56" t="s">
        <v>5</v>
      </c>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row>
    <row r="11" spans="1:111" s="43" customFormat="1" ht="35.1" customHeight="1">
      <c r="A11" s="11"/>
      <c r="B11" s="11"/>
      <c r="C11" s="12" t="s">
        <v>40</v>
      </c>
      <c r="D11" s="13" t="s">
        <v>12</v>
      </c>
      <c r="E11" s="11"/>
      <c r="F11" s="14"/>
      <c r="G11" s="14"/>
      <c r="H11" s="14"/>
      <c r="I11" s="11"/>
      <c r="J11" s="14"/>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row>
    <row r="12" spans="1:111" customFormat="1" ht="45" customHeight="1">
      <c r="A12" s="133">
        <v>93584</v>
      </c>
      <c r="B12" s="133" t="s">
        <v>13</v>
      </c>
      <c r="C12" s="134" t="s">
        <v>42</v>
      </c>
      <c r="D12" s="244" t="s">
        <v>522</v>
      </c>
      <c r="E12" s="133" t="s">
        <v>147</v>
      </c>
      <c r="F12" s="327">
        <v>6</v>
      </c>
      <c r="G12" s="139">
        <f>$J$4</f>
        <v>0.2487</v>
      </c>
      <c r="H12" s="135"/>
      <c r="I12" s="229">
        <f t="shared" ref="I12:I16" si="0">H12*(1+G12)</f>
        <v>0</v>
      </c>
      <c r="J12" s="111">
        <f t="shared" ref="J12:J16" si="1">F12*I12</f>
        <v>0</v>
      </c>
    </row>
    <row r="13" spans="1:111" customFormat="1" ht="51.75" customHeight="1">
      <c r="A13" s="109" t="str">
        <f>MID(Composição!$A$1001,7,200)</f>
        <v>PS - 047</v>
      </c>
      <c r="B13" s="133" t="s">
        <v>137</v>
      </c>
      <c r="C13" s="134" t="s">
        <v>45</v>
      </c>
      <c r="D13" s="99" t="str">
        <f>Composição!A1002</f>
        <v>ENTRADA DE ENERGIA ELÉTRICA AÉREA TRIFÁSICA 100A COM POSTE DE CONCRETO, INCLUSIVE CABEAMENTO, DISJUNTOR, CAIXA DE PROTEÇÃO PARA MEDIDOR E ATERRAMENTO. CONFORME NORMA DA CONCESSIONARIA DE ENERGIA LOCAL-ENERGISA.</v>
      </c>
      <c r="E13" s="133" t="s">
        <v>670</v>
      </c>
      <c r="F13" s="327">
        <v>1</v>
      </c>
      <c r="G13" s="139">
        <f t="shared" ref="G13:G17" si="2">$J$4</f>
        <v>0.2487</v>
      </c>
      <c r="H13" s="135"/>
      <c r="I13" s="229">
        <f t="shared" ref="I13" si="3">H13*(1+G13)</f>
        <v>0</v>
      </c>
      <c r="J13" s="111">
        <f t="shared" ref="J13" si="4">F13*I13</f>
        <v>0</v>
      </c>
    </row>
    <row r="14" spans="1:111" customFormat="1" ht="45" customHeight="1">
      <c r="A14" s="133">
        <v>95635</v>
      </c>
      <c r="B14" s="133" t="s">
        <v>13</v>
      </c>
      <c r="C14" s="134" t="s">
        <v>48</v>
      </c>
      <c r="D14" s="244" t="s">
        <v>959</v>
      </c>
      <c r="E14" s="133"/>
      <c r="F14" s="327">
        <v>1</v>
      </c>
      <c r="G14" s="139">
        <f t="shared" si="2"/>
        <v>0.2487</v>
      </c>
      <c r="H14" s="135"/>
      <c r="I14" s="229">
        <f t="shared" ref="I14:I15" si="5">H14*(1+G14)</f>
        <v>0</v>
      </c>
      <c r="J14" s="111">
        <f t="shared" ref="J14:J15" si="6">F14*I14</f>
        <v>0</v>
      </c>
    </row>
    <row r="15" spans="1:111" customFormat="1" ht="45" customHeight="1">
      <c r="A15" s="133">
        <v>95675</v>
      </c>
      <c r="B15" s="133" t="s">
        <v>13</v>
      </c>
      <c r="C15" s="134" t="s">
        <v>51</v>
      </c>
      <c r="D15" s="244" t="s">
        <v>960</v>
      </c>
      <c r="E15" s="133"/>
      <c r="F15" s="327">
        <v>1</v>
      </c>
      <c r="G15" s="139">
        <f t="shared" si="2"/>
        <v>0.2487</v>
      </c>
      <c r="H15" s="135"/>
      <c r="I15" s="229">
        <f t="shared" si="5"/>
        <v>0</v>
      </c>
      <c r="J15" s="111">
        <f t="shared" si="6"/>
        <v>0</v>
      </c>
    </row>
    <row r="16" spans="1:111" customFormat="1" ht="45" customHeight="1">
      <c r="A16" s="133" t="s">
        <v>16</v>
      </c>
      <c r="B16" s="133" t="s">
        <v>13</v>
      </c>
      <c r="C16" s="134" t="s">
        <v>69</v>
      </c>
      <c r="D16" s="110" t="s">
        <v>557</v>
      </c>
      <c r="E16" s="133" t="s">
        <v>147</v>
      </c>
      <c r="F16" s="327">
        <v>8</v>
      </c>
      <c r="G16" s="139">
        <f t="shared" si="2"/>
        <v>0.2487</v>
      </c>
      <c r="H16" s="135"/>
      <c r="I16" s="229">
        <f t="shared" si="0"/>
        <v>0</v>
      </c>
      <c r="J16" s="111">
        <f t="shared" si="1"/>
        <v>0</v>
      </c>
    </row>
    <row r="17" spans="1:111" customFormat="1" ht="45" customHeight="1">
      <c r="A17" s="133" t="s">
        <v>806</v>
      </c>
      <c r="B17" s="133" t="s">
        <v>13</v>
      </c>
      <c r="C17" s="134" t="s">
        <v>961</v>
      </c>
      <c r="D17" s="110" t="s">
        <v>807</v>
      </c>
      <c r="E17" s="133"/>
      <c r="F17" s="327">
        <v>525</v>
      </c>
      <c r="G17" s="139">
        <f t="shared" si="2"/>
        <v>0.2487</v>
      </c>
      <c r="H17" s="135"/>
      <c r="I17" s="229">
        <f t="shared" ref="I17" si="7">H17*(1+G17)</f>
        <v>0</v>
      </c>
      <c r="J17" s="111">
        <f t="shared" ref="J17" si="8">F17*I17</f>
        <v>0</v>
      </c>
    </row>
    <row r="18" spans="1:111" ht="45" customHeight="1">
      <c r="A18" s="126" t="s">
        <v>105</v>
      </c>
      <c r="B18" s="126" t="s">
        <v>13</v>
      </c>
      <c r="C18" s="134" t="s">
        <v>962</v>
      </c>
      <c r="D18" s="22" t="s">
        <v>498</v>
      </c>
      <c r="E18" s="126" t="s">
        <v>147</v>
      </c>
      <c r="F18" s="327">
        <v>306.3</v>
      </c>
      <c r="G18" s="139">
        <f>$J$4</f>
        <v>0.2487</v>
      </c>
      <c r="H18" s="23"/>
      <c r="I18" s="202">
        <f t="shared" ref="I18" si="9">H18*(1+G18)</f>
        <v>0</v>
      </c>
      <c r="J18" s="23">
        <f t="shared" ref="J18" si="10">F18*I18</f>
        <v>0</v>
      </c>
    </row>
    <row r="19" spans="1:111" ht="35.1" customHeight="1">
      <c r="A19" s="104"/>
      <c r="B19" s="104"/>
      <c r="C19" s="57"/>
      <c r="D19" s="34"/>
      <c r="E19" s="104"/>
      <c r="F19" s="31"/>
      <c r="G19" s="31"/>
      <c r="H19" s="364" t="s">
        <v>17</v>
      </c>
      <c r="I19" s="364"/>
      <c r="J19" s="40">
        <f>SUM(J12:J18)</f>
        <v>0</v>
      </c>
    </row>
    <row r="20" spans="1:111" ht="35.1" customHeight="1">
      <c r="A20" s="27"/>
      <c r="B20" s="27"/>
      <c r="C20" s="12" t="s">
        <v>54</v>
      </c>
      <c r="D20" s="58" t="s">
        <v>18</v>
      </c>
      <c r="E20" s="27"/>
      <c r="F20" s="28"/>
      <c r="G20" s="28"/>
      <c r="H20" s="28"/>
      <c r="I20" s="29"/>
      <c r="J20" s="28"/>
    </row>
    <row r="21" spans="1:111" ht="45" customHeight="1">
      <c r="A21" s="187" t="s">
        <v>521</v>
      </c>
      <c r="B21" s="109" t="s">
        <v>13</v>
      </c>
      <c r="C21" s="98" t="s">
        <v>56</v>
      </c>
      <c r="D21" s="188" t="s">
        <v>808</v>
      </c>
      <c r="E21" s="109" t="s">
        <v>145</v>
      </c>
      <c r="F21" s="327">
        <f>(F18*0.3)*1.3</f>
        <v>119.46</v>
      </c>
      <c r="G21" s="112">
        <f t="shared" ref="G21:G25" si="11">$J$4</f>
        <v>0.2487</v>
      </c>
      <c r="H21" s="111"/>
      <c r="I21" s="202">
        <f t="shared" ref="I21:I25" si="12">H21*(1+G21)</f>
        <v>0</v>
      </c>
      <c r="J21" s="111">
        <f t="shared" ref="J21:J25" si="13">F21*I21</f>
        <v>0</v>
      </c>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row>
    <row r="22" spans="1:111" ht="45" customHeight="1">
      <c r="A22" s="187">
        <v>79472</v>
      </c>
      <c r="B22" s="109" t="s">
        <v>13</v>
      </c>
      <c r="C22" s="98" t="s">
        <v>58</v>
      </c>
      <c r="D22" s="188" t="s">
        <v>668</v>
      </c>
      <c r="E22" s="109" t="s">
        <v>147</v>
      </c>
      <c r="F22" s="327">
        <f>F18</f>
        <v>306.3</v>
      </c>
      <c r="G22" s="112">
        <f t="shared" si="11"/>
        <v>0.2487</v>
      </c>
      <c r="H22" s="111"/>
      <c r="I22" s="202">
        <f t="shared" si="12"/>
        <v>0</v>
      </c>
      <c r="J22" s="111">
        <f t="shared" si="13"/>
        <v>0</v>
      </c>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row>
    <row r="23" spans="1:111" ht="45" customHeight="1">
      <c r="A23" s="187">
        <v>96522</v>
      </c>
      <c r="B23" s="109" t="s">
        <v>13</v>
      </c>
      <c r="C23" s="98" t="s">
        <v>60</v>
      </c>
      <c r="D23" s="188" t="s">
        <v>550</v>
      </c>
      <c r="E23" s="109" t="s">
        <v>145</v>
      </c>
      <c r="F23" s="327">
        <v>12.09</v>
      </c>
      <c r="G23" s="112">
        <f t="shared" si="11"/>
        <v>0.2487</v>
      </c>
      <c r="H23" s="111"/>
      <c r="I23" s="202">
        <f t="shared" si="12"/>
        <v>0</v>
      </c>
      <c r="J23" s="111">
        <f t="shared" si="13"/>
        <v>0</v>
      </c>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row>
    <row r="24" spans="1:111" ht="45" customHeight="1">
      <c r="A24" s="187">
        <v>93382</v>
      </c>
      <c r="B24" s="109" t="s">
        <v>13</v>
      </c>
      <c r="C24" s="98" t="s">
        <v>70</v>
      </c>
      <c r="D24" s="188" t="s">
        <v>805</v>
      </c>
      <c r="E24" s="109" t="s">
        <v>145</v>
      </c>
      <c r="F24" s="327">
        <f>(F23-F30)+(F18*0.45*1.3)</f>
        <v>187.52</v>
      </c>
      <c r="G24" s="112">
        <f t="shared" si="11"/>
        <v>0.2487</v>
      </c>
      <c r="H24" s="111"/>
      <c r="I24" s="202">
        <f t="shared" si="12"/>
        <v>0</v>
      </c>
      <c r="J24" s="111">
        <f t="shared" si="13"/>
        <v>0</v>
      </c>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row>
    <row r="25" spans="1:111" ht="45" customHeight="1">
      <c r="A25" s="109" t="s">
        <v>695</v>
      </c>
      <c r="B25" s="109" t="s">
        <v>13</v>
      </c>
      <c r="C25" s="98" t="s">
        <v>628</v>
      </c>
      <c r="D25" s="99" t="s">
        <v>696</v>
      </c>
      <c r="E25" s="109" t="s">
        <v>147</v>
      </c>
      <c r="F25" s="327">
        <v>24.64</v>
      </c>
      <c r="G25" s="112">
        <f t="shared" si="11"/>
        <v>0.2487</v>
      </c>
      <c r="H25" s="111"/>
      <c r="I25" s="202">
        <f t="shared" si="12"/>
        <v>0</v>
      </c>
      <c r="J25" s="111">
        <f t="shared" si="13"/>
        <v>0</v>
      </c>
    </row>
    <row r="26" spans="1:111" ht="35.1" customHeight="1">
      <c r="A26" s="55"/>
      <c r="B26" s="133"/>
      <c r="C26" s="134"/>
      <c r="D26" s="32"/>
      <c r="E26" s="104"/>
      <c r="F26" s="31"/>
      <c r="G26" s="31"/>
      <c r="H26" s="364" t="s">
        <v>17</v>
      </c>
      <c r="I26" s="364"/>
      <c r="J26" s="40">
        <f>SUM(J21:J25)</f>
        <v>0</v>
      </c>
    </row>
    <row r="27" spans="1:111" ht="35.1" customHeight="1">
      <c r="A27" s="27"/>
      <c r="B27" s="27"/>
      <c r="C27" s="12" t="s">
        <v>62</v>
      </c>
      <c r="D27" s="13" t="s">
        <v>551</v>
      </c>
      <c r="E27" s="27"/>
      <c r="F27" s="28"/>
      <c r="G27" s="28"/>
      <c r="H27" s="28"/>
      <c r="I27" s="29"/>
      <c r="J27" s="2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row>
    <row r="28" spans="1:111" ht="48" customHeight="1">
      <c r="A28" s="126">
        <v>92777</v>
      </c>
      <c r="B28" s="126" t="s">
        <v>13</v>
      </c>
      <c r="C28" s="21" t="s">
        <v>633</v>
      </c>
      <c r="D28" s="110" t="s">
        <v>456</v>
      </c>
      <c r="E28" s="126" t="s">
        <v>67</v>
      </c>
      <c r="F28" s="327">
        <v>166.5</v>
      </c>
      <c r="G28" s="124">
        <f t="shared" ref="G28:G29" si="14">$J$4</f>
        <v>0.2487</v>
      </c>
      <c r="H28" s="23"/>
      <c r="I28" s="202">
        <f t="shared" ref="I28" si="15">H28*(1+G28)</f>
        <v>0</v>
      </c>
      <c r="J28" s="23">
        <f t="shared" ref="J28" si="16">F28*I28</f>
        <v>0</v>
      </c>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row>
    <row r="29" spans="1:111" ht="48" customHeight="1">
      <c r="A29" s="126">
        <v>96535</v>
      </c>
      <c r="B29" s="126" t="s">
        <v>13</v>
      </c>
      <c r="C29" s="21" t="s">
        <v>629</v>
      </c>
      <c r="D29" s="110" t="s">
        <v>552</v>
      </c>
      <c r="E29" s="109" t="s">
        <v>14</v>
      </c>
      <c r="F29" s="327">
        <v>12</v>
      </c>
      <c r="G29" s="124">
        <f t="shared" si="14"/>
        <v>0.2487</v>
      </c>
      <c r="H29" s="23"/>
      <c r="I29" s="202">
        <f t="shared" ref="I29" si="17">H29*(1+G29)</f>
        <v>0</v>
      </c>
      <c r="J29" s="23">
        <f t="shared" ref="J29" si="18">F29*I29</f>
        <v>0</v>
      </c>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row>
    <row r="30" spans="1:111" ht="48" customHeight="1">
      <c r="A30" s="109" t="s">
        <v>395</v>
      </c>
      <c r="B30" s="117" t="s">
        <v>137</v>
      </c>
      <c r="C30" s="21" t="s">
        <v>631</v>
      </c>
      <c r="D30" s="97" t="s">
        <v>558</v>
      </c>
      <c r="E30" s="117" t="s">
        <v>19</v>
      </c>
      <c r="F30" s="327">
        <v>3.76</v>
      </c>
      <c r="G30" s="119">
        <f t="shared" ref="G30" si="19">$J$4</f>
        <v>0.2487</v>
      </c>
      <c r="H30" s="219"/>
      <c r="I30" s="202">
        <f t="shared" ref="I30" si="20">H30*(1+G30)</f>
        <v>0</v>
      </c>
      <c r="J30" s="219">
        <f t="shared" ref="J30" si="21">F30*I30</f>
        <v>0</v>
      </c>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row>
    <row r="31" spans="1:111" ht="35.1" customHeight="1">
      <c r="A31" s="55"/>
      <c r="B31" s="133"/>
      <c r="C31" s="134"/>
      <c r="D31" s="32"/>
      <c r="E31" s="104"/>
      <c r="F31" s="31"/>
      <c r="G31" s="31"/>
      <c r="H31" s="364" t="s">
        <v>17</v>
      </c>
      <c r="I31" s="364"/>
      <c r="J31" s="40">
        <f>SUM(J28:J30)</f>
        <v>0</v>
      </c>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row>
    <row r="32" spans="1:111" ht="35.1" customHeight="1">
      <c r="A32" s="27"/>
      <c r="B32" s="27"/>
      <c r="C32" s="12" t="s">
        <v>71</v>
      </c>
      <c r="D32" s="13" t="s">
        <v>553</v>
      </c>
      <c r="E32" s="27"/>
      <c r="F32" s="28"/>
      <c r="G32" s="28"/>
      <c r="H32" s="28"/>
      <c r="I32" s="29"/>
      <c r="J32" s="2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row>
    <row r="33" spans="1:111" ht="48" customHeight="1">
      <c r="A33" s="126"/>
      <c r="B33" s="126"/>
      <c r="C33" s="36" t="s">
        <v>556</v>
      </c>
      <c r="D33" s="37" t="s">
        <v>684</v>
      </c>
      <c r="E33" s="126"/>
      <c r="F33" s="111"/>
      <c r="G33" s="124"/>
      <c r="H33" s="23"/>
      <c r="I33" s="202"/>
      <c r="J33" s="23"/>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row>
    <row r="34" spans="1:111" ht="48" customHeight="1">
      <c r="A34" s="126">
        <v>92775</v>
      </c>
      <c r="B34" s="126" t="s">
        <v>13</v>
      </c>
      <c r="C34" s="21" t="s">
        <v>632</v>
      </c>
      <c r="D34" s="110" t="s">
        <v>455</v>
      </c>
      <c r="E34" s="126" t="s">
        <v>67</v>
      </c>
      <c r="F34" s="327">
        <v>365.2</v>
      </c>
      <c r="G34" s="124">
        <f t="shared" ref="G34:G37" si="22">$J$4</f>
        <v>0.2487</v>
      </c>
      <c r="H34" s="23"/>
      <c r="I34" s="202">
        <f t="shared" ref="I34:I37" si="23">H34*(1+G34)</f>
        <v>0</v>
      </c>
      <c r="J34" s="23">
        <f t="shared" ref="J34:J37" si="24">F34*I34</f>
        <v>0</v>
      </c>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row>
    <row r="35" spans="1:111" ht="48" customHeight="1">
      <c r="A35" s="126">
        <v>92777</v>
      </c>
      <c r="B35" s="126" t="s">
        <v>13</v>
      </c>
      <c r="C35" s="21" t="s">
        <v>633</v>
      </c>
      <c r="D35" s="110" t="s">
        <v>456</v>
      </c>
      <c r="E35" s="126" t="s">
        <v>67</v>
      </c>
      <c r="F35" s="327">
        <v>350.5</v>
      </c>
      <c r="G35" s="124">
        <f t="shared" si="22"/>
        <v>0.2487</v>
      </c>
      <c r="H35" s="23"/>
      <c r="I35" s="202">
        <f t="shared" si="23"/>
        <v>0</v>
      </c>
      <c r="J35" s="23">
        <f t="shared" si="24"/>
        <v>0</v>
      </c>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row>
    <row r="36" spans="1:111" ht="48" customHeight="1">
      <c r="A36" s="126">
        <v>92778</v>
      </c>
      <c r="B36" s="126" t="s">
        <v>13</v>
      </c>
      <c r="C36" s="21" t="s">
        <v>634</v>
      </c>
      <c r="D36" s="110" t="s">
        <v>457</v>
      </c>
      <c r="E36" s="126" t="s">
        <v>67</v>
      </c>
      <c r="F36" s="327">
        <v>860.86</v>
      </c>
      <c r="G36" s="124">
        <f t="shared" si="22"/>
        <v>0.2487</v>
      </c>
      <c r="H36" s="23"/>
      <c r="I36" s="202">
        <f t="shared" si="23"/>
        <v>0</v>
      </c>
      <c r="J36" s="23">
        <f t="shared" si="24"/>
        <v>0</v>
      </c>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row>
    <row r="37" spans="1:111" ht="48" customHeight="1">
      <c r="A37" s="109" t="s">
        <v>395</v>
      </c>
      <c r="B37" s="117" t="s">
        <v>137</v>
      </c>
      <c r="C37" s="21" t="s">
        <v>685</v>
      </c>
      <c r="D37" s="97" t="s">
        <v>558</v>
      </c>
      <c r="E37" s="117" t="s">
        <v>19</v>
      </c>
      <c r="F37" s="327">
        <v>28.9</v>
      </c>
      <c r="G37" s="119">
        <f t="shared" si="22"/>
        <v>0.2487</v>
      </c>
      <c r="H37" s="219"/>
      <c r="I37" s="202">
        <f t="shared" si="23"/>
        <v>0</v>
      </c>
      <c r="J37" s="219">
        <f t="shared" si="24"/>
        <v>0</v>
      </c>
    </row>
    <row r="38" spans="1:111" ht="48" customHeight="1">
      <c r="A38" s="126"/>
      <c r="B38" s="126"/>
      <c r="C38" s="36" t="s">
        <v>559</v>
      </c>
      <c r="D38" s="37" t="s">
        <v>421</v>
      </c>
      <c r="E38" s="126"/>
      <c r="F38" s="111"/>
      <c r="G38" s="124"/>
      <c r="H38" s="23"/>
      <c r="I38" s="202"/>
      <c r="J38" s="23"/>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row>
    <row r="39" spans="1:111" s="254" customFormat="1" ht="45" customHeight="1">
      <c r="A39" s="109" t="str">
        <f>MID(Composição!$A$117,7,200)</f>
        <v>PS - 006</v>
      </c>
      <c r="B39" s="133" t="s">
        <v>137</v>
      </c>
      <c r="C39" s="134" t="s">
        <v>637</v>
      </c>
      <c r="D39" s="136" t="str">
        <f>MID(Composição!$A$118,9,200)</f>
        <v>LAJE PISO - PRE-MOLD H=12CM P/ 500KG/M2 / INCL VIGOTAS TG8, EPS, CAPA - 4CM DE CONCRETO 25MPA E ESCORAMENTO.</v>
      </c>
      <c r="E39" s="133" t="s">
        <v>147</v>
      </c>
      <c r="F39" s="327">
        <v>49.23</v>
      </c>
      <c r="G39" s="139">
        <f t="shared" ref="G39:G40" si="25">$J$4</f>
        <v>0.2487</v>
      </c>
      <c r="H39" s="135"/>
      <c r="I39" s="202">
        <f t="shared" ref="I39:I40" si="26">H39*(1+G39)</f>
        <v>0</v>
      </c>
      <c r="J39" s="135">
        <f t="shared" ref="J39:J40" si="27">F39*I39</f>
        <v>0</v>
      </c>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c r="CM39" s="243"/>
      <c r="CN39" s="243"/>
      <c r="CO39" s="243"/>
      <c r="CP39" s="243"/>
      <c r="CQ39" s="243"/>
      <c r="CR39" s="243"/>
      <c r="CS39" s="243"/>
      <c r="CT39" s="243"/>
      <c r="CU39" s="243"/>
      <c r="CV39" s="243"/>
      <c r="CW39" s="243"/>
      <c r="CX39" s="243"/>
      <c r="CY39" s="243"/>
      <c r="CZ39" s="243"/>
      <c r="DA39" s="243"/>
      <c r="DB39" s="243"/>
      <c r="DC39" s="243"/>
      <c r="DD39" s="243"/>
      <c r="DE39" s="243"/>
      <c r="DF39" s="243"/>
      <c r="DG39" s="243"/>
    </row>
    <row r="40" spans="1:111" ht="48" customHeight="1">
      <c r="A40" s="126">
        <v>92779</v>
      </c>
      <c r="B40" s="126" t="s">
        <v>13</v>
      </c>
      <c r="C40" s="21" t="s">
        <v>635</v>
      </c>
      <c r="D40" s="110" t="s">
        <v>458</v>
      </c>
      <c r="E40" s="126" t="s">
        <v>139</v>
      </c>
      <c r="F40" s="327">
        <v>53.3</v>
      </c>
      <c r="G40" s="124">
        <f t="shared" si="25"/>
        <v>0.2487</v>
      </c>
      <c r="H40" s="23"/>
      <c r="I40" s="202">
        <f t="shared" si="26"/>
        <v>0</v>
      </c>
      <c r="J40" s="23">
        <f t="shared" si="27"/>
        <v>0</v>
      </c>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row>
    <row r="41" spans="1:111" ht="35.1" customHeight="1">
      <c r="A41" s="104"/>
      <c r="B41" s="104"/>
      <c r="C41" s="35"/>
      <c r="D41" s="32"/>
      <c r="E41" s="104"/>
      <c r="F41" s="31"/>
      <c r="G41" s="31"/>
      <c r="H41" s="364" t="s">
        <v>17</v>
      </c>
      <c r="I41" s="364"/>
      <c r="J41" s="40">
        <f>SUM(J34:J40)</f>
        <v>0</v>
      </c>
    </row>
    <row r="42" spans="1:111" ht="35.1" customHeight="1">
      <c r="A42" s="27"/>
      <c r="B42" s="27"/>
      <c r="C42" s="12" t="s">
        <v>72</v>
      </c>
      <c r="D42" s="13" t="s">
        <v>20</v>
      </c>
      <c r="E42" s="27"/>
      <c r="F42" s="28"/>
      <c r="G42" s="28"/>
      <c r="H42" s="28"/>
      <c r="I42" s="29"/>
      <c r="J42" s="28"/>
    </row>
    <row r="43" spans="1:111" ht="45" customHeight="1">
      <c r="A43" s="133" t="s">
        <v>229</v>
      </c>
      <c r="B43" s="133" t="s">
        <v>13</v>
      </c>
      <c r="C43" s="134" t="s">
        <v>73</v>
      </c>
      <c r="D43" s="127" t="s">
        <v>950</v>
      </c>
      <c r="E43" s="133" t="s">
        <v>14</v>
      </c>
      <c r="F43" s="333">
        <v>82.81</v>
      </c>
      <c r="G43" s="139">
        <f>$J$4</f>
        <v>0.2487</v>
      </c>
      <c r="H43" s="135"/>
      <c r="I43" s="202">
        <f>H43*(1+G43)</f>
        <v>0</v>
      </c>
      <c r="J43" s="135">
        <f>F43*I43</f>
        <v>0</v>
      </c>
    </row>
    <row r="44" spans="1:111" ht="35.1" customHeight="1">
      <c r="A44" s="104"/>
      <c r="B44" s="104"/>
      <c r="C44" s="35"/>
      <c r="D44" s="32"/>
      <c r="E44" s="104"/>
      <c r="F44" s="31"/>
      <c r="G44" s="31"/>
      <c r="H44" s="364" t="s">
        <v>17</v>
      </c>
      <c r="I44" s="364"/>
      <c r="J44" s="40">
        <f>SUM(J43:J43)</f>
        <v>0</v>
      </c>
    </row>
    <row r="45" spans="1:111" ht="35.1" customHeight="1">
      <c r="A45" s="27"/>
      <c r="B45" s="27"/>
      <c r="C45" s="12" t="s">
        <v>74</v>
      </c>
      <c r="D45" s="13" t="s">
        <v>560</v>
      </c>
      <c r="E45" s="27"/>
      <c r="F45" s="28"/>
      <c r="G45" s="28"/>
      <c r="H45" s="28"/>
      <c r="I45" s="29"/>
      <c r="J45" s="28"/>
    </row>
    <row r="46" spans="1:111" ht="45" customHeight="1">
      <c r="A46" s="117"/>
      <c r="B46" s="117"/>
      <c r="C46" s="33" t="s">
        <v>75</v>
      </c>
      <c r="D46" s="128" t="s">
        <v>560</v>
      </c>
      <c r="E46" s="133"/>
      <c r="F46" s="219"/>
      <c r="G46" s="139"/>
      <c r="H46" s="135"/>
      <c r="I46" s="202"/>
      <c r="J46" s="135"/>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row>
    <row r="47" spans="1:111" ht="45" customHeight="1">
      <c r="A47" s="133" t="str">
        <f>MID(Composição!$A$922,6,30)</f>
        <v xml:space="preserve"> PS - 044</v>
      </c>
      <c r="B47" s="133" t="s">
        <v>137</v>
      </c>
      <c r="C47" s="134" t="s">
        <v>467</v>
      </c>
      <c r="D47" s="127" t="str">
        <f>MID(Composição!$A$923,9,200)</f>
        <v>ALVENARIA EM TIJOLO CERAMICO FURADO 13,5X19X19CM, 1/2 VEZ (ESPESSURA 13,5CM), ASSENTADO EM ARGAMASSA TRACO 1:2:8 (CIMENTO E AREIA),E=1CM</v>
      </c>
      <c r="E47" s="133" t="s">
        <v>14</v>
      </c>
      <c r="F47" s="327">
        <f>'Memória de Cálculo '!X74-F50</f>
        <v>434.9</v>
      </c>
      <c r="G47" s="139">
        <f t="shared" ref="G47:G50" si="28">$J$4</f>
        <v>0.2487</v>
      </c>
      <c r="H47" s="135"/>
      <c r="I47" s="202">
        <f>H47*(1+G47)</f>
        <v>0</v>
      </c>
      <c r="J47" s="135">
        <f>F47*I47</f>
        <v>0</v>
      </c>
    </row>
    <row r="48" spans="1:111" ht="45" customHeight="1">
      <c r="A48" s="133" t="s">
        <v>136</v>
      </c>
      <c r="B48" s="133" t="s">
        <v>137</v>
      </c>
      <c r="C48" s="134" t="s">
        <v>468</v>
      </c>
      <c r="D48" s="136" t="s">
        <v>951</v>
      </c>
      <c r="E48" s="133" t="s">
        <v>19</v>
      </c>
      <c r="F48" s="327">
        <v>0.41</v>
      </c>
      <c r="G48" s="139">
        <f t="shared" si="28"/>
        <v>0.2487</v>
      </c>
      <c r="H48" s="135"/>
      <c r="I48" s="202">
        <f>H48*(1+G48)</f>
        <v>0</v>
      </c>
      <c r="J48" s="135">
        <f>F48*I48</f>
        <v>0</v>
      </c>
    </row>
    <row r="49" spans="1:111" ht="45" customHeight="1">
      <c r="A49" s="117"/>
      <c r="B49" s="117"/>
      <c r="C49" s="33" t="s">
        <v>76</v>
      </c>
      <c r="D49" s="128" t="s">
        <v>614</v>
      </c>
      <c r="E49" s="133"/>
      <c r="F49" s="111"/>
      <c r="G49" s="139"/>
      <c r="H49" s="135"/>
      <c r="I49" s="202"/>
      <c r="J49" s="135"/>
    </row>
    <row r="50" spans="1:111" ht="45" customHeight="1">
      <c r="A50" s="117" t="s">
        <v>952</v>
      </c>
      <c r="B50" s="133" t="s">
        <v>13</v>
      </c>
      <c r="C50" s="134" t="s">
        <v>469</v>
      </c>
      <c r="D50" s="97" t="s">
        <v>953</v>
      </c>
      <c r="E50" s="133" t="s">
        <v>14</v>
      </c>
      <c r="F50" s="327">
        <v>68.3</v>
      </c>
      <c r="G50" s="124">
        <f t="shared" si="28"/>
        <v>0.2487</v>
      </c>
      <c r="H50" s="23"/>
      <c r="I50" s="202">
        <f>H50*(1+G50)</f>
        <v>0</v>
      </c>
      <c r="J50" s="23">
        <f>F50*I50</f>
        <v>0</v>
      </c>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138"/>
      <c r="DF50" s="138"/>
      <c r="DG50" s="138"/>
    </row>
    <row r="51" spans="1:111" ht="35.1" customHeight="1">
      <c r="A51" s="104"/>
      <c r="B51" s="104"/>
      <c r="C51" s="35"/>
      <c r="D51" s="32"/>
      <c r="E51" s="104"/>
      <c r="F51" s="31"/>
      <c r="G51" s="31"/>
      <c r="H51" s="364" t="s">
        <v>17</v>
      </c>
      <c r="I51" s="364"/>
      <c r="J51" s="40">
        <f>SUM(J47:J50)</f>
        <v>0</v>
      </c>
    </row>
    <row r="52" spans="1:111" ht="35.1" customHeight="1">
      <c r="A52" s="27"/>
      <c r="B52" s="27"/>
      <c r="C52" s="12" t="s">
        <v>77</v>
      </c>
      <c r="D52" s="13" t="s">
        <v>23</v>
      </c>
      <c r="E52" s="27"/>
      <c r="F52" s="28"/>
      <c r="G52" s="28"/>
      <c r="H52" s="28"/>
      <c r="I52" s="29"/>
      <c r="J52" s="2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row>
    <row r="53" spans="1:111" s="254" customFormat="1" ht="45" customHeight="1">
      <c r="A53" s="245"/>
      <c r="B53" s="245"/>
      <c r="C53" s="33" t="s">
        <v>78</v>
      </c>
      <c r="D53" s="250" t="s">
        <v>415</v>
      </c>
      <c r="E53" s="245"/>
      <c r="F53" s="246"/>
      <c r="G53" s="246"/>
      <c r="H53" s="246"/>
      <c r="I53" s="251"/>
      <c r="J53" s="246"/>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c r="CO53" s="243"/>
      <c r="CP53" s="243"/>
      <c r="CQ53" s="243"/>
      <c r="CR53" s="243"/>
      <c r="CS53" s="243"/>
      <c r="CT53" s="243"/>
      <c r="CU53" s="243"/>
      <c r="CV53" s="243"/>
      <c r="CW53" s="243"/>
      <c r="CX53" s="243"/>
      <c r="CY53" s="243"/>
      <c r="CZ53" s="243"/>
      <c r="DA53" s="243"/>
      <c r="DB53" s="243"/>
      <c r="DC53" s="243"/>
      <c r="DD53" s="243"/>
      <c r="DE53" s="243"/>
      <c r="DF53" s="243"/>
      <c r="DG53" s="243"/>
    </row>
    <row r="54" spans="1:111" s="254" customFormat="1" ht="45" customHeight="1">
      <c r="A54" s="133">
        <v>87878</v>
      </c>
      <c r="B54" s="133" t="s">
        <v>13</v>
      </c>
      <c r="C54" s="134" t="s">
        <v>638</v>
      </c>
      <c r="D54" s="127" t="s">
        <v>517</v>
      </c>
      <c r="E54" s="133" t="s">
        <v>147</v>
      </c>
      <c r="F54" s="327">
        <f>'Memória de Cálculo '!Z74-F50</f>
        <v>938.1</v>
      </c>
      <c r="G54" s="139">
        <f>$J$4</f>
        <v>0.2487</v>
      </c>
      <c r="H54" s="135"/>
      <c r="I54" s="202">
        <f>H54*(1+G54)</f>
        <v>0</v>
      </c>
      <c r="J54" s="23">
        <f>F54*I54</f>
        <v>0</v>
      </c>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c r="CO54" s="243"/>
      <c r="CP54" s="243"/>
      <c r="CQ54" s="243"/>
      <c r="CR54" s="243"/>
      <c r="CS54" s="243"/>
      <c r="CT54" s="243"/>
      <c r="CU54" s="243"/>
      <c r="CV54" s="243"/>
      <c r="CW54" s="243"/>
      <c r="CX54" s="243"/>
      <c r="CY54" s="243"/>
      <c r="CZ54" s="243"/>
      <c r="DA54" s="243"/>
      <c r="DB54" s="243"/>
      <c r="DC54" s="243"/>
      <c r="DD54" s="243"/>
      <c r="DE54" s="243"/>
      <c r="DF54" s="243"/>
      <c r="DG54" s="243"/>
    </row>
    <row r="55" spans="1:111" s="254" customFormat="1" ht="45" customHeight="1">
      <c r="A55" s="133">
        <v>87792</v>
      </c>
      <c r="B55" s="133" t="s">
        <v>13</v>
      </c>
      <c r="C55" s="134" t="s">
        <v>639</v>
      </c>
      <c r="D55" s="127" t="s">
        <v>518</v>
      </c>
      <c r="E55" s="133" t="s">
        <v>147</v>
      </c>
      <c r="F55" s="327">
        <f>F54</f>
        <v>938.1</v>
      </c>
      <c r="G55" s="139">
        <f>$J$4</f>
        <v>0.2487</v>
      </c>
      <c r="H55" s="135"/>
      <c r="I55" s="202">
        <f>H55*(1+G55)</f>
        <v>0</v>
      </c>
      <c r="J55" s="23">
        <f>F55*I55</f>
        <v>0</v>
      </c>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c r="CO55" s="243"/>
      <c r="CP55" s="243"/>
      <c r="CQ55" s="243"/>
      <c r="CR55" s="243"/>
      <c r="CS55" s="243"/>
      <c r="CT55" s="243"/>
      <c r="CU55" s="243"/>
      <c r="CV55" s="243"/>
      <c r="CW55" s="243"/>
      <c r="CX55" s="243"/>
      <c r="CY55" s="243"/>
      <c r="CZ55" s="243"/>
      <c r="DA55" s="243"/>
      <c r="DB55" s="243"/>
      <c r="DC55" s="243"/>
      <c r="DD55" s="243"/>
      <c r="DE55" s="243"/>
      <c r="DF55" s="243"/>
      <c r="DG55" s="243"/>
    </row>
    <row r="56" spans="1:111" s="254" customFormat="1" ht="45" customHeight="1">
      <c r="A56" s="133">
        <v>87243</v>
      </c>
      <c r="B56" s="133" t="s">
        <v>13</v>
      </c>
      <c r="C56" s="134" t="s">
        <v>640</v>
      </c>
      <c r="D56" s="127" t="s">
        <v>576</v>
      </c>
      <c r="E56" s="133" t="s">
        <v>147</v>
      </c>
      <c r="F56" s="327">
        <f>'Memória de Cálculo '!Z80</f>
        <v>0</v>
      </c>
      <c r="G56" s="139">
        <f>$J$4</f>
        <v>0.2487</v>
      </c>
      <c r="H56" s="135"/>
      <c r="I56" s="202">
        <f>H56*(1+G56)</f>
        <v>0</v>
      </c>
      <c r="J56" s="23">
        <f>F56*I56</f>
        <v>0</v>
      </c>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c r="CO56" s="243"/>
      <c r="CP56" s="243"/>
      <c r="CQ56" s="243"/>
      <c r="CR56" s="243"/>
      <c r="CS56" s="243"/>
      <c r="CT56" s="243"/>
      <c r="CU56" s="243"/>
      <c r="CV56" s="243"/>
      <c r="CW56" s="243"/>
      <c r="CX56" s="243"/>
      <c r="CY56" s="243"/>
      <c r="CZ56" s="243"/>
      <c r="DA56" s="243"/>
      <c r="DB56" s="243"/>
      <c r="DC56" s="243"/>
      <c r="DD56" s="243"/>
      <c r="DE56" s="243"/>
      <c r="DF56" s="243"/>
      <c r="DG56" s="243"/>
    </row>
    <row r="57" spans="1:111" s="254" customFormat="1" ht="45" customHeight="1">
      <c r="A57" s="126">
        <v>87272</v>
      </c>
      <c r="B57" s="133" t="s">
        <v>13</v>
      </c>
      <c r="C57" s="134" t="s">
        <v>641</v>
      </c>
      <c r="D57" s="127" t="s">
        <v>579</v>
      </c>
      <c r="E57" s="126" t="s">
        <v>147</v>
      </c>
      <c r="F57" s="327">
        <f>'Memória de Cálculo '!AB74</f>
        <v>89.7</v>
      </c>
      <c r="G57" s="139">
        <f>$J$4</f>
        <v>0.2487</v>
      </c>
      <c r="H57" s="23"/>
      <c r="I57" s="202">
        <f>H57*(1+G57)</f>
        <v>0</v>
      </c>
      <c r="J57" s="23">
        <f>F57*I57</f>
        <v>0</v>
      </c>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c r="CO57" s="243"/>
      <c r="CP57" s="243"/>
      <c r="CQ57" s="243"/>
      <c r="CR57" s="243"/>
      <c r="CS57" s="243"/>
      <c r="CT57" s="243"/>
      <c r="CU57" s="243"/>
      <c r="CV57" s="243"/>
      <c r="CW57" s="243"/>
      <c r="CX57" s="243"/>
      <c r="CY57" s="243"/>
      <c r="CZ57" s="243"/>
      <c r="DA57" s="243"/>
      <c r="DB57" s="243"/>
      <c r="DC57" s="243"/>
      <c r="DD57" s="243"/>
      <c r="DE57" s="243"/>
      <c r="DF57" s="243"/>
      <c r="DG57" s="243"/>
    </row>
    <row r="58" spans="1:111" s="254" customFormat="1" ht="45" customHeight="1">
      <c r="A58" s="133"/>
      <c r="B58" s="133"/>
      <c r="C58" s="33" t="s">
        <v>391</v>
      </c>
      <c r="D58" s="34" t="s">
        <v>228</v>
      </c>
      <c r="E58" s="133"/>
      <c r="F58" s="111"/>
      <c r="G58" s="135"/>
      <c r="H58" s="135"/>
      <c r="I58" s="202"/>
      <c r="J58" s="135"/>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row>
    <row r="59" spans="1:111" s="254" customFormat="1" ht="45" customHeight="1">
      <c r="A59" s="126">
        <v>87881</v>
      </c>
      <c r="B59" s="133" t="s">
        <v>13</v>
      </c>
      <c r="C59" s="33"/>
      <c r="D59" s="127" t="s">
        <v>956</v>
      </c>
      <c r="E59" s="133" t="s">
        <v>147</v>
      </c>
      <c r="F59" s="327">
        <v>53.45</v>
      </c>
      <c r="G59" s="139">
        <f t="shared" ref="G59:G60" si="29">$J$4</f>
        <v>0.2487</v>
      </c>
      <c r="H59" s="23"/>
      <c r="I59" s="202">
        <f t="shared" ref="I59:I60" si="30">H59*(1+G59)</f>
        <v>0</v>
      </c>
      <c r="J59" s="23">
        <f t="shared" ref="J59:J60" si="31">F59*I59</f>
        <v>0</v>
      </c>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c r="CO59" s="243"/>
      <c r="CP59" s="243"/>
      <c r="CQ59" s="243"/>
      <c r="CR59" s="243"/>
      <c r="CS59" s="243"/>
      <c r="CT59" s="243"/>
      <c r="CU59" s="243"/>
      <c r="CV59" s="243"/>
      <c r="CW59" s="243"/>
      <c r="CX59" s="243"/>
      <c r="CY59" s="243"/>
      <c r="CZ59" s="243"/>
      <c r="DA59" s="243"/>
      <c r="DB59" s="243"/>
      <c r="DC59" s="243"/>
      <c r="DD59" s="243"/>
      <c r="DE59" s="243"/>
      <c r="DF59" s="243"/>
      <c r="DG59" s="243"/>
    </row>
    <row r="60" spans="1:111" s="254" customFormat="1" ht="45" customHeight="1">
      <c r="A60" s="133">
        <v>90407</v>
      </c>
      <c r="B60" s="133" t="s">
        <v>13</v>
      </c>
      <c r="C60" s="33"/>
      <c r="D60" s="127" t="s">
        <v>957</v>
      </c>
      <c r="E60" s="133" t="s">
        <v>147</v>
      </c>
      <c r="F60" s="327">
        <f>F59</f>
        <v>53.45</v>
      </c>
      <c r="G60" s="139">
        <f t="shared" si="29"/>
        <v>0.2487</v>
      </c>
      <c r="H60" s="23"/>
      <c r="I60" s="202">
        <f t="shared" si="30"/>
        <v>0</v>
      </c>
      <c r="J60" s="23">
        <f t="shared" si="31"/>
        <v>0</v>
      </c>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c r="CO60" s="243"/>
      <c r="CP60" s="243"/>
      <c r="CQ60" s="243"/>
      <c r="CR60" s="243"/>
      <c r="CS60" s="243"/>
      <c r="CT60" s="243"/>
      <c r="CU60" s="243"/>
      <c r="CV60" s="243"/>
      <c r="CW60" s="243"/>
      <c r="CX60" s="243"/>
      <c r="CY60" s="243"/>
      <c r="CZ60" s="243"/>
      <c r="DA60" s="243"/>
      <c r="DB60" s="243"/>
      <c r="DC60" s="243"/>
      <c r="DD60" s="243"/>
      <c r="DE60" s="243"/>
      <c r="DF60" s="243"/>
      <c r="DG60" s="243"/>
    </row>
    <row r="61" spans="1:111" ht="35.1" customHeight="1">
      <c r="A61" s="30"/>
      <c r="B61" s="30"/>
      <c r="C61" s="35"/>
      <c r="D61" s="32"/>
      <c r="E61" s="30"/>
      <c r="F61" s="31"/>
      <c r="G61" s="31"/>
      <c r="H61" s="364" t="s">
        <v>17</v>
      </c>
      <c r="I61" s="364"/>
      <c r="J61" s="40">
        <f>SUM(J53:J60)</f>
        <v>0</v>
      </c>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row>
    <row r="62" spans="1:111" ht="35.1" customHeight="1">
      <c r="A62" s="27"/>
      <c r="B62" s="27"/>
      <c r="C62" s="12" t="s">
        <v>79</v>
      </c>
      <c r="D62" s="13" t="s">
        <v>21</v>
      </c>
      <c r="E62" s="27"/>
      <c r="F62" s="28"/>
      <c r="G62" s="28"/>
      <c r="H62" s="28"/>
      <c r="I62" s="29"/>
      <c r="J62" s="28"/>
    </row>
    <row r="63" spans="1:111" s="321" customFormat="1" ht="45" customHeight="1">
      <c r="A63" s="247"/>
      <c r="B63" s="247"/>
      <c r="C63" s="114" t="s">
        <v>80</v>
      </c>
      <c r="D63" s="115" t="s">
        <v>470</v>
      </c>
      <c r="E63" s="247"/>
      <c r="F63" s="248"/>
      <c r="G63" s="248"/>
      <c r="H63" s="248"/>
      <c r="I63" s="249"/>
      <c r="J63" s="248"/>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320"/>
      <c r="BQ63" s="320"/>
      <c r="BR63" s="320"/>
      <c r="BS63" s="320"/>
      <c r="BT63" s="320"/>
      <c r="BU63" s="320"/>
      <c r="BV63" s="320"/>
      <c r="BW63" s="320"/>
      <c r="BX63" s="320"/>
      <c r="BY63" s="320"/>
      <c r="BZ63" s="320"/>
      <c r="CA63" s="320"/>
      <c r="CB63" s="320"/>
      <c r="CC63" s="320"/>
      <c r="CD63" s="320"/>
      <c r="CE63" s="320"/>
      <c r="CF63" s="320"/>
      <c r="CG63" s="320"/>
      <c r="CH63" s="320"/>
      <c r="CI63" s="320"/>
      <c r="CJ63" s="320"/>
      <c r="CK63" s="320"/>
      <c r="CL63" s="320"/>
      <c r="CM63" s="320"/>
      <c r="CN63" s="320"/>
      <c r="CO63" s="320"/>
      <c r="CP63" s="320"/>
      <c r="CQ63" s="320"/>
      <c r="CR63" s="320"/>
      <c r="CS63" s="320"/>
      <c r="CT63" s="320"/>
      <c r="CU63" s="320"/>
      <c r="CV63" s="320"/>
      <c r="CW63" s="320"/>
      <c r="CX63" s="320"/>
      <c r="CY63" s="320"/>
      <c r="CZ63" s="320"/>
      <c r="DA63" s="320"/>
      <c r="DB63" s="320"/>
      <c r="DC63" s="320"/>
      <c r="DD63" s="320"/>
      <c r="DE63" s="320"/>
      <c r="DF63" s="320"/>
      <c r="DG63" s="320"/>
    </row>
    <row r="64" spans="1:111" s="254" customFormat="1" ht="45" customHeight="1">
      <c r="A64" s="126" t="str">
        <f>MID(Composição!$A$939,7,15)</f>
        <v>PS - 045</v>
      </c>
      <c r="B64" s="126" t="s">
        <v>137</v>
      </c>
      <c r="C64" s="21" t="s">
        <v>113</v>
      </c>
      <c r="D64" s="110" t="str">
        <f>MID(Composição!$A$940,9,200)</f>
        <v>COBERTURA TRAPEZOIDAL EM TELHA ALUZINCO E=0,43MM, S/PINTURA, COM DUAS FACES TRAPEZOIDAIS E COM RECHEIRO DE POLIESTIRENO EXPANDIDO (EPS ALTURA =3CM) - FORNECIMENTO E INSTALAÇÃO.</v>
      </c>
      <c r="E64" s="126" t="s">
        <v>14</v>
      </c>
      <c r="F64" s="327">
        <v>350.88</v>
      </c>
      <c r="G64" s="124">
        <f t="shared" ref="G64:G70" si="32">$J$4</f>
        <v>0.2487</v>
      </c>
      <c r="H64" s="23"/>
      <c r="I64" s="202">
        <f>H64*(1+G64)</f>
        <v>0</v>
      </c>
      <c r="J64" s="23">
        <f>F64*I64</f>
        <v>0</v>
      </c>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c r="CO64" s="243"/>
      <c r="CP64" s="243"/>
      <c r="CQ64" s="243"/>
      <c r="CR64" s="243"/>
      <c r="CS64" s="243"/>
      <c r="CT64" s="243"/>
      <c r="CU64" s="243"/>
      <c r="CV64" s="243"/>
      <c r="CW64" s="243"/>
      <c r="CX64" s="243"/>
      <c r="CY64" s="243"/>
      <c r="CZ64" s="243"/>
      <c r="DA64" s="243"/>
      <c r="DB64" s="243"/>
      <c r="DC64" s="243"/>
      <c r="DD64" s="243"/>
      <c r="DE64" s="243"/>
      <c r="DF64" s="243"/>
      <c r="DG64" s="243"/>
    </row>
    <row r="65" spans="1:111" s="254" customFormat="1" ht="52.5" customHeight="1">
      <c r="A65" s="133">
        <v>72110</v>
      </c>
      <c r="B65" s="133" t="s">
        <v>13</v>
      </c>
      <c r="C65" s="21" t="s">
        <v>114</v>
      </c>
      <c r="D65" s="127" t="s">
        <v>803</v>
      </c>
      <c r="E65" s="126" t="s">
        <v>14</v>
      </c>
      <c r="F65" s="327">
        <f>F64</f>
        <v>350.88</v>
      </c>
      <c r="G65" s="139">
        <f t="shared" si="32"/>
        <v>0.2487</v>
      </c>
      <c r="H65" s="135"/>
      <c r="I65" s="202">
        <f>H65*(1+G65)</f>
        <v>0</v>
      </c>
      <c r="J65" s="23">
        <f>F65*I65</f>
        <v>0</v>
      </c>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S65" s="243"/>
      <c r="CT65" s="243"/>
      <c r="CU65" s="243"/>
      <c r="CV65" s="243"/>
      <c r="CW65" s="243"/>
      <c r="CX65" s="243"/>
      <c r="CY65" s="243"/>
      <c r="CZ65" s="243"/>
      <c r="DA65" s="243"/>
      <c r="DB65" s="243"/>
      <c r="DC65" s="243"/>
      <c r="DD65" s="243"/>
      <c r="DE65" s="243"/>
      <c r="DF65" s="243"/>
      <c r="DG65" s="243"/>
    </row>
    <row r="66" spans="1:111" s="254" customFormat="1" ht="45" customHeight="1">
      <c r="A66" s="133">
        <v>75220</v>
      </c>
      <c r="B66" s="133" t="s">
        <v>13</v>
      </c>
      <c r="C66" s="21" t="s">
        <v>686</v>
      </c>
      <c r="D66" s="127" t="s">
        <v>571</v>
      </c>
      <c r="E66" s="126" t="s">
        <v>28</v>
      </c>
      <c r="F66" s="327">
        <v>25.8</v>
      </c>
      <c r="G66" s="139">
        <f t="shared" si="32"/>
        <v>0.2487</v>
      </c>
      <c r="H66" s="135"/>
      <c r="I66" s="202">
        <f>H66*(1+G66)</f>
        <v>0</v>
      </c>
      <c r="J66" s="23">
        <f>F66*I66</f>
        <v>0</v>
      </c>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c r="CO66" s="243"/>
      <c r="CP66" s="243"/>
      <c r="CQ66" s="243"/>
      <c r="CR66" s="243"/>
      <c r="CS66" s="243"/>
      <c r="CT66" s="243"/>
      <c r="CU66" s="243"/>
      <c r="CV66" s="243"/>
      <c r="CW66" s="243"/>
      <c r="CX66" s="243"/>
      <c r="CY66" s="243"/>
      <c r="CZ66" s="243"/>
      <c r="DA66" s="243"/>
      <c r="DB66" s="243"/>
      <c r="DC66" s="243"/>
      <c r="DD66" s="243"/>
      <c r="DE66" s="243"/>
      <c r="DF66" s="243"/>
      <c r="DG66" s="243"/>
    </row>
    <row r="67" spans="1:111" s="254" customFormat="1" ht="45" customHeight="1">
      <c r="A67" s="133" t="s">
        <v>577</v>
      </c>
      <c r="B67" s="133" t="s">
        <v>13</v>
      </c>
      <c r="C67" s="21" t="s">
        <v>687</v>
      </c>
      <c r="D67" s="127" t="s">
        <v>578</v>
      </c>
      <c r="E67" s="126" t="s">
        <v>14</v>
      </c>
      <c r="F67" s="327">
        <f>F65</f>
        <v>350.88</v>
      </c>
      <c r="G67" s="139">
        <f t="shared" si="32"/>
        <v>0.2487</v>
      </c>
      <c r="H67" s="135"/>
      <c r="I67" s="202">
        <f>H67*(1+G67)</f>
        <v>0</v>
      </c>
      <c r="J67" s="23">
        <f>F67*I67</f>
        <v>0</v>
      </c>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c r="CO67" s="243"/>
      <c r="CP67" s="243"/>
      <c r="CQ67" s="243"/>
      <c r="CR67" s="243"/>
      <c r="CS67" s="243"/>
      <c r="CT67" s="243"/>
      <c r="CU67" s="243"/>
      <c r="CV67" s="243"/>
      <c r="CW67" s="243"/>
      <c r="CX67" s="243"/>
      <c r="CY67" s="243"/>
      <c r="CZ67" s="243"/>
      <c r="DA67" s="243"/>
      <c r="DB67" s="243"/>
      <c r="DC67" s="243"/>
      <c r="DD67" s="243"/>
      <c r="DE67" s="243"/>
      <c r="DF67" s="243"/>
      <c r="DG67" s="243"/>
    </row>
    <row r="68" spans="1:111" s="321" customFormat="1" ht="45" customHeight="1">
      <c r="A68" s="247"/>
      <c r="B68" s="247"/>
      <c r="C68" s="114" t="s">
        <v>81</v>
      </c>
      <c r="D68" s="115" t="s">
        <v>471</v>
      </c>
      <c r="E68" s="247"/>
      <c r="F68" s="248"/>
      <c r="G68" s="248"/>
      <c r="H68" s="248"/>
      <c r="I68" s="249"/>
      <c r="J68" s="248"/>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320"/>
      <c r="BQ68" s="320"/>
      <c r="BR68" s="320"/>
      <c r="BS68" s="320"/>
      <c r="BT68" s="320"/>
      <c r="BU68" s="320"/>
      <c r="BV68" s="320"/>
      <c r="BW68" s="320"/>
      <c r="BX68" s="320"/>
      <c r="BY68" s="320"/>
      <c r="BZ68" s="320"/>
      <c r="CA68" s="320"/>
      <c r="CB68" s="320"/>
      <c r="CC68" s="320"/>
      <c r="CD68" s="320"/>
      <c r="CE68" s="320"/>
      <c r="CF68" s="320"/>
      <c r="CG68" s="320"/>
      <c r="CH68" s="320"/>
      <c r="CI68" s="320"/>
      <c r="CJ68" s="320"/>
      <c r="CK68" s="320"/>
      <c r="CL68" s="320"/>
      <c r="CM68" s="320"/>
      <c r="CN68" s="320"/>
      <c r="CO68" s="320"/>
      <c r="CP68" s="320"/>
      <c r="CQ68" s="320"/>
      <c r="CR68" s="320"/>
      <c r="CS68" s="320"/>
      <c r="CT68" s="320"/>
      <c r="CU68" s="320"/>
      <c r="CV68" s="320"/>
      <c r="CW68" s="320"/>
      <c r="CX68" s="320"/>
      <c r="CY68" s="320"/>
      <c r="CZ68" s="320"/>
      <c r="DA68" s="320"/>
      <c r="DB68" s="320"/>
      <c r="DC68" s="320"/>
      <c r="DD68" s="320"/>
      <c r="DE68" s="320"/>
      <c r="DF68" s="320"/>
      <c r="DG68" s="320"/>
    </row>
    <row r="69" spans="1:111" s="254" customFormat="1" ht="45" customHeight="1">
      <c r="A69" s="133">
        <v>94229</v>
      </c>
      <c r="B69" s="133" t="s">
        <v>13</v>
      </c>
      <c r="C69" s="21" t="s">
        <v>115</v>
      </c>
      <c r="D69" s="127" t="s">
        <v>572</v>
      </c>
      <c r="E69" s="133" t="s">
        <v>28</v>
      </c>
      <c r="F69" s="327">
        <v>4.2</v>
      </c>
      <c r="G69" s="139">
        <f t="shared" si="32"/>
        <v>0.2487</v>
      </c>
      <c r="H69" s="135"/>
      <c r="I69" s="202">
        <f>H69*(1+G69)</f>
        <v>0</v>
      </c>
      <c r="J69" s="23">
        <f>F69*I69</f>
        <v>0</v>
      </c>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c r="CO69" s="243"/>
      <c r="CP69" s="243"/>
      <c r="CQ69" s="243"/>
      <c r="CR69" s="243"/>
      <c r="CS69" s="243"/>
      <c r="CT69" s="243"/>
      <c r="CU69" s="243"/>
      <c r="CV69" s="243"/>
      <c r="CW69" s="243"/>
      <c r="CX69" s="243"/>
      <c r="CY69" s="243"/>
      <c r="CZ69" s="243"/>
      <c r="DA69" s="243"/>
      <c r="DB69" s="243"/>
      <c r="DC69" s="243"/>
      <c r="DD69" s="243"/>
      <c r="DE69" s="243"/>
      <c r="DF69" s="243"/>
      <c r="DG69" s="243"/>
    </row>
    <row r="70" spans="1:111" s="254" customFormat="1" ht="45" customHeight="1">
      <c r="A70" s="133">
        <v>94231</v>
      </c>
      <c r="B70" s="133" t="s">
        <v>13</v>
      </c>
      <c r="C70" s="21" t="s">
        <v>116</v>
      </c>
      <c r="D70" s="127" t="s">
        <v>508</v>
      </c>
      <c r="E70" s="133" t="s">
        <v>28</v>
      </c>
      <c r="F70" s="327">
        <v>7.2</v>
      </c>
      <c r="G70" s="139">
        <f t="shared" si="32"/>
        <v>0.2487</v>
      </c>
      <c r="H70" s="135"/>
      <c r="I70" s="202">
        <f>H70*(1+G70)</f>
        <v>0</v>
      </c>
      <c r="J70" s="23">
        <f>F70*I70</f>
        <v>0</v>
      </c>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c r="CO70" s="243"/>
      <c r="CP70" s="243"/>
      <c r="CQ70" s="243"/>
      <c r="CR70" s="243"/>
      <c r="CS70" s="243"/>
      <c r="CT70" s="243"/>
      <c r="CU70" s="243"/>
      <c r="CV70" s="243"/>
      <c r="CW70" s="243"/>
      <c r="CX70" s="243"/>
      <c r="CY70" s="243"/>
      <c r="CZ70" s="243"/>
      <c r="DA70" s="243"/>
      <c r="DB70" s="243"/>
      <c r="DC70" s="243"/>
      <c r="DD70" s="243"/>
      <c r="DE70" s="243"/>
      <c r="DF70" s="243"/>
      <c r="DG70" s="243"/>
    </row>
    <row r="71" spans="1:111" ht="35.1" customHeight="1">
      <c r="A71" s="30"/>
      <c r="B71" s="30"/>
      <c r="C71" s="35"/>
      <c r="D71" s="32"/>
      <c r="E71" s="30"/>
      <c r="F71" s="31"/>
      <c r="G71" s="31"/>
      <c r="H71" s="364" t="s">
        <v>17</v>
      </c>
      <c r="I71" s="364"/>
      <c r="J71" s="40">
        <f>SUM(J64:J70)</f>
        <v>0</v>
      </c>
    </row>
    <row r="72" spans="1:111" ht="35.1" customHeight="1">
      <c r="A72" s="27"/>
      <c r="B72" s="27"/>
      <c r="C72" s="12" t="s">
        <v>82</v>
      </c>
      <c r="D72" s="13" t="s">
        <v>22</v>
      </c>
      <c r="E72" s="27"/>
      <c r="F72" s="28"/>
      <c r="G72" s="28"/>
      <c r="H72" s="28"/>
      <c r="I72" s="29"/>
      <c r="J72" s="28"/>
    </row>
    <row r="73" spans="1:111" s="321" customFormat="1" ht="45" customHeight="1">
      <c r="A73" s="247"/>
      <c r="B73" s="247"/>
      <c r="C73" s="114" t="s">
        <v>83</v>
      </c>
      <c r="D73" s="115" t="s">
        <v>110</v>
      </c>
      <c r="E73" s="247"/>
      <c r="F73" s="248"/>
      <c r="G73" s="248"/>
      <c r="H73" s="248"/>
      <c r="I73" s="249"/>
      <c r="J73" s="248"/>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320"/>
      <c r="BQ73" s="320"/>
      <c r="BR73" s="320"/>
      <c r="BS73" s="320"/>
      <c r="BT73" s="320"/>
      <c r="BU73" s="320"/>
      <c r="BV73" s="320"/>
      <c r="BW73" s="320"/>
      <c r="BX73" s="320"/>
      <c r="BY73" s="320"/>
      <c r="BZ73" s="320"/>
      <c r="CA73" s="320"/>
      <c r="CB73" s="320"/>
      <c r="CC73" s="320"/>
      <c r="CD73" s="320"/>
      <c r="CE73" s="320"/>
      <c r="CF73" s="320"/>
      <c r="CG73" s="320"/>
      <c r="CH73" s="320"/>
      <c r="CI73" s="320"/>
      <c r="CJ73" s="320"/>
      <c r="CK73" s="320"/>
      <c r="CL73" s="320"/>
      <c r="CM73" s="320"/>
      <c r="CN73" s="320"/>
      <c r="CO73" s="320"/>
      <c r="CP73" s="320"/>
      <c r="CQ73" s="320"/>
      <c r="CR73" s="320"/>
      <c r="CS73" s="320"/>
      <c r="CT73" s="320"/>
      <c r="CU73" s="320"/>
      <c r="CV73" s="320"/>
      <c r="CW73" s="320"/>
      <c r="CX73" s="320"/>
      <c r="CY73" s="320"/>
      <c r="CZ73" s="320"/>
      <c r="DA73" s="320"/>
      <c r="DB73" s="320"/>
      <c r="DC73" s="320"/>
      <c r="DD73" s="320"/>
      <c r="DE73" s="320"/>
      <c r="DF73" s="320"/>
      <c r="DG73" s="320"/>
    </row>
    <row r="74" spans="1:111" s="323" customFormat="1" ht="45" customHeight="1">
      <c r="A74" s="109">
        <v>91341</v>
      </c>
      <c r="B74" s="109" t="s">
        <v>13</v>
      </c>
      <c r="C74" s="98" t="s">
        <v>32</v>
      </c>
      <c r="D74" s="99" t="s">
        <v>789</v>
      </c>
      <c r="E74" s="109" t="s">
        <v>147</v>
      </c>
      <c r="F74" s="327">
        <v>7.56</v>
      </c>
      <c r="G74" s="112">
        <f t="shared" ref="G74:G77" si="33">$J$4</f>
        <v>0.2487</v>
      </c>
      <c r="H74" s="111"/>
      <c r="I74" s="24">
        <f t="shared" ref="I74" si="34">H74*(1+G74)</f>
        <v>0</v>
      </c>
      <c r="J74" s="111">
        <f>F74*I74</f>
        <v>0</v>
      </c>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322"/>
      <c r="BQ74" s="322"/>
      <c r="BR74" s="322"/>
      <c r="BS74" s="322"/>
      <c r="BT74" s="322"/>
      <c r="BU74" s="322"/>
      <c r="BV74" s="322"/>
      <c r="BW74" s="322"/>
      <c r="BX74" s="322"/>
      <c r="BY74" s="322"/>
      <c r="BZ74" s="322"/>
      <c r="CA74" s="322"/>
      <c r="CB74" s="322"/>
      <c r="CC74" s="322"/>
      <c r="CD74" s="322"/>
      <c r="CE74" s="322"/>
      <c r="CF74" s="322"/>
      <c r="CG74" s="322"/>
      <c r="CH74" s="322"/>
      <c r="CI74" s="322"/>
      <c r="CJ74" s="322"/>
      <c r="CK74" s="322"/>
      <c r="CL74" s="322"/>
      <c r="CM74" s="322"/>
      <c r="CN74" s="322"/>
      <c r="CO74" s="322"/>
      <c r="CP74" s="322"/>
      <c r="CQ74" s="322"/>
      <c r="CR74" s="322"/>
      <c r="CS74" s="322"/>
      <c r="CT74" s="322"/>
      <c r="CU74" s="322"/>
      <c r="CV74" s="322"/>
      <c r="CW74" s="322"/>
      <c r="CX74" s="322"/>
      <c r="CY74" s="322"/>
      <c r="CZ74" s="322"/>
      <c r="DA74" s="322"/>
      <c r="DB74" s="322"/>
      <c r="DC74" s="322"/>
      <c r="DD74" s="322"/>
      <c r="DE74" s="322"/>
      <c r="DF74" s="322"/>
      <c r="DG74" s="322"/>
    </row>
    <row r="75" spans="1:111" s="323" customFormat="1" ht="45" customHeight="1">
      <c r="A75" s="109">
        <v>91341</v>
      </c>
      <c r="B75" s="109" t="s">
        <v>13</v>
      </c>
      <c r="C75" s="98" t="s">
        <v>33</v>
      </c>
      <c r="D75" s="99" t="s">
        <v>790</v>
      </c>
      <c r="E75" s="109" t="s">
        <v>147</v>
      </c>
      <c r="F75" s="327">
        <v>3.36</v>
      </c>
      <c r="G75" s="112">
        <f t="shared" si="33"/>
        <v>0.2487</v>
      </c>
      <c r="H75" s="111"/>
      <c r="I75" s="24">
        <f t="shared" ref="I75:I76" si="35">H75*(1+G75)</f>
        <v>0</v>
      </c>
      <c r="J75" s="111">
        <f t="shared" ref="J75:J76" si="36">F75*I75</f>
        <v>0</v>
      </c>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c r="CW75" s="322"/>
      <c r="CX75" s="322"/>
      <c r="CY75" s="322"/>
      <c r="CZ75" s="322"/>
      <c r="DA75" s="322"/>
      <c r="DB75" s="322"/>
      <c r="DC75" s="322"/>
      <c r="DD75" s="322"/>
      <c r="DE75" s="322"/>
      <c r="DF75" s="322"/>
      <c r="DG75" s="322"/>
    </row>
    <row r="76" spans="1:111" s="323" customFormat="1" ht="45" customHeight="1">
      <c r="A76" s="109">
        <v>91341</v>
      </c>
      <c r="B76" s="109" t="s">
        <v>13</v>
      </c>
      <c r="C76" s="98" t="s">
        <v>793</v>
      </c>
      <c r="D76" s="99" t="s">
        <v>791</v>
      </c>
      <c r="E76" s="109" t="s">
        <v>147</v>
      </c>
      <c r="F76" s="327">
        <v>5.67</v>
      </c>
      <c r="G76" s="112">
        <f t="shared" si="33"/>
        <v>0.2487</v>
      </c>
      <c r="H76" s="111"/>
      <c r="I76" s="24">
        <f t="shared" si="35"/>
        <v>0</v>
      </c>
      <c r="J76" s="111">
        <f t="shared" si="36"/>
        <v>0</v>
      </c>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322"/>
      <c r="BQ76" s="322"/>
      <c r="BR76" s="322"/>
      <c r="BS76" s="322"/>
      <c r="BT76" s="322"/>
      <c r="BU76" s="322"/>
      <c r="BV76" s="322"/>
      <c r="BW76" s="322"/>
      <c r="BX76" s="322"/>
      <c r="BY76" s="322"/>
      <c r="BZ76" s="322"/>
      <c r="CA76" s="322"/>
      <c r="CB76" s="322"/>
      <c r="CC76" s="322"/>
      <c r="CD76" s="322"/>
      <c r="CE76" s="322"/>
      <c r="CF76" s="322"/>
      <c r="CG76" s="322"/>
      <c r="CH76" s="322"/>
      <c r="CI76" s="322"/>
      <c r="CJ76" s="322"/>
      <c r="CK76" s="322"/>
      <c r="CL76" s="322"/>
      <c r="CM76" s="322"/>
      <c r="CN76" s="322"/>
      <c r="CO76" s="322"/>
      <c r="CP76" s="322"/>
      <c r="CQ76" s="322"/>
      <c r="CR76" s="322"/>
      <c r="CS76" s="322"/>
      <c r="CT76" s="322"/>
      <c r="CU76" s="322"/>
      <c r="CV76" s="322"/>
      <c r="CW76" s="322"/>
      <c r="CX76" s="322"/>
      <c r="CY76" s="322"/>
      <c r="CZ76" s="322"/>
      <c r="DA76" s="322"/>
      <c r="DB76" s="322"/>
      <c r="DC76" s="322"/>
      <c r="DD76" s="322"/>
      <c r="DE76" s="322"/>
      <c r="DF76" s="322"/>
      <c r="DG76" s="322"/>
    </row>
    <row r="77" spans="1:111" s="323" customFormat="1" ht="45" customHeight="1">
      <c r="A77" s="109">
        <v>68054</v>
      </c>
      <c r="B77" s="109" t="s">
        <v>13</v>
      </c>
      <c r="C77" s="98" t="s">
        <v>794</v>
      </c>
      <c r="D77" s="99" t="s">
        <v>792</v>
      </c>
      <c r="E77" s="109" t="s">
        <v>147</v>
      </c>
      <c r="F77" s="327">
        <v>18.3</v>
      </c>
      <c r="G77" s="112">
        <f t="shared" si="33"/>
        <v>0.2487</v>
      </c>
      <c r="H77" s="111"/>
      <c r="I77" s="24">
        <f t="shared" ref="I77" si="37">H77*(1+G77)</f>
        <v>0</v>
      </c>
      <c r="J77" s="111">
        <f t="shared" ref="J77" si="38">F77*I77</f>
        <v>0</v>
      </c>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322"/>
      <c r="BQ77" s="322"/>
      <c r="BR77" s="322"/>
      <c r="BS77" s="322"/>
      <c r="BT77" s="322"/>
      <c r="BU77" s="322"/>
      <c r="BV77" s="322"/>
      <c r="BW77" s="322"/>
      <c r="BX77" s="322"/>
      <c r="BY77" s="322"/>
      <c r="BZ77" s="322"/>
      <c r="CA77" s="322"/>
      <c r="CB77" s="322"/>
      <c r="CC77" s="322"/>
      <c r="CD77" s="322"/>
      <c r="CE77" s="322"/>
      <c r="CF77" s="322"/>
      <c r="CG77" s="322"/>
      <c r="CH77" s="322"/>
      <c r="CI77" s="322"/>
      <c r="CJ77" s="322"/>
      <c r="CK77" s="322"/>
      <c r="CL77" s="322"/>
      <c r="CM77" s="322"/>
      <c r="CN77" s="322"/>
      <c r="CO77" s="322"/>
      <c r="CP77" s="322"/>
      <c r="CQ77" s="322"/>
      <c r="CR77" s="322"/>
      <c r="CS77" s="322"/>
      <c r="CT77" s="322"/>
      <c r="CU77" s="322"/>
      <c r="CV77" s="322"/>
      <c r="CW77" s="322"/>
      <c r="CX77" s="322"/>
      <c r="CY77" s="322"/>
      <c r="CZ77" s="322"/>
      <c r="DA77" s="322"/>
      <c r="DB77" s="322"/>
      <c r="DC77" s="322"/>
      <c r="DD77" s="322"/>
      <c r="DE77" s="322"/>
      <c r="DF77" s="322"/>
      <c r="DG77" s="322"/>
    </row>
    <row r="78" spans="1:111" s="323" customFormat="1" ht="45" customHeight="1">
      <c r="A78" s="224"/>
      <c r="B78" s="224"/>
      <c r="C78" s="36" t="s">
        <v>417</v>
      </c>
      <c r="D78" s="37" t="s">
        <v>111</v>
      </c>
      <c r="E78" s="224"/>
      <c r="F78" s="225"/>
      <c r="G78" s="226"/>
      <c r="H78" s="226"/>
      <c r="I78" s="227"/>
      <c r="J78" s="226"/>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322"/>
      <c r="BQ78" s="322"/>
      <c r="BR78" s="322"/>
      <c r="BS78" s="322"/>
      <c r="BT78" s="322"/>
      <c r="BU78" s="322"/>
      <c r="BV78" s="322"/>
      <c r="BW78" s="322"/>
      <c r="BX78" s="322"/>
      <c r="BY78" s="322"/>
      <c r="BZ78" s="322"/>
      <c r="CA78" s="322"/>
      <c r="CB78" s="322"/>
      <c r="CC78" s="322"/>
      <c r="CD78" s="322"/>
      <c r="CE78" s="322"/>
      <c r="CF78" s="322"/>
      <c r="CG78" s="322"/>
      <c r="CH78" s="322"/>
      <c r="CI78" s="322"/>
      <c r="CJ78" s="322"/>
      <c r="CK78" s="322"/>
      <c r="CL78" s="322"/>
      <c r="CM78" s="322"/>
      <c r="CN78" s="322"/>
      <c r="CO78" s="322"/>
      <c r="CP78" s="322"/>
      <c r="CQ78" s="322"/>
      <c r="CR78" s="322"/>
      <c r="CS78" s="322"/>
      <c r="CT78" s="322"/>
      <c r="CU78" s="322"/>
      <c r="CV78" s="322"/>
      <c r="CW78" s="322"/>
      <c r="CX78" s="322"/>
      <c r="CY78" s="322"/>
      <c r="CZ78" s="322"/>
      <c r="DA78" s="322"/>
      <c r="DB78" s="322"/>
      <c r="DC78" s="322"/>
      <c r="DD78" s="322"/>
      <c r="DE78" s="322"/>
      <c r="DF78" s="322"/>
      <c r="DG78" s="322"/>
    </row>
    <row r="79" spans="1:111" s="323" customFormat="1" ht="45" customHeight="1">
      <c r="A79" s="126">
        <v>94562</v>
      </c>
      <c r="B79" s="126" t="s">
        <v>13</v>
      </c>
      <c r="C79" s="21" t="s">
        <v>642</v>
      </c>
      <c r="D79" s="110" t="s">
        <v>795</v>
      </c>
      <c r="E79" s="126" t="s">
        <v>147</v>
      </c>
      <c r="F79" s="327">
        <v>2</v>
      </c>
      <c r="G79" s="124">
        <f>$J$4</f>
        <v>0.2487</v>
      </c>
      <c r="H79" s="23"/>
      <c r="I79" s="24">
        <f t="shared" ref="I79:I82" si="39">H79*(1+G79)</f>
        <v>0</v>
      </c>
      <c r="J79" s="23">
        <f t="shared" ref="J79:J82" si="40">F79*I79</f>
        <v>0</v>
      </c>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322"/>
      <c r="BQ79" s="322"/>
      <c r="BR79" s="322"/>
      <c r="BS79" s="322"/>
      <c r="BT79" s="322"/>
      <c r="BU79" s="322"/>
      <c r="BV79" s="322"/>
      <c r="BW79" s="322"/>
      <c r="BX79" s="322"/>
      <c r="BY79" s="322"/>
      <c r="BZ79" s="322"/>
      <c r="CA79" s="322"/>
      <c r="CB79" s="322"/>
      <c r="CC79" s="322"/>
      <c r="CD79" s="322"/>
      <c r="CE79" s="322"/>
      <c r="CF79" s="322"/>
      <c r="CG79" s="322"/>
      <c r="CH79" s="322"/>
      <c r="CI79" s="322"/>
      <c r="CJ79" s="322"/>
      <c r="CK79" s="322"/>
      <c r="CL79" s="322"/>
      <c r="CM79" s="322"/>
      <c r="CN79" s="322"/>
      <c r="CO79" s="322"/>
      <c r="CP79" s="322"/>
      <c r="CQ79" s="322"/>
      <c r="CR79" s="322"/>
      <c r="CS79" s="322"/>
      <c r="CT79" s="322"/>
      <c r="CU79" s="322"/>
      <c r="CV79" s="322"/>
      <c r="CW79" s="322"/>
      <c r="CX79" s="322"/>
      <c r="CY79" s="322"/>
      <c r="CZ79" s="322"/>
      <c r="DA79" s="322"/>
      <c r="DB79" s="322"/>
      <c r="DC79" s="322"/>
      <c r="DD79" s="322"/>
      <c r="DE79" s="322"/>
      <c r="DF79" s="322"/>
      <c r="DG79" s="322"/>
    </row>
    <row r="80" spans="1:111" s="323" customFormat="1" ht="45" customHeight="1">
      <c r="A80" s="126">
        <v>94559</v>
      </c>
      <c r="B80" s="126" t="s">
        <v>13</v>
      </c>
      <c r="C80" s="21" t="s">
        <v>688</v>
      </c>
      <c r="D80" s="110" t="s">
        <v>796</v>
      </c>
      <c r="E80" s="126" t="s">
        <v>147</v>
      </c>
      <c r="F80" s="327">
        <v>1.52</v>
      </c>
      <c r="G80" s="124">
        <f>$J$4</f>
        <v>0.2487</v>
      </c>
      <c r="H80" s="23"/>
      <c r="I80" s="24">
        <f t="shared" ref="I80" si="41">H80*(1+G80)</f>
        <v>0</v>
      </c>
      <c r="J80" s="23">
        <f t="shared" ref="J80" si="42">F80*I80</f>
        <v>0</v>
      </c>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322"/>
      <c r="BQ80" s="322"/>
      <c r="BR80" s="322"/>
      <c r="BS80" s="322"/>
      <c r="BT80" s="322"/>
      <c r="BU80" s="322"/>
      <c r="BV80" s="322"/>
      <c r="BW80" s="322"/>
      <c r="BX80" s="322"/>
      <c r="BY80" s="322"/>
      <c r="BZ80" s="322"/>
      <c r="CA80" s="322"/>
      <c r="CB80" s="322"/>
      <c r="CC80" s="322"/>
      <c r="CD80" s="322"/>
      <c r="CE80" s="322"/>
      <c r="CF80" s="322"/>
      <c r="CG80" s="322"/>
      <c r="CH80" s="322"/>
      <c r="CI80" s="322"/>
      <c r="CJ80" s="322"/>
      <c r="CK80" s="322"/>
      <c r="CL80" s="322"/>
      <c r="CM80" s="322"/>
      <c r="CN80" s="322"/>
      <c r="CO80" s="322"/>
      <c r="CP80" s="322"/>
      <c r="CQ80" s="322"/>
      <c r="CR80" s="322"/>
      <c r="CS80" s="322"/>
      <c r="CT80" s="322"/>
      <c r="CU80" s="322"/>
      <c r="CV80" s="322"/>
      <c r="CW80" s="322"/>
      <c r="CX80" s="322"/>
      <c r="CY80" s="322"/>
      <c r="CZ80" s="322"/>
      <c r="DA80" s="322"/>
      <c r="DB80" s="322"/>
      <c r="DC80" s="322"/>
      <c r="DD80" s="322"/>
      <c r="DE80" s="322"/>
      <c r="DF80" s="322"/>
      <c r="DG80" s="322"/>
    </row>
    <row r="81" spans="1:111" s="323" customFormat="1" ht="45" customHeight="1">
      <c r="A81" s="126">
        <v>72117</v>
      </c>
      <c r="B81" s="126" t="s">
        <v>13</v>
      </c>
      <c r="C81" s="21" t="s">
        <v>798</v>
      </c>
      <c r="D81" s="110" t="s">
        <v>797</v>
      </c>
      <c r="E81" s="126" t="s">
        <v>147</v>
      </c>
      <c r="F81" s="327">
        <f>(F79+F80)*0.75</f>
        <v>2.64</v>
      </c>
      <c r="G81" s="124">
        <f>$J$4</f>
        <v>0.2487</v>
      </c>
      <c r="H81" s="23"/>
      <c r="I81" s="24">
        <f t="shared" ref="I81" si="43">H81*(1+G81)</f>
        <v>0</v>
      </c>
      <c r="J81" s="23">
        <f t="shared" ref="J81" si="44">F81*I81</f>
        <v>0</v>
      </c>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322"/>
      <c r="BQ81" s="322"/>
      <c r="BR81" s="322"/>
      <c r="BS81" s="322"/>
      <c r="BT81" s="322"/>
      <c r="BU81" s="322"/>
      <c r="BV81" s="322"/>
      <c r="BW81" s="322"/>
      <c r="BX81" s="322"/>
      <c r="BY81" s="322"/>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2"/>
      <c r="DF81" s="322"/>
      <c r="DG81" s="322"/>
    </row>
    <row r="82" spans="1:111" s="323" customFormat="1" ht="45" customHeight="1">
      <c r="A82" s="126">
        <v>84089</v>
      </c>
      <c r="B82" s="126" t="s">
        <v>13</v>
      </c>
      <c r="C82" s="21" t="s">
        <v>799</v>
      </c>
      <c r="D82" s="110" t="s">
        <v>655</v>
      </c>
      <c r="E82" s="126" t="s">
        <v>28</v>
      </c>
      <c r="F82" s="327">
        <v>6.8</v>
      </c>
      <c r="G82" s="124">
        <f>$J$4</f>
        <v>0.2487</v>
      </c>
      <c r="H82" s="23"/>
      <c r="I82" s="24">
        <f t="shared" si="39"/>
        <v>0</v>
      </c>
      <c r="J82" s="23">
        <f t="shared" si="40"/>
        <v>0</v>
      </c>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322"/>
      <c r="BQ82" s="322"/>
      <c r="BR82" s="322"/>
      <c r="BS82" s="322"/>
      <c r="BT82" s="322"/>
      <c r="BU82" s="322"/>
      <c r="BV82" s="322"/>
      <c r="BW82" s="322"/>
      <c r="BX82" s="322"/>
      <c r="BY82" s="322"/>
      <c r="BZ82" s="322"/>
      <c r="CA82" s="322"/>
      <c r="CB82" s="322"/>
      <c r="CC82" s="322"/>
      <c r="CD82" s="322"/>
      <c r="CE82" s="322"/>
      <c r="CF82" s="322"/>
      <c r="CG82" s="322"/>
      <c r="CH82" s="322"/>
      <c r="CI82" s="322"/>
      <c r="CJ82" s="322"/>
      <c r="CK82" s="322"/>
      <c r="CL82" s="322"/>
      <c r="CM82" s="322"/>
      <c r="CN82" s="322"/>
      <c r="CO82" s="322"/>
      <c r="CP82" s="322"/>
      <c r="CQ82" s="322"/>
      <c r="CR82" s="322"/>
      <c r="CS82" s="322"/>
      <c r="CT82" s="322"/>
      <c r="CU82" s="322"/>
      <c r="CV82" s="322"/>
      <c r="CW82" s="322"/>
      <c r="CX82" s="322"/>
      <c r="CY82" s="322"/>
      <c r="CZ82" s="322"/>
      <c r="DA82" s="322"/>
      <c r="DB82" s="322"/>
      <c r="DC82" s="322"/>
      <c r="DD82" s="322"/>
      <c r="DE82" s="322"/>
      <c r="DF82" s="322"/>
      <c r="DG82" s="322"/>
    </row>
    <row r="83" spans="1:111" ht="35.1" customHeight="1">
      <c r="A83" s="30"/>
      <c r="B83" s="30"/>
      <c r="C83" s="35"/>
      <c r="D83" s="32"/>
      <c r="E83" s="30"/>
      <c r="F83" s="31"/>
      <c r="G83" s="31"/>
      <c r="H83" s="364" t="s">
        <v>17</v>
      </c>
      <c r="I83" s="364"/>
      <c r="J83" s="40">
        <f>SUM(J74:J82)</f>
        <v>0</v>
      </c>
    </row>
    <row r="84" spans="1:111" ht="35.1" customHeight="1">
      <c r="A84" s="27"/>
      <c r="B84" s="27"/>
      <c r="C84" s="12" t="s">
        <v>84</v>
      </c>
      <c r="D84" s="13" t="s">
        <v>694</v>
      </c>
      <c r="E84" s="27"/>
      <c r="F84" s="28"/>
      <c r="G84" s="28"/>
      <c r="H84" s="28"/>
      <c r="I84" s="29"/>
      <c r="J84" s="28"/>
    </row>
    <row r="85" spans="1:111" s="323" customFormat="1" ht="45" customHeight="1">
      <c r="A85" s="224"/>
      <c r="B85" s="224"/>
      <c r="C85" s="36" t="s">
        <v>85</v>
      </c>
      <c r="D85" s="37" t="s">
        <v>689</v>
      </c>
      <c r="E85" s="224"/>
      <c r="F85" s="225"/>
      <c r="G85" s="226"/>
      <c r="H85" s="226"/>
      <c r="I85" s="227"/>
      <c r="J85" s="226"/>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322"/>
      <c r="BQ85" s="322"/>
      <c r="BR85" s="322"/>
      <c r="BS85" s="322"/>
      <c r="BT85" s="322"/>
      <c r="BU85" s="322"/>
      <c r="BV85" s="322"/>
      <c r="BW85" s="322"/>
      <c r="BX85" s="322"/>
      <c r="BY85" s="322"/>
      <c r="BZ85" s="322"/>
      <c r="CA85" s="322"/>
      <c r="CB85" s="322"/>
      <c r="CC85" s="322"/>
      <c r="CD85" s="322"/>
      <c r="CE85" s="322"/>
      <c r="CF85" s="322"/>
      <c r="CG85" s="322"/>
      <c r="CH85" s="322"/>
      <c r="CI85" s="322"/>
      <c r="CJ85" s="322"/>
      <c r="CK85" s="322"/>
      <c r="CL85" s="322"/>
      <c r="CM85" s="322"/>
      <c r="CN85" s="322"/>
      <c r="CO85" s="322"/>
      <c r="CP85" s="322"/>
      <c r="CQ85" s="322"/>
      <c r="CR85" s="322"/>
      <c r="CS85" s="322"/>
      <c r="CT85" s="322"/>
      <c r="CU85" s="322"/>
      <c r="CV85" s="322"/>
      <c r="CW85" s="322"/>
      <c r="CX85" s="322"/>
      <c r="CY85" s="322"/>
      <c r="CZ85" s="322"/>
      <c r="DA85" s="322"/>
      <c r="DB85" s="322"/>
      <c r="DC85" s="322"/>
      <c r="DD85" s="322"/>
      <c r="DE85" s="322"/>
      <c r="DF85" s="322"/>
      <c r="DG85" s="322"/>
    </row>
    <row r="86" spans="1:111" s="323" customFormat="1" ht="45" customHeight="1">
      <c r="A86" s="126">
        <v>68053</v>
      </c>
      <c r="B86" s="224"/>
      <c r="C86" s="36"/>
      <c r="D86" s="110" t="s">
        <v>801</v>
      </c>
      <c r="E86" s="126" t="s">
        <v>147</v>
      </c>
      <c r="F86" s="327">
        <v>306.3</v>
      </c>
      <c r="G86" s="139">
        <f t="shared" ref="G86:G92" si="45">$J$4</f>
        <v>0.2487</v>
      </c>
      <c r="H86" s="23"/>
      <c r="I86" s="202">
        <f t="shared" ref="I86" si="46">H86*(1+G86)</f>
        <v>0</v>
      </c>
      <c r="J86" s="23">
        <f t="shared" ref="J86" si="47">F86*I86</f>
        <v>0</v>
      </c>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22"/>
      <c r="CO86" s="322"/>
      <c r="CP86" s="322"/>
      <c r="CQ86" s="322"/>
      <c r="CR86" s="322"/>
      <c r="CS86" s="322"/>
      <c r="CT86" s="322"/>
      <c r="CU86" s="322"/>
      <c r="CV86" s="322"/>
      <c r="CW86" s="322"/>
      <c r="CX86" s="322"/>
      <c r="CY86" s="322"/>
      <c r="CZ86" s="322"/>
      <c r="DA86" s="322"/>
      <c r="DB86" s="322"/>
      <c r="DC86" s="322"/>
      <c r="DD86" s="322"/>
      <c r="DE86" s="322"/>
      <c r="DF86" s="322"/>
      <c r="DG86" s="322"/>
    </row>
    <row r="87" spans="1:111" ht="45" customHeight="1">
      <c r="A87" s="20">
        <v>370</v>
      </c>
      <c r="B87" s="133" t="s">
        <v>13</v>
      </c>
      <c r="C87" s="21" t="s">
        <v>690</v>
      </c>
      <c r="D87" s="19" t="s">
        <v>802</v>
      </c>
      <c r="E87" s="126" t="s">
        <v>145</v>
      </c>
      <c r="F87" s="327">
        <f>F86*0.04</f>
        <v>12.25</v>
      </c>
      <c r="G87" s="89">
        <f t="shared" si="45"/>
        <v>0.2487</v>
      </c>
      <c r="H87" s="23"/>
      <c r="I87" s="202">
        <f t="shared" ref="I87:I90" si="48">H87*(1+G87)</f>
        <v>0</v>
      </c>
      <c r="J87" s="23">
        <f t="shared" ref="J87:J90" si="49">F87*I87</f>
        <v>0</v>
      </c>
    </row>
    <row r="88" spans="1:111" ht="45" customHeight="1">
      <c r="A88" s="15">
        <v>87620</v>
      </c>
      <c r="B88" s="15" t="s">
        <v>13</v>
      </c>
      <c r="C88" s="21" t="s">
        <v>691</v>
      </c>
      <c r="D88" s="26" t="s">
        <v>509</v>
      </c>
      <c r="E88" s="15" t="s">
        <v>147</v>
      </c>
      <c r="F88" s="327">
        <f>F86</f>
        <v>306.3</v>
      </c>
      <c r="G88" s="89">
        <f t="shared" si="45"/>
        <v>0.2487</v>
      </c>
      <c r="H88" s="94"/>
      <c r="I88" s="202">
        <f t="shared" si="48"/>
        <v>0</v>
      </c>
      <c r="J88" s="23">
        <f t="shared" si="49"/>
        <v>0</v>
      </c>
    </row>
    <row r="89" spans="1:111" s="323" customFormat="1" ht="45" customHeight="1">
      <c r="A89" s="224"/>
      <c r="B89" s="224"/>
      <c r="C89" s="36" t="s">
        <v>86</v>
      </c>
      <c r="D89" s="37" t="s">
        <v>692</v>
      </c>
      <c r="E89" s="224"/>
      <c r="F89" s="225"/>
      <c r="G89" s="226"/>
      <c r="H89" s="226"/>
      <c r="I89" s="227"/>
      <c r="J89" s="226"/>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322"/>
      <c r="BQ89" s="322"/>
      <c r="BR89" s="322"/>
      <c r="BS89" s="322"/>
      <c r="BT89" s="322"/>
      <c r="BU89" s="322"/>
      <c r="BV89" s="322"/>
      <c r="BW89" s="322"/>
      <c r="BX89" s="322"/>
      <c r="BY89" s="322"/>
      <c r="BZ89" s="322"/>
      <c r="CA89" s="322"/>
      <c r="CB89" s="322"/>
      <c r="CC89" s="322"/>
      <c r="CD89" s="322"/>
      <c r="CE89" s="322"/>
      <c r="CF89" s="322"/>
      <c r="CG89" s="322"/>
      <c r="CH89" s="322"/>
      <c r="CI89" s="322"/>
      <c r="CJ89" s="322"/>
      <c r="CK89" s="322"/>
      <c r="CL89" s="322"/>
      <c r="CM89" s="322"/>
      <c r="CN89" s="322"/>
      <c r="CO89" s="322"/>
      <c r="CP89" s="322"/>
      <c r="CQ89" s="322"/>
      <c r="CR89" s="322"/>
      <c r="CS89" s="322"/>
      <c r="CT89" s="322"/>
      <c r="CU89" s="322"/>
      <c r="CV89" s="322"/>
      <c r="CW89" s="322"/>
      <c r="CX89" s="322"/>
      <c r="CY89" s="322"/>
      <c r="CZ89" s="322"/>
      <c r="DA89" s="322"/>
      <c r="DB89" s="322"/>
      <c r="DC89" s="322"/>
      <c r="DD89" s="322"/>
      <c r="DE89" s="322"/>
      <c r="DF89" s="322"/>
      <c r="DG89" s="322"/>
    </row>
    <row r="90" spans="1:111" ht="45" customHeight="1">
      <c r="A90" s="15">
        <v>84191</v>
      </c>
      <c r="B90" s="15" t="s">
        <v>13</v>
      </c>
      <c r="C90" s="21" t="s">
        <v>697</v>
      </c>
      <c r="D90" s="136" t="s">
        <v>510</v>
      </c>
      <c r="E90" s="15" t="s">
        <v>147</v>
      </c>
      <c r="F90" s="327">
        <f>F86</f>
        <v>306.3</v>
      </c>
      <c r="G90" s="89">
        <f t="shared" si="45"/>
        <v>0.2487</v>
      </c>
      <c r="H90" s="94"/>
      <c r="I90" s="202">
        <f t="shared" si="48"/>
        <v>0</v>
      </c>
      <c r="J90" s="23">
        <f t="shared" si="49"/>
        <v>0</v>
      </c>
    </row>
    <row r="91" spans="1:111" s="323" customFormat="1" ht="45" customHeight="1">
      <c r="A91" s="224"/>
      <c r="B91" s="224"/>
      <c r="C91" s="36" t="s">
        <v>87</v>
      </c>
      <c r="D91" s="37" t="s">
        <v>693</v>
      </c>
      <c r="E91" s="224"/>
      <c r="F91" s="225"/>
      <c r="G91" s="226"/>
      <c r="H91" s="226"/>
      <c r="I91" s="227"/>
      <c r="J91" s="226"/>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322"/>
      <c r="BQ91" s="322"/>
      <c r="BR91" s="322"/>
      <c r="BS91" s="322"/>
      <c r="BT91" s="322"/>
      <c r="BU91" s="322"/>
      <c r="BV91" s="322"/>
      <c r="BW91" s="322"/>
      <c r="BX91" s="322"/>
      <c r="BY91" s="322"/>
      <c r="BZ91" s="322"/>
      <c r="CA91" s="322"/>
      <c r="CB91" s="322"/>
      <c r="CC91" s="322"/>
      <c r="CD91" s="322"/>
      <c r="CE91" s="322"/>
      <c r="CF91" s="322"/>
      <c r="CG91" s="322"/>
      <c r="CH91" s="322"/>
      <c r="CI91" s="322"/>
      <c r="CJ91" s="322"/>
      <c r="CK91" s="322"/>
      <c r="CL91" s="322"/>
      <c r="CM91" s="322"/>
      <c r="CN91" s="322"/>
      <c r="CO91" s="322"/>
      <c r="CP91" s="322"/>
      <c r="CQ91" s="322"/>
      <c r="CR91" s="322"/>
      <c r="CS91" s="322"/>
      <c r="CT91" s="322"/>
      <c r="CU91" s="322"/>
      <c r="CV91" s="322"/>
      <c r="CW91" s="322"/>
      <c r="CX91" s="322"/>
      <c r="CY91" s="322"/>
      <c r="CZ91" s="322"/>
      <c r="DA91" s="322"/>
      <c r="DB91" s="322"/>
      <c r="DC91" s="322"/>
      <c r="DD91" s="322"/>
      <c r="DE91" s="322"/>
      <c r="DF91" s="322"/>
      <c r="DG91" s="322"/>
    </row>
    <row r="92" spans="1:111" ht="45" customHeight="1">
      <c r="A92" s="102" t="s">
        <v>227</v>
      </c>
      <c r="B92" s="102" t="s">
        <v>13</v>
      </c>
      <c r="C92" s="21" t="s">
        <v>698</v>
      </c>
      <c r="D92" s="26" t="s">
        <v>511</v>
      </c>
      <c r="E92" s="102" t="s">
        <v>142</v>
      </c>
      <c r="F92" s="327">
        <v>79.7</v>
      </c>
      <c r="G92" s="89">
        <f t="shared" si="45"/>
        <v>0.2487</v>
      </c>
      <c r="H92" s="103"/>
      <c r="I92" s="202">
        <f>H92*(1+G92)</f>
        <v>0</v>
      </c>
      <c r="J92" s="23">
        <f>F92*I92</f>
        <v>0</v>
      </c>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c r="CS92" s="138"/>
      <c r="CT92" s="138"/>
      <c r="CU92" s="138"/>
      <c r="CV92" s="138"/>
      <c r="CW92" s="138"/>
      <c r="CX92" s="138"/>
      <c r="CY92" s="138"/>
      <c r="CZ92" s="138"/>
      <c r="DA92" s="138"/>
      <c r="DB92" s="138"/>
      <c r="DC92" s="138"/>
      <c r="DD92" s="138"/>
      <c r="DE92" s="138"/>
      <c r="DF92" s="138"/>
      <c r="DG92" s="138"/>
    </row>
    <row r="93" spans="1:111" ht="35.1" customHeight="1">
      <c r="A93" s="30"/>
      <c r="B93" s="30"/>
      <c r="C93" s="35"/>
      <c r="D93" s="32"/>
      <c r="E93" s="30"/>
      <c r="F93" s="31"/>
      <c r="G93" s="31"/>
      <c r="H93" s="364" t="s">
        <v>17</v>
      </c>
      <c r="I93" s="364"/>
      <c r="J93" s="40">
        <f>SUM(J86:J92)</f>
        <v>0</v>
      </c>
    </row>
    <row r="94" spans="1:111" ht="35.1" customHeight="1">
      <c r="A94" s="27"/>
      <c r="B94" s="27"/>
      <c r="C94" s="12" t="s">
        <v>349</v>
      </c>
      <c r="D94" s="13" t="s">
        <v>24</v>
      </c>
      <c r="E94" s="27"/>
      <c r="F94" s="28"/>
      <c r="G94" s="28"/>
      <c r="H94" s="28"/>
      <c r="I94" s="29"/>
      <c r="J94" s="28"/>
    </row>
    <row r="95" spans="1:111" ht="45" customHeight="1">
      <c r="A95" s="133"/>
      <c r="B95" s="133"/>
      <c r="C95" s="33" t="s">
        <v>418</v>
      </c>
      <c r="D95" s="34" t="s">
        <v>228</v>
      </c>
      <c r="E95" s="133"/>
      <c r="F95" s="135"/>
      <c r="G95" s="139"/>
      <c r="H95" s="135"/>
      <c r="I95" s="24"/>
      <c r="J95" s="23"/>
    </row>
    <row r="96" spans="1:111" ht="45" customHeight="1">
      <c r="A96" s="133">
        <v>88496</v>
      </c>
      <c r="B96" s="133" t="s">
        <v>35</v>
      </c>
      <c r="C96" s="134" t="s">
        <v>472</v>
      </c>
      <c r="D96" s="127" t="s">
        <v>495</v>
      </c>
      <c r="E96" s="133" t="s">
        <v>14</v>
      </c>
      <c r="F96" s="327">
        <f>F59</f>
        <v>53.45</v>
      </c>
      <c r="G96" s="139">
        <f t="shared" ref="G96:G103" si="50">$J$4</f>
        <v>0.2487</v>
      </c>
      <c r="H96" s="135"/>
      <c r="I96" s="202">
        <f>H96*(1+G96)</f>
        <v>0</v>
      </c>
      <c r="J96" s="23">
        <f>F96*I96</f>
        <v>0</v>
      </c>
    </row>
    <row r="97" spans="1:10" ht="45" customHeight="1">
      <c r="A97" s="133">
        <v>88488</v>
      </c>
      <c r="B97" s="133" t="s">
        <v>35</v>
      </c>
      <c r="C97" s="134" t="s">
        <v>473</v>
      </c>
      <c r="D97" s="127" t="s">
        <v>496</v>
      </c>
      <c r="E97" s="133" t="s">
        <v>14</v>
      </c>
      <c r="F97" s="327">
        <f>F96</f>
        <v>53.45</v>
      </c>
      <c r="G97" s="139">
        <f t="shared" si="50"/>
        <v>0.2487</v>
      </c>
      <c r="H97" s="135"/>
      <c r="I97" s="202">
        <f>H97*(1+G97)</f>
        <v>0</v>
      </c>
      <c r="J97" s="23">
        <f>F97*I97</f>
        <v>0</v>
      </c>
    </row>
    <row r="98" spans="1:10" ht="45" customHeight="1">
      <c r="A98" s="133"/>
      <c r="B98" s="133"/>
      <c r="C98" s="33" t="s">
        <v>474</v>
      </c>
      <c r="D98" s="34" t="s">
        <v>31</v>
      </c>
      <c r="E98" s="133"/>
      <c r="F98" s="111"/>
      <c r="G98" s="139"/>
      <c r="H98" s="135"/>
      <c r="I98" s="202">
        <f>H98*(1+G98)</f>
        <v>0</v>
      </c>
      <c r="J98" s="23"/>
    </row>
    <row r="99" spans="1:10" ht="45" customHeight="1">
      <c r="A99" s="133">
        <v>88497</v>
      </c>
      <c r="B99" s="133" t="s">
        <v>35</v>
      </c>
      <c r="C99" s="134" t="s">
        <v>475</v>
      </c>
      <c r="D99" s="127" t="s">
        <v>512</v>
      </c>
      <c r="E99" s="133" t="s">
        <v>14</v>
      </c>
      <c r="F99" s="327"/>
      <c r="G99" s="139">
        <f t="shared" si="50"/>
        <v>0.2487</v>
      </c>
      <c r="H99" s="135"/>
      <c r="I99" s="202">
        <f>H99*(1+G99)</f>
        <v>0</v>
      </c>
      <c r="J99" s="23">
        <f>F99*I99</f>
        <v>0</v>
      </c>
    </row>
    <row r="100" spans="1:10" ht="45" customHeight="1">
      <c r="A100" s="133">
        <v>88489</v>
      </c>
      <c r="B100" s="133" t="s">
        <v>35</v>
      </c>
      <c r="C100" s="134" t="s">
        <v>476</v>
      </c>
      <c r="D100" s="127" t="s">
        <v>513</v>
      </c>
      <c r="E100" s="133" t="s">
        <v>14</v>
      </c>
      <c r="F100" s="327"/>
      <c r="G100" s="139">
        <f t="shared" si="50"/>
        <v>0.2487</v>
      </c>
      <c r="H100" s="135"/>
      <c r="I100" s="202">
        <f>H100*(1+G100)</f>
        <v>0</v>
      </c>
      <c r="J100" s="23">
        <f>F100*I100</f>
        <v>0</v>
      </c>
    </row>
    <row r="101" spans="1:10" ht="45" customHeight="1">
      <c r="A101" s="133"/>
      <c r="B101" s="133"/>
      <c r="C101" s="33" t="s">
        <v>477</v>
      </c>
      <c r="D101" s="34" t="s">
        <v>34</v>
      </c>
      <c r="E101" s="133"/>
      <c r="F101" s="111"/>
      <c r="G101" s="139"/>
      <c r="H101" s="135"/>
      <c r="I101" s="24"/>
      <c r="J101" s="23"/>
    </row>
    <row r="102" spans="1:10" ht="45" customHeight="1">
      <c r="A102" s="126">
        <v>88417</v>
      </c>
      <c r="B102" s="133" t="s">
        <v>35</v>
      </c>
      <c r="C102" s="134" t="s">
        <v>478</v>
      </c>
      <c r="D102" s="137" t="s">
        <v>514</v>
      </c>
      <c r="E102" s="133" t="s">
        <v>14</v>
      </c>
      <c r="F102" s="327">
        <f>'Memória de Cálculo '!AH74-F56+(F55-F57)</f>
        <v>1218.4000000000001</v>
      </c>
      <c r="G102" s="139">
        <f t="shared" si="50"/>
        <v>0.2487</v>
      </c>
      <c r="H102" s="23"/>
      <c r="I102" s="202">
        <f>H102*(1+G102)</f>
        <v>0</v>
      </c>
      <c r="J102" s="23">
        <f>F102*I102</f>
        <v>0</v>
      </c>
    </row>
    <row r="103" spans="1:10" ht="45" customHeight="1">
      <c r="A103" s="133">
        <v>88411</v>
      </c>
      <c r="B103" s="133" t="s">
        <v>13</v>
      </c>
      <c r="C103" s="134" t="s">
        <v>479</v>
      </c>
      <c r="D103" s="127" t="s">
        <v>515</v>
      </c>
      <c r="E103" s="133" t="s">
        <v>14</v>
      </c>
      <c r="F103" s="327">
        <f>F102</f>
        <v>1218.4000000000001</v>
      </c>
      <c r="G103" s="139">
        <f t="shared" si="50"/>
        <v>0.2487</v>
      </c>
      <c r="H103" s="135"/>
      <c r="I103" s="202">
        <f>H103*(1+G103)</f>
        <v>0</v>
      </c>
      <c r="J103" s="23">
        <f>F103*I103</f>
        <v>0</v>
      </c>
    </row>
    <row r="104" spans="1:10" ht="35.1" customHeight="1">
      <c r="A104" s="104"/>
      <c r="B104" s="104"/>
      <c r="C104" s="35"/>
      <c r="D104" s="127"/>
      <c r="E104" s="104"/>
      <c r="F104" s="31"/>
      <c r="G104" s="31"/>
      <c r="H104" s="364" t="s">
        <v>17</v>
      </c>
      <c r="I104" s="364"/>
      <c r="J104" s="40">
        <f>SUM(J96:J103)</f>
        <v>0</v>
      </c>
    </row>
    <row r="105" spans="1:10" customFormat="1" ht="35.1" customHeight="1">
      <c r="A105" s="27"/>
      <c r="B105" s="27"/>
      <c r="C105" s="12">
        <v>12</v>
      </c>
      <c r="D105" s="13" t="s">
        <v>25</v>
      </c>
      <c r="E105" s="27"/>
      <c r="F105" s="28"/>
      <c r="G105" s="28"/>
      <c r="H105" s="28"/>
      <c r="I105" s="29"/>
      <c r="J105" s="28"/>
    </row>
    <row r="106" spans="1:10" customFormat="1" ht="35.1" customHeight="1">
      <c r="A106" s="30"/>
      <c r="B106" s="30"/>
      <c r="C106" s="33" t="s">
        <v>419</v>
      </c>
      <c r="D106" s="34" t="s">
        <v>29</v>
      </c>
      <c r="E106" s="15"/>
      <c r="F106" s="17"/>
      <c r="G106" s="87"/>
      <c r="H106" s="94"/>
      <c r="I106" s="18"/>
      <c r="J106" s="31"/>
    </row>
    <row r="107" spans="1:10" customFormat="1" ht="57.95" customHeight="1">
      <c r="A107" s="126">
        <v>94703</v>
      </c>
      <c r="B107" s="126" t="s">
        <v>13</v>
      </c>
      <c r="C107" s="21" t="s">
        <v>480</v>
      </c>
      <c r="D107" s="137" t="s">
        <v>809</v>
      </c>
      <c r="E107" s="126" t="s">
        <v>15</v>
      </c>
      <c r="F107" s="327">
        <v>3</v>
      </c>
      <c r="G107" s="124">
        <f t="shared" ref="G107:G130" si="51">$J$4</f>
        <v>0.2487</v>
      </c>
      <c r="H107" s="23"/>
      <c r="I107" s="24">
        <f t="shared" ref="I107:I130" si="52">H107*(1+G107)</f>
        <v>0</v>
      </c>
      <c r="J107" s="23">
        <f t="shared" ref="J107:J130" si="53">F107*I107</f>
        <v>0</v>
      </c>
    </row>
    <row r="108" spans="1:10" customFormat="1" ht="57.95" customHeight="1">
      <c r="A108" s="126">
        <v>94707</v>
      </c>
      <c r="B108" s="126" t="s">
        <v>13</v>
      </c>
      <c r="C108" s="21" t="s">
        <v>481</v>
      </c>
      <c r="D108" s="137" t="s">
        <v>810</v>
      </c>
      <c r="E108" s="126" t="s">
        <v>15</v>
      </c>
      <c r="F108" s="327">
        <v>2</v>
      </c>
      <c r="G108" s="124">
        <f t="shared" si="51"/>
        <v>0.2487</v>
      </c>
      <c r="H108" s="23"/>
      <c r="I108" s="24">
        <f t="shared" si="52"/>
        <v>0</v>
      </c>
      <c r="J108" s="23">
        <f t="shared" si="53"/>
        <v>0</v>
      </c>
    </row>
    <row r="109" spans="1:10" customFormat="1" ht="57.95" customHeight="1">
      <c r="A109" s="133">
        <v>89383</v>
      </c>
      <c r="B109" s="126" t="s">
        <v>13</v>
      </c>
      <c r="C109" s="21" t="s">
        <v>643</v>
      </c>
      <c r="D109" s="136" t="s">
        <v>811</v>
      </c>
      <c r="E109" s="126" t="s">
        <v>15</v>
      </c>
      <c r="F109" s="327">
        <v>22</v>
      </c>
      <c r="G109" s="124">
        <f t="shared" si="51"/>
        <v>0.2487</v>
      </c>
      <c r="H109" s="23"/>
      <c r="I109" s="24">
        <f t="shared" si="52"/>
        <v>0</v>
      </c>
      <c r="J109" s="23">
        <f t="shared" si="53"/>
        <v>0</v>
      </c>
    </row>
    <row r="110" spans="1:10" customFormat="1" ht="57.95" customHeight="1">
      <c r="A110" s="133">
        <v>89596</v>
      </c>
      <c r="B110" s="126" t="s">
        <v>13</v>
      </c>
      <c r="C110" s="21" t="s">
        <v>482</v>
      </c>
      <c r="D110" s="136" t="s">
        <v>812</v>
      </c>
      <c r="E110" s="126" t="s">
        <v>15</v>
      </c>
      <c r="F110" s="327">
        <v>15</v>
      </c>
      <c r="G110" s="124">
        <f t="shared" si="51"/>
        <v>0.2487</v>
      </c>
      <c r="H110" s="23"/>
      <c r="I110" s="24">
        <f t="shared" si="52"/>
        <v>0</v>
      </c>
      <c r="J110" s="23">
        <f t="shared" si="53"/>
        <v>0</v>
      </c>
    </row>
    <row r="111" spans="1:10" customFormat="1" ht="57.95" customHeight="1">
      <c r="A111" s="133">
        <v>89610</v>
      </c>
      <c r="B111" s="126" t="s">
        <v>13</v>
      </c>
      <c r="C111" s="21" t="s">
        <v>681</v>
      </c>
      <c r="D111" s="136" t="s">
        <v>813</v>
      </c>
      <c r="E111" s="126" t="s">
        <v>15</v>
      </c>
      <c r="F111" s="327">
        <v>4</v>
      </c>
      <c r="G111" s="124">
        <f t="shared" si="51"/>
        <v>0.2487</v>
      </c>
      <c r="H111" s="23"/>
      <c r="I111" s="24">
        <f t="shared" si="52"/>
        <v>0</v>
      </c>
      <c r="J111" s="23">
        <f t="shared" si="53"/>
        <v>0</v>
      </c>
    </row>
    <row r="112" spans="1:10" customFormat="1" ht="57.95" customHeight="1">
      <c r="A112" s="126">
        <v>89362</v>
      </c>
      <c r="B112" s="126" t="s">
        <v>13</v>
      </c>
      <c r="C112" s="21" t="s">
        <v>682</v>
      </c>
      <c r="D112" s="136" t="s">
        <v>814</v>
      </c>
      <c r="E112" s="126" t="s">
        <v>15</v>
      </c>
      <c r="F112" s="327">
        <v>39</v>
      </c>
      <c r="G112" s="124">
        <f t="shared" si="51"/>
        <v>0.2487</v>
      </c>
      <c r="H112" s="23"/>
      <c r="I112" s="24">
        <f t="shared" si="52"/>
        <v>0</v>
      </c>
      <c r="J112" s="23">
        <f t="shared" si="53"/>
        <v>0</v>
      </c>
    </row>
    <row r="113" spans="1:10" customFormat="1" ht="57.95" customHeight="1">
      <c r="A113" s="126">
        <v>89501</v>
      </c>
      <c r="B113" s="126" t="s">
        <v>13</v>
      </c>
      <c r="C113" s="21" t="s">
        <v>699</v>
      </c>
      <c r="D113" s="136" t="s">
        <v>815</v>
      </c>
      <c r="E113" s="126" t="s">
        <v>15</v>
      </c>
      <c r="F113" s="327">
        <v>10</v>
      </c>
      <c r="G113" s="124">
        <f t="shared" si="51"/>
        <v>0.2487</v>
      </c>
      <c r="H113" s="23"/>
      <c r="I113" s="24">
        <f t="shared" si="52"/>
        <v>0</v>
      </c>
      <c r="J113" s="23">
        <f t="shared" si="53"/>
        <v>0</v>
      </c>
    </row>
    <row r="114" spans="1:10" customFormat="1" ht="57.95" customHeight="1">
      <c r="A114" s="126">
        <v>89505</v>
      </c>
      <c r="B114" s="126" t="s">
        <v>13</v>
      </c>
      <c r="C114" s="21" t="s">
        <v>700</v>
      </c>
      <c r="D114" s="136" t="s">
        <v>816</v>
      </c>
      <c r="E114" s="126" t="s">
        <v>15</v>
      </c>
      <c r="F114" s="327">
        <v>6</v>
      </c>
      <c r="G114" s="124">
        <f t="shared" si="51"/>
        <v>0.2487</v>
      </c>
      <c r="H114" s="23"/>
      <c r="I114" s="24">
        <f t="shared" si="52"/>
        <v>0</v>
      </c>
      <c r="J114" s="23">
        <f t="shared" si="53"/>
        <v>0</v>
      </c>
    </row>
    <row r="115" spans="1:10" customFormat="1" ht="57.95" customHeight="1">
      <c r="A115" s="133">
        <v>89528</v>
      </c>
      <c r="B115" s="126" t="s">
        <v>13</v>
      </c>
      <c r="C115" s="21" t="s">
        <v>701</v>
      </c>
      <c r="D115" s="136" t="s">
        <v>817</v>
      </c>
      <c r="E115" s="126" t="s">
        <v>15</v>
      </c>
      <c r="F115" s="327">
        <v>8</v>
      </c>
      <c r="G115" s="124">
        <f t="shared" si="51"/>
        <v>0.2487</v>
      </c>
      <c r="H115" s="23"/>
      <c r="I115" s="24">
        <f t="shared" si="52"/>
        <v>0</v>
      </c>
      <c r="J115" s="23">
        <f t="shared" si="53"/>
        <v>0</v>
      </c>
    </row>
    <row r="116" spans="1:10" customFormat="1" ht="57.95" customHeight="1">
      <c r="A116" s="133">
        <v>89575</v>
      </c>
      <c r="B116" s="126" t="s">
        <v>13</v>
      </c>
      <c r="C116" s="21" t="s">
        <v>702</v>
      </c>
      <c r="D116" s="136" t="s">
        <v>818</v>
      </c>
      <c r="E116" s="126" t="s">
        <v>15</v>
      </c>
      <c r="F116" s="327">
        <v>4</v>
      </c>
      <c r="G116" s="124">
        <f t="shared" si="51"/>
        <v>0.2487</v>
      </c>
      <c r="H116" s="23"/>
      <c r="I116" s="24">
        <f t="shared" si="52"/>
        <v>0</v>
      </c>
      <c r="J116" s="23">
        <f t="shared" si="53"/>
        <v>0</v>
      </c>
    </row>
    <row r="117" spans="1:10" customFormat="1" ht="57.95" customHeight="1">
      <c r="A117" s="133">
        <v>89440</v>
      </c>
      <c r="B117" s="126" t="s">
        <v>13</v>
      </c>
      <c r="C117" s="21" t="s">
        <v>703</v>
      </c>
      <c r="D117" s="136" t="s">
        <v>819</v>
      </c>
      <c r="E117" s="126" t="s">
        <v>15</v>
      </c>
      <c r="F117" s="327">
        <v>4</v>
      </c>
      <c r="G117" s="124">
        <f t="shared" si="51"/>
        <v>0.2487</v>
      </c>
      <c r="H117" s="23"/>
      <c r="I117" s="24">
        <f t="shared" si="52"/>
        <v>0</v>
      </c>
      <c r="J117" s="23">
        <f t="shared" si="53"/>
        <v>0</v>
      </c>
    </row>
    <row r="118" spans="1:10" customFormat="1" ht="57.95" customHeight="1">
      <c r="A118" s="133">
        <v>89625</v>
      </c>
      <c r="B118" s="126" t="s">
        <v>13</v>
      </c>
      <c r="C118" s="21" t="s">
        <v>704</v>
      </c>
      <c r="D118" s="136" t="s">
        <v>820</v>
      </c>
      <c r="E118" s="126" t="s">
        <v>15</v>
      </c>
      <c r="F118" s="327">
        <v>3</v>
      </c>
      <c r="G118" s="124">
        <f t="shared" si="51"/>
        <v>0.2487</v>
      </c>
      <c r="H118" s="23"/>
      <c r="I118" s="24">
        <f t="shared" si="52"/>
        <v>0</v>
      </c>
      <c r="J118" s="23">
        <f t="shared" si="53"/>
        <v>0</v>
      </c>
    </row>
    <row r="119" spans="1:10" customFormat="1" ht="57.95" customHeight="1">
      <c r="A119" s="133">
        <v>94696</v>
      </c>
      <c r="B119" s="126" t="s">
        <v>13</v>
      </c>
      <c r="C119" s="21" t="s">
        <v>705</v>
      </c>
      <c r="D119" s="136" t="s">
        <v>821</v>
      </c>
      <c r="E119" s="126" t="s">
        <v>15</v>
      </c>
      <c r="F119" s="327">
        <v>6</v>
      </c>
      <c r="G119" s="124">
        <f t="shared" si="51"/>
        <v>0.2487</v>
      </c>
      <c r="H119" s="23"/>
      <c r="I119" s="24">
        <f t="shared" si="52"/>
        <v>0</v>
      </c>
      <c r="J119" s="23">
        <f t="shared" si="53"/>
        <v>0</v>
      </c>
    </row>
    <row r="120" spans="1:10" customFormat="1" ht="57.95" customHeight="1">
      <c r="A120" s="133">
        <v>89627</v>
      </c>
      <c r="B120" s="126" t="s">
        <v>13</v>
      </c>
      <c r="C120" s="21" t="s">
        <v>706</v>
      </c>
      <c r="D120" s="136" t="s">
        <v>822</v>
      </c>
      <c r="E120" s="126" t="s">
        <v>15</v>
      </c>
      <c r="F120" s="327">
        <v>2</v>
      </c>
      <c r="G120" s="124">
        <f t="shared" si="51"/>
        <v>0.2487</v>
      </c>
      <c r="H120" s="23"/>
      <c r="I120" s="24">
        <f t="shared" si="52"/>
        <v>0</v>
      </c>
      <c r="J120" s="23">
        <f t="shared" si="53"/>
        <v>0</v>
      </c>
    </row>
    <row r="121" spans="1:10" customFormat="1" ht="57.95" customHeight="1">
      <c r="A121" s="126">
        <v>89579</v>
      </c>
      <c r="B121" s="126" t="s">
        <v>13</v>
      </c>
      <c r="C121" s="21" t="s">
        <v>707</v>
      </c>
      <c r="D121" s="137" t="s">
        <v>823</v>
      </c>
      <c r="E121" s="126" t="s">
        <v>15</v>
      </c>
      <c r="F121" s="327">
        <v>4</v>
      </c>
      <c r="G121" s="124">
        <f t="shared" si="51"/>
        <v>0.2487</v>
      </c>
      <c r="H121" s="23"/>
      <c r="I121" s="24">
        <f t="shared" si="52"/>
        <v>0</v>
      </c>
      <c r="J121" s="23">
        <f t="shared" si="53"/>
        <v>0</v>
      </c>
    </row>
    <row r="122" spans="1:10" customFormat="1" ht="57.95" customHeight="1">
      <c r="A122" s="126">
        <v>89605</v>
      </c>
      <c r="B122" s="126" t="s">
        <v>13</v>
      </c>
      <c r="C122" s="21" t="s">
        <v>708</v>
      </c>
      <c r="D122" s="137" t="s">
        <v>824</v>
      </c>
      <c r="E122" s="126" t="s">
        <v>15</v>
      </c>
      <c r="F122" s="327">
        <v>7</v>
      </c>
      <c r="G122" s="124">
        <f t="shared" si="51"/>
        <v>0.2487</v>
      </c>
      <c r="H122" s="23"/>
      <c r="I122" s="24">
        <f t="shared" si="52"/>
        <v>0</v>
      </c>
      <c r="J122" s="23">
        <f t="shared" si="53"/>
        <v>0</v>
      </c>
    </row>
    <row r="123" spans="1:10" customFormat="1" ht="57.95" customHeight="1">
      <c r="A123" s="133">
        <v>89356</v>
      </c>
      <c r="B123" s="126" t="s">
        <v>13</v>
      </c>
      <c r="C123" s="21" t="s">
        <v>709</v>
      </c>
      <c r="D123" s="136" t="s">
        <v>825</v>
      </c>
      <c r="E123" s="126" t="s">
        <v>28</v>
      </c>
      <c r="F123" s="327">
        <v>117.5</v>
      </c>
      <c r="G123" s="124">
        <f t="shared" si="51"/>
        <v>0.2487</v>
      </c>
      <c r="H123" s="23"/>
      <c r="I123" s="24">
        <f t="shared" si="52"/>
        <v>0</v>
      </c>
      <c r="J123" s="23">
        <f t="shared" si="53"/>
        <v>0</v>
      </c>
    </row>
    <row r="124" spans="1:10" customFormat="1" ht="57.95" customHeight="1">
      <c r="A124" s="133">
        <v>89449</v>
      </c>
      <c r="B124" s="126" t="s">
        <v>13</v>
      </c>
      <c r="C124" s="21" t="s">
        <v>710</v>
      </c>
      <c r="D124" s="136" t="s">
        <v>826</v>
      </c>
      <c r="E124" s="126" t="s">
        <v>28</v>
      </c>
      <c r="F124" s="327">
        <v>18.5</v>
      </c>
      <c r="G124" s="124">
        <f t="shared" si="51"/>
        <v>0.2487</v>
      </c>
      <c r="H124" s="23"/>
      <c r="I124" s="24">
        <f t="shared" si="52"/>
        <v>0</v>
      </c>
      <c r="J124" s="23">
        <f t="shared" si="53"/>
        <v>0</v>
      </c>
    </row>
    <row r="125" spans="1:10" customFormat="1" ht="57.95" customHeight="1">
      <c r="A125" s="133">
        <v>89450</v>
      </c>
      <c r="B125" s="133" t="s">
        <v>13</v>
      </c>
      <c r="C125" s="21" t="s">
        <v>711</v>
      </c>
      <c r="D125" s="136" t="s">
        <v>827</v>
      </c>
      <c r="E125" s="133" t="s">
        <v>28</v>
      </c>
      <c r="F125" s="327">
        <v>12</v>
      </c>
      <c r="G125" s="139">
        <f t="shared" si="51"/>
        <v>0.2487</v>
      </c>
      <c r="H125" s="135"/>
      <c r="I125" s="24">
        <f t="shared" si="52"/>
        <v>0</v>
      </c>
      <c r="J125" s="23">
        <f t="shared" si="53"/>
        <v>0</v>
      </c>
    </row>
    <row r="126" spans="1:10" customFormat="1" ht="57.95" customHeight="1">
      <c r="A126" s="133">
        <v>94672</v>
      </c>
      <c r="B126" s="133" t="s">
        <v>13</v>
      </c>
      <c r="C126" s="21" t="s">
        <v>712</v>
      </c>
      <c r="D126" s="136" t="s">
        <v>828</v>
      </c>
      <c r="E126" s="133" t="s">
        <v>15</v>
      </c>
      <c r="F126" s="327">
        <v>4</v>
      </c>
      <c r="G126" s="139">
        <f>$J$4</f>
        <v>0.2487</v>
      </c>
      <c r="H126" s="135"/>
      <c r="I126" s="24">
        <f t="shared" si="52"/>
        <v>0</v>
      </c>
      <c r="J126" s="23">
        <f t="shared" si="53"/>
        <v>0</v>
      </c>
    </row>
    <row r="127" spans="1:10" customFormat="1" ht="57.95" customHeight="1">
      <c r="A127" s="133">
        <v>90373</v>
      </c>
      <c r="B127" s="133" t="s">
        <v>13</v>
      </c>
      <c r="C127" s="21" t="s">
        <v>713</v>
      </c>
      <c r="D127" s="136" t="s">
        <v>829</v>
      </c>
      <c r="E127" s="133" t="s">
        <v>15</v>
      </c>
      <c r="F127" s="327">
        <v>5</v>
      </c>
      <c r="G127" s="139">
        <f t="shared" si="51"/>
        <v>0.2487</v>
      </c>
      <c r="H127" s="135"/>
      <c r="I127" s="24">
        <f t="shared" si="52"/>
        <v>0</v>
      </c>
      <c r="J127" s="23">
        <f t="shared" si="53"/>
        <v>0</v>
      </c>
    </row>
    <row r="128" spans="1:10" customFormat="1" ht="57.95" customHeight="1">
      <c r="A128" s="133">
        <v>89396</v>
      </c>
      <c r="B128" s="133" t="s">
        <v>13</v>
      </c>
      <c r="C128" s="21" t="s">
        <v>714</v>
      </c>
      <c r="D128" s="136" t="s">
        <v>830</v>
      </c>
      <c r="E128" s="133" t="s">
        <v>15</v>
      </c>
      <c r="F128" s="327">
        <v>4</v>
      </c>
      <c r="G128" s="139">
        <f t="shared" si="51"/>
        <v>0.2487</v>
      </c>
      <c r="H128" s="135"/>
      <c r="I128" s="24">
        <f t="shared" si="52"/>
        <v>0</v>
      </c>
      <c r="J128" s="23">
        <f t="shared" si="53"/>
        <v>0</v>
      </c>
    </row>
    <row r="129" spans="1:10" customFormat="1" ht="57.95" customHeight="1">
      <c r="A129" s="133">
        <v>95635</v>
      </c>
      <c r="B129" s="133" t="s">
        <v>13</v>
      </c>
      <c r="C129" s="21" t="s">
        <v>715</v>
      </c>
      <c r="D129" s="136" t="s">
        <v>831</v>
      </c>
      <c r="E129" s="133" t="s">
        <v>15</v>
      </c>
      <c r="F129" s="327">
        <v>1</v>
      </c>
      <c r="G129" s="139">
        <f t="shared" si="51"/>
        <v>0.2487</v>
      </c>
      <c r="H129" s="135"/>
      <c r="I129" s="24">
        <f t="shared" si="52"/>
        <v>0</v>
      </c>
      <c r="J129" s="23">
        <f t="shared" si="53"/>
        <v>0</v>
      </c>
    </row>
    <row r="130" spans="1:10" customFormat="1" ht="57.95" customHeight="1">
      <c r="A130" s="133">
        <v>95675</v>
      </c>
      <c r="B130" s="133" t="s">
        <v>13</v>
      </c>
      <c r="C130" s="21" t="s">
        <v>716</v>
      </c>
      <c r="D130" s="136" t="s">
        <v>832</v>
      </c>
      <c r="E130" s="133" t="s">
        <v>15</v>
      </c>
      <c r="F130" s="327">
        <v>1</v>
      </c>
      <c r="G130" s="139">
        <f t="shared" si="51"/>
        <v>0.2487</v>
      </c>
      <c r="H130" s="135"/>
      <c r="I130" s="24">
        <f t="shared" si="52"/>
        <v>0</v>
      </c>
      <c r="J130" s="23">
        <f t="shared" si="53"/>
        <v>0</v>
      </c>
    </row>
    <row r="131" spans="1:10" customFormat="1" ht="35.1" customHeight="1">
      <c r="A131" s="15"/>
      <c r="B131" s="15"/>
      <c r="C131" s="33" t="s">
        <v>420</v>
      </c>
      <c r="D131" s="37" t="s">
        <v>833</v>
      </c>
      <c r="E131" s="15"/>
      <c r="F131" s="111"/>
      <c r="G131" s="87"/>
      <c r="H131" s="94"/>
      <c r="I131" s="18"/>
      <c r="J131" s="17"/>
    </row>
    <row r="132" spans="1:10" customFormat="1" ht="60" customHeight="1">
      <c r="A132" s="133">
        <v>98107</v>
      </c>
      <c r="B132" s="133" t="s">
        <v>13</v>
      </c>
      <c r="C132" s="134" t="s">
        <v>483</v>
      </c>
      <c r="D132" s="127" t="s">
        <v>834</v>
      </c>
      <c r="E132" s="133" t="s">
        <v>15</v>
      </c>
      <c r="F132" s="327">
        <v>1</v>
      </c>
      <c r="G132" s="139">
        <f t="shared" ref="G132:G155" si="54">$J$4</f>
        <v>0.2487</v>
      </c>
      <c r="H132" s="135"/>
      <c r="I132" s="202">
        <f t="shared" ref="I132:I155" si="55">H132*(1+G132)</f>
        <v>0</v>
      </c>
      <c r="J132" s="135">
        <f t="shared" ref="J132:J155" si="56">F132*I132</f>
        <v>0</v>
      </c>
    </row>
    <row r="133" spans="1:10" customFormat="1" ht="60" customHeight="1">
      <c r="A133" s="133">
        <v>97906</v>
      </c>
      <c r="B133" s="133" t="s">
        <v>13</v>
      </c>
      <c r="C133" s="134" t="s">
        <v>484</v>
      </c>
      <c r="D133" s="127" t="s">
        <v>835</v>
      </c>
      <c r="E133" s="133" t="s">
        <v>15</v>
      </c>
      <c r="F133" s="327">
        <v>3</v>
      </c>
      <c r="G133" s="139">
        <f t="shared" si="54"/>
        <v>0.2487</v>
      </c>
      <c r="H133" s="135"/>
      <c r="I133" s="202">
        <f t="shared" si="55"/>
        <v>0</v>
      </c>
      <c r="J133" s="135">
        <f t="shared" si="56"/>
        <v>0</v>
      </c>
    </row>
    <row r="134" spans="1:10" customFormat="1" ht="60" customHeight="1">
      <c r="A134" s="133">
        <v>89707</v>
      </c>
      <c r="B134" s="133" t="s">
        <v>13</v>
      </c>
      <c r="C134" s="134" t="s">
        <v>485</v>
      </c>
      <c r="D134" s="127" t="s">
        <v>836</v>
      </c>
      <c r="E134" s="133" t="s">
        <v>15</v>
      </c>
      <c r="F134" s="327">
        <v>3</v>
      </c>
      <c r="G134" s="139">
        <f t="shared" si="54"/>
        <v>0.2487</v>
      </c>
      <c r="H134" s="135"/>
      <c r="I134" s="202">
        <f t="shared" si="55"/>
        <v>0</v>
      </c>
      <c r="J134" s="135">
        <f t="shared" si="56"/>
        <v>0</v>
      </c>
    </row>
    <row r="135" spans="1:10" customFormat="1" ht="60" customHeight="1">
      <c r="A135" s="133">
        <v>89726</v>
      </c>
      <c r="B135" s="133" t="s">
        <v>13</v>
      </c>
      <c r="C135" s="134" t="s">
        <v>486</v>
      </c>
      <c r="D135" s="127" t="s">
        <v>837</v>
      </c>
      <c r="E135" s="133" t="s">
        <v>15</v>
      </c>
      <c r="F135" s="327">
        <v>4</v>
      </c>
      <c r="G135" s="139">
        <f t="shared" si="54"/>
        <v>0.2487</v>
      </c>
      <c r="H135" s="135"/>
      <c r="I135" s="202">
        <f t="shared" si="55"/>
        <v>0</v>
      </c>
      <c r="J135" s="135">
        <f t="shared" si="56"/>
        <v>0</v>
      </c>
    </row>
    <row r="136" spans="1:10" customFormat="1" ht="60" customHeight="1">
      <c r="A136" s="133">
        <v>89732</v>
      </c>
      <c r="B136" s="133" t="s">
        <v>13</v>
      </c>
      <c r="C136" s="134" t="s">
        <v>487</v>
      </c>
      <c r="D136" s="127" t="s">
        <v>838</v>
      </c>
      <c r="E136" s="133" t="s">
        <v>15</v>
      </c>
      <c r="F136" s="327">
        <v>7</v>
      </c>
      <c r="G136" s="139">
        <f t="shared" si="54"/>
        <v>0.2487</v>
      </c>
      <c r="H136" s="135"/>
      <c r="I136" s="202">
        <f t="shared" si="55"/>
        <v>0</v>
      </c>
      <c r="J136" s="135">
        <f t="shared" si="56"/>
        <v>0</v>
      </c>
    </row>
    <row r="137" spans="1:10" customFormat="1" ht="60" customHeight="1">
      <c r="A137" s="133">
        <v>89739</v>
      </c>
      <c r="B137" s="133" t="s">
        <v>13</v>
      </c>
      <c r="C137" s="134" t="s">
        <v>506</v>
      </c>
      <c r="D137" s="127" t="s">
        <v>839</v>
      </c>
      <c r="E137" s="133" t="s">
        <v>15</v>
      </c>
      <c r="F137" s="327">
        <v>1</v>
      </c>
      <c r="G137" s="139">
        <f t="shared" si="54"/>
        <v>0.2487</v>
      </c>
      <c r="H137" s="135"/>
      <c r="I137" s="202">
        <f t="shared" si="55"/>
        <v>0</v>
      </c>
      <c r="J137" s="135">
        <f t="shared" si="56"/>
        <v>0</v>
      </c>
    </row>
    <row r="138" spans="1:10" customFormat="1" ht="60" customHeight="1">
      <c r="A138" s="133">
        <v>89746</v>
      </c>
      <c r="B138" s="133" t="s">
        <v>13</v>
      </c>
      <c r="C138" s="134" t="s">
        <v>717</v>
      </c>
      <c r="D138" s="127" t="s">
        <v>840</v>
      </c>
      <c r="E138" s="133" t="s">
        <v>15</v>
      </c>
      <c r="F138" s="327">
        <v>3</v>
      </c>
      <c r="G138" s="139">
        <f t="shared" si="54"/>
        <v>0.2487</v>
      </c>
      <c r="H138" s="135"/>
      <c r="I138" s="202">
        <f t="shared" si="55"/>
        <v>0</v>
      </c>
      <c r="J138" s="135">
        <f t="shared" si="56"/>
        <v>0</v>
      </c>
    </row>
    <row r="139" spans="1:10" customFormat="1" ht="60" customHeight="1">
      <c r="A139" s="133">
        <v>89724</v>
      </c>
      <c r="B139" s="133" t="s">
        <v>13</v>
      </c>
      <c r="C139" s="134" t="s">
        <v>718</v>
      </c>
      <c r="D139" s="127" t="s">
        <v>841</v>
      </c>
      <c r="E139" s="133" t="s">
        <v>15</v>
      </c>
      <c r="F139" s="327">
        <v>14</v>
      </c>
      <c r="G139" s="139">
        <f t="shared" si="54"/>
        <v>0.2487</v>
      </c>
      <c r="H139" s="135"/>
      <c r="I139" s="202">
        <f t="shared" si="55"/>
        <v>0</v>
      </c>
      <c r="J139" s="135">
        <f t="shared" si="56"/>
        <v>0</v>
      </c>
    </row>
    <row r="140" spans="1:10" customFormat="1" ht="60" customHeight="1">
      <c r="A140" s="133">
        <v>89731</v>
      </c>
      <c r="B140" s="133" t="s">
        <v>13</v>
      </c>
      <c r="C140" s="134" t="s">
        <v>719</v>
      </c>
      <c r="D140" s="127" t="s">
        <v>842</v>
      </c>
      <c r="E140" s="133" t="s">
        <v>15</v>
      </c>
      <c r="F140" s="327">
        <v>8</v>
      </c>
      <c r="G140" s="139">
        <f t="shared" si="54"/>
        <v>0.2487</v>
      </c>
      <c r="H140" s="135"/>
      <c r="I140" s="202">
        <f t="shared" si="55"/>
        <v>0</v>
      </c>
      <c r="J140" s="135">
        <f t="shared" si="56"/>
        <v>0</v>
      </c>
    </row>
    <row r="141" spans="1:10" customFormat="1" ht="60" customHeight="1">
      <c r="A141" s="133">
        <v>89744</v>
      </c>
      <c r="B141" s="133" t="s">
        <v>13</v>
      </c>
      <c r="C141" s="134" t="s">
        <v>720</v>
      </c>
      <c r="D141" s="127" t="s">
        <v>843</v>
      </c>
      <c r="E141" s="133" t="s">
        <v>15</v>
      </c>
      <c r="F141" s="327">
        <v>8</v>
      </c>
      <c r="G141" s="139">
        <f t="shared" si="54"/>
        <v>0.2487</v>
      </c>
      <c r="H141" s="135"/>
      <c r="I141" s="202">
        <f t="shared" si="55"/>
        <v>0</v>
      </c>
      <c r="J141" s="135">
        <f t="shared" si="56"/>
        <v>0</v>
      </c>
    </row>
    <row r="142" spans="1:10" customFormat="1" ht="60" customHeight="1">
      <c r="A142" s="133">
        <v>89797</v>
      </c>
      <c r="B142" s="133" t="s">
        <v>13</v>
      </c>
      <c r="C142" s="134" t="s">
        <v>721</v>
      </c>
      <c r="D142" s="127" t="s">
        <v>844</v>
      </c>
      <c r="E142" s="133" t="s">
        <v>15</v>
      </c>
      <c r="F142" s="327">
        <v>6</v>
      </c>
      <c r="G142" s="139">
        <f t="shared" si="54"/>
        <v>0.2487</v>
      </c>
      <c r="H142" s="135"/>
      <c r="I142" s="202">
        <f t="shared" si="55"/>
        <v>0</v>
      </c>
      <c r="J142" s="135">
        <f t="shared" si="56"/>
        <v>0</v>
      </c>
    </row>
    <row r="143" spans="1:10" customFormat="1" ht="60" customHeight="1">
      <c r="A143" s="133">
        <v>89795</v>
      </c>
      <c r="B143" s="133" t="s">
        <v>13</v>
      </c>
      <c r="C143" s="134" t="s">
        <v>722</v>
      </c>
      <c r="D143" s="127" t="s">
        <v>845</v>
      </c>
      <c r="E143" s="133" t="s">
        <v>15</v>
      </c>
      <c r="F143" s="327">
        <v>1</v>
      </c>
      <c r="G143" s="139">
        <f t="shared" si="54"/>
        <v>0.2487</v>
      </c>
      <c r="H143" s="135"/>
      <c r="I143" s="202">
        <f t="shared" si="55"/>
        <v>0</v>
      </c>
      <c r="J143" s="135">
        <f t="shared" si="56"/>
        <v>0</v>
      </c>
    </row>
    <row r="144" spans="1:10" customFormat="1" ht="60" customHeight="1">
      <c r="A144" s="133">
        <v>89549</v>
      </c>
      <c r="B144" s="133" t="s">
        <v>13</v>
      </c>
      <c r="C144" s="134" t="s">
        <v>723</v>
      </c>
      <c r="D144" s="127" t="s">
        <v>846</v>
      </c>
      <c r="E144" s="133" t="s">
        <v>15</v>
      </c>
      <c r="F144" s="327">
        <v>4</v>
      </c>
      <c r="G144" s="139">
        <f t="shared" si="54"/>
        <v>0.2487</v>
      </c>
      <c r="H144" s="135"/>
      <c r="I144" s="202">
        <f t="shared" si="55"/>
        <v>0</v>
      </c>
      <c r="J144" s="135">
        <f t="shared" si="56"/>
        <v>0</v>
      </c>
    </row>
    <row r="145" spans="1:111" customFormat="1" ht="60" customHeight="1">
      <c r="A145" s="133">
        <v>89557</v>
      </c>
      <c r="B145" s="133" t="s">
        <v>13</v>
      </c>
      <c r="C145" s="134" t="s">
        <v>724</v>
      </c>
      <c r="D145" s="127" t="s">
        <v>847</v>
      </c>
      <c r="E145" s="133" t="s">
        <v>15</v>
      </c>
      <c r="F145" s="327">
        <v>3</v>
      </c>
      <c r="G145" s="139">
        <f t="shared" si="54"/>
        <v>0.2487</v>
      </c>
      <c r="H145" s="135"/>
      <c r="I145" s="202">
        <f t="shared" si="55"/>
        <v>0</v>
      </c>
      <c r="J145" s="135">
        <f t="shared" si="56"/>
        <v>0</v>
      </c>
    </row>
    <row r="146" spans="1:111" customFormat="1" ht="60" customHeight="1">
      <c r="A146" s="133">
        <v>89825</v>
      </c>
      <c r="B146" s="133" t="s">
        <v>13</v>
      </c>
      <c r="C146" s="134" t="s">
        <v>725</v>
      </c>
      <c r="D146" s="127" t="s">
        <v>348</v>
      </c>
      <c r="E146" s="133" t="s">
        <v>15</v>
      </c>
      <c r="F146" s="327">
        <v>2</v>
      </c>
      <c r="G146" s="139">
        <f t="shared" si="54"/>
        <v>0.2487</v>
      </c>
      <c r="H146" s="135"/>
      <c r="I146" s="202">
        <f t="shared" si="55"/>
        <v>0</v>
      </c>
      <c r="J146" s="135">
        <f t="shared" si="56"/>
        <v>0</v>
      </c>
    </row>
    <row r="147" spans="1:111" customFormat="1" ht="60" customHeight="1">
      <c r="A147" s="133">
        <v>89711</v>
      </c>
      <c r="B147" s="133" t="s">
        <v>13</v>
      </c>
      <c r="C147" s="134" t="s">
        <v>726</v>
      </c>
      <c r="D147" s="127" t="s">
        <v>848</v>
      </c>
      <c r="E147" s="133" t="s">
        <v>28</v>
      </c>
      <c r="F147" s="327">
        <v>8</v>
      </c>
      <c r="G147" s="139">
        <f t="shared" si="54"/>
        <v>0.2487</v>
      </c>
      <c r="H147" s="135"/>
      <c r="I147" s="202">
        <f t="shared" si="55"/>
        <v>0</v>
      </c>
      <c r="J147" s="135">
        <f t="shared" si="56"/>
        <v>0</v>
      </c>
    </row>
    <row r="148" spans="1:111" customFormat="1" ht="60" customHeight="1">
      <c r="A148" s="133">
        <v>89712</v>
      </c>
      <c r="B148" s="133" t="s">
        <v>13</v>
      </c>
      <c r="C148" s="134" t="s">
        <v>727</v>
      </c>
      <c r="D148" s="127" t="s">
        <v>849</v>
      </c>
      <c r="E148" s="133" t="s">
        <v>28</v>
      </c>
      <c r="F148" s="327">
        <v>35</v>
      </c>
      <c r="G148" s="139">
        <f t="shared" si="54"/>
        <v>0.2487</v>
      </c>
      <c r="H148" s="135"/>
      <c r="I148" s="202">
        <f t="shared" si="55"/>
        <v>0</v>
      </c>
      <c r="J148" s="135">
        <f t="shared" si="56"/>
        <v>0</v>
      </c>
    </row>
    <row r="149" spans="1:111" customFormat="1" ht="60" customHeight="1">
      <c r="A149" s="133">
        <v>89713</v>
      </c>
      <c r="B149" s="133" t="s">
        <v>13</v>
      </c>
      <c r="C149" s="134" t="s">
        <v>728</v>
      </c>
      <c r="D149" s="127" t="s">
        <v>850</v>
      </c>
      <c r="E149" s="133" t="s">
        <v>28</v>
      </c>
      <c r="F149" s="327">
        <v>6.5</v>
      </c>
      <c r="G149" s="139">
        <f t="shared" si="54"/>
        <v>0.2487</v>
      </c>
      <c r="H149" s="135"/>
      <c r="I149" s="202">
        <f t="shared" si="55"/>
        <v>0</v>
      </c>
      <c r="J149" s="135">
        <f t="shared" si="56"/>
        <v>0</v>
      </c>
    </row>
    <row r="150" spans="1:111" customFormat="1" ht="60" customHeight="1">
      <c r="A150" s="133">
        <v>89714</v>
      </c>
      <c r="B150" s="133" t="s">
        <v>13</v>
      </c>
      <c r="C150" s="134" t="s">
        <v>729</v>
      </c>
      <c r="D150" s="127" t="s">
        <v>851</v>
      </c>
      <c r="E150" s="133" t="s">
        <v>28</v>
      </c>
      <c r="F150" s="327">
        <v>65</v>
      </c>
      <c r="G150" s="139">
        <f t="shared" si="54"/>
        <v>0.2487</v>
      </c>
      <c r="H150" s="135"/>
      <c r="I150" s="202">
        <f t="shared" si="55"/>
        <v>0</v>
      </c>
      <c r="J150" s="135">
        <f t="shared" si="56"/>
        <v>0</v>
      </c>
    </row>
    <row r="151" spans="1:111" customFormat="1" ht="60" customHeight="1">
      <c r="A151" s="126">
        <v>98052</v>
      </c>
      <c r="B151" s="126" t="s">
        <v>13</v>
      </c>
      <c r="C151" s="134" t="s">
        <v>730</v>
      </c>
      <c r="D151" s="110" t="s">
        <v>852</v>
      </c>
      <c r="E151" s="126" t="s">
        <v>15</v>
      </c>
      <c r="F151" s="327">
        <v>1</v>
      </c>
      <c r="G151" s="124">
        <f t="shared" si="54"/>
        <v>0.2487</v>
      </c>
      <c r="H151" s="23"/>
      <c r="I151" s="202">
        <f t="shared" si="55"/>
        <v>0</v>
      </c>
      <c r="J151" s="135">
        <f t="shared" si="56"/>
        <v>0</v>
      </c>
    </row>
    <row r="152" spans="1:111" customFormat="1" ht="60" customHeight="1">
      <c r="A152" s="126">
        <v>6087</v>
      </c>
      <c r="B152" s="126" t="s">
        <v>13</v>
      </c>
      <c r="C152" s="134" t="s">
        <v>731</v>
      </c>
      <c r="D152" s="110" t="s">
        <v>853</v>
      </c>
      <c r="E152" s="126" t="s">
        <v>15</v>
      </c>
      <c r="F152" s="327">
        <v>2</v>
      </c>
      <c r="G152" s="124">
        <f t="shared" si="54"/>
        <v>0.2487</v>
      </c>
      <c r="H152" s="23"/>
      <c r="I152" s="202">
        <f t="shared" si="55"/>
        <v>0</v>
      </c>
      <c r="J152" s="135">
        <f t="shared" si="56"/>
        <v>0</v>
      </c>
    </row>
    <row r="153" spans="1:111" customFormat="1" ht="60" customHeight="1">
      <c r="A153" s="126">
        <v>98094</v>
      </c>
      <c r="B153" s="126" t="s">
        <v>13</v>
      </c>
      <c r="C153" s="134" t="s">
        <v>732</v>
      </c>
      <c r="D153" s="110" t="s">
        <v>854</v>
      </c>
      <c r="E153" s="126" t="s">
        <v>15</v>
      </c>
      <c r="F153" s="327">
        <v>1</v>
      </c>
      <c r="G153" s="124">
        <f t="shared" si="54"/>
        <v>0.2487</v>
      </c>
      <c r="H153" s="23"/>
      <c r="I153" s="202">
        <f t="shared" si="55"/>
        <v>0</v>
      </c>
      <c r="J153" s="135">
        <f t="shared" si="56"/>
        <v>0</v>
      </c>
    </row>
    <row r="154" spans="1:111" customFormat="1" ht="60" customHeight="1">
      <c r="A154" s="133">
        <v>89576</v>
      </c>
      <c r="B154" s="126" t="s">
        <v>13</v>
      </c>
      <c r="C154" s="134" t="s">
        <v>733</v>
      </c>
      <c r="D154" s="127" t="s">
        <v>855</v>
      </c>
      <c r="E154" s="126" t="s">
        <v>28</v>
      </c>
      <c r="F154" s="327">
        <v>7</v>
      </c>
      <c r="G154" s="124">
        <f t="shared" si="54"/>
        <v>0.2487</v>
      </c>
      <c r="H154" s="23"/>
      <c r="I154" s="202">
        <f t="shared" si="55"/>
        <v>0</v>
      </c>
      <c r="J154" s="135">
        <f t="shared" si="56"/>
        <v>0</v>
      </c>
    </row>
    <row r="155" spans="1:111" customFormat="1" ht="60" customHeight="1">
      <c r="A155" s="133">
        <v>89522</v>
      </c>
      <c r="B155" s="126" t="s">
        <v>13</v>
      </c>
      <c r="C155" s="134" t="s">
        <v>734</v>
      </c>
      <c r="D155" s="127" t="s">
        <v>856</v>
      </c>
      <c r="E155" s="126" t="s">
        <v>15</v>
      </c>
      <c r="F155" s="327">
        <v>4</v>
      </c>
      <c r="G155" s="124">
        <f t="shared" si="54"/>
        <v>0.2487</v>
      </c>
      <c r="H155" s="23"/>
      <c r="I155" s="202">
        <f t="shared" si="55"/>
        <v>0</v>
      </c>
      <c r="J155" s="135">
        <f t="shared" si="56"/>
        <v>0</v>
      </c>
    </row>
    <row r="156" spans="1:111" customFormat="1" ht="35.1" customHeight="1">
      <c r="A156" s="30"/>
      <c r="B156" s="30"/>
      <c r="C156" s="35"/>
      <c r="D156" s="32"/>
      <c r="E156" s="30"/>
      <c r="F156" s="30"/>
      <c r="G156" s="31"/>
      <c r="H156" s="364" t="s">
        <v>17</v>
      </c>
      <c r="I156" s="364"/>
      <c r="J156" s="40">
        <f>SUM(J107:J155)</f>
        <v>0</v>
      </c>
    </row>
    <row r="157" spans="1:111" ht="35.1" customHeight="1">
      <c r="A157" s="27"/>
      <c r="B157" s="27"/>
      <c r="C157" s="12" t="s">
        <v>88</v>
      </c>
      <c r="D157" s="13" t="s">
        <v>341</v>
      </c>
      <c r="E157" s="27"/>
      <c r="F157" s="28"/>
      <c r="G157" s="28"/>
      <c r="H157" s="28"/>
      <c r="I157" s="29"/>
      <c r="J157" s="28"/>
    </row>
    <row r="158" spans="1:111" ht="45" customHeight="1">
      <c r="A158" s="133"/>
      <c r="B158" s="133"/>
      <c r="C158" s="33" t="s">
        <v>89</v>
      </c>
      <c r="D158" s="37" t="s">
        <v>338</v>
      </c>
      <c r="E158" s="133"/>
      <c r="F158" s="135"/>
      <c r="G158" s="135"/>
      <c r="H158" s="135"/>
      <c r="I158" s="202"/>
      <c r="J158" s="135"/>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c r="CS158" s="138"/>
      <c r="CT158" s="138"/>
      <c r="CU158" s="138"/>
      <c r="CV158" s="138"/>
      <c r="CW158" s="138"/>
      <c r="CX158" s="138"/>
      <c r="CY158" s="138"/>
      <c r="CZ158" s="138"/>
      <c r="DA158" s="138"/>
      <c r="DB158" s="138"/>
      <c r="DC158" s="138"/>
      <c r="DD158" s="138"/>
      <c r="DE158" s="138"/>
      <c r="DF158" s="138"/>
      <c r="DG158" s="138"/>
    </row>
    <row r="159" spans="1:111" ht="45" customHeight="1">
      <c r="A159" s="133">
        <v>40729</v>
      </c>
      <c r="B159" s="133" t="s">
        <v>13</v>
      </c>
      <c r="C159" s="134" t="s">
        <v>328</v>
      </c>
      <c r="D159" s="136" t="s">
        <v>201</v>
      </c>
      <c r="E159" s="133" t="s">
        <v>138</v>
      </c>
      <c r="F159" s="328">
        <v>7</v>
      </c>
      <c r="G159" s="139">
        <f t="shared" ref="G159:G162" si="57">$J$4</f>
        <v>0.2487</v>
      </c>
      <c r="H159" s="135"/>
      <c r="I159" s="202">
        <f t="shared" ref="I159:I162" si="58">H159*(1+G159)</f>
        <v>0</v>
      </c>
      <c r="J159" s="135">
        <f t="shared" ref="J159:J162" si="59">F159*I159</f>
        <v>0</v>
      </c>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c r="CS159" s="138"/>
      <c r="CT159" s="138"/>
      <c r="CU159" s="138"/>
      <c r="CV159" s="138"/>
      <c r="CW159" s="138"/>
      <c r="CX159" s="138"/>
      <c r="CY159" s="138"/>
      <c r="CZ159" s="138"/>
      <c r="DA159" s="138"/>
      <c r="DB159" s="138"/>
      <c r="DC159" s="138"/>
      <c r="DD159" s="138"/>
      <c r="DE159" s="138"/>
      <c r="DF159" s="138"/>
      <c r="DG159" s="138"/>
    </row>
    <row r="160" spans="1:111" ht="45" customHeight="1">
      <c r="A160" s="133">
        <v>94794</v>
      </c>
      <c r="B160" s="133" t="s">
        <v>13</v>
      </c>
      <c r="C160" s="134" t="s">
        <v>488</v>
      </c>
      <c r="D160" s="136" t="s">
        <v>857</v>
      </c>
      <c r="E160" s="133" t="s">
        <v>138</v>
      </c>
      <c r="F160" s="328">
        <v>4</v>
      </c>
      <c r="G160" s="139">
        <f t="shared" si="57"/>
        <v>0.2487</v>
      </c>
      <c r="H160" s="135"/>
      <c r="I160" s="202">
        <f t="shared" si="58"/>
        <v>0</v>
      </c>
      <c r="J160" s="135">
        <f t="shared" si="59"/>
        <v>0</v>
      </c>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8"/>
      <c r="CW160" s="138"/>
      <c r="CX160" s="138"/>
      <c r="CY160" s="138"/>
      <c r="CZ160" s="138"/>
      <c r="DA160" s="138"/>
      <c r="DB160" s="138"/>
      <c r="DC160" s="138"/>
      <c r="DD160" s="138"/>
      <c r="DE160" s="138"/>
      <c r="DF160" s="138"/>
      <c r="DG160" s="138"/>
    </row>
    <row r="161" spans="1:111" ht="45" customHeight="1">
      <c r="A161" s="133">
        <v>89987</v>
      </c>
      <c r="B161" s="133" t="s">
        <v>13</v>
      </c>
      <c r="C161" s="134" t="s">
        <v>644</v>
      </c>
      <c r="D161" s="136" t="s">
        <v>516</v>
      </c>
      <c r="E161" s="133" t="s">
        <v>138</v>
      </c>
      <c r="F161" s="328">
        <v>9</v>
      </c>
      <c r="G161" s="139">
        <f t="shared" si="57"/>
        <v>0.2487</v>
      </c>
      <c r="H161" s="135"/>
      <c r="I161" s="202">
        <f t="shared" si="58"/>
        <v>0</v>
      </c>
      <c r="J161" s="135">
        <f t="shared" si="59"/>
        <v>0</v>
      </c>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c r="CS161" s="138"/>
      <c r="CT161" s="138"/>
      <c r="CU161" s="138"/>
      <c r="CV161" s="138"/>
      <c r="CW161" s="138"/>
      <c r="CX161" s="138"/>
      <c r="CY161" s="138"/>
      <c r="CZ161" s="138"/>
      <c r="DA161" s="138"/>
      <c r="DB161" s="138"/>
      <c r="DC161" s="138"/>
      <c r="DD161" s="138"/>
      <c r="DE161" s="138"/>
      <c r="DF161" s="138"/>
      <c r="DG161" s="138"/>
    </row>
    <row r="162" spans="1:111" ht="45" customHeight="1">
      <c r="A162" s="133">
        <v>94493</v>
      </c>
      <c r="B162" s="133" t="s">
        <v>13</v>
      </c>
      <c r="C162" s="134" t="s">
        <v>735</v>
      </c>
      <c r="D162" s="136" t="s">
        <v>858</v>
      </c>
      <c r="E162" s="133" t="s">
        <v>138</v>
      </c>
      <c r="F162" s="328">
        <v>2</v>
      </c>
      <c r="G162" s="139">
        <f t="shared" si="57"/>
        <v>0.2487</v>
      </c>
      <c r="H162" s="135"/>
      <c r="I162" s="202">
        <f t="shared" si="58"/>
        <v>0</v>
      </c>
      <c r="J162" s="135">
        <f t="shared" si="59"/>
        <v>0</v>
      </c>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c r="CS162" s="138"/>
      <c r="CT162" s="138"/>
      <c r="CU162" s="138"/>
      <c r="CV162" s="138"/>
      <c r="CW162" s="138"/>
      <c r="CX162" s="138"/>
      <c r="CY162" s="138"/>
      <c r="CZ162" s="138"/>
      <c r="DA162" s="138"/>
      <c r="DB162" s="138"/>
      <c r="DC162" s="138"/>
      <c r="DD162" s="138"/>
      <c r="DE162" s="138"/>
      <c r="DF162" s="138"/>
      <c r="DG162" s="138"/>
    </row>
    <row r="163" spans="1:111" ht="45" customHeight="1">
      <c r="A163" s="133"/>
      <c r="B163" s="133"/>
      <c r="C163" s="33" t="s">
        <v>90</v>
      </c>
      <c r="D163" s="37" t="s">
        <v>339</v>
      </c>
      <c r="E163" s="133"/>
      <c r="F163" s="242"/>
      <c r="G163" s="135"/>
      <c r="H163" s="135"/>
      <c r="I163" s="202"/>
      <c r="J163" s="135"/>
    </row>
    <row r="164" spans="1:111" ht="45" customHeight="1">
      <c r="A164" s="133" t="s">
        <v>656</v>
      </c>
      <c r="B164" s="133" t="s">
        <v>13</v>
      </c>
      <c r="C164" s="134" t="s">
        <v>489</v>
      </c>
      <c r="D164" s="136" t="s">
        <v>411</v>
      </c>
      <c r="E164" s="133" t="s">
        <v>138</v>
      </c>
      <c r="F164" s="328">
        <v>2</v>
      </c>
      <c r="G164" s="139">
        <f t="shared" ref="G164:G167" si="60">$J$4</f>
        <v>0.2487</v>
      </c>
      <c r="H164" s="135"/>
      <c r="I164" s="202">
        <f t="shared" ref="I164:I167" si="61">H164*(1+G164)</f>
        <v>0</v>
      </c>
      <c r="J164" s="135">
        <f t="shared" ref="J164:J167" si="62">F164*I164</f>
        <v>0</v>
      </c>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c r="CS164" s="138"/>
      <c r="CT164" s="138"/>
      <c r="CU164" s="138"/>
      <c r="CV164" s="138"/>
      <c r="CW164" s="138"/>
      <c r="CX164" s="138"/>
      <c r="CY164" s="138"/>
      <c r="CZ164" s="138"/>
      <c r="DA164" s="138"/>
      <c r="DB164" s="138"/>
      <c r="DC164" s="138"/>
      <c r="DD164" s="138"/>
      <c r="DE164" s="138"/>
      <c r="DF164" s="138"/>
      <c r="DG164" s="138"/>
    </row>
    <row r="165" spans="1:111" ht="45" customHeight="1">
      <c r="A165" s="133">
        <v>95470</v>
      </c>
      <c r="B165" s="133" t="s">
        <v>13</v>
      </c>
      <c r="C165" s="134" t="s">
        <v>490</v>
      </c>
      <c r="D165" s="136" t="s">
        <v>859</v>
      </c>
      <c r="E165" s="133" t="s">
        <v>138</v>
      </c>
      <c r="F165" s="328">
        <v>6</v>
      </c>
      <c r="G165" s="139">
        <f t="shared" si="60"/>
        <v>0.2487</v>
      </c>
      <c r="H165" s="135"/>
      <c r="I165" s="202">
        <f t="shared" si="61"/>
        <v>0</v>
      </c>
      <c r="J165" s="135">
        <f t="shared" si="62"/>
        <v>0</v>
      </c>
    </row>
    <row r="166" spans="1:111" ht="45" customHeight="1">
      <c r="A166" s="133" t="s">
        <v>422</v>
      </c>
      <c r="B166" s="133" t="s">
        <v>137</v>
      </c>
      <c r="C166" s="134" t="s">
        <v>423</v>
      </c>
      <c r="D166" s="136" t="s">
        <v>424</v>
      </c>
      <c r="E166" s="133" t="s">
        <v>15</v>
      </c>
      <c r="F166" s="328">
        <v>1</v>
      </c>
      <c r="G166" s="139">
        <f t="shared" si="60"/>
        <v>0.2487</v>
      </c>
      <c r="H166" s="135"/>
      <c r="I166" s="202">
        <f t="shared" si="61"/>
        <v>0</v>
      </c>
      <c r="J166" s="135">
        <f t="shared" si="62"/>
        <v>0</v>
      </c>
    </row>
    <row r="167" spans="1:111" ht="45" customHeight="1">
      <c r="A167" s="133">
        <v>86901</v>
      </c>
      <c r="B167" s="133" t="s">
        <v>13</v>
      </c>
      <c r="C167" s="134" t="s">
        <v>645</v>
      </c>
      <c r="D167" s="136" t="s">
        <v>203</v>
      </c>
      <c r="E167" s="133" t="s">
        <v>138</v>
      </c>
      <c r="F167" s="328">
        <v>6</v>
      </c>
      <c r="G167" s="139">
        <f t="shared" si="60"/>
        <v>0.2487</v>
      </c>
      <c r="H167" s="135"/>
      <c r="I167" s="202">
        <f t="shared" si="61"/>
        <v>0</v>
      </c>
      <c r="J167" s="135">
        <f t="shared" si="62"/>
        <v>0</v>
      </c>
    </row>
    <row r="168" spans="1:111" ht="45" customHeight="1">
      <c r="A168" s="133"/>
      <c r="B168" s="133"/>
      <c r="C168" s="33" t="s">
        <v>91</v>
      </c>
      <c r="D168" s="37" t="s">
        <v>340</v>
      </c>
      <c r="E168" s="133"/>
      <c r="F168" s="242"/>
      <c r="G168" s="135"/>
      <c r="H168" s="135"/>
      <c r="I168" s="202"/>
      <c r="J168" s="135"/>
    </row>
    <row r="169" spans="1:111" ht="45" customHeight="1">
      <c r="A169" s="133">
        <v>86915</v>
      </c>
      <c r="B169" s="133" t="s">
        <v>13</v>
      </c>
      <c r="C169" s="134" t="s">
        <v>329</v>
      </c>
      <c r="D169" s="136" t="s">
        <v>860</v>
      </c>
      <c r="E169" s="133" t="s">
        <v>112</v>
      </c>
      <c r="F169" s="328">
        <v>7</v>
      </c>
      <c r="G169" s="139">
        <f t="shared" ref="G169:G177" si="63">$J$4</f>
        <v>0.2487</v>
      </c>
      <c r="H169" s="135"/>
      <c r="I169" s="202">
        <f t="shared" ref="I169:I177" si="64">H169*(1+G169)</f>
        <v>0</v>
      </c>
      <c r="J169" s="135">
        <f t="shared" ref="J169:J177" si="65">F169*I169</f>
        <v>0</v>
      </c>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8"/>
      <c r="CW169" s="138"/>
      <c r="CX169" s="138"/>
      <c r="CY169" s="138"/>
      <c r="CZ169" s="138"/>
      <c r="DA169" s="138"/>
      <c r="DB169" s="138"/>
      <c r="DC169" s="138"/>
      <c r="DD169" s="138"/>
      <c r="DE169" s="138"/>
      <c r="DF169" s="138"/>
      <c r="DG169" s="138"/>
    </row>
    <row r="170" spans="1:111" ht="45" customHeight="1">
      <c r="A170" s="133">
        <v>86909</v>
      </c>
      <c r="B170" s="133" t="s">
        <v>13</v>
      </c>
      <c r="C170" s="134" t="s">
        <v>491</v>
      </c>
      <c r="D170" s="136" t="s">
        <v>861</v>
      </c>
      <c r="E170" s="133" t="s">
        <v>112</v>
      </c>
      <c r="F170" s="328">
        <v>1</v>
      </c>
      <c r="G170" s="139">
        <f t="shared" si="63"/>
        <v>0.2487</v>
      </c>
      <c r="H170" s="135"/>
      <c r="I170" s="202">
        <f t="shared" si="64"/>
        <v>0</v>
      </c>
      <c r="J170" s="135">
        <f t="shared" si="65"/>
        <v>0</v>
      </c>
    </row>
    <row r="171" spans="1:111" ht="45" customHeight="1">
      <c r="A171" s="133">
        <v>86913</v>
      </c>
      <c r="B171" s="133" t="s">
        <v>13</v>
      </c>
      <c r="C171" s="134" t="s">
        <v>646</v>
      </c>
      <c r="D171" s="136" t="s">
        <v>862</v>
      </c>
      <c r="E171" s="133" t="s">
        <v>112</v>
      </c>
      <c r="F171" s="328">
        <v>3</v>
      </c>
      <c r="G171" s="139">
        <f t="shared" si="63"/>
        <v>0.2487</v>
      </c>
      <c r="H171" s="135"/>
      <c r="I171" s="202">
        <f t="shared" si="64"/>
        <v>0</v>
      </c>
      <c r="J171" s="135">
        <f t="shared" si="65"/>
        <v>0</v>
      </c>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38"/>
      <c r="CX171" s="138"/>
      <c r="CY171" s="138"/>
      <c r="CZ171" s="138"/>
      <c r="DA171" s="138"/>
      <c r="DB171" s="138"/>
      <c r="DC171" s="138"/>
      <c r="DD171" s="138"/>
      <c r="DE171" s="138"/>
      <c r="DF171" s="138"/>
      <c r="DG171" s="138"/>
    </row>
    <row r="172" spans="1:111" ht="45" customHeight="1">
      <c r="A172" s="133">
        <v>86883</v>
      </c>
      <c r="B172" s="133" t="s">
        <v>13</v>
      </c>
      <c r="C172" s="134" t="s">
        <v>647</v>
      </c>
      <c r="D172" s="136" t="s">
        <v>863</v>
      </c>
      <c r="E172" s="133" t="s">
        <v>112</v>
      </c>
      <c r="F172" s="328">
        <v>7</v>
      </c>
      <c r="G172" s="139">
        <f t="shared" si="63"/>
        <v>0.2487</v>
      </c>
      <c r="H172" s="135"/>
      <c r="I172" s="202">
        <f t="shared" si="64"/>
        <v>0</v>
      </c>
      <c r="J172" s="135">
        <f t="shared" si="65"/>
        <v>0</v>
      </c>
    </row>
    <row r="173" spans="1:111" ht="45" customHeight="1">
      <c r="A173" s="133">
        <v>86900</v>
      </c>
      <c r="B173" s="133" t="s">
        <v>13</v>
      </c>
      <c r="C173" s="134" t="s">
        <v>648</v>
      </c>
      <c r="D173" s="136" t="s">
        <v>864</v>
      </c>
      <c r="E173" s="133" t="s">
        <v>112</v>
      </c>
      <c r="F173" s="328">
        <v>1</v>
      </c>
      <c r="G173" s="139">
        <f t="shared" si="63"/>
        <v>0.2487</v>
      </c>
      <c r="H173" s="135"/>
      <c r="I173" s="202">
        <f t="shared" si="64"/>
        <v>0</v>
      </c>
      <c r="J173" s="135">
        <f t="shared" si="65"/>
        <v>0</v>
      </c>
    </row>
    <row r="174" spans="1:111" ht="45" customHeight="1">
      <c r="A174" s="133">
        <v>95547</v>
      </c>
      <c r="B174" s="133" t="s">
        <v>13</v>
      </c>
      <c r="C174" s="134" t="s">
        <v>672</v>
      </c>
      <c r="D174" s="32" t="s">
        <v>865</v>
      </c>
      <c r="E174" s="133" t="s">
        <v>112</v>
      </c>
      <c r="F174" s="328">
        <v>5</v>
      </c>
      <c r="G174" s="139">
        <f t="shared" si="63"/>
        <v>0.2487</v>
      </c>
      <c r="H174" s="135"/>
      <c r="I174" s="202">
        <f t="shared" si="64"/>
        <v>0</v>
      </c>
      <c r="J174" s="135">
        <f t="shared" si="65"/>
        <v>0</v>
      </c>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c r="CJ174" s="138"/>
      <c r="CK174" s="138"/>
      <c r="CL174" s="138"/>
      <c r="CM174" s="138"/>
      <c r="CN174" s="138"/>
      <c r="CO174" s="138"/>
      <c r="CP174" s="138"/>
      <c r="CQ174" s="138"/>
      <c r="CR174" s="138"/>
      <c r="CS174" s="138"/>
      <c r="CT174" s="138"/>
      <c r="CU174" s="138"/>
      <c r="CV174" s="138"/>
      <c r="CW174" s="138"/>
      <c r="CX174" s="138"/>
      <c r="CY174" s="138"/>
      <c r="CZ174" s="138"/>
      <c r="DA174" s="138"/>
      <c r="DB174" s="138"/>
      <c r="DC174" s="138"/>
      <c r="DD174" s="138"/>
      <c r="DE174" s="138"/>
      <c r="DF174" s="138"/>
      <c r="DG174" s="138"/>
    </row>
    <row r="175" spans="1:111" ht="45" customHeight="1">
      <c r="A175" s="133">
        <v>37400</v>
      </c>
      <c r="B175" s="133" t="s">
        <v>13</v>
      </c>
      <c r="C175" s="134" t="s">
        <v>673</v>
      </c>
      <c r="D175" s="330" t="s">
        <v>866</v>
      </c>
      <c r="E175" s="133" t="s">
        <v>112</v>
      </c>
      <c r="F175" s="328">
        <v>7</v>
      </c>
      <c r="G175" s="139">
        <f>$J$5</f>
        <v>0.1278</v>
      </c>
      <c r="H175" s="135"/>
      <c r="I175" s="202">
        <f t="shared" si="64"/>
        <v>0</v>
      </c>
      <c r="J175" s="135">
        <f t="shared" si="65"/>
        <v>0</v>
      </c>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c r="CN175" s="138"/>
      <c r="CO175" s="138"/>
      <c r="CP175" s="138"/>
      <c r="CQ175" s="138"/>
      <c r="CR175" s="138"/>
      <c r="CS175" s="138"/>
      <c r="CT175" s="138"/>
      <c r="CU175" s="138"/>
      <c r="CV175" s="138"/>
      <c r="CW175" s="138"/>
      <c r="CX175" s="138"/>
      <c r="CY175" s="138"/>
      <c r="CZ175" s="138"/>
      <c r="DA175" s="138"/>
      <c r="DB175" s="138"/>
      <c r="DC175" s="138"/>
      <c r="DD175" s="138"/>
      <c r="DE175" s="138"/>
      <c r="DF175" s="138"/>
      <c r="DG175" s="138"/>
    </row>
    <row r="176" spans="1:111" ht="45" customHeight="1">
      <c r="A176" s="133">
        <v>37401</v>
      </c>
      <c r="B176" s="133" t="s">
        <v>13</v>
      </c>
      <c r="C176" s="134" t="s">
        <v>867</v>
      </c>
      <c r="D176" s="330" t="s">
        <v>868</v>
      </c>
      <c r="E176" s="133" t="s">
        <v>112</v>
      </c>
      <c r="F176" s="328">
        <v>3</v>
      </c>
      <c r="G176" s="139">
        <f>$J$5</f>
        <v>0.1278</v>
      </c>
      <c r="H176" s="135"/>
      <c r="I176" s="202">
        <f t="shared" si="64"/>
        <v>0</v>
      </c>
      <c r="J176" s="135">
        <f t="shared" si="65"/>
        <v>0</v>
      </c>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c r="CN176" s="138"/>
      <c r="CO176" s="138"/>
      <c r="CP176" s="138"/>
      <c r="CQ176" s="138"/>
      <c r="CR176" s="138"/>
      <c r="CS176" s="138"/>
      <c r="CT176" s="138"/>
      <c r="CU176" s="138"/>
      <c r="CV176" s="138"/>
      <c r="CW176" s="138"/>
      <c r="CX176" s="138"/>
      <c r="CY176" s="138"/>
      <c r="CZ176" s="138"/>
      <c r="DA176" s="138"/>
      <c r="DB176" s="138"/>
      <c r="DC176" s="138"/>
      <c r="DD176" s="138"/>
      <c r="DE176" s="138"/>
      <c r="DF176" s="138"/>
      <c r="DG176" s="138"/>
    </row>
    <row r="177" spans="1:111" ht="45" customHeight="1">
      <c r="A177" s="133">
        <v>85005</v>
      </c>
      <c r="B177" s="133" t="s">
        <v>13</v>
      </c>
      <c r="C177" s="134" t="s">
        <v>869</v>
      </c>
      <c r="D177" s="136" t="s">
        <v>658</v>
      </c>
      <c r="E177" s="133" t="s">
        <v>147</v>
      </c>
      <c r="F177" s="328">
        <v>2.2999999999999998</v>
      </c>
      <c r="G177" s="139">
        <f t="shared" si="63"/>
        <v>0.2487</v>
      </c>
      <c r="H177" s="135"/>
      <c r="I177" s="202">
        <f t="shared" si="64"/>
        <v>0</v>
      </c>
      <c r="J177" s="135">
        <f t="shared" si="65"/>
        <v>0</v>
      </c>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c r="CJ177" s="138"/>
      <c r="CK177" s="138"/>
      <c r="CL177" s="138"/>
      <c r="CM177" s="138"/>
      <c r="CN177" s="138"/>
      <c r="CO177" s="138"/>
      <c r="CP177" s="138"/>
      <c r="CQ177" s="138"/>
      <c r="CR177" s="138"/>
      <c r="CS177" s="138"/>
      <c r="CT177" s="138"/>
      <c r="CU177" s="138"/>
      <c r="CV177" s="138"/>
      <c r="CW177" s="138"/>
      <c r="CX177" s="138"/>
      <c r="CY177" s="138"/>
      <c r="CZ177" s="138"/>
      <c r="DA177" s="138"/>
      <c r="DB177" s="138"/>
      <c r="DC177" s="138"/>
      <c r="DD177" s="138"/>
      <c r="DE177" s="138"/>
      <c r="DF177" s="138"/>
      <c r="DG177" s="138"/>
    </row>
    <row r="178" spans="1:111" ht="45" customHeight="1">
      <c r="A178" s="133"/>
      <c r="B178" s="133"/>
      <c r="C178" s="33" t="s">
        <v>92</v>
      </c>
      <c r="D178" s="37" t="s">
        <v>657</v>
      </c>
      <c r="E178" s="133"/>
      <c r="F178" s="242"/>
      <c r="G178" s="135"/>
      <c r="H178" s="135"/>
      <c r="I178" s="202"/>
      <c r="J178" s="135"/>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c r="CL178" s="138"/>
      <c r="CM178" s="138"/>
      <c r="CN178" s="138"/>
      <c r="CO178" s="138"/>
      <c r="CP178" s="138"/>
      <c r="CQ178" s="138"/>
      <c r="CR178" s="138"/>
      <c r="CS178" s="138"/>
      <c r="CT178" s="138"/>
      <c r="CU178" s="138"/>
      <c r="CV178" s="138"/>
      <c r="CW178" s="138"/>
      <c r="CX178" s="138"/>
      <c r="CY178" s="138"/>
      <c r="CZ178" s="138"/>
      <c r="DA178" s="138"/>
      <c r="DB178" s="138"/>
      <c r="DC178" s="138"/>
      <c r="DD178" s="138"/>
      <c r="DE178" s="138"/>
      <c r="DF178" s="138"/>
      <c r="DG178" s="138"/>
    </row>
    <row r="179" spans="1:111" ht="45" customHeight="1">
      <c r="A179" s="133" t="s">
        <v>870</v>
      </c>
      <c r="B179" s="133" t="s">
        <v>137</v>
      </c>
      <c r="C179" s="134" t="s">
        <v>492</v>
      </c>
      <c r="D179" s="136" t="s">
        <v>871</v>
      </c>
      <c r="E179" s="133" t="s">
        <v>142</v>
      </c>
      <c r="F179" s="328">
        <v>1.6</v>
      </c>
      <c r="G179" s="139">
        <f t="shared" ref="G179:G182" si="66">$J$4</f>
        <v>0.2487</v>
      </c>
      <c r="H179" s="135"/>
      <c r="I179" s="202">
        <f>H179*(1+G179)</f>
        <v>0</v>
      </c>
      <c r="J179" s="135">
        <f>F179*I179</f>
        <v>0</v>
      </c>
    </row>
    <row r="180" spans="1:111" ht="45" customHeight="1">
      <c r="A180" s="133" t="s">
        <v>870</v>
      </c>
      <c r="B180" s="133" t="s">
        <v>137</v>
      </c>
      <c r="C180" s="134" t="s">
        <v>649</v>
      </c>
      <c r="D180" s="136" t="s">
        <v>872</v>
      </c>
      <c r="E180" s="133" t="s">
        <v>142</v>
      </c>
      <c r="F180" s="328">
        <v>3.9</v>
      </c>
      <c r="G180" s="139">
        <f t="shared" si="66"/>
        <v>0.2487</v>
      </c>
      <c r="H180" s="135"/>
      <c r="I180" s="202">
        <f t="shared" ref="I180:I182" si="67">H180*(1+G180)</f>
        <v>0</v>
      </c>
      <c r="J180" s="135">
        <f t="shared" ref="J180:J182" si="68">F180*I180</f>
        <v>0</v>
      </c>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c r="CJ180" s="138"/>
      <c r="CK180" s="138"/>
      <c r="CL180" s="138"/>
      <c r="CM180" s="138"/>
      <c r="CN180" s="138"/>
      <c r="CO180" s="138"/>
      <c r="CP180" s="138"/>
      <c r="CQ180" s="138"/>
      <c r="CR180" s="138"/>
      <c r="CS180" s="138"/>
      <c r="CT180" s="138"/>
      <c r="CU180" s="138"/>
      <c r="CV180" s="138"/>
      <c r="CW180" s="138"/>
      <c r="CX180" s="138"/>
      <c r="CY180" s="138"/>
      <c r="CZ180" s="138"/>
      <c r="DA180" s="138"/>
      <c r="DB180" s="138"/>
      <c r="DC180" s="138"/>
      <c r="DD180" s="138"/>
      <c r="DE180" s="138"/>
      <c r="DF180" s="138"/>
      <c r="DG180" s="138"/>
    </row>
    <row r="181" spans="1:111" ht="45" customHeight="1">
      <c r="A181" s="133">
        <v>86893</v>
      </c>
      <c r="B181" s="133" t="s">
        <v>13</v>
      </c>
      <c r="C181" s="134" t="s">
        <v>873</v>
      </c>
      <c r="D181" s="118" t="s">
        <v>958</v>
      </c>
      <c r="E181" s="133" t="s">
        <v>401</v>
      </c>
      <c r="F181" s="328">
        <v>2</v>
      </c>
      <c r="G181" s="139">
        <f t="shared" si="66"/>
        <v>0.2487</v>
      </c>
      <c r="H181" s="135"/>
      <c r="I181" s="202">
        <f t="shared" si="67"/>
        <v>0</v>
      </c>
      <c r="J181" s="135">
        <f t="shared" si="68"/>
        <v>0</v>
      </c>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c r="CS181" s="138"/>
      <c r="CT181" s="138"/>
      <c r="CU181" s="138"/>
      <c r="CV181" s="138"/>
      <c r="CW181" s="138"/>
      <c r="CX181" s="138"/>
      <c r="CY181" s="138"/>
      <c r="CZ181" s="138"/>
      <c r="DA181" s="138"/>
      <c r="DB181" s="138"/>
      <c r="DC181" s="138"/>
      <c r="DD181" s="138"/>
      <c r="DE181" s="138"/>
      <c r="DF181" s="138"/>
      <c r="DG181" s="138"/>
    </row>
    <row r="182" spans="1:111" ht="45" customHeight="1">
      <c r="A182" s="133">
        <v>79627</v>
      </c>
      <c r="B182" s="133" t="s">
        <v>13</v>
      </c>
      <c r="C182" s="134" t="s">
        <v>874</v>
      </c>
      <c r="D182" s="118" t="s">
        <v>875</v>
      </c>
      <c r="E182" s="133" t="s">
        <v>147</v>
      </c>
      <c r="F182" s="328">
        <v>14.2</v>
      </c>
      <c r="G182" s="139">
        <f t="shared" si="66"/>
        <v>0.2487</v>
      </c>
      <c r="H182" s="135"/>
      <c r="I182" s="202">
        <f t="shared" si="67"/>
        <v>0</v>
      </c>
      <c r="J182" s="135">
        <f t="shared" si="68"/>
        <v>0</v>
      </c>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c r="CJ182" s="138"/>
      <c r="CK182" s="138"/>
      <c r="CL182" s="138"/>
      <c r="CM182" s="138"/>
      <c r="CN182" s="138"/>
      <c r="CO182" s="138"/>
      <c r="CP182" s="138"/>
      <c r="CQ182" s="138"/>
      <c r="CR182" s="138"/>
      <c r="CS182" s="138"/>
      <c r="CT182" s="138"/>
      <c r="CU182" s="138"/>
      <c r="CV182" s="138"/>
      <c r="CW182" s="138"/>
      <c r="CX182" s="138"/>
      <c r="CY182" s="138"/>
      <c r="CZ182" s="138"/>
      <c r="DA182" s="138"/>
      <c r="DB182" s="138"/>
      <c r="DC182" s="138"/>
      <c r="DD182" s="138"/>
      <c r="DE182" s="138"/>
      <c r="DF182" s="138"/>
      <c r="DG182" s="138"/>
    </row>
    <row r="183" spans="1:111" ht="35.1" customHeight="1">
      <c r="A183" s="30"/>
      <c r="B183" s="30"/>
      <c r="C183" s="35"/>
      <c r="D183" s="32"/>
      <c r="E183" s="30"/>
      <c r="F183" s="31"/>
      <c r="G183" s="31"/>
      <c r="H183" s="364" t="s">
        <v>17</v>
      </c>
      <c r="I183" s="364"/>
      <c r="J183" s="40">
        <f>SUM(J158:J182)</f>
        <v>0</v>
      </c>
    </row>
    <row r="184" spans="1:111" ht="35.1" customHeight="1">
      <c r="A184" s="27"/>
      <c r="B184" s="27"/>
      <c r="C184" s="12" t="s">
        <v>650</v>
      </c>
      <c r="D184" s="13" t="s">
        <v>27</v>
      </c>
      <c r="E184" s="27"/>
      <c r="F184" s="28"/>
      <c r="G184" s="28"/>
      <c r="H184" s="28"/>
      <c r="I184" s="29"/>
      <c r="J184" s="28"/>
      <c r="BP184" s="18"/>
      <c r="BQ184" s="18"/>
      <c r="BR184" s="101"/>
      <c r="BS184" s="100"/>
      <c r="BT184" s="100"/>
      <c r="BU184" s="33"/>
      <c r="BV184" s="37"/>
      <c r="BW184" s="100"/>
      <c r="BX184" s="101"/>
      <c r="BY184" s="101"/>
      <c r="BZ184" s="18"/>
      <c r="CA184" s="18"/>
      <c r="CB184" s="101"/>
      <c r="CC184" s="100"/>
      <c r="CD184" s="100"/>
      <c r="CE184" s="33"/>
      <c r="CF184" s="37"/>
      <c r="CG184" s="100"/>
      <c r="CH184" s="101"/>
      <c r="CI184" s="101"/>
      <c r="CJ184" s="18"/>
      <c r="CK184" s="18"/>
      <c r="CL184" s="101"/>
      <c r="CM184" s="100"/>
      <c r="CN184" s="100"/>
      <c r="CO184" s="33"/>
      <c r="CP184" s="37"/>
      <c r="CQ184" s="100"/>
      <c r="CR184" s="101"/>
      <c r="CS184" s="101"/>
      <c r="CT184" s="18"/>
      <c r="CU184" s="18"/>
      <c r="CV184" s="101"/>
      <c r="CW184" s="100"/>
      <c r="CX184" s="100"/>
      <c r="CY184" s="33"/>
      <c r="CZ184" s="37"/>
      <c r="DA184" s="100"/>
      <c r="DB184" s="101"/>
      <c r="DC184" s="101"/>
      <c r="DD184" s="18"/>
      <c r="DE184" s="18"/>
      <c r="DF184" s="101"/>
      <c r="DG184" s="252"/>
    </row>
    <row r="185" spans="1:111" customFormat="1" ht="28.5" customHeight="1">
      <c r="A185" s="117"/>
      <c r="B185" s="117"/>
      <c r="C185" s="238" t="s">
        <v>651</v>
      </c>
      <c r="D185" s="115" t="s">
        <v>736</v>
      </c>
      <c r="E185" s="117"/>
      <c r="F185" s="135"/>
      <c r="G185" s="135"/>
      <c r="H185" s="135"/>
      <c r="I185" s="202"/>
      <c r="J185" s="135"/>
    </row>
    <row r="186" spans="1:111" customFormat="1" ht="49.5" customHeight="1">
      <c r="A186" s="133" t="s">
        <v>905</v>
      </c>
      <c r="B186" s="133" t="s">
        <v>137</v>
      </c>
      <c r="C186" s="98" t="s">
        <v>737</v>
      </c>
      <c r="D186" s="99" t="s">
        <v>904</v>
      </c>
      <c r="E186" s="109" t="s">
        <v>906</v>
      </c>
      <c r="F186" s="328">
        <v>1</v>
      </c>
      <c r="G186" s="112">
        <f>$J$4</f>
        <v>0.2487</v>
      </c>
      <c r="H186" s="228"/>
      <c r="I186" s="331">
        <f>H186*(1+G186)</f>
        <v>0</v>
      </c>
      <c r="J186" s="111">
        <f>F186*I186</f>
        <v>0</v>
      </c>
    </row>
    <row r="187" spans="1:111" s="253" customFormat="1" ht="45" customHeight="1">
      <c r="A187" s="106"/>
      <c r="B187" s="106"/>
      <c r="C187" s="107" t="s">
        <v>738</v>
      </c>
      <c r="D187" s="108" t="s">
        <v>305</v>
      </c>
      <c r="E187" s="129"/>
      <c r="F187" s="130"/>
      <c r="G187" s="130"/>
      <c r="H187" s="132"/>
      <c r="I187" s="131"/>
      <c r="J187" s="130"/>
      <c r="K187" s="206"/>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206"/>
      <c r="AU187" s="206"/>
      <c r="AV187" s="206"/>
      <c r="AW187" s="206"/>
      <c r="AX187" s="206"/>
      <c r="AY187" s="206"/>
      <c r="AZ187" s="206"/>
      <c r="BA187" s="206"/>
      <c r="BB187" s="206"/>
      <c r="BC187" s="206"/>
      <c r="BD187" s="206"/>
      <c r="BE187" s="206"/>
      <c r="BF187" s="206"/>
      <c r="BG187" s="206"/>
      <c r="BH187" s="206"/>
      <c r="BI187" s="206"/>
      <c r="BJ187" s="206"/>
      <c r="BK187" s="206"/>
      <c r="BL187" s="206"/>
      <c r="BM187" s="206"/>
      <c r="BN187" s="206"/>
      <c r="BO187" s="206"/>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c r="CU187" s="105"/>
      <c r="CV187" s="105"/>
      <c r="CW187" s="105"/>
      <c r="CX187" s="105"/>
      <c r="CY187" s="105"/>
      <c r="CZ187" s="105"/>
      <c r="DA187" s="105"/>
      <c r="DB187" s="105"/>
      <c r="DC187" s="105"/>
      <c r="DD187" s="105"/>
      <c r="DE187" s="105"/>
      <c r="DF187" s="105"/>
      <c r="DG187" s="105"/>
    </row>
    <row r="188" spans="1:111" s="253" customFormat="1" ht="45" customHeight="1">
      <c r="A188" s="109" t="s">
        <v>615</v>
      </c>
      <c r="B188" s="109" t="s">
        <v>13</v>
      </c>
      <c r="C188" s="98" t="s">
        <v>739</v>
      </c>
      <c r="D188" s="201" t="s">
        <v>910</v>
      </c>
      <c r="E188" s="109" t="s">
        <v>138</v>
      </c>
      <c r="F188" s="328">
        <v>1</v>
      </c>
      <c r="G188" s="112">
        <f>$J$4</f>
        <v>0.2487</v>
      </c>
      <c r="H188" s="228"/>
      <c r="I188" s="202">
        <f t="shared" ref="I188:I189" si="69">H188*(1+G188)</f>
        <v>0</v>
      </c>
      <c r="J188" s="203">
        <f t="shared" ref="J188:J189" si="70">F188*I188</f>
        <v>0</v>
      </c>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5"/>
      <c r="CY188" s="105"/>
      <c r="CZ188" s="105"/>
      <c r="DA188" s="105"/>
      <c r="DB188" s="105"/>
      <c r="DC188" s="105"/>
      <c r="DD188" s="105"/>
      <c r="DE188" s="105"/>
      <c r="DF188" s="105"/>
      <c r="DG188" s="105"/>
    </row>
    <row r="189" spans="1:111" s="253" customFormat="1" ht="27.75" customHeight="1">
      <c r="A189" s="109" t="s">
        <v>908</v>
      </c>
      <c r="B189" s="109" t="s">
        <v>13</v>
      </c>
      <c r="C189" s="98" t="s">
        <v>740</v>
      </c>
      <c r="D189" s="201" t="s">
        <v>907</v>
      </c>
      <c r="E189" s="109" t="s">
        <v>138</v>
      </c>
      <c r="F189" s="327">
        <v>2</v>
      </c>
      <c r="G189" s="112">
        <f>$J$4</f>
        <v>0.2487</v>
      </c>
      <c r="H189" s="228"/>
      <c r="I189" s="202">
        <f t="shared" si="69"/>
        <v>0</v>
      </c>
      <c r="J189" s="203">
        <f t="shared" si="70"/>
        <v>0</v>
      </c>
      <c r="K189" s="206"/>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row>
    <row r="190" spans="1:111" s="253" customFormat="1" ht="45" customHeight="1">
      <c r="A190" s="113"/>
      <c r="B190" s="113"/>
      <c r="C190" s="114" t="s">
        <v>741</v>
      </c>
      <c r="D190" s="115" t="s">
        <v>117</v>
      </c>
      <c r="E190" s="230"/>
      <c r="F190" s="231"/>
      <c r="G190" s="231"/>
      <c r="H190" s="232"/>
      <c r="I190" s="233"/>
      <c r="J190" s="231"/>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row>
    <row r="191" spans="1:111" s="253" customFormat="1" ht="35.25" customHeight="1">
      <c r="A191" s="109">
        <v>91926</v>
      </c>
      <c r="B191" s="109" t="s">
        <v>13</v>
      </c>
      <c r="C191" s="98" t="s">
        <v>742</v>
      </c>
      <c r="D191" s="201" t="s">
        <v>911</v>
      </c>
      <c r="E191" s="109" t="s">
        <v>142</v>
      </c>
      <c r="F191" s="327">
        <v>1410.62</v>
      </c>
      <c r="G191" s="112">
        <f t="shared" ref="G191:G193" si="71">$J$4</f>
        <v>0.2487</v>
      </c>
      <c r="H191" s="228"/>
      <c r="I191" s="202">
        <f t="shared" ref="I191:I193" si="72">H191*(1+G191)</f>
        <v>0</v>
      </c>
      <c r="J191" s="203">
        <f t="shared" ref="J191:J193" si="73">F191*I191</f>
        <v>0</v>
      </c>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row>
    <row r="192" spans="1:111" s="253" customFormat="1" ht="34.5" customHeight="1">
      <c r="A192" s="109">
        <v>91928</v>
      </c>
      <c r="B192" s="109" t="s">
        <v>13</v>
      </c>
      <c r="C192" s="98" t="s">
        <v>743</v>
      </c>
      <c r="D192" s="201" t="s">
        <v>909</v>
      </c>
      <c r="E192" s="109" t="s">
        <v>142</v>
      </c>
      <c r="F192" s="327">
        <v>429.12</v>
      </c>
      <c r="G192" s="112">
        <f t="shared" si="71"/>
        <v>0.2487</v>
      </c>
      <c r="H192" s="228"/>
      <c r="I192" s="202">
        <f t="shared" si="72"/>
        <v>0</v>
      </c>
      <c r="J192" s="203">
        <f t="shared" si="73"/>
        <v>0</v>
      </c>
      <c r="K192" s="206"/>
      <c r="L192" s="206"/>
      <c r="M192" s="206"/>
      <c r="N192" s="206"/>
      <c r="O192" s="206"/>
      <c r="P192" s="206"/>
      <c r="Q192" s="206"/>
      <c r="R192" s="206"/>
      <c r="S192" s="206"/>
      <c r="T192" s="206"/>
      <c r="U192" s="206"/>
      <c r="V192" s="206"/>
      <c r="W192" s="206"/>
      <c r="X192" s="206"/>
      <c r="Y192" s="206"/>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row>
    <row r="193" spans="1:111" s="253" customFormat="1" ht="35.25" customHeight="1">
      <c r="A193" s="109">
        <v>92986</v>
      </c>
      <c r="B193" s="109" t="s">
        <v>13</v>
      </c>
      <c r="C193" s="98" t="s">
        <v>744</v>
      </c>
      <c r="D193" s="201" t="s">
        <v>912</v>
      </c>
      <c r="E193" s="109" t="s">
        <v>142</v>
      </c>
      <c r="F193" s="327">
        <v>75</v>
      </c>
      <c r="G193" s="112">
        <f t="shared" si="71"/>
        <v>0.2487</v>
      </c>
      <c r="H193" s="228"/>
      <c r="I193" s="202">
        <f t="shared" si="72"/>
        <v>0</v>
      </c>
      <c r="J193" s="203">
        <f t="shared" si="73"/>
        <v>0</v>
      </c>
      <c r="K193" s="206"/>
      <c r="L193" s="206"/>
      <c r="M193" s="206"/>
      <c r="N193" s="206"/>
      <c r="O193" s="206"/>
      <c r="P193" s="206"/>
      <c r="Q193" s="206"/>
      <c r="R193" s="206"/>
      <c r="S193" s="206"/>
      <c r="T193" s="206"/>
      <c r="U193" s="206"/>
      <c r="V193" s="206"/>
      <c r="W193" s="206"/>
      <c r="X193" s="206"/>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row>
    <row r="194" spans="1:111" s="253" customFormat="1" ht="36.75" customHeight="1">
      <c r="A194" s="113"/>
      <c r="B194" s="113"/>
      <c r="C194" s="114" t="s">
        <v>745</v>
      </c>
      <c r="D194" s="115" t="s">
        <v>416</v>
      </c>
      <c r="E194" s="230"/>
      <c r="F194" s="231"/>
      <c r="G194" s="231"/>
      <c r="H194" s="232"/>
      <c r="I194" s="233"/>
      <c r="J194" s="231"/>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c r="BF194" s="207"/>
      <c r="BG194" s="207"/>
      <c r="BH194" s="207"/>
      <c r="BI194" s="207"/>
      <c r="BJ194" s="207"/>
      <c r="BK194" s="207"/>
      <c r="BL194" s="207"/>
      <c r="BM194" s="207"/>
      <c r="BN194" s="207"/>
      <c r="BO194" s="207"/>
      <c r="BP194" s="105"/>
      <c r="BQ194" s="105"/>
      <c r="BR194" s="105"/>
      <c r="BS194" s="105"/>
      <c r="BT194" s="105"/>
      <c r="BU194" s="105"/>
      <c r="BV194" s="105"/>
      <c r="BW194" s="105"/>
      <c r="BX194" s="105"/>
      <c r="BY194" s="105"/>
      <c r="BZ194" s="105"/>
      <c r="CA194" s="105"/>
      <c r="CB194" s="105"/>
      <c r="CC194" s="105"/>
      <c r="CD194" s="105"/>
      <c r="CE194" s="105"/>
      <c r="CF194" s="105"/>
      <c r="CG194" s="105"/>
      <c r="CH194" s="105"/>
      <c r="CI194" s="105"/>
      <c r="CJ194" s="105"/>
      <c r="CK194" s="105"/>
      <c r="CL194" s="105"/>
      <c r="CM194" s="105"/>
      <c r="CN194" s="105"/>
      <c r="CO194" s="105"/>
      <c r="CP194" s="105"/>
      <c r="CQ194" s="105"/>
      <c r="CR194" s="105"/>
      <c r="CS194" s="105"/>
      <c r="CT194" s="105"/>
      <c r="CU194" s="105"/>
      <c r="CV194" s="105"/>
      <c r="CW194" s="105"/>
      <c r="CX194" s="105"/>
      <c r="CY194" s="105"/>
      <c r="CZ194" s="105"/>
      <c r="DA194" s="105"/>
      <c r="DB194" s="105"/>
      <c r="DC194" s="105"/>
      <c r="DD194" s="105"/>
      <c r="DE194" s="105"/>
      <c r="DF194" s="105"/>
      <c r="DG194" s="105"/>
    </row>
    <row r="195" spans="1:111" s="253" customFormat="1" ht="30.75" customHeight="1">
      <c r="A195" s="109">
        <v>93653</v>
      </c>
      <c r="B195" s="109" t="s">
        <v>13</v>
      </c>
      <c r="C195" s="98" t="s">
        <v>746</v>
      </c>
      <c r="D195" s="201" t="s">
        <v>913</v>
      </c>
      <c r="E195" s="109" t="s">
        <v>138</v>
      </c>
      <c r="F195" s="327">
        <v>6</v>
      </c>
      <c r="G195" s="112">
        <f t="shared" ref="G195:G197" si="74">$J$4</f>
        <v>0.2487</v>
      </c>
      <c r="H195" s="228"/>
      <c r="I195" s="202">
        <f t="shared" ref="I195:I197" si="75">H195*(1+G195)</f>
        <v>0</v>
      </c>
      <c r="J195" s="203">
        <f t="shared" ref="J195:J197" si="76">F195*I195</f>
        <v>0</v>
      </c>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c r="BI195" s="207"/>
      <c r="BJ195" s="207"/>
      <c r="BK195" s="207"/>
      <c r="BL195" s="207"/>
      <c r="BM195" s="207"/>
      <c r="BN195" s="207"/>
      <c r="BO195" s="207"/>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row>
    <row r="196" spans="1:111" s="253" customFormat="1" ht="36.75" customHeight="1">
      <c r="A196" s="109">
        <v>93655</v>
      </c>
      <c r="B196" s="109" t="s">
        <v>13</v>
      </c>
      <c r="C196" s="98" t="s">
        <v>747</v>
      </c>
      <c r="D196" s="201" t="s">
        <v>914</v>
      </c>
      <c r="E196" s="109" t="s">
        <v>138</v>
      </c>
      <c r="F196" s="327">
        <v>2</v>
      </c>
      <c r="G196" s="112">
        <f t="shared" si="74"/>
        <v>0.2487</v>
      </c>
      <c r="H196" s="228"/>
      <c r="I196" s="202">
        <f t="shared" si="75"/>
        <v>0</v>
      </c>
      <c r="J196" s="203">
        <f t="shared" si="76"/>
        <v>0</v>
      </c>
      <c r="K196" s="207"/>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207"/>
      <c r="BG196" s="207"/>
      <c r="BH196" s="207"/>
      <c r="BI196" s="207"/>
      <c r="BJ196" s="207"/>
      <c r="BK196" s="207"/>
      <c r="BL196" s="207"/>
      <c r="BM196" s="207"/>
      <c r="BN196" s="207"/>
      <c r="BO196" s="207"/>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row>
    <row r="197" spans="1:111" s="253" customFormat="1" ht="30.75" customHeight="1">
      <c r="A197" s="109">
        <v>93673</v>
      </c>
      <c r="B197" s="109" t="s">
        <v>13</v>
      </c>
      <c r="C197" s="98" t="s">
        <v>748</v>
      </c>
      <c r="D197" s="201" t="s">
        <v>915</v>
      </c>
      <c r="E197" s="109" t="s">
        <v>138</v>
      </c>
      <c r="F197" s="327">
        <v>1</v>
      </c>
      <c r="G197" s="112">
        <f t="shared" si="74"/>
        <v>0.2487</v>
      </c>
      <c r="H197" s="228"/>
      <c r="I197" s="202">
        <f t="shared" si="75"/>
        <v>0</v>
      </c>
      <c r="J197" s="203">
        <f t="shared" si="76"/>
        <v>0</v>
      </c>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207"/>
      <c r="BG197" s="207"/>
      <c r="BH197" s="207"/>
      <c r="BI197" s="207"/>
      <c r="BJ197" s="207"/>
      <c r="BK197" s="207"/>
      <c r="BL197" s="207"/>
      <c r="BM197" s="207"/>
      <c r="BN197" s="207"/>
      <c r="BO197" s="207"/>
      <c r="BP197" s="105"/>
      <c r="BQ197" s="105"/>
      <c r="BR197" s="105"/>
      <c r="BS197" s="105"/>
      <c r="BT197" s="105"/>
      <c r="BU197" s="105"/>
      <c r="BV197" s="105"/>
      <c r="BW197" s="105"/>
      <c r="BX197" s="105"/>
      <c r="BY197" s="105"/>
      <c r="BZ197" s="105"/>
      <c r="CA197" s="105"/>
      <c r="CB197" s="105"/>
      <c r="CC197" s="105"/>
      <c r="CD197" s="105"/>
      <c r="CE197" s="105"/>
      <c r="CF197" s="105"/>
      <c r="CG197" s="105"/>
      <c r="CH197" s="105"/>
      <c r="CI197" s="105"/>
      <c r="CJ197" s="105"/>
      <c r="CK197" s="105"/>
      <c r="CL197" s="105"/>
      <c r="CM197" s="105"/>
      <c r="CN197" s="105"/>
      <c r="CO197" s="105"/>
      <c r="CP197" s="105"/>
      <c r="CQ197" s="105"/>
      <c r="CR197" s="105"/>
      <c r="CS197" s="105"/>
      <c r="CT197" s="105"/>
      <c r="CU197" s="105"/>
      <c r="CV197" s="105"/>
      <c r="CW197" s="105"/>
      <c r="CX197" s="105"/>
      <c r="CY197" s="105"/>
      <c r="CZ197" s="105"/>
      <c r="DA197" s="105"/>
      <c r="DB197" s="105"/>
      <c r="DC197" s="105"/>
      <c r="DD197" s="105"/>
      <c r="DE197" s="105"/>
      <c r="DF197" s="105"/>
      <c r="DG197" s="105"/>
    </row>
    <row r="198" spans="1:111" s="253" customFormat="1" ht="35.25" customHeight="1">
      <c r="A198" s="113"/>
      <c r="B198" s="113"/>
      <c r="C198" s="114" t="s">
        <v>749</v>
      </c>
      <c r="D198" s="115" t="s">
        <v>616</v>
      </c>
      <c r="E198" s="230"/>
      <c r="F198" s="231"/>
      <c r="G198" s="231"/>
      <c r="H198" s="232"/>
      <c r="I198" s="233"/>
      <c r="J198" s="231"/>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105"/>
      <c r="BQ198" s="105"/>
      <c r="BR198" s="105"/>
      <c r="BS198" s="105"/>
      <c r="BT198" s="105"/>
      <c r="BU198" s="105"/>
      <c r="BV198" s="105"/>
      <c r="BW198" s="105"/>
      <c r="BX198" s="105"/>
      <c r="BY198" s="105"/>
      <c r="BZ198" s="105"/>
      <c r="CA198" s="105"/>
      <c r="CB198" s="105"/>
      <c r="CC198" s="105"/>
      <c r="CD198" s="105"/>
      <c r="CE198" s="105"/>
      <c r="CF198" s="105"/>
      <c r="CG198" s="105"/>
      <c r="CH198" s="105"/>
      <c r="CI198" s="105"/>
      <c r="CJ198" s="105"/>
      <c r="CK198" s="105"/>
      <c r="CL198" s="105"/>
      <c r="CM198" s="105"/>
      <c r="CN198" s="105"/>
      <c r="CO198" s="105"/>
      <c r="CP198" s="105"/>
      <c r="CQ198" s="105"/>
      <c r="CR198" s="105"/>
      <c r="CS198" s="105"/>
      <c r="CT198" s="105"/>
      <c r="CU198" s="105"/>
      <c r="CV198" s="105"/>
      <c r="CW198" s="105"/>
      <c r="CX198" s="105"/>
      <c r="CY198" s="105"/>
      <c r="CZ198" s="105"/>
      <c r="DA198" s="105"/>
      <c r="DB198" s="105"/>
      <c r="DC198" s="105"/>
      <c r="DD198" s="105"/>
      <c r="DE198" s="105"/>
      <c r="DF198" s="105"/>
      <c r="DG198" s="105"/>
    </row>
    <row r="199" spans="1:111" s="253" customFormat="1" ht="45" customHeight="1">
      <c r="A199" s="109">
        <v>91836</v>
      </c>
      <c r="B199" s="109" t="s">
        <v>13</v>
      </c>
      <c r="C199" s="109" t="s">
        <v>750</v>
      </c>
      <c r="D199" s="201" t="s">
        <v>617</v>
      </c>
      <c r="E199" s="109" t="s">
        <v>28</v>
      </c>
      <c r="F199" s="328">
        <v>42.53</v>
      </c>
      <c r="G199" s="112">
        <f>$J$4</f>
        <v>0.2487</v>
      </c>
      <c r="H199" s="228"/>
      <c r="I199" s="202">
        <f t="shared" ref="I199:I217" si="77">H199*(1+G199)</f>
        <v>0</v>
      </c>
      <c r="J199" s="203">
        <f t="shared" ref="J199:J217" si="78">F199*I199</f>
        <v>0</v>
      </c>
      <c r="K199" s="206"/>
      <c r="L199" s="206"/>
      <c r="M199" s="206"/>
      <c r="N199" s="206"/>
      <c r="O199" s="206"/>
      <c r="P199" s="206"/>
      <c r="Q199" s="206"/>
      <c r="R199" s="206"/>
      <c r="S199" s="206"/>
      <c r="T199" s="206"/>
      <c r="U199" s="206"/>
      <c r="V199" s="206"/>
      <c r="W199" s="206"/>
      <c r="X199" s="206"/>
      <c r="Y199" s="206"/>
      <c r="Z199" s="206"/>
      <c r="AA199" s="206"/>
      <c r="AB199" s="206"/>
      <c r="AC199" s="206"/>
      <c r="AD199" s="206"/>
      <c r="AE199" s="206"/>
      <c r="AF199" s="206"/>
      <c r="AG199" s="206"/>
      <c r="AH199" s="206"/>
      <c r="AI199" s="206"/>
      <c r="AJ199" s="206"/>
      <c r="AK199" s="206"/>
      <c r="AL199" s="206"/>
      <c r="AM199" s="206"/>
      <c r="AN199" s="206"/>
      <c r="AO199" s="206"/>
      <c r="AP199" s="206"/>
      <c r="AQ199" s="206"/>
      <c r="AR199" s="206"/>
      <c r="AS199" s="206"/>
      <c r="AT199" s="206"/>
      <c r="AU199" s="206"/>
      <c r="AV199" s="206"/>
      <c r="AW199" s="206"/>
      <c r="AX199" s="206"/>
      <c r="AY199" s="206"/>
      <c r="AZ199" s="206"/>
      <c r="BA199" s="206"/>
      <c r="BB199" s="206"/>
      <c r="BC199" s="206"/>
      <c r="BD199" s="206"/>
      <c r="BE199" s="206"/>
      <c r="BF199" s="206"/>
      <c r="BG199" s="206"/>
      <c r="BH199" s="206"/>
      <c r="BI199" s="206"/>
      <c r="BJ199" s="206"/>
      <c r="BK199" s="206"/>
      <c r="BL199" s="206"/>
      <c r="BM199" s="206"/>
      <c r="BN199" s="206"/>
      <c r="BO199" s="206"/>
      <c r="BP199" s="105"/>
      <c r="BQ199" s="105"/>
      <c r="BR199" s="105"/>
      <c r="BS199" s="105"/>
      <c r="BT199" s="105"/>
      <c r="BU199" s="105"/>
      <c r="BV199" s="105"/>
      <c r="BW199" s="105"/>
      <c r="BX199" s="105"/>
      <c r="BY199" s="105"/>
      <c r="BZ199" s="105"/>
      <c r="CA199" s="105"/>
      <c r="CB199" s="105"/>
      <c r="CC199" s="105"/>
      <c r="CD199" s="105"/>
      <c r="CE199" s="105"/>
      <c r="CF199" s="105"/>
      <c r="CG199" s="105"/>
      <c r="CH199" s="105"/>
      <c r="CI199" s="105"/>
      <c r="CJ199" s="105"/>
      <c r="CK199" s="105"/>
      <c r="CL199" s="105"/>
      <c r="CM199" s="105"/>
      <c r="CN199" s="105"/>
      <c r="CO199" s="105"/>
      <c r="CP199" s="105"/>
      <c r="CQ199" s="105"/>
      <c r="CR199" s="105"/>
      <c r="CS199" s="105"/>
      <c r="CT199" s="105"/>
      <c r="CU199" s="105"/>
      <c r="CV199" s="105"/>
      <c r="CW199" s="105"/>
      <c r="CX199" s="105"/>
      <c r="CY199" s="105"/>
      <c r="CZ199" s="105"/>
      <c r="DA199" s="105"/>
      <c r="DB199" s="105"/>
      <c r="DC199" s="105"/>
      <c r="DD199" s="105"/>
      <c r="DE199" s="105"/>
      <c r="DF199" s="105"/>
      <c r="DG199" s="105"/>
    </row>
    <row r="200" spans="1:111" s="253" customFormat="1" ht="45" customHeight="1">
      <c r="A200" s="109">
        <v>91834</v>
      </c>
      <c r="B200" s="109" t="s">
        <v>13</v>
      </c>
      <c r="C200" s="109" t="s">
        <v>751</v>
      </c>
      <c r="D200" s="201" t="s">
        <v>618</v>
      </c>
      <c r="E200" s="109" t="s">
        <v>28</v>
      </c>
      <c r="F200" s="328">
        <v>98.95</v>
      </c>
      <c r="G200" s="112">
        <f t="shared" ref="G200:G201" si="79">$J$4</f>
        <v>0.2487</v>
      </c>
      <c r="H200" s="228"/>
      <c r="I200" s="202">
        <f t="shared" si="77"/>
        <v>0</v>
      </c>
      <c r="J200" s="203">
        <f t="shared" si="78"/>
        <v>0</v>
      </c>
      <c r="K200" s="206"/>
      <c r="L200" s="206"/>
      <c r="M200" s="206"/>
      <c r="N200" s="206"/>
      <c r="O200" s="206"/>
      <c r="P200" s="206"/>
      <c r="Q200" s="206"/>
      <c r="R200" s="206"/>
      <c r="S200" s="206"/>
      <c r="T200" s="206"/>
      <c r="U200" s="206"/>
      <c r="V200" s="206"/>
      <c r="W200" s="206"/>
      <c r="X200" s="206"/>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5"/>
      <c r="CY200" s="105"/>
      <c r="CZ200" s="105"/>
      <c r="DA200" s="105"/>
      <c r="DB200" s="105"/>
      <c r="DC200" s="105"/>
      <c r="DD200" s="105"/>
      <c r="DE200" s="105"/>
      <c r="DF200" s="105"/>
      <c r="DG200" s="105"/>
    </row>
    <row r="201" spans="1:111" s="253" customFormat="1" ht="50.25" customHeight="1">
      <c r="A201" s="109">
        <v>91170</v>
      </c>
      <c r="B201" s="109" t="s">
        <v>13</v>
      </c>
      <c r="C201" s="109" t="s">
        <v>752</v>
      </c>
      <c r="D201" s="201" t="s">
        <v>916</v>
      </c>
      <c r="E201" s="109" t="s">
        <v>28</v>
      </c>
      <c r="F201" s="327">
        <v>57</v>
      </c>
      <c r="G201" s="112">
        <f t="shared" si="79"/>
        <v>0.2487</v>
      </c>
      <c r="H201" s="228"/>
      <c r="I201" s="202">
        <f t="shared" si="77"/>
        <v>0</v>
      </c>
      <c r="J201" s="203">
        <f t="shared" si="78"/>
        <v>0</v>
      </c>
      <c r="K201" s="206"/>
      <c r="L201" s="206"/>
      <c r="M201" s="206"/>
      <c r="N201" s="206"/>
      <c r="O201" s="206"/>
      <c r="P201" s="206"/>
      <c r="Q201" s="206"/>
      <c r="R201" s="206"/>
      <c r="S201" s="206"/>
      <c r="T201" s="206"/>
      <c r="U201" s="206"/>
      <c r="V201" s="206"/>
      <c r="W201" s="206"/>
      <c r="X201" s="206"/>
      <c r="Y201" s="206"/>
      <c r="Z201" s="206"/>
      <c r="AA201" s="206"/>
      <c r="AB201" s="206"/>
      <c r="AC201" s="206"/>
      <c r="AD201" s="206"/>
      <c r="AE201" s="206"/>
      <c r="AF201" s="206"/>
      <c r="AG201" s="206"/>
      <c r="AH201" s="206"/>
      <c r="AI201" s="206"/>
      <c r="AJ201" s="206"/>
      <c r="AK201" s="206"/>
      <c r="AL201" s="206"/>
      <c r="AM201" s="206"/>
      <c r="AN201" s="206"/>
      <c r="AO201" s="206"/>
      <c r="AP201" s="206"/>
      <c r="AQ201" s="206"/>
      <c r="AR201" s="206"/>
      <c r="AS201" s="206"/>
      <c r="AT201" s="206"/>
      <c r="AU201" s="206"/>
      <c r="AV201" s="206"/>
      <c r="AW201" s="206"/>
      <c r="AX201" s="206"/>
      <c r="AY201" s="206"/>
      <c r="AZ201" s="206"/>
      <c r="BA201" s="206"/>
      <c r="BB201" s="206"/>
      <c r="BC201" s="206"/>
      <c r="BD201" s="206"/>
      <c r="BE201" s="206"/>
      <c r="BF201" s="206"/>
      <c r="BG201" s="206"/>
      <c r="BH201" s="206"/>
      <c r="BI201" s="206"/>
      <c r="BJ201" s="206"/>
      <c r="BK201" s="206"/>
      <c r="BL201" s="206"/>
      <c r="BM201" s="206"/>
      <c r="BN201" s="206"/>
      <c r="BO201" s="206"/>
      <c r="BP201" s="105"/>
      <c r="BQ201" s="105"/>
      <c r="BR201" s="105"/>
      <c r="BS201" s="105"/>
      <c r="BT201" s="105"/>
      <c r="BU201" s="105"/>
      <c r="BV201" s="105"/>
      <c r="BW201" s="105"/>
      <c r="BX201" s="105"/>
      <c r="BY201" s="105"/>
      <c r="BZ201" s="105"/>
      <c r="CA201" s="105"/>
      <c r="CB201" s="105"/>
      <c r="CC201" s="105"/>
      <c r="CD201" s="105"/>
      <c r="CE201" s="105"/>
      <c r="CF201" s="105"/>
      <c r="CG201" s="105"/>
      <c r="CH201" s="105"/>
      <c r="CI201" s="105"/>
      <c r="CJ201" s="105"/>
      <c r="CK201" s="105"/>
      <c r="CL201" s="105"/>
      <c r="CM201" s="105"/>
      <c r="CN201" s="105"/>
      <c r="CO201" s="105"/>
      <c r="CP201" s="105"/>
      <c r="CQ201" s="105"/>
      <c r="CR201" s="105"/>
      <c r="CS201" s="105"/>
      <c r="CT201" s="105"/>
      <c r="CU201" s="105"/>
      <c r="CV201" s="105"/>
      <c r="CW201" s="105"/>
      <c r="CX201" s="105"/>
      <c r="CY201" s="105"/>
      <c r="CZ201" s="105"/>
      <c r="DA201" s="105"/>
      <c r="DB201" s="105"/>
      <c r="DC201" s="105"/>
      <c r="DD201" s="105"/>
      <c r="DE201" s="105"/>
      <c r="DF201" s="105"/>
      <c r="DG201" s="105"/>
    </row>
    <row r="202" spans="1:111" s="253" customFormat="1" ht="25.5" customHeight="1">
      <c r="A202" s="109" t="s">
        <v>107</v>
      </c>
      <c r="B202" s="109" t="s">
        <v>137</v>
      </c>
      <c r="C202" s="109" t="s">
        <v>753</v>
      </c>
      <c r="D202" s="332" t="s">
        <v>924</v>
      </c>
      <c r="E202" s="109" t="s">
        <v>626</v>
      </c>
      <c r="F202" s="328">
        <v>19</v>
      </c>
      <c r="G202" s="112">
        <f>$J$5</f>
        <v>0.1278</v>
      </c>
      <c r="H202" s="228"/>
      <c r="I202" s="202">
        <f t="shared" si="77"/>
        <v>0</v>
      </c>
      <c r="J202" s="203">
        <f t="shared" si="78"/>
        <v>0</v>
      </c>
      <c r="K202" s="206"/>
      <c r="L202" s="206"/>
      <c r="M202" s="206"/>
      <c r="N202" s="206"/>
      <c r="O202" s="206"/>
      <c r="P202" s="206"/>
      <c r="Q202" s="206"/>
      <c r="R202" s="206"/>
      <c r="S202" s="206"/>
      <c r="T202" s="206"/>
      <c r="U202" s="206"/>
      <c r="V202" s="206"/>
      <c r="W202" s="206"/>
      <c r="X202" s="206"/>
      <c r="Y202" s="206"/>
      <c r="Z202" s="206"/>
      <c r="AA202" s="206"/>
      <c r="AB202" s="206"/>
      <c r="AC202" s="206"/>
      <c r="AD202" s="206"/>
      <c r="AE202" s="206"/>
      <c r="AF202" s="206"/>
      <c r="AG202" s="206"/>
      <c r="AH202" s="206"/>
      <c r="AI202" s="206"/>
      <c r="AJ202" s="206"/>
      <c r="AK202" s="206"/>
      <c r="AL202" s="206"/>
      <c r="AM202" s="206"/>
      <c r="AN202" s="206"/>
      <c r="AO202" s="206"/>
      <c r="AP202" s="206"/>
      <c r="AQ202" s="206"/>
      <c r="AR202" s="206"/>
      <c r="AS202" s="206"/>
      <c r="AT202" s="206"/>
      <c r="AU202" s="206"/>
      <c r="AV202" s="206"/>
      <c r="AW202" s="206"/>
      <c r="AX202" s="206"/>
      <c r="AY202" s="206"/>
      <c r="AZ202" s="206"/>
      <c r="BA202" s="206"/>
      <c r="BB202" s="206"/>
      <c r="BC202" s="206"/>
      <c r="BD202" s="206"/>
      <c r="BE202" s="206"/>
      <c r="BF202" s="206"/>
      <c r="BG202" s="206"/>
      <c r="BH202" s="206"/>
      <c r="BI202" s="206"/>
      <c r="BJ202" s="206"/>
      <c r="BK202" s="206"/>
      <c r="BL202" s="206"/>
      <c r="BM202" s="206"/>
      <c r="BN202" s="206"/>
      <c r="BO202" s="206"/>
      <c r="BP202" s="105"/>
      <c r="BQ202" s="105"/>
      <c r="BR202" s="105"/>
      <c r="BS202" s="105"/>
      <c r="BT202" s="105"/>
      <c r="BU202" s="105"/>
      <c r="BV202" s="105"/>
      <c r="BW202" s="105"/>
      <c r="BX202" s="105"/>
      <c r="BY202" s="105"/>
      <c r="BZ202" s="105"/>
      <c r="CA202" s="105"/>
      <c r="CB202" s="105"/>
      <c r="CC202" s="105"/>
      <c r="CD202" s="105"/>
      <c r="CE202" s="105"/>
      <c r="CF202" s="105"/>
      <c r="CG202" s="105"/>
      <c r="CH202" s="105"/>
      <c r="CI202" s="105"/>
      <c r="CJ202" s="105"/>
      <c r="CK202" s="105"/>
      <c r="CL202" s="105"/>
      <c r="CM202" s="105"/>
      <c r="CN202" s="105"/>
      <c r="CO202" s="105"/>
      <c r="CP202" s="105"/>
      <c r="CQ202" s="105"/>
      <c r="CR202" s="105"/>
      <c r="CS202" s="105"/>
      <c r="CT202" s="105"/>
      <c r="CU202" s="105"/>
      <c r="CV202" s="105"/>
      <c r="CW202" s="105"/>
      <c r="CX202" s="105"/>
      <c r="CY202" s="105"/>
      <c r="CZ202" s="105"/>
      <c r="DA202" s="105"/>
      <c r="DB202" s="105"/>
      <c r="DC202" s="105"/>
      <c r="DD202" s="105"/>
      <c r="DE202" s="105"/>
      <c r="DF202" s="105"/>
      <c r="DG202" s="105"/>
    </row>
    <row r="203" spans="1:111" s="253" customFormat="1" ht="25.5" customHeight="1">
      <c r="A203" s="109" t="s">
        <v>107</v>
      </c>
      <c r="B203" s="109" t="s">
        <v>137</v>
      </c>
      <c r="C203" s="109" t="s">
        <v>754</v>
      </c>
      <c r="D203" s="332" t="s">
        <v>925</v>
      </c>
      <c r="E203" s="109" t="s">
        <v>626</v>
      </c>
      <c r="F203" s="328">
        <v>19</v>
      </c>
      <c r="G203" s="112">
        <f t="shared" ref="G203:G217" si="80">$J$5</f>
        <v>0.1278</v>
      </c>
      <c r="H203" s="228"/>
      <c r="I203" s="202">
        <f t="shared" si="77"/>
        <v>0</v>
      </c>
      <c r="J203" s="203">
        <f t="shared" si="78"/>
        <v>0</v>
      </c>
      <c r="K203" s="206"/>
      <c r="L203" s="206"/>
      <c r="M203" s="206"/>
      <c r="N203" s="206"/>
      <c r="O203" s="206"/>
      <c r="P203" s="206"/>
      <c r="Q203" s="206"/>
      <c r="R203" s="206"/>
      <c r="S203" s="206"/>
      <c r="T203" s="206"/>
      <c r="U203" s="206"/>
      <c r="V203" s="206"/>
      <c r="W203" s="206"/>
      <c r="X203" s="206"/>
      <c r="Y203" s="206"/>
      <c r="Z203" s="206"/>
      <c r="AA203" s="206"/>
      <c r="AB203" s="206"/>
      <c r="AC203" s="206"/>
      <c r="AD203" s="206"/>
      <c r="AE203" s="206"/>
      <c r="AF203" s="206"/>
      <c r="AG203" s="206"/>
      <c r="AH203" s="206"/>
      <c r="AI203" s="206"/>
      <c r="AJ203" s="206"/>
      <c r="AK203" s="206"/>
      <c r="AL203" s="206"/>
      <c r="AM203" s="206"/>
      <c r="AN203" s="206"/>
      <c r="AO203" s="206"/>
      <c r="AP203" s="206"/>
      <c r="AQ203" s="206"/>
      <c r="AR203" s="206"/>
      <c r="AS203" s="206"/>
      <c r="AT203" s="206"/>
      <c r="AU203" s="206"/>
      <c r="AV203" s="206"/>
      <c r="AW203" s="206"/>
      <c r="AX203" s="206"/>
      <c r="AY203" s="206"/>
      <c r="AZ203" s="206"/>
      <c r="BA203" s="206"/>
      <c r="BB203" s="206"/>
      <c r="BC203" s="206"/>
      <c r="BD203" s="206"/>
      <c r="BE203" s="206"/>
      <c r="BF203" s="206"/>
      <c r="BG203" s="206"/>
      <c r="BH203" s="206"/>
      <c r="BI203" s="206"/>
      <c r="BJ203" s="206"/>
      <c r="BK203" s="206"/>
      <c r="BL203" s="206"/>
      <c r="BM203" s="206"/>
      <c r="BN203" s="206"/>
      <c r="BO203" s="206"/>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row>
    <row r="204" spans="1:111" s="253" customFormat="1" ht="27" customHeight="1">
      <c r="A204" s="109" t="s">
        <v>107</v>
      </c>
      <c r="B204" s="109" t="s">
        <v>137</v>
      </c>
      <c r="C204" s="109" t="s">
        <v>755</v>
      </c>
      <c r="D204" s="332" t="s">
        <v>926</v>
      </c>
      <c r="E204" s="109" t="s">
        <v>138</v>
      </c>
      <c r="F204" s="328">
        <v>40</v>
      </c>
      <c r="G204" s="112">
        <f t="shared" si="80"/>
        <v>0.1278</v>
      </c>
      <c r="H204" s="228"/>
      <c r="I204" s="202">
        <f t="shared" si="77"/>
        <v>0</v>
      </c>
      <c r="J204" s="203">
        <f t="shared" si="78"/>
        <v>0</v>
      </c>
      <c r="K204" s="206"/>
      <c r="L204" s="206"/>
      <c r="M204" s="206"/>
      <c r="N204" s="206"/>
      <c r="O204" s="206"/>
      <c r="P204" s="206"/>
      <c r="Q204" s="206"/>
      <c r="R204" s="206"/>
      <c r="S204" s="206"/>
      <c r="T204" s="206"/>
      <c r="U204" s="206"/>
      <c r="V204" s="206"/>
      <c r="W204" s="206"/>
      <c r="X204" s="206"/>
      <c r="Y204" s="206"/>
      <c r="Z204" s="206"/>
      <c r="AA204" s="206"/>
      <c r="AB204" s="206"/>
      <c r="AC204" s="206"/>
      <c r="AD204" s="206"/>
      <c r="AE204" s="206"/>
      <c r="AF204" s="206"/>
      <c r="AG204" s="206"/>
      <c r="AH204" s="206"/>
      <c r="AI204" s="206"/>
      <c r="AJ204" s="206"/>
      <c r="AK204" s="206"/>
      <c r="AL204" s="206"/>
      <c r="AM204" s="206"/>
      <c r="AN204" s="206"/>
      <c r="AO204" s="206"/>
      <c r="AP204" s="206"/>
      <c r="AQ204" s="206"/>
      <c r="AR204" s="206"/>
      <c r="AS204" s="206"/>
      <c r="AT204" s="206"/>
      <c r="AU204" s="206"/>
      <c r="AV204" s="206"/>
      <c r="AW204" s="206"/>
      <c r="AX204" s="206"/>
      <c r="AY204" s="206"/>
      <c r="AZ204" s="206"/>
      <c r="BA204" s="206"/>
      <c r="BB204" s="206"/>
      <c r="BC204" s="206"/>
      <c r="BD204" s="206"/>
      <c r="BE204" s="206"/>
      <c r="BF204" s="206"/>
      <c r="BG204" s="206"/>
      <c r="BH204" s="206"/>
      <c r="BI204" s="206"/>
      <c r="BJ204" s="206"/>
      <c r="BK204" s="206"/>
      <c r="BL204" s="206"/>
      <c r="BM204" s="206"/>
      <c r="BN204" s="206"/>
      <c r="BO204" s="206"/>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5"/>
      <c r="CY204" s="105"/>
      <c r="CZ204" s="105"/>
      <c r="DA204" s="105"/>
      <c r="DB204" s="105"/>
      <c r="DC204" s="105"/>
      <c r="DD204" s="105"/>
      <c r="DE204" s="105"/>
      <c r="DF204" s="105"/>
      <c r="DG204" s="105"/>
    </row>
    <row r="205" spans="1:111" s="253" customFormat="1" ht="29.25" customHeight="1">
      <c r="A205" s="109" t="s">
        <v>107</v>
      </c>
      <c r="B205" s="109" t="s">
        <v>137</v>
      </c>
      <c r="C205" s="109" t="s">
        <v>756</v>
      </c>
      <c r="D205" s="332" t="s">
        <v>927</v>
      </c>
      <c r="E205" s="109" t="s">
        <v>138</v>
      </c>
      <c r="F205" s="328">
        <v>180</v>
      </c>
      <c r="G205" s="112">
        <f t="shared" si="80"/>
        <v>0.1278</v>
      </c>
      <c r="H205" s="228"/>
      <c r="I205" s="202">
        <f t="shared" si="77"/>
        <v>0</v>
      </c>
      <c r="J205" s="203">
        <f t="shared" si="78"/>
        <v>0</v>
      </c>
      <c r="K205" s="206"/>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c r="AG205" s="206"/>
      <c r="AH205" s="206"/>
      <c r="AI205" s="206"/>
      <c r="AJ205" s="206"/>
      <c r="AK205" s="206"/>
      <c r="AL205" s="206"/>
      <c r="AM205" s="206"/>
      <c r="AN205" s="206"/>
      <c r="AO205" s="206"/>
      <c r="AP205" s="206"/>
      <c r="AQ205" s="206"/>
      <c r="AR205" s="206"/>
      <c r="AS205" s="206"/>
      <c r="AT205" s="206"/>
      <c r="AU205" s="206"/>
      <c r="AV205" s="206"/>
      <c r="AW205" s="206"/>
      <c r="AX205" s="206"/>
      <c r="AY205" s="206"/>
      <c r="AZ205" s="206"/>
      <c r="BA205" s="206"/>
      <c r="BB205" s="206"/>
      <c r="BC205" s="206"/>
      <c r="BD205" s="206"/>
      <c r="BE205" s="206"/>
      <c r="BF205" s="206"/>
      <c r="BG205" s="206"/>
      <c r="BH205" s="206"/>
      <c r="BI205" s="206"/>
      <c r="BJ205" s="206"/>
      <c r="BK205" s="206"/>
      <c r="BL205" s="206"/>
      <c r="BM205" s="206"/>
      <c r="BN205" s="206"/>
      <c r="BO205" s="206"/>
      <c r="BP205" s="105"/>
      <c r="BQ205" s="105"/>
      <c r="BR205" s="105"/>
      <c r="BS205" s="105"/>
      <c r="BT205" s="105"/>
      <c r="BU205" s="105"/>
      <c r="BV205" s="105"/>
      <c r="BW205" s="105"/>
      <c r="BX205" s="105"/>
      <c r="BY205" s="105"/>
      <c r="BZ205" s="105"/>
      <c r="CA205" s="105"/>
      <c r="CB205" s="105"/>
      <c r="CC205" s="105"/>
      <c r="CD205" s="105"/>
      <c r="CE205" s="105"/>
      <c r="CF205" s="105"/>
      <c r="CG205" s="105"/>
      <c r="CH205" s="105"/>
      <c r="CI205" s="105"/>
      <c r="CJ205" s="105"/>
      <c r="CK205" s="105"/>
      <c r="CL205" s="105"/>
      <c r="CM205" s="105"/>
      <c r="CN205" s="105"/>
      <c r="CO205" s="105"/>
      <c r="CP205" s="105"/>
      <c r="CQ205" s="105"/>
      <c r="CR205" s="105"/>
      <c r="CS205" s="105"/>
      <c r="CT205" s="105"/>
      <c r="CU205" s="105"/>
      <c r="CV205" s="105"/>
      <c r="CW205" s="105"/>
      <c r="CX205" s="105"/>
      <c r="CY205" s="105"/>
      <c r="CZ205" s="105"/>
      <c r="DA205" s="105"/>
      <c r="DB205" s="105"/>
      <c r="DC205" s="105"/>
      <c r="DD205" s="105"/>
      <c r="DE205" s="105"/>
      <c r="DF205" s="105"/>
      <c r="DG205" s="105"/>
    </row>
    <row r="206" spans="1:111" s="253" customFormat="1" ht="26.25" customHeight="1">
      <c r="A206" s="109" t="s">
        <v>107</v>
      </c>
      <c r="B206" s="109" t="s">
        <v>137</v>
      </c>
      <c r="C206" s="109" t="s">
        <v>757</v>
      </c>
      <c r="D206" s="332" t="s">
        <v>928</v>
      </c>
      <c r="E206" s="109" t="s">
        <v>138</v>
      </c>
      <c r="F206" s="328">
        <v>180</v>
      </c>
      <c r="G206" s="112">
        <f t="shared" si="80"/>
        <v>0.1278</v>
      </c>
      <c r="H206" s="228"/>
      <c r="I206" s="202">
        <f t="shared" si="77"/>
        <v>0</v>
      </c>
      <c r="J206" s="203">
        <f t="shared" si="78"/>
        <v>0</v>
      </c>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105"/>
      <c r="BQ206" s="105"/>
      <c r="BR206" s="105"/>
      <c r="BS206" s="105"/>
      <c r="BT206" s="105"/>
      <c r="BU206" s="105"/>
      <c r="BV206" s="105"/>
      <c r="BW206" s="105"/>
      <c r="BX206" s="105"/>
      <c r="BY206" s="105"/>
      <c r="BZ206" s="105"/>
      <c r="CA206" s="105"/>
      <c r="CB206" s="105"/>
      <c r="CC206" s="105"/>
      <c r="CD206" s="105"/>
      <c r="CE206" s="105"/>
      <c r="CF206" s="105"/>
      <c r="CG206" s="105"/>
      <c r="CH206" s="105"/>
      <c r="CI206" s="105"/>
      <c r="CJ206" s="105"/>
      <c r="CK206" s="105"/>
      <c r="CL206" s="105"/>
      <c r="CM206" s="105"/>
      <c r="CN206" s="105"/>
      <c r="CO206" s="105"/>
      <c r="CP206" s="105"/>
      <c r="CQ206" s="105"/>
      <c r="CR206" s="105"/>
      <c r="CS206" s="105"/>
      <c r="CT206" s="105"/>
      <c r="CU206" s="105"/>
      <c r="CV206" s="105"/>
      <c r="CW206" s="105"/>
      <c r="CX206" s="105"/>
      <c r="CY206" s="105"/>
      <c r="CZ206" s="105"/>
      <c r="DA206" s="105"/>
      <c r="DB206" s="105"/>
      <c r="DC206" s="105"/>
      <c r="DD206" s="105"/>
      <c r="DE206" s="105"/>
      <c r="DF206" s="105"/>
      <c r="DG206" s="105"/>
    </row>
    <row r="207" spans="1:111" s="253" customFormat="1" ht="28.5" customHeight="1">
      <c r="A207" s="109" t="s">
        <v>107</v>
      </c>
      <c r="B207" s="109" t="s">
        <v>137</v>
      </c>
      <c r="C207" s="109" t="s">
        <v>758</v>
      </c>
      <c r="D207" s="332" t="s">
        <v>929</v>
      </c>
      <c r="E207" s="109" t="s">
        <v>138</v>
      </c>
      <c r="F207" s="328">
        <v>180</v>
      </c>
      <c r="G207" s="112">
        <f t="shared" si="80"/>
        <v>0.1278</v>
      </c>
      <c r="H207" s="228"/>
      <c r="I207" s="202">
        <f t="shared" si="77"/>
        <v>0</v>
      </c>
      <c r="J207" s="203">
        <f t="shared" si="78"/>
        <v>0</v>
      </c>
      <c r="K207" s="206"/>
      <c r="L207" s="206"/>
      <c r="M207" s="206"/>
      <c r="N207" s="206"/>
      <c r="O207" s="206"/>
      <c r="P207" s="206"/>
      <c r="Q207" s="206"/>
      <c r="R207" s="206"/>
      <c r="S207" s="206"/>
      <c r="T207" s="206"/>
      <c r="U207" s="206"/>
      <c r="V207" s="206"/>
      <c r="W207" s="206"/>
      <c r="X207" s="206"/>
      <c r="Y207" s="206"/>
      <c r="Z207" s="206"/>
      <c r="AA207" s="206"/>
      <c r="AB207" s="206"/>
      <c r="AC207" s="206"/>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105"/>
      <c r="BQ207" s="105"/>
      <c r="BR207" s="105"/>
      <c r="BS207" s="105"/>
      <c r="BT207" s="105"/>
      <c r="BU207" s="105"/>
      <c r="BV207" s="105"/>
      <c r="BW207" s="105"/>
      <c r="BX207" s="105"/>
      <c r="BY207" s="105"/>
      <c r="BZ207" s="105"/>
      <c r="CA207" s="105"/>
      <c r="CB207" s="105"/>
      <c r="CC207" s="105"/>
      <c r="CD207" s="105"/>
      <c r="CE207" s="105"/>
      <c r="CF207" s="105"/>
      <c r="CG207" s="105"/>
      <c r="CH207" s="105"/>
      <c r="CI207" s="105"/>
      <c r="CJ207" s="105"/>
      <c r="CK207" s="105"/>
      <c r="CL207" s="105"/>
      <c r="CM207" s="105"/>
      <c r="CN207" s="105"/>
      <c r="CO207" s="105"/>
      <c r="CP207" s="105"/>
      <c r="CQ207" s="105"/>
      <c r="CR207" s="105"/>
      <c r="CS207" s="105"/>
      <c r="CT207" s="105"/>
      <c r="CU207" s="105"/>
      <c r="CV207" s="105"/>
      <c r="CW207" s="105"/>
      <c r="CX207" s="105"/>
      <c r="CY207" s="105"/>
      <c r="CZ207" s="105"/>
      <c r="DA207" s="105"/>
      <c r="DB207" s="105"/>
      <c r="DC207" s="105"/>
      <c r="DD207" s="105"/>
      <c r="DE207" s="105"/>
      <c r="DF207" s="105"/>
      <c r="DG207" s="105"/>
    </row>
    <row r="208" spans="1:111" s="253" customFormat="1" ht="27" customHeight="1">
      <c r="A208" s="109" t="s">
        <v>107</v>
      </c>
      <c r="B208" s="109" t="s">
        <v>137</v>
      </c>
      <c r="C208" s="109" t="s">
        <v>759</v>
      </c>
      <c r="D208" s="332" t="s">
        <v>930</v>
      </c>
      <c r="E208" s="109" t="s">
        <v>138</v>
      </c>
      <c r="F208" s="328">
        <v>175</v>
      </c>
      <c r="G208" s="112">
        <f t="shared" si="80"/>
        <v>0.1278</v>
      </c>
      <c r="H208" s="228"/>
      <c r="I208" s="202">
        <f t="shared" si="77"/>
        <v>0</v>
      </c>
      <c r="J208" s="203">
        <f t="shared" si="78"/>
        <v>0</v>
      </c>
      <c r="K208" s="206"/>
      <c r="L208" s="206"/>
      <c r="M208" s="206"/>
      <c r="N208" s="206"/>
      <c r="O208" s="206"/>
      <c r="P208" s="206"/>
      <c r="Q208" s="206"/>
      <c r="R208" s="206"/>
      <c r="S208" s="206"/>
      <c r="T208" s="206"/>
      <c r="U208" s="206"/>
      <c r="V208" s="206"/>
      <c r="W208" s="206"/>
      <c r="X208" s="206"/>
      <c r="Y208" s="206"/>
      <c r="Z208" s="206"/>
      <c r="AA208" s="206"/>
      <c r="AB208" s="206"/>
      <c r="AC208" s="206"/>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105"/>
      <c r="BQ208" s="105"/>
      <c r="BR208" s="105"/>
      <c r="BS208" s="105"/>
      <c r="BT208" s="105"/>
      <c r="BU208" s="105"/>
      <c r="BV208" s="105"/>
      <c r="BW208" s="105"/>
      <c r="BX208" s="105"/>
      <c r="BY208" s="105"/>
      <c r="BZ208" s="105"/>
      <c r="CA208" s="105"/>
      <c r="CB208" s="105"/>
      <c r="CC208" s="105"/>
      <c r="CD208" s="105"/>
      <c r="CE208" s="105"/>
      <c r="CF208" s="105"/>
      <c r="CG208" s="105"/>
      <c r="CH208" s="105"/>
      <c r="CI208" s="105"/>
      <c r="CJ208" s="105"/>
      <c r="CK208" s="105"/>
      <c r="CL208" s="105"/>
      <c r="CM208" s="105"/>
      <c r="CN208" s="105"/>
      <c r="CO208" s="105"/>
      <c r="CP208" s="105"/>
      <c r="CQ208" s="105"/>
      <c r="CR208" s="105"/>
      <c r="CS208" s="105"/>
      <c r="CT208" s="105"/>
      <c r="CU208" s="105"/>
      <c r="CV208" s="105"/>
      <c r="CW208" s="105"/>
      <c r="CX208" s="105"/>
      <c r="CY208" s="105"/>
      <c r="CZ208" s="105"/>
      <c r="DA208" s="105"/>
      <c r="DB208" s="105"/>
      <c r="DC208" s="105"/>
      <c r="DD208" s="105"/>
      <c r="DE208" s="105"/>
      <c r="DF208" s="105"/>
      <c r="DG208" s="105"/>
    </row>
    <row r="209" spans="1:111" s="253" customFormat="1" ht="27.75" customHeight="1">
      <c r="A209" s="109" t="s">
        <v>107</v>
      </c>
      <c r="B209" s="109" t="s">
        <v>137</v>
      </c>
      <c r="C209" s="109" t="s">
        <v>760</v>
      </c>
      <c r="D209" s="332" t="s">
        <v>931</v>
      </c>
      <c r="E209" s="109" t="s">
        <v>138</v>
      </c>
      <c r="F209" s="328">
        <v>175</v>
      </c>
      <c r="G209" s="112">
        <f t="shared" si="80"/>
        <v>0.1278</v>
      </c>
      <c r="H209" s="228"/>
      <c r="I209" s="202">
        <f t="shared" si="77"/>
        <v>0</v>
      </c>
      <c r="J209" s="203">
        <f t="shared" si="78"/>
        <v>0</v>
      </c>
      <c r="K209" s="206"/>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105"/>
      <c r="BQ209" s="105"/>
      <c r="BR209" s="105"/>
      <c r="BS209" s="105"/>
      <c r="BT209" s="105"/>
      <c r="BU209" s="105"/>
      <c r="BV209" s="105"/>
      <c r="BW209" s="105"/>
      <c r="BX209" s="105"/>
      <c r="BY209" s="105"/>
      <c r="BZ209" s="105"/>
      <c r="CA209" s="105"/>
      <c r="CB209" s="105"/>
      <c r="CC209" s="105"/>
      <c r="CD209" s="105"/>
      <c r="CE209" s="105"/>
      <c r="CF209" s="105"/>
      <c r="CG209" s="105"/>
      <c r="CH209" s="105"/>
      <c r="CI209" s="105"/>
      <c r="CJ209" s="105"/>
      <c r="CK209" s="105"/>
      <c r="CL209" s="105"/>
      <c r="CM209" s="105"/>
      <c r="CN209" s="105"/>
      <c r="CO209" s="105"/>
      <c r="CP209" s="105"/>
      <c r="CQ209" s="105"/>
      <c r="CR209" s="105"/>
      <c r="CS209" s="105"/>
      <c r="CT209" s="105"/>
      <c r="CU209" s="105"/>
      <c r="CV209" s="105"/>
      <c r="CW209" s="105"/>
      <c r="CX209" s="105"/>
      <c r="CY209" s="105"/>
      <c r="CZ209" s="105"/>
      <c r="DA209" s="105"/>
      <c r="DB209" s="105"/>
      <c r="DC209" s="105"/>
      <c r="DD209" s="105"/>
      <c r="DE209" s="105"/>
      <c r="DF209" s="105"/>
      <c r="DG209" s="105"/>
    </row>
    <row r="210" spans="1:111" s="253" customFormat="1" ht="27" customHeight="1">
      <c r="A210" s="109" t="s">
        <v>107</v>
      </c>
      <c r="B210" s="109" t="s">
        <v>137</v>
      </c>
      <c r="C210" s="109" t="s">
        <v>761</v>
      </c>
      <c r="D210" s="201" t="s">
        <v>932</v>
      </c>
      <c r="E210" s="109" t="s">
        <v>138</v>
      </c>
      <c r="F210" s="328">
        <v>114</v>
      </c>
      <c r="G210" s="112">
        <f t="shared" si="80"/>
        <v>0.1278</v>
      </c>
      <c r="H210" s="228"/>
      <c r="I210" s="202">
        <f t="shared" si="77"/>
        <v>0</v>
      </c>
      <c r="J210" s="203">
        <f t="shared" si="78"/>
        <v>0</v>
      </c>
      <c r="K210" s="206"/>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105"/>
      <c r="BQ210" s="105"/>
      <c r="BR210" s="105"/>
      <c r="BS210" s="105"/>
      <c r="BT210" s="105"/>
      <c r="BU210" s="105"/>
      <c r="BV210" s="105"/>
      <c r="BW210" s="105"/>
      <c r="BX210" s="105"/>
      <c r="BY210" s="105"/>
      <c r="BZ210" s="105"/>
      <c r="CA210" s="105"/>
      <c r="CB210" s="105"/>
      <c r="CC210" s="105"/>
      <c r="CD210" s="105"/>
      <c r="CE210" s="105"/>
      <c r="CF210" s="105"/>
      <c r="CG210" s="105"/>
      <c r="CH210" s="105"/>
      <c r="CI210" s="105"/>
      <c r="CJ210" s="105"/>
      <c r="CK210" s="105"/>
      <c r="CL210" s="105"/>
      <c r="CM210" s="105"/>
      <c r="CN210" s="105"/>
      <c r="CO210" s="105"/>
      <c r="CP210" s="105"/>
      <c r="CQ210" s="105"/>
      <c r="CR210" s="105"/>
      <c r="CS210" s="105"/>
      <c r="CT210" s="105"/>
      <c r="CU210" s="105"/>
      <c r="CV210" s="105"/>
      <c r="CW210" s="105"/>
      <c r="CX210" s="105"/>
      <c r="CY210" s="105"/>
      <c r="CZ210" s="105"/>
      <c r="DA210" s="105"/>
      <c r="DB210" s="105"/>
      <c r="DC210" s="105"/>
      <c r="DD210" s="105"/>
      <c r="DE210" s="105"/>
      <c r="DF210" s="105"/>
      <c r="DG210" s="105"/>
    </row>
    <row r="211" spans="1:111" s="253" customFormat="1" ht="27" customHeight="1">
      <c r="A211" s="109" t="s">
        <v>107</v>
      </c>
      <c r="B211" s="109" t="s">
        <v>137</v>
      </c>
      <c r="C211" s="109" t="s">
        <v>917</v>
      </c>
      <c r="D211" s="201" t="s">
        <v>933</v>
      </c>
      <c r="E211" s="109" t="s">
        <v>138</v>
      </c>
      <c r="F211" s="328">
        <v>38</v>
      </c>
      <c r="G211" s="112">
        <f>$J$5</f>
        <v>0.1278</v>
      </c>
      <c r="H211" s="228"/>
      <c r="I211" s="202">
        <f t="shared" si="77"/>
        <v>0</v>
      </c>
      <c r="J211" s="203">
        <f t="shared" si="78"/>
        <v>0</v>
      </c>
      <c r="K211" s="206"/>
      <c r="L211" s="206"/>
      <c r="M211" s="206"/>
      <c r="N211" s="206"/>
      <c r="O211" s="206"/>
      <c r="P211" s="206"/>
      <c r="Q211" s="206"/>
      <c r="R211" s="206"/>
      <c r="S211" s="206"/>
      <c r="T211" s="206"/>
      <c r="U211" s="206"/>
      <c r="V211" s="206"/>
      <c r="W211" s="206"/>
      <c r="X211" s="206"/>
      <c r="Y211" s="206"/>
      <c r="Z211" s="206"/>
      <c r="AA211" s="206"/>
      <c r="AB211" s="206"/>
      <c r="AC211" s="206"/>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105"/>
      <c r="BQ211" s="105"/>
      <c r="BR211" s="105"/>
      <c r="BS211" s="105"/>
      <c r="BT211" s="105"/>
      <c r="BU211" s="105"/>
      <c r="BV211" s="105"/>
      <c r="BW211" s="105"/>
      <c r="BX211" s="105"/>
      <c r="BY211" s="105"/>
      <c r="BZ211" s="105"/>
      <c r="CA211" s="105"/>
      <c r="CB211" s="105"/>
      <c r="CC211" s="105"/>
      <c r="CD211" s="105"/>
      <c r="CE211" s="105"/>
      <c r="CF211" s="105"/>
      <c r="CG211" s="105"/>
      <c r="CH211" s="105"/>
      <c r="CI211" s="105"/>
      <c r="CJ211" s="105"/>
      <c r="CK211" s="105"/>
      <c r="CL211" s="105"/>
      <c r="CM211" s="105"/>
      <c r="CN211" s="105"/>
      <c r="CO211" s="105"/>
      <c r="CP211" s="105"/>
      <c r="CQ211" s="105"/>
      <c r="CR211" s="105"/>
      <c r="CS211" s="105"/>
      <c r="CT211" s="105"/>
      <c r="CU211" s="105"/>
      <c r="CV211" s="105"/>
      <c r="CW211" s="105"/>
      <c r="CX211" s="105"/>
      <c r="CY211" s="105"/>
      <c r="CZ211" s="105"/>
      <c r="DA211" s="105"/>
      <c r="DB211" s="105"/>
      <c r="DC211" s="105"/>
      <c r="DD211" s="105"/>
      <c r="DE211" s="105"/>
      <c r="DF211" s="105"/>
      <c r="DG211" s="105"/>
    </row>
    <row r="212" spans="1:111" s="253" customFormat="1" ht="30" customHeight="1">
      <c r="A212" s="109" t="s">
        <v>107</v>
      </c>
      <c r="B212" s="109" t="s">
        <v>137</v>
      </c>
      <c r="C212" s="109" t="s">
        <v>918</v>
      </c>
      <c r="D212" s="201" t="s">
        <v>934</v>
      </c>
      <c r="E212" s="109" t="s">
        <v>138</v>
      </c>
      <c r="F212" s="328">
        <v>18</v>
      </c>
      <c r="G212" s="112">
        <f t="shared" si="80"/>
        <v>0.1278</v>
      </c>
      <c r="H212" s="228"/>
      <c r="I212" s="202">
        <f t="shared" si="77"/>
        <v>0</v>
      </c>
      <c r="J212" s="203">
        <f t="shared" si="78"/>
        <v>0</v>
      </c>
      <c r="K212" s="206"/>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105"/>
      <c r="BQ212" s="105"/>
      <c r="BR212" s="105"/>
      <c r="BS212" s="105"/>
      <c r="BT212" s="105"/>
      <c r="BU212" s="105"/>
      <c r="BV212" s="105"/>
      <c r="BW212" s="105"/>
      <c r="BX212" s="105"/>
      <c r="BY212" s="105"/>
      <c r="BZ212" s="105"/>
      <c r="CA212" s="105"/>
      <c r="CB212" s="105"/>
      <c r="CC212" s="105"/>
      <c r="CD212" s="105"/>
      <c r="CE212" s="105"/>
      <c r="CF212" s="105"/>
      <c r="CG212" s="105"/>
      <c r="CH212" s="105"/>
      <c r="CI212" s="105"/>
      <c r="CJ212" s="105"/>
      <c r="CK212" s="105"/>
      <c r="CL212" s="105"/>
      <c r="CM212" s="105"/>
      <c r="CN212" s="105"/>
      <c r="CO212" s="105"/>
      <c r="CP212" s="105"/>
      <c r="CQ212" s="105"/>
      <c r="CR212" s="105"/>
      <c r="CS212" s="105"/>
      <c r="CT212" s="105"/>
      <c r="CU212" s="105"/>
      <c r="CV212" s="105"/>
      <c r="CW212" s="105"/>
      <c r="CX212" s="105"/>
      <c r="CY212" s="105"/>
      <c r="CZ212" s="105"/>
      <c r="DA212" s="105"/>
      <c r="DB212" s="105"/>
      <c r="DC212" s="105"/>
      <c r="DD212" s="105"/>
      <c r="DE212" s="105"/>
      <c r="DF212" s="105"/>
      <c r="DG212" s="105"/>
    </row>
    <row r="213" spans="1:111" s="253" customFormat="1" ht="27.75" customHeight="1">
      <c r="A213" s="109" t="s">
        <v>107</v>
      </c>
      <c r="B213" s="109" t="s">
        <v>137</v>
      </c>
      <c r="C213" s="109" t="s">
        <v>919</v>
      </c>
      <c r="D213" s="99" t="s">
        <v>935</v>
      </c>
      <c r="E213" s="109" t="s">
        <v>138</v>
      </c>
      <c r="F213" s="328">
        <v>22</v>
      </c>
      <c r="G213" s="112">
        <f t="shared" si="80"/>
        <v>0.1278</v>
      </c>
      <c r="H213" s="228"/>
      <c r="I213" s="202">
        <f t="shared" si="77"/>
        <v>0</v>
      </c>
      <c r="J213" s="203">
        <f t="shared" si="78"/>
        <v>0</v>
      </c>
      <c r="K213" s="206"/>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105"/>
      <c r="BQ213" s="105"/>
      <c r="BR213" s="105"/>
      <c r="BS213" s="105"/>
      <c r="BT213" s="105"/>
      <c r="BU213" s="105"/>
      <c r="BV213" s="105"/>
      <c r="BW213" s="105"/>
      <c r="BX213" s="105"/>
      <c r="BY213" s="105"/>
      <c r="BZ213" s="105"/>
      <c r="CA213" s="105"/>
      <c r="CB213" s="105"/>
      <c r="CC213" s="105"/>
      <c r="CD213" s="105"/>
      <c r="CE213" s="105"/>
      <c r="CF213" s="105"/>
      <c r="CG213" s="105"/>
      <c r="CH213" s="105"/>
      <c r="CI213" s="105"/>
      <c r="CJ213" s="105"/>
      <c r="CK213" s="105"/>
      <c r="CL213" s="105"/>
      <c r="CM213" s="105"/>
      <c r="CN213" s="105"/>
      <c r="CO213" s="105"/>
      <c r="CP213" s="105"/>
      <c r="CQ213" s="105"/>
      <c r="CR213" s="105"/>
      <c r="CS213" s="105"/>
      <c r="CT213" s="105"/>
      <c r="CU213" s="105"/>
      <c r="CV213" s="105"/>
      <c r="CW213" s="105"/>
      <c r="CX213" s="105"/>
      <c r="CY213" s="105"/>
      <c r="CZ213" s="105"/>
      <c r="DA213" s="105"/>
      <c r="DB213" s="105"/>
      <c r="DC213" s="105"/>
      <c r="DD213" s="105"/>
      <c r="DE213" s="105"/>
      <c r="DF213" s="105"/>
      <c r="DG213" s="105"/>
    </row>
    <row r="214" spans="1:111" s="253" customFormat="1" ht="30" customHeight="1">
      <c r="A214" s="109" t="s">
        <v>107</v>
      </c>
      <c r="B214" s="109" t="s">
        <v>137</v>
      </c>
      <c r="C214" s="109" t="s">
        <v>920</v>
      </c>
      <c r="D214" s="99" t="s">
        <v>936</v>
      </c>
      <c r="E214" s="109" t="s">
        <v>138</v>
      </c>
      <c r="F214" s="328">
        <v>1</v>
      </c>
      <c r="G214" s="112">
        <f t="shared" si="80"/>
        <v>0.1278</v>
      </c>
      <c r="H214" s="228"/>
      <c r="I214" s="202">
        <f t="shared" si="77"/>
        <v>0</v>
      </c>
      <c r="J214" s="203">
        <f t="shared" si="78"/>
        <v>0</v>
      </c>
      <c r="K214" s="206"/>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105"/>
      <c r="BQ214" s="105"/>
      <c r="BR214" s="105"/>
      <c r="BS214" s="105"/>
      <c r="BT214" s="105"/>
      <c r="BU214" s="105"/>
      <c r="BV214" s="105"/>
      <c r="BW214" s="105"/>
      <c r="BX214" s="105"/>
      <c r="BY214" s="105"/>
      <c r="BZ214" s="105"/>
      <c r="CA214" s="105"/>
      <c r="CB214" s="105"/>
      <c r="CC214" s="105"/>
      <c r="CD214" s="105"/>
      <c r="CE214" s="105"/>
      <c r="CF214" s="105"/>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row>
    <row r="215" spans="1:111" s="253" customFormat="1" ht="29.25" customHeight="1">
      <c r="A215" s="109" t="s">
        <v>107</v>
      </c>
      <c r="B215" s="109" t="s">
        <v>137</v>
      </c>
      <c r="C215" s="109" t="s">
        <v>921</v>
      </c>
      <c r="D215" s="99" t="s">
        <v>937</v>
      </c>
      <c r="E215" s="109" t="s">
        <v>138</v>
      </c>
      <c r="F215" s="328">
        <v>3</v>
      </c>
      <c r="G215" s="112">
        <f t="shared" si="80"/>
        <v>0.1278</v>
      </c>
      <c r="H215" s="228"/>
      <c r="I215" s="202">
        <f t="shared" si="77"/>
        <v>0</v>
      </c>
      <c r="J215" s="203">
        <f t="shared" si="78"/>
        <v>0</v>
      </c>
      <c r="K215" s="206"/>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206"/>
      <c r="AJ215" s="206"/>
      <c r="AK215" s="206"/>
      <c r="AL215" s="206"/>
      <c r="AM215" s="206"/>
      <c r="AN215" s="206"/>
      <c r="AO215" s="206"/>
      <c r="AP215" s="206"/>
      <c r="AQ215" s="206"/>
      <c r="AR215" s="206"/>
      <c r="AS215" s="206"/>
      <c r="AT215" s="206"/>
      <c r="AU215" s="206"/>
      <c r="AV215" s="206"/>
      <c r="AW215" s="206"/>
      <c r="AX215" s="206"/>
      <c r="AY215" s="206"/>
      <c r="AZ215" s="206"/>
      <c r="BA215" s="206"/>
      <c r="BB215" s="206"/>
      <c r="BC215" s="206"/>
      <c r="BD215" s="206"/>
      <c r="BE215" s="206"/>
      <c r="BF215" s="206"/>
      <c r="BG215" s="206"/>
      <c r="BH215" s="206"/>
      <c r="BI215" s="206"/>
      <c r="BJ215" s="206"/>
      <c r="BK215" s="206"/>
      <c r="BL215" s="206"/>
      <c r="BM215" s="206"/>
      <c r="BN215" s="206"/>
      <c r="BO215" s="206"/>
      <c r="BP215" s="105"/>
      <c r="BQ215" s="105"/>
      <c r="BR215" s="105"/>
      <c r="BS215" s="105"/>
      <c r="BT215" s="105"/>
      <c r="BU215" s="105"/>
      <c r="BV215" s="105"/>
      <c r="BW215" s="105"/>
      <c r="BX215" s="105"/>
      <c r="BY215" s="105"/>
      <c r="BZ215" s="105"/>
      <c r="CA215" s="105"/>
      <c r="CB215" s="105"/>
      <c r="CC215" s="105"/>
      <c r="CD215" s="105"/>
      <c r="CE215" s="105"/>
      <c r="CF215" s="105"/>
      <c r="CG215" s="105"/>
      <c r="CH215" s="105"/>
      <c r="CI215" s="105"/>
      <c r="CJ215" s="105"/>
      <c r="CK215" s="105"/>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row>
    <row r="216" spans="1:111" s="253" customFormat="1" ht="28.5" customHeight="1">
      <c r="A216" s="109" t="s">
        <v>107</v>
      </c>
      <c r="B216" s="109" t="s">
        <v>137</v>
      </c>
      <c r="C216" s="109" t="s">
        <v>922</v>
      </c>
      <c r="D216" s="99" t="s">
        <v>938</v>
      </c>
      <c r="E216" s="109" t="s">
        <v>138</v>
      </c>
      <c r="F216" s="328">
        <v>22</v>
      </c>
      <c r="G216" s="112">
        <f t="shared" si="80"/>
        <v>0.1278</v>
      </c>
      <c r="H216" s="228"/>
      <c r="I216" s="202">
        <f t="shared" si="77"/>
        <v>0</v>
      </c>
      <c r="J216" s="203">
        <f t="shared" si="78"/>
        <v>0</v>
      </c>
      <c r="K216" s="206"/>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row>
    <row r="217" spans="1:111" s="253" customFormat="1" ht="23.25" customHeight="1">
      <c r="A217" s="109" t="s">
        <v>107</v>
      </c>
      <c r="B217" s="109" t="s">
        <v>137</v>
      </c>
      <c r="C217" s="109" t="s">
        <v>923</v>
      </c>
      <c r="D217" s="99" t="s">
        <v>939</v>
      </c>
      <c r="E217" s="109" t="s">
        <v>138</v>
      </c>
      <c r="F217" s="328">
        <v>22</v>
      </c>
      <c r="G217" s="112">
        <f t="shared" si="80"/>
        <v>0.1278</v>
      </c>
      <c r="H217" s="228"/>
      <c r="I217" s="202">
        <f t="shared" si="77"/>
        <v>0</v>
      </c>
      <c r="J217" s="203">
        <f t="shared" si="78"/>
        <v>0</v>
      </c>
      <c r="K217" s="206"/>
      <c r="L217" s="206"/>
      <c r="M217" s="206"/>
      <c r="N217" s="206"/>
      <c r="O217" s="206"/>
      <c r="P217" s="206"/>
      <c r="Q217" s="206"/>
      <c r="R217" s="206"/>
      <c r="S217" s="206"/>
      <c r="T217" s="206"/>
      <c r="U217" s="206"/>
      <c r="V217" s="206"/>
      <c r="W217" s="206"/>
      <c r="X217" s="206"/>
      <c r="Y217" s="206"/>
      <c r="Z217" s="206"/>
      <c r="AA217" s="206"/>
      <c r="AB217" s="206"/>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105"/>
      <c r="BQ217" s="105"/>
      <c r="BR217" s="105"/>
      <c r="BS217" s="105"/>
      <c r="BT217" s="105"/>
      <c r="BU217" s="105"/>
      <c r="BV217" s="105"/>
      <c r="BW217" s="105"/>
      <c r="BX217" s="105"/>
      <c r="BY217" s="105"/>
      <c r="BZ217" s="105"/>
      <c r="CA217" s="105"/>
      <c r="CB217" s="105"/>
      <c r="CC217" s="105"/>
      <c r="CD217" s="105"/>
      <c r="CE217" s="105"/>
      <c r="CF217" s="105"/>
      <c r="CG217" s="105"/>
      <c r="CH217" s="105"/>
      <c r="CI217" s="105"/>
      <c r="CJ217" s="105"/>
      <c r="CK217" s="105"/>
      <c r="CL217" s="105"/>
      <c r="CM217" s="105"/>
      <c r="CN217" s="105"/>
      <c r="CO217" s="105"/>
      <c r="CP217" s="105"/>
      <c r="CQ217" s="105"/>
      <c r="CR217" s="105"/>
      <c r="CS217" s="105"/>
      <c r="CT217" s="105"/>
      <c r="CU217" s="105"/>
      <c r="CV217" s="105"/>
      <c r="CW217" s="105"/>
      <c r="CX217" s="105"/>
      <c r="CY217" s="105"/>
      <c r="CZ217" s="105"/>
      <c r="DA217" s="105"/>
      <c r="DB217" s="105"/>
      <c r="DC217" s="105"/>
      <c r="DD217" s="105"/>
      <c r="DE217" s="105"/>
      <c r="DF217" s="105"/>
      <c r="DG217" s="105"/>
    </row>
    <row r="218" spans="1:111" s="253" customFormat="1" ht="36" customHeight="1">
      <c r="A218" s="109">
        <v>95746</v>
      </c>
      <c r="B218" s="109" t="s">
        <v>13</v>
      </c>
      <c r="C218" s="109" t="s">
        <v>940</v>
      </c>
      <c r="D218" s="201" t="s">
        <v>621</v>
      </c>
      <c r="E218" s="109" t="s">
        <v>28</v>
      </c>
      <c r="F218" s="327">
        <v>105</v>
      </c>
      <c r="G218" s="112">
        <f t="shared" ref="G218:G223" si="81">$J$4</f>
        <v>0.2487</v>
      </c>
      <c r="H218" s="228"/>
      <c r="I218" s="202">
        <f t="shared" ref="I218:I223" si="82">H218*(1+G218)</f>
        <v>0</v>
      </c>
      <c r="J218" s="203">
        <f t="shared" ref="J218:J223" si="83">F218*I218</f>
        <v>0</v>
      </c>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105"/>
      <c r="BQ218" s="105"/>
      <c r="BR218" s="105"/>
      <c r="BS218" s="105"/>
      <c r="BT218" s="105"/>
      <c r="BU218" s="105"/>
      <c r="BV218" s="105"/>
      <c r="BW218" s="105"/>
      <c r="BX218" s="105"/>
      <c r="BY218" s="105"/>
      <c r="BZ218" s="105"/>
      <c r="CA218" s="105"/>
      <c r="CB218" s="105"/>
      <c r="CC218" s="105"/>
      <c r="CD218" s="105"/>
      <c r="CE218" s="105"/>
      <c r="CF218" s="105"/>
      <c r="CG218" s="105"/>
      <c r="CH218" s="105"/>
      <c r="CI218" s="105"/>
      <c r="CJ218" s="105"/>
      <c r="CK218" s="105"/>
      <c r="CL218" s="105"/>
      <c r="CM218" s="105"/>
      <c r="CN218" s="105"/>
      <c r="CO218" s="105"/>
      <c r="CP218" s="105"/>
      <c r="CQ218" s="105"/>
      <c r="CR218" s="105"/>
      <c r="CS218" s="105"/>
      <c r="CT218" s="105"/>
      <c r="CU218" s="105"/>
      <c r="CV218" s="105"/>
      <c r="CW218" s="105"/>
      <c r="CX218" s="105"/>
      <c r="CY218" s="105"/>
      <c r="CZ218" s="105"/>
      <c r="DA218" s="105"/>
      <c r="DB218" s="105"/>
      <c r="DC218" s="105"/>
      <c r="DD218" s="105"/>
      <c r="DE218" s="105"/>
      <c r="DF218" s="105"/>
      <c r="DG218" s="105"/>
    </row>
    <row r="219" spans="1:111" s="253" customFormat="1" ht="35.25" customHeight="1">
      <c r="A219" s="109">
        <v>95781</v>
      </c>
      <c r="B219" s="109" t="s">
        <v>13</v>
      </c>
      <c r="C219" s="109" t="s">
        <v>941</v>
      </c>
      <c r="D219" s="201" t="s">
        <v>943</v>
      </c>
      <c r="E219" s="109" t="s">
        <v>138</v>
      </c>
      <c r="F219" s="327">
        <v>38</v>
      </c>
      <c r="G219" s="112">
        <f t="shared" si="81"/>
        <v>0.2487</v>
      </c>
      <c r="H219" s="228"/>
      <c r="I219" s="202">
        <f t="shared" si="82"/>
        <v>0</v>
      </c>
      <c r="J219" s="203">
        <f t="shared" si="83"/>
        <v>0</v>
      </c>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105"/>
      <c r="BQ219" s="105"/>
      <c r="BR219" s="105"/>
      <c r="BS219" s="105"/>
      <c r="BT219" s="105"/>
      <c r="BU219" s="105"/>
      <c r="BV219" s="105"/>
      <c r="BW219" s="105"/>
      <c r="BX219" s="105"/>
      <c r="BY219" s="105"/>
      <c r="BZ219" s="105"/>
      <c r="CA219" s="105"/>
      <c r="CB219" s="105"/>
      <c r="CC219" s="105"/>
      <c r="CD219" s="105"/>
      <c r="CE219" s="105"/>
      <c r="CF219" s="105"/>
      <c r="CG219" s="105"/>
      <c r="CH219" s="105"/>
      <c r="CI219" s="105"/>
      <c r="CJ219" s="105"/>
      <c r="CK219" s="105"/>
      <c r="CL219" s="105"/>
      <c r="CM219" s="105"/>
      <c r="CN219" s="105"/>
      <c r="CO219" s="105"/>
      <c r="CP219" s="105"/>
      <c r="CQ219" s="105"/>
      <c r="CR219" s="105"/>
      <c r="CS219" s="105"/>
      <c r="CT219" s="105"/>
      <c r="CU219" s="105"/>
      <c r="CV219" s="105"/>
      <c r="CW219" s="105"/>
      <c r="CX219" s="105"/>
      <c r="CY219" s="105"/>
      <c r="CZ219" s="105"/>
      <c r="DA219" s="105"/>
      <c r="DB219" s="105"/>
      <c r="DC219" s="105"/>
      <c r="DD219" s="105"/>
      <c r="DE219" s="105"/>
      <c r="DF219" s="105"/>
      <c r="DG219" s="105"/>
    </row>
    <row r="220" spans="1:111" s="253" customFormat="1" ht="34.5" customHeight="1">
      <c r="A220" s="109" t="s">
        <v>619</v>
      </c>
      <c r="B220" s="109" t="s">
        <v>13</v>
      </c>
      <c r="C220" s="109" t="s">
        <v>942</v>
      </c>
      <c r="D220" s="201" t="s">
        <v>947</v>
      </c>
      <c r="E220" s="109" t="s">
        <v>28</v>
      </c>
      <c r="F220" s="328">
        <v>20</v>
      </c>
      <c r="G220" s="112">
        <f t="shared" si="81"/>
        <v>0.2487</v>
      </c>
      <c r="H220" s="228"/>
      <c r="I220" s="202">
        <f t="shared" si="82"/>
        <v>0</v>
      </c>
      <c r="J220" s="203">
        <f t="shared" si="83"/>
        <v>0</v>
      </c>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105"/>
      <c r="BQ220" s="105"/>
      <c r="BR220" s="105"/>
      <c r="BS220" s="105"/>
      <c r="BT220" s="105"/>
      <c r="BU220" s="105"/>
      <c r="BV220" s="105"/>
      <c r="BW220" s="105"/>
      <c r="BX220" s="105"/>
      <c r="BY220" s="105"/>
      <c r="BZ220" s="105"/>
      <c r="CA220" s="105"/>
      <c r="CB220" s="105"/>
      <c r="CC220" s="105"/>
      <c r="CD220" s="105"/>
      <c r="CE220" s="105"/>
      <c r="CF220" s="105"/>
      <c r="CG220" s="105"/>
      <c r="CH220" s="105"/>
      <c r="CI220" s="105"/>
      <c r="CJ220" s="105"/>
      <c r="CK220" s="105"/>
      <c r="CL220" s="105"/>
      <c r="CM220" s="105"/>
      <c r="CN220" s="105"/>
      <c r="CO220" s="105"/>
      <c r="CP220" s="105"/>
      <c r="CQ220" s="105"/>
      <c r="CR220" s="105"/>
      <c r="CS220" s="105"/>
      <c r="CT220" s="105"/>
      <c r="CU220" s="105"/>
      <c r="CV220" s="105"/>
      <c r="CW220" s="105"/>
      <c r="CX220" s="105"/>
      <c r="CY220" s="105"/>
      <c r="CZ220" s="105"/>
      <c r="DA220" s="105"/>
      <c r="DB220" s="105"/>
      <c r="DC220" s="105"/>
      <c r="DD220" s="105"/>
      <c r="DE220" s="105"/>
      <c r="DF220" s="105"/>
      <c r="DG220" s="105"/>
    </row>
    <row r="221" spans="1:111" s="253" customFormat="1" ht="34.5" customHeight="1">
      <c r="A221" s="109">
        <v>91940</v>
      </c>
      <c r="B221" s="109" t="s">
        <v>13</v>
      </c>
      <c r="C221" s="109" t="s">
        <v>944</v>
      </c>
      <c r="D221" s="201" t="s">
        <v>948</v>
      </c>
      <c r="E221" s="109" t="s">
        <v>138</v>
      </c>
      <c r="F221" s="328">
        <v>34</v>
      </c>
      <c r="G221" s="112">
        <f t="shared" si="81"/>
        <v>0.2487</v>
      </c>
      <c r="H221" s="228"/>
      <c r="I221" s="202">
        <f t="shared" si="82"/>
        <v>0</v>
      </c>
      <c r="J221" s="203">
        <f t="shared" si="83"/>
        <v>0</v>
      </c>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105"/>
      <c r="BQ221" s="105"/>
      <c r="BR221" s="105"/>
      <c r="BS221" s="105"/>
      <c r="BT221" s="105"/>
      <c r="BU221" s="105"/>
      <c r="BV221" s="105"/>
      <c r="BW221" s="105"/>
      <c r="BX221" s="105"/>
      <c r="BY221" s="105"/>
      <c r="BZ221" s="105"/>
      <c r="CA221" s="105"/>
      <c r="CB221" s="105"/>
      <c r="CC221" s="105"/>
      <c r="CD221" s="105"/>
      <c r="CE221" s="105"/>
      <c r="CF221" s="105"/>
      <c r="CG221" s="105"/>
      <c r="CH221" s="105"/>
      <c r="CI221" s="105"/>
      <c r="CJ221" s="105"/>
      <c r="CK221" s="105"/>
      <c r="CL221" s="105"/>
      <c r="CM221" s="105"/>
      <c r="CN221" s="105"/>
      <c r="CO221" s="105"/>
      <c r="CP221" s="105"/>
      <c r="CQ221" s="105"/>
      <c r="CR221" s="105"/>
      <c r="CS221" s="105"/>
      <c r="CT221" s="105"/>
      <c r="CU221" s="105"/>
      <c r="CV221" s="105"/>
      <c r="CW221" s="105"/>
      <c r="CX221" s="105"/>
      <c r="CY221" s="105"/>
      <c r="CZ221" s="105"/>
      <c r="DA221" s="105"/>
      <c r="DB221" s="105"/>
      <c r="DC221" s="105"/>
      <c r="DD221" s="105"/>
      <c r="DE221" s="105"/>
      <c r="DF221" s="105"/>
      <c r="DG221" s="105"/>
    </row>
    <row r="222" spans="1:111" s="253" customFormat="1" ht="23.25" customHeight="1">
      <c r="A222" s="109">
        <v>91937</v>
      </c>
      <c r="B222" s="109" t="s">
        <v>13</v>
      </c>
      <c r="C222" s="109" t="s">
        <v>945</v>
      </c>
      <c r="D222" s="201" t="s">
        <v>620</v>
      </c>
      <c r="E222" s="109" t="s">
        <v>138</v>
      </c>
      <c r="F222" s="328">
        <v>15</v>
      </c>
      <c r="G222" s="112">
        <f t="shared" si="81"/>
        <v>0.2487</v>
      </c>
      <c r="H222" s="228"/>
      <c r="I222" s="202">
        <f t="shared" si="82"/>
        <v>0</v>
      </c>
      <c r="J222" s="203">
        <f t="shared" si="83"/>
        <v>0</v>
      </c>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c r="CR222" s="105"/>
      <c r="CS222" s="105"/>
      <c r="CT222" s="105"/>
      <c r="CU222" s="105"/>
      <c r="CV222" s="105"/>
      <c r="CW222" s="105"/>
      <c r="CX222" s="105"/>
      <c r="CY222" s="105"/>
      <c r="CZ222" s="105"/>
      <c r="DA222" s="105"/>
      <c r="DB222" s="105"/>
      <c r="DC222" s="105"/>
      <c r="DD222" s="105"/>
      <c r="DE222" s="105"/>
      <c r="DF222" s="105"/>
      <c r="DG222" s="105"/>
    </row>
    <row r="223" spans="1:111" s="253" customFormat="1" ht="23.25" customHeight="1">
      <c r="A223" s="109">
        <v>72262</v>
      </c>
      <c r="B223" s="109" t="s">
        <v>13</v>
      </c>
      <c r="C223" s="109" t="s">
        <v>946</v>
      </c>
      <c r="D223" s="201" t="s">
        <v>622</v>
      </c>
      <c r="E223" s="109" t="s">
        <v>138</v>
      </c>
      <c r="F223" s="328">
        <v>10</v>
      </c>
      <c r="G223" s="112">
        <f t="shared" si="81"/>
        <v>0.2487</v>
      </c>
      <c r="H223" s="228"/>
      <c r="I223" s="202">
        <f t="shared" si="82"/>
        <v>0</v>
      </c>
      <c r="J223" s="203">
        <f t="shared" si="83"/>
        <v>0</v>
      </c>
      <c r="K223" s="206"/>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206"/>
      <c r="AK223" s="206"/>
      <c r="AL223" s="206"/>
      <c r="AM223" s="206"/>
      <c r="AN223" s="206"/>
      <c r="AO223" s="206"/>
      <c r="AP223" s="206"/>
      <c r="AQ223" s="206"/>
      <c r="AR223" s="206"/>
      <c r="AS223" s="206"/>
      <c r="AT223" s="206"/>
      <c r="AU223" s="206"/>
      <c r="AV223" s="206"/>
      <c r="AW223" s="206"/>
      <c r="AX223" s="206"/>
      <c r="AY223" s="206"/>
      <c r="AZ223" s="206"/>
      <c r="BA223" s="206"/>
      <c r="BB223" s="206"/>
      <c r="BC223" s="206"/>
      <c r="BD223" s="206"/>
      <c r="BE223" s="206"/>
      <c r="BF223" s="206"/>
      <c r="BG223" s="206"/>
      <c r="BH223" s="206"/>
      <c r="BI223" s="206"/>
      <c r="BJ223" s="206"/>
      <c r="BK223" s="206"/>
      <c r="BL223" s="206"/>
      <c r="BM223" s="206"/>
      <c r="BN223" s="206"/>
      <c r="BO223" s="206"/>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c r="CU223" s="105"/>
      <c r="CV223" s="105"/>
      <c r="CW223" s="105"/>
      <c r="CX223" s="105"/>
      <c r="CY223" s="105"/>
      <c r="CZ223" s="105"/>
      <c r="DA223" s="105"/>
      <c r="DB223" s="105"/>
      <c r="DC223" s="105"/>
      <c r="DD223" s="105"/>
      <c r="DE223" s="105"/>
      <c r="DF223" s="105"/>
      <c r="DG223" s="105"/>
    </row>
    <row r="224" spans="1:111" s="253" customFormat="1" ht="29.25" customHeight="1">
      <c r="A224" s="113"/>
      <c r="B224" s="113"/>
      <c r="C224" s="114" t="s">
        <v>762</v>
      </c>
      <c r="D224" s="115" t="s">
        <v>219</v>
      </c>
      <c r="E224" s="230"/>
      <c r="F224" s="111"/>
      <c r="G224" s="231"/>
      <c r="H224" s="232"/>
      <c r="I224" s="233"/>
      <c r="J224" s="231"/>
      <c r="K224" s="206"/>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105"/>
      <c r="BQ224" s="105"/>
      <c r="BR224" s="105"/>
      <c r="BS224" s="105"/>
      <c r="BT224" s="105"/>
      <c r="BU224" s="105"/>
      <c r="BV224" s="105"/>
      <c r="BW224" s="105"/>
      <c r="BX224" s="105"/>
      <c r="BY224" s="105"/>
      <c r="BZ224" s="105"/>
      <c r="CA224" s="105"/>
      <c r="CB224" s="105"/>
      <c r="CC224" s="105"/>
      <c r="CD224" s="105"/>
      <c r="CE224" s="105"/>
      <c r="CF224" s="105"/>
      <c r="CG224" s="105"/>
      <c r="CH224" s="105"/>
      <c r="CI224" s="105"/>
      <c r="CJ224" s="105"/>
      <c r="CK224" s="105"/>
      <c r="CL224" s="105"/>
      <c r="CM224" s="105"/>
      <c r="CN224" s="105"/>
      <c r="CO224" s="105"/>
      <c r="CP224" s="105"/>
      <c r="CQ224" s="105"/>
      <c r="CR224" s="105"/>
      <c r="CS224" s="105"/>
      <c r="CT224" s="105"/>
      <c r="CU224" s="105"/>
      <c r="CV224" s="105"/>
      <c r="CW224" s="105"/>
      <c r="CX224" s="105"/>
      <c r="CY224" s="105"/>
      <c r="CZ224" s="105"/>
      <c r="DA224" s="105"/>
      <c r="DB224" s="105"/>
      <c r="DC224" s="105"/>
      <c r="DD224" s="105"/>
      <c r="DE224" s="105"/>
      <c r="DF224" s="105"/>
      <c r="DG224" s="105"/>
    </row>
    <row r="225" spans="1:111" s="253" customFormat="1" ht="30.75" customHeight="1">
      <c r="A225" s="109">
        <v>97592</v>
      </c>
      <c r="B225" s="109" t="s">
        <v>13</v>
      </c>
      <c r="C225" s="98" t="s">
        <v>763</v>
      </c>
      <c r="D225" s="201" t="s">
        <v>623</v>
      </c>
      <c r="E225" s="109" t="s">
        <v>138</v>
      </c>
      <c r="F225" s="327">
        <v>12</v>
      </c>
      <c r="G225" s="112">
        <f>$J$4</f>
        <v>0.2487</v>
      </c>
      <c r="H225" s="228"/>
      <c r="I225" s="202">
        <f t="shared" ref="I225:I226" si="84">H225*(1+G225)</f>
        <v>0</v>
      </c>
      <c r="J225" s="203">
        <f t="shared" ref="J225:J226" si="85">F225*I225</f>
        <v>0</v>
      </c>
      <c r="K225" s="206"/>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c r="AG225" s="206"/>
      <c r="AH225" s="206"/>
      <c r="AI225" s="206"/>
      <c r="AJ225" s="206"/>
      <c r="AK225" s="206"/>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c r="BP225" s="105"/>
      <c r="BQ225" s="105"/>
      <c r="BR225" s="105"/>
      <c r="BS225" s="105"/>
      <c r="BT225" s="105"/>
      <c r="BU225" s="105"/>
      <c r="BV225" s="105"/>
      <c r="BW225" s="105"/>
      <c r="BX225" s="105"/>
      <c r="BY225" s="105"/>
      <c r="BZ225" s="105"/>
      <c r="CA225" s="105"/>
      <c r="CB225" s="105"/>
      <c r="CC225" s="105"/>
      <c r="CD225" s="105"/>
      <c r="CE225" s="105"/>
      <c r="CF225" s="105"/>
      <c r="CG225" s="105"/>
      <c r="CH225" s="105"/>
      <c r="CI225" s="105"/>
      <c r="CJ225" s="105"/>
      <c r="CK225" s="105"/>
      <c r="CL225" s="105"/>
      <c r="CM225" s="105"/>
      <c r="CN225" s="105"/>
      <c r="CO225" s="105"/>
      <c r="CP225" s="105"/>
      <c r="CQ225" s="105"/>
      <c r="CR225" s="105"/>
      <c r="CS225" s="105"/>
      <c r="CT225" s="105"/>
      <c r="CU225" s="105"/>
      <c r="CV225" s="105"/>
      <c r="CW225" s="105"/>
      <c r="CX225" s="105"/>
      <c r="CY225" s="105"/>
      <c r="CZ225" s="105"/>
      <c r="DA225" s="105"/>
      <c r="DB225" s="105"/>
      <c r="DC225" s="105"/>
      <c r="DD225" s="105"/>
      <c r="DE225" s="105"/>
      <c r="DF225" s="105"/>
      <c r="DG225" s="105"/>
    </row>
    <row r="226" spans="1:111" s="253" customFormat="1" ht="33" customHeight="1">
      <c r="A226" s="109" t="s">
        <v>107</v>
      </c>
      <c r="B226" s="109" t="s">
        <v>137</v>
      </c>
      <c r="C226" s="98" t="s">
        <v>764</v>
      </c>
      <c r="D226" s="201" t="s">
        <v>624</v>
      </c>
      <c r="E226" s="109" t="s">
        <v>15</v>
      </c>
      <c r="F226" s="327">
        <v>19</v>
      </c>
      <c r="G226" s="112">
        <f t="shared" ref="G226" si="86">$J$4</f>
        <v>0.2487</v>
      </c>
      <c r="H226" s="109"/>
      <c r="I226" s="202">
        <f t="shared" si="84"/>
        <v>0</v>
      </c>
      <c r="J226" s="203">
        <f t="shared" si="85"/>
        <v>0</v>
      </c>
      <c r="K226" s="206"/>
      <c r="L226" s="206"/>
      <c r="M226" s="206"/>
      <c r="N226" s="206"/>
      <c r="O226" s="206"/>
      <c r="P226" s="206"/>
      <c r="Q226" s="206"/>
      <c r="R226" s="206"/>
      <c r="S226" s="206"/>
      <c r="T226" s="206"/>
      <c r="U226" s="206"/>
      <c r="V226" s="206"/>
      <c r="W226" s="206"/>
      <c r="X226" s="206"/>
      <c r="Y226" s="206"/>
      <c r="Z226" s="206"/>
      <c r="AA226" s="206"/>
      <c r="AB226" s="206"/>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5"/>
      <c r="CV226" s="105"/>
      <c r="CW226" s="105"/>
      <c r="CX226" s="105"/>
      <c r="CY226" s="105"/>
      <c r="CZ226" s="105"/>
      <c r="DA226" s="105"/>
      <c r="DB226" s="105"/>
      <c r="DC226" s="105"/>
      <c r="DD226" s="105"/>
      <c r="DE226" s="105"/>
      <c r="DF226" s="105"/>
      <c r="DG226" s="105"/>
    </row>
    <row r="227" spans="1:111" s="253" customFormat="1" ht="45" customHeight="1">
      <c r="A227" s="113"/>
      <c r="B227" s="113"/>
      <c r="C227" s="114" t="s">
        <v>765</v>
      </c>
      <c r="D227" s="115" t="s">
        <v>223</v>
      </c>
      <c r="E227" s="230"/>
      <c r="F227" s="111"/>
      <c r="G227" s="231"/>
      <c r="H227" s="232"/>
      <c r="I227" s="233"/>
      <c r="J227" s="231"/>
      <c r="K227" s="207"/>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207"/>
      <c r="BG227" s="207"/>
      <c r="BH227" s="207"/>
      <c r="BI227" s="207"/>
      <c r="BJ227" s="207"/>
      <c r="BK227" s="207"/>
      <c r="BL227" s="207"/>
      <c r="BM227" s="207"/>
      <c r="BN227" s="207"/>
      <c r="BO227" s="207"/>
      <c r="BP227" s="105"/>
      <c r="BQ227" s="105"/>
      <c r="BR227" s="105"/>
      <c r="BS227" s="105"/>
      <c r="BT227" s="105"/>
      <c r="BU227" s="105"/>
      <c r="BV227" s="105"/>
      <c r="BW227" s="105"/>
      <c r="BX227" s="105"/>
      <c r="BY227" s="105"/>
      <c r="BZ227" s="105"/>
      <c r="CA227" s="105"/>
      <c r="CB227" s="105"/>
      <c r="CC227" s="105"/>
      <c r="CD227" s="105"/>
      <c r="CE227" s="105"/>
      <c r="CF227" s="105"/>
      <c r="CG227" s="105"/>
      <c r="CH227" s="105"/>
      <c r="CI227" s="105"/>
      <c r="CJ227" s="105"/>
      <c r="CK227" s="105"/>
      <c r="CL227" s="105"/>
      <c r="CM227" s="105"/>
      <c r="CN227" s="105"/>
      <c r="CO227" s="105"/>
      <c r="CP227" s="105"/>
      <c r="CQ227" s="105"/>
      <c r="CR227" s="105"/>
      <c r="CS227" s="105"/>
      <c r="CT227" s="105"/>
      <c r="CU227" s="105"/>
      <c r="CV227" s="105"/>
      <c r="CW227" s="105"/>
      <c r="CX227" s="105"/>
      <c r="CY227" s="105"/>
      <c r="CZ227" s="105"/>
      <c r="DA227" s="105"/>
      <c r="DB227" s="105"/>
      <c r="DC227" s="105"/>
      <c r="DD227" s="105"/>
      <c r="DE227" s="105"/>
      <c r="DF227" s="105"/>
      <c r="DG227" s="105"/>
    </row>
    <row r="228" spans="1:111" s="253" customFormat="1" ht="45" customHeight="1">
      <c r="A228" s="109">
        <v>91953</v>
      </c>
      <c r="B228" s="109" t="s">
        <v>13</v>
      </c>
      <c r="C228" s="98" t="s">
        <v>766</v>
      </c>
      <c r="D228" s="201" t="s">
        <v>493</v>
      </c>
      <c r="E228" s="109" t="s">
        <v>138</v>
      </c>
      <c r="F228" s="327">
        <v>3</v>
      </c>
      <c r="G228" s="112">
        <f t="shared" ref="G228:G232" si="87">$J$4</f>
        <v>0.2487</v>
      </c>
      <c r="H228" s="228"/>
      <c r="I228" s="202">
        <f t="shared" ref="I228:I232" si="88">H228*(1+G228)</f>
        <v>0</v>
      </c>
      <c r="J228" s="203">
        <f t="shared" ref="J228:J232" si="89">F228*I228</f>
        <v>0</v>
      </c>
      <c r="K228" s="20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207"/>
      <c r="BG228" s="207"/>
      <c r="BH228" s="207"/>
      <c r="BI228" s="207"/>
      <c r="BJ228" s="207"/>
      <c r="BK228" s="207"/>
      <c r="BL228" s="207"/>
      <c r="BM228" s="207"/>
      <c r="BN228" s="207"/>
      <c r="BO228" s="207"/>
      <c r="BP228" s="105"/>
      <c r="BQ228" s="105"/>
      <c r="BR228" s="105"/>
      <c r="BS228" s="105"/>
      <c r="BT228" s="105"/>
      <c r="BU228" s="105"/>
      <c r="BV228" s="105"/>
      <c r="BW228" s="105"/>
      <c r="BX228" s="105"/>
      <c r="BY228" s="105"/>
      <c r="BZ228" s="105"/>
      <c r="CA228" s="105"/>
      <c r="CB228" s="105"/>
      <c r="CC228" s="105"/>
      <c r="CD228" s="105"/>
      <c r="CE228" s="105"/>
      <c r="CF228" s="105"/>
      <c r="CG228" s="105"/>
      <c r="CH228" s="105"/>
      <c r="CI228" s="105"/>
      <c r="CJ228" s="105"/>
      <c r="CK228" s="105"/>
      <c r="CL228" s="105"/>
      <c r="CM228" s="105"/>
      <c r="CN228" s="105"/>
      <c r="CO228" s="105"/>
      <c r="CP228" s="105"/>
      <c r="CQ228" s="105"/>
      <c r="CR228" s="105"/>
      <c r="CS228" s="105"/>
      <c r="CT228" s="105"/>
      <c r="CU228" s="105"/>
      <c r="CV228" s="105"/>
      <c r="CW228" s="105"/>
      <c r="CX228" s="105"/>
      <c r="CY228" s="105"/>
      <c r="CZ228" s="105"/>
      <c r="DA228" s="105"/>
      <c r="DB228" s="105"/>
      <c r="DC228" s="105"/>
      <c r="DD228" s="105"/>
      <c r="DE228" s="105"/>
      <c r="DF228" s="105"/>
      <c r="DG228" s="105"/>
    </row>
    <row r="229" spans="1:111" s="253" customFormat="1" ht="45" customHeight="1">
      <c r="A229" s="109">
        <v>91959</v>
      </c>
      <c r="B229" s="109" t="s">
        <v>13</v>
      </c>
      <c r="C229" s="98" t="s">
        <v>767</v>
      </c>
      <c r="D229" s="201" t="s">
        <v>494</v>
      </c>
      <c r="E229" s="109" t="s">
        <v>138</v>
      </c>
      <c r="F229" s="327">
        <v>1</v>
      </c>
      <c r="G229" s="112">
        <f t="shared" si="87"/>
        <v>0.2487</v>
      </c>
      <c r="H229" s="228"/>
      <c r="I229" s="202">
        <f t="shared" si="88"/>
        <v>0</v>
      </c>
      <c r="J229" s="203">
        <f t="shared" si="89"/>
        <v>0</v>
      </c>
      <c r="K229" s="207"/>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c r="BF229" s="207"/>
      <c r="BG229" s="207"/>
      <c r="BH229" s="207"/>
      <c r="BI229" s="207"/>
      <c r="BJ229" s="207"/>
      <c r="BK229" s="207"/>
      <c r="BL229" s="207"/>
      <c r="BM229" s="207"/>
      <c r="BN229" s="207"/>
      <c r="BO229" s="207"/>
      <c r="BP229" s="105"/>
      <c r="BQ229" s="105"/>
      <c r="BR229" s="105"/>
      <c r="BS229" s="105"/>
      <c r="BT229" s="105"/>
      <c r="BU229" s="105"/>
      <c r="BV229" s="105"/>
      <c r="BW229" s="105"/>
      <c r="BX229" s="105"/>
      <c r="BY229" s="105"/>
      <c r="BZ229" s="105"/>
      <c r="CA229" s="105"/>
      <c r="CB229" s="105"/>
      <c r="CC229" s="105"/>
      <c r="CD229" s="105"/>
      <c r="CE229" s="105"/>
      <c r="CF229" s="105"/>
      <c r="CG229" s="105"/>
      <c r="CH229" s="105"/>
      <c r="CI229" s="105"/>
      <c r="CJ229" s="105"/>
      <c r="CK229" s="105"/>
      <c r="CL229" s="105"/>
      <c r="CM229" s="105"/>
      <c r="CN229" s="105"/>
      <c r="CO229" s="105"/>
      <c r="CP229" s="105"/>
      <c r="CQ229" s="105"/>
      <c r="CR229" s="105"/>
      <c r="CS229" s="105"/>
      <c r="CT229" s="105"/>
      <c r="CU229" s="105"/>
      <c r="CV229" s="105"/>
      <c r="CW229" s="105"/>
      <c r="CX229" s="105"/>
      <c r="CY229" s="105"/>
      <c r="CZ229" s="105"/>
      <c r="DA229" s="105"/>
      <c r="DB229" s="105"/>
      <c r="DC229" s="105"/>
      <c r="DD229" s="105"/>
      <c r="DE229" s="105"/>
      <c r="DF229" s="105"/>
      <c r="DG229" s="105"/>
    </row>
    <row r="230" spans="1:111" s="253" customFormat="1" ht="45" customHeight="1">
      <c r="A230" s="109">
        <v>91967</v>
      </c>
      <c r="B230" s="109" t="s">
        <v>13</v>
      </c>
      <c r="C230" s="98" t="s">
        <v>768</v>
      </c>
      <c r="D230" s="201" t="s">
        <v>625</v>
      </c>
      <c r="E230" s="109" t="s">
        <v>138</v>
      </c>
      <c r="F230" s="327">
        <v>5</v>
      </c>
      <c r="G230" s="112">
        <f t="shared" si="87"/>
        <v>0.2487</v>
      </c>
      <c r="H230" s="228"/>
      <c r="I230" s="202">
        <f t="shared" si="88"/>
        <v>0</v>
      </c>
      <c r="J230" s="203">
        <f t="shared" si="89"/>
        <v>0</v>
      </c>
      <c r="K230" s="207"/>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c r="BF230" s="207"/>
      <c r="BG230" s="207"/>
      <c r="BH230" s="207"/>
      <c r="BI230" s="207"/>
      <c r="BJ230" s="207"/>
      <c r="BK230" s="207"/>
      <c r="BL230" s="207"/>
      <c r="BM230" s="207"/>
      <c r="BN230" s="207"/>
      <c r="BO230" s="207"/>
      <c r="BP230" s="105"/>
      <c r="BQ230" s="105"/>
      <c r="BR230" s="105"/>
      <c r="BS230" s="105"/>
      <c r="BT230" s="105"/>
      <c r="BU230" s="105"/>
      <c r="BV230" s="105"/>
      <c r="BW230" s="105"/>
      <c r="BX230" s="105"/>
      <c r="BY230" s="105"/>
      <c r="BZ230" s="105"/>
      <c r="CA230" s="105"/>
      <c r="CB230" s="105"/>
      <c r="CC230" s="105"/>
      <c r="CD230" s="105"/>
      <c r="CE230" s="105"/>
      <c r="CF230" s="105"/>
      <c r="CG230" s="105"/>
      <c r="CH230" s="105"/>
      <c r="CI230" s="105"/>
      <c r="CJ230" s="105"/>
      <c r="CK230" s="105"/>
      <c r="CL230" s="105"/>
      <c r="CM230" s="105"/>
      <c r="CN230" s="105"/>
      <c r="CO230" s="105"/>
      <c r="CP230" s="105"/>
      <c r="CQ230" s="105"/>
      <c r="CR230" s="105"/>
      <c r="CS230" s="105"/>
      <c r="CT230" s="105"/>
      <c r="CU230" s="105"/>
      <c r="CV230" s="105"/>
      <c r="CW230" s="105"/>
      <c r="CX230" s="105"/>
      <c r="CY230" s="105"/>
      <c r="CZ230" s="105"/>
      <c r="DA230" s="105"/>
      <c r="DB230" s="105"/>
      <c r="DC230" s="105"/>
      <c r="DD230" s="105"/>
      <c r="DE230" s="105"/>
      <c r="DF230" s="105"/>
      <c r="DG230" s="105"/>
    </row>
    <row r="231" spans="1:111" s="253" customFormat="1" ht="45" customHeight="1">
      <c r="A231" s="109">
        <v>91996</v>
      </c>
      <c r="B231" s="109" t="s">
        <v>13</v>
      </c>
      <c r="C231" s="98" t="s">
        <v>769</v>
      </c>
      <c r="D231" s="120" t="s">
        <v>507</v>
      </c>
      <c r="E231" s="109" t="s">
        <v>138</v>
      </c>
      <c r="F231" s="328">
        <v>29</v>
      </c>
      <c r="G231" s="112">
        <f t="shared" si="87"/>
        <v>0.2487</v>
      </c>
      <c r="H231" s="228"/>
      <c r="I231" s="202">
        <f t="shared" si="88"/>
        <v>0</v>
      </c>
      <c r="J231" s="203">
        <f t="shared" si="89"/>
        <v>0</v>
      </c>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207"/>
      <c r="BG231" s="207"/>
      <c r="BH231" s="207"/>
      <c r="BI231" s="207"/>
      <c r="BJ231" s="207"/>
      <c r="BK231" s="207"/>
      <c r="BL231" s="207"/>
      <c r="BM231" s="207"/>
      <c r="BN231" s="207"/>
      <c r="BO231" s="207"/>
      <c r="BP231" s="105"/>
      <c r="BQ231" s="105"/>
      <c r="BR231" s="105"/>
      <c r="BS231" s="105"/>
      <c r="BT231" s="105"/>
      <c r="BU231" s="105"/>
      <c r="BV231" s="105"/>
      <c r="BW231" s="105"/>
      <c r="BX231" s="105"/>
      <c r="BY231" s="105"/>
      <c r="BZ231" s="105"/>
      <c r="CA231" s="105"/>
      <c r="CB231" s="105"/>
      <c r="CC231" s="105"/>
      <c r="CD231" s="105"/>
      <c r="CE231" s="105"/>
      <c r="CF231" s="105"/>
      <c r="CG231" s="105"/>
      <c r="CH231" s="105"/>
      <c r="CI231" s="105"/>
      <c r="CJ231" s="105"/>
      <c r="CK231" s="105"/>
      <c r="CL231" s="105"/>
      <c r="CM231" s="105"/>
      <c r="CN231" s="105"/>
      <c r="CO231" s="105"/>
      <c r="CP231" s="105"/>
      <c r="CQ231" s="105"/>
      <c r="CR231" s="105"/>
      <c r="CS231" s="105"/>
      <c r="CT231" s="105"/>
      <c r="CU231" s="105"/>
      <c r="CV231" s="105"/>
      <c r="CW231" s="105"/>
      <c r="CX231" s="105"/>
      <c r="CY231" s="105"/>
      <c r="CZ231" s="105"/>
      <c r="DA231" s="105"/>
      <c r="DB231" s="105"/>
      <c r="DC231" s="105"/>
      <c r="DD231" s="105"/>
      <c r="DE231" s="105"/>
      <c r="DF231" s="105"/>
      <c r="DG231" s="105"/>
    </row>
    <row r="232" spans="1:111" s="253" customFormat="1" ht="45" customHeight="1">
      <c r="A232" s="109">
        <v>92005</v>
      </c>
      <c r="B232" s="109" t="s">
        <v>13</v>
      </c>
      <c r="C232" s="98" t="s">
        <v>770</v>
      </c>
      <c r="D232" s="120" t="s">
        <v>949</v>
      </c>
      <c r="E232" s="109" t="s">
        <v>138</v>
      </c>
      <c r="F232" s="328">
        <v>11</v>
      </c>
      <c r="G232" s="112">
        <f t="shared" si="87"/>
        <v>0.2487</v>
      </c>
      <c r="H232" s="228"/>
      <c r="I232" s="202">
        <f t="shared" si="88"/>
        <v>0</v>
      </c>
      <c r="J232" s="203">
        <f t="shared" si="89"/>
        <v>0</v>
      </c>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c r="BJ232" s="207"/>
      <c r="BK232" s="207"/>
      <c r="BL232" s="207"/>
      <c r="BM232" s="207"/>
      <c r="BN232" s="207"/>
      <c r="BO232" s="207"/>
      <c r="BP232" s="105"/>
      <c r="BQ232" s="105"/>
      <c r="BR232" s="105"/>
      <c r="BS232" s="105"/>
      <c r="BT232" s="105"/>
      <c r="BU232" s="105"/>
      <c r="BV232" s="105"/>
      <c r="BW232" s="105"/>
      <c r="BX232" s="105"/>
      <c r="BY232" s="105"/>
      <c r="BZ232" s="105"/>
      <c r="CA232" s="105"/>
      <c r="CB232" s="105"/>
      <c r="CC232" s="105"/>
      <c r="CD232" s="105"/>
      <c r="CE232" s="105"/>
      <c r="CF232" s="105"/>
      <c r="CG232" s="105"/>
      <c r="CH232" s="105"/>
      <c r="CI232" s="105"/>
      <c r="CJ232" s="105"/>
      <c r="CK232" s="105"/>
      <c r="CL232" s="105"/>
      <c r="CM232" s="105"/>
      <c r="CN232" s="105"/>
      <c r="CO232" s="105"/>
      <c r="CP232" s="105"/>
      <c r="CQ232" s="105"/>
      <c r="CR232" s="105"/>
      <c r="CS232" s="105"/>
      <c r="CT232" s="105"/>
      <c r="CU232" s="105"/>
      <c r="CV232" s="105"/>
      <c r="CW232" s="105"/>
      <c r="CX232" s="105"/>
      <c r="CY232" s="105"/>
      <c r="CZ232" s="105"/>
      <c r="DA232" s="105"/>
      <c r="DB232" s="105"/>
      <c r="DC232" s="105"/>
      <c r="DD232" s="105"/>
      <c r="DE232" s="105"/>
      <c r="DF232" s="105"/>
      <c r="DG232" s="105"/>
    </row>
    <row r="233" spans="1:111" s="253" customFormat="1" ht="35.1" customHeight="1">
      <c r="A233" s="109"/>
      <c r="B233" s="109"/>
      <c r="C233" s="109"/>
      <c r="D233" s="120"/>
      <c r="E233" s="109"/>
      <c r="F233" s="111"/>
      <c r="G233" s="112"/>
      <c r="H233" s="365" t="s">
        <v>17</v>
      </c>
      <c r="I233" s="366"/>
      <c r="J233" s="234">
        <f>SUM(J185:J232)</f>
        <v>0</v>
      </c>
      <c r="K233" s="206"/>
      <c r="L233" s="206"/>
      <c r="M233" s="206"/>
      <c r="N233" s="206"/>
      <c r="O233" s="206"/>
      <c r="P233" s="206"/>
      <c r="Q233" s="206"/>
      <c r="R233" s="206"/>
      <c r="S233" s="206"/>
      <c r="T233" s="206"/>
      <c r="U233" s="206"/>
      <c r="V233" s="206"/>
      <c r="W233" s="206"/>
      <c r="X233" s="206"/>
      <c r="Y233" s="206"/>
      <c r="Z233" s="206"/>
      <c r="AA233" s="206"/>
      <c r="AB233" s="206"/>
      <c r="AC233" s="206"/>
      <c r="AD233" s="206"/>
      <c r="AE233" s="206"/>
      <c r="AF233" s="206"/>
      <c r="AG233" s="206"/>
      <c r="AH233" s="206"/>
      <c r="AI233" s="206"/>
      <c r="AJ233" s="206"/>
      <c r="AK233" s="206"/>
      <c r="AL233" s="206"/>
      <c r="AM233" s="206"/>
      <c r="AN233" s="206"/>
      <c r="AO233" s="206"/>
      <c r="AP233" s="206"/>
      <c r="AQ233" s="206"/>
      <c r="AR233" s="206"/>
      <c r="AS233" s="206"/>
      <c r="AT233" s="206"/>
      <c r="AU233" s="206"/>
      <c r="AV233" s="206"/>
      <c r="AW233" s="206"/>
      <c r="AX233" s="206"/>
      <c r="AY233" s="206"/>
      <c r="AZ233" s="206"/>
      <c r="BA233" s="206"/>
      <c r="BB233" s="206"/>
      <c r="BC233" s="206"/>
      <c r="BD233" s="206"/>
      <c r="BE233" s="206"/>
      <c r="BF233" s="206"/>
      <c r="BG233" s="206"/>
      <c r="BH233" s="206"/>
      <c r="BI233" s="206"/>
      <c r="BJ233" s="206"/>
      <c r="BK233" s="206"/>
      <c r="BL233" s="206"/>
      <c r="BM233" s="206"/>
      <c r="BN233" s="206"/>
      <c r="BO233" s="206"/>
      <c r="BP233" s="105"/>
      <c r="BQ233" s="105"/>
      <c r="BR233" s="105"/>
      <c r="BS233" s="105"/>
      <c r="BT233" s="105"/>
      <c r="BU233" s="105"/>
      <c r="BV233" s="105"/>
      <c r="BW233" s="105"/>
      <c r="BX233" s="105"/>
      <c r="BY233" s="105"/>
      <c r="BZ233" s="105"/>
      <c r="CA233" s="105"/>
      <c r="CB233" s="105"/>
      <c r="CC233" s="105"/>
      <c r="CD233" s="105"/>
      <c r="CE233" s="105"/>
      <c r="CF233" s="105"/>
      <c r="CG233" s="105"/>
      <c r="CH233" s="105"/>
      <c r="CI233" s="105"/>
      <c r="CJ233" s="105"/>
      <c r="CK233" s="105"/>
      <c r="CL233" s="105"/>
      <c r="CM233" s="105"/>
      <c r="CN233" s="105"/>
      <c r="CO233" s="105"/>
      <c r="CP233" s="105"/>
      <c r="CQ233" s="105"/>
      <c r="CR233" s="105"/>
      <c r="CS233" s="105"/>
      <c r="CT233" s="105"/>
      <c r="CU233" s="105"/>
      <c r="CV233" s="105"/>
      <c r="CW233" s="105"/>
      <c r="CX233" s="105"/>
      <c r="CY233" s="105"/>
      <c r="CZ233" s="105"/>
      <c r="DA233" s="105"/>
      <c r="DB233" s="105"/>
      <c r="DC233" s="105"/>
      <c r="DD233" s="105"/>
      <c r="DE233" s="105"/>
      <c r="DF233" s="105"/>
      <c r="DG233" s="105"/>
    </row>
    <row r="234" spans="1:111" customFormat="1" ht="35.1" customHeight="1">
      <c r="A234" s="27"/>
      <c r="B234" s="27"/>
      <c r="C234" s="12" t="s">
        <v>771</v>
      </c>
      <c r="D234" s="13" t="s">
        <v>26</v>
      </c>
      <c r="E234" s="27"/>
      <c r="F234" s="28"/>
      <c r="G234" s="28"/>
      <c r="H234" s="28"/>
      <c r="I234" s="29"/>
      <c r="J234" s="28"/>
    </row>
    <row r="235" spans="1:111" customFormat="1" ht="35.1" customHeight="1">
      <c r="A235" s="109"/>
      <c r="B235" s="109"/>
      <c r="C235" s="98"/>
      <c r="D235" s="237"/>
      <c r="E235" s="112"/>
      <c r="F235" s="111"/>
      <c r="G235" s="112"/>
      <c r="H235" s="232"/>
      <c r="I235" s="229"/>
      <c r="J235" s="111"/>
    </row>
    <row r="236" spans="1:111" customFormat="1" ht="35.1" customHeight="1">
      <c r="A236" s="236"/>
      <c r="B236" s="113"/>
      <c r="C236" s="122"/>
      <c r="D236" s="121"/>
      <c r="E236" s="113"/>
      <c r="F236" s="116"/>
      <c r="G236" s="116"/>
      <c r="H236" s="376" t="s">
        <v>17</v>
      </c>
      <c r="I236" s="376"/>
      <c r="J236" s="235">
        <f>SUM(J235:J235)</f>
        <v>0</v>
      </c>
    </row>
    <row r="237" spans="1:111" customFormat="1" ht="35.1" customHeight="1">
      <c r="A237" s="27"/>
      <c r="B237" s="27"/>
      <c r="C237" s="12" t="s">
        <v>772</v>
      </c>
      <c r="D237" s="13" t="s">
        <v>335</v>
      </c>
      <c r="E237" s="27"/>
      <c r="F237" s="28"/>
      <c r="G237" s="28"/>
      <c r="H237" s="28"/>
      <c r="I237" s="29"/>
      <c r="J237" s="28"/>
    </row>
    <row r="238" spans="1:111" customFormat="1" ht="35.1" customHeight="1">
      <c r="A238" s="117"/>
      <c r="B238" s="117"/>
      <c r="C238" s="238" t="s">
        <v>773</v>
      </c>
      <c r="D238" s="115" t="s">
        <v>666</v>
      </c>
      <c r="E238" s="117"/>
      <c r="F238" s="135"/>
      <c r="G238" s="135"/>
      <c r="H238" s="135"/>
      <c r="I238" s="202"/>
      <c r="J238" s="135"/>
    </row>
    <row r="239" spans="1:111" customFormat="1" ht="35.1" customHeight="1">
      <c r="A239" s="117" t="s">
        <v>107</v>
      </c>
      <c r="B239" s="117" t="s">
        <v>137</v>
      </c>
      <c r="C239" s="239" t="s">
        <v>774</v>
      </c>
      <c r="D239" s="118" t="s">
        <v>664</v>
      </c>
      <c r="E239" s="117" t="s">
        <v>15</v>
      </c>
      <c r="F239" s="336">
        <v>10</v>
      </c>
      <c r="G239" s="91">
        <f t="shared" ref="G239:G243" si="90">$J$4</f>
        <v>0.2487</v>
      </c>
      <c r="H239" s="90"/>
      <c r="I239" s="229">
        <f t="shared" ref="I239:I243" si="91">H239*(1+G239)</f>
        <v>0</v>
      </c>
      <c r="J239" s="111">
        <f t="shared" ref="J239:J243" si="92">F239*I239</f>
        <v>0</v>
      </c>
    </row>
    <row r="240" spans="1:111" customFormat="1" ht="35.1" customHeight="1">
      <c r="A240" s="117" t="s">
        <v>636</v>
      </c>
      <c r="B240" s="117" t="s">
        <v>13</v>
      </c>
      <c r="C240" s="239" t="s">
        <v>775</v>
      </c>
      <c r="D240" s="118" t="s">
        <v>466</v>
      </c>
      <c r="E240" s="117" t="s">
        <v>15</v>
      </c>
      <c r="F240" s="336">
        <v>4</v>
      </c>
      <c r="G240" s="91">
        <f t="shared" si="90"/>
        <v>0.2487</v>
      </c>
      <c r="H240" s="90"/>
      <c r="I240" s="229">
        <f t="shared" si="91"/>
        <v>0</v>
      </c>
      <c r="J240" s="111">
        <f t="shared" si="92"/>
        <v>0</v>
      </c>
    </row>
    <row r="241" spans="1:111" customFormat="1" ht="35.1" customHeight="1">
      <c r="A241" s="117" t="s">
        <v>337</v>
      </c>
      <c r="B241" s="117" t="s">
        <v>13</v>
      </c>
      <c r="C241" s="239" t="s">
        <v>776</v>
      </c>
      <c r="D241" s="118" t="s">
        <v>336</v>
      </c>
      <c r="E241" s="117" t="s">
        <v>15</v>
      </c>
      <c r="F241" s="336">
        <v>2</v>
      </c>
      <c r="G241" s="91">
        <f t="shared" si="90"/>
        <v>0.2487</v>
      </c>
      <c r="H241" s="90"/>
      <c r="I241" s="229">
        <f t="shared" si="91"/>
        <v>0</v>
      </c>
      <c r="J241" s="111">
        <f t="shared" si="92"/>
        <v>0</v>
      </c>
    </row>
    <row r="242" spans="1:111" customFormat="1" ht="35.1" customHeight="1">
      <c r="A242" s="117" t="s">
        <v>107</v>
      </c>
      <c r="B242" s="117" t="s">
        <v>137</v>
      </c>
      <c r="C242" s="239" t="s">
        <v>777</v>
      </c>
      <c r="D242" s="118" t="s">
        <v>665</v>
      </c>
      <c r="E242" s="117" t="s">
        <v>15</v>
      </c>
      <c r="F242" s="336">
        <v>8</v>
      </c>
      <c r="G242" s="91">
        <f t="shared" si="90"/>
        <v>0.2487</v>
      </c>
      <c r="H242" s="90"/>
      <c r="I242" s="229">
        <f t="shared" si="91"/>
        <v>0</v>
      </c>
      <c r="J242" s="111">
        <f t="shared" si="92"/>
        <v>0</v>
      </c>
    </row>
    <row r="243" spans="1:111" customFormat="1" ht="35.1" customHeight="1">
      <c r="A243" s="117" t="s">
        <v>107</v>
      </c>
      <c r="B243" s="117" t="s">
        <v>137</v>
      </c>
      <c r="C243" s="239" t="s">
        <v>778</v>
      </c>
      <c r="D243" s="118" t="s">
        <v>663</v>
      </c>
      <c r="E243" s="117" t="s">
        <v>425</v>
      </c>
      <c r="F243" s="336">
        <v>4</v>
      </c>
      <c r="G243" s="91">
        <f t="shared" si="90"/>
        <v>0.2487</v>
      </c>
      <c r="H243" s="90"/>
      <c r="I243" s="229">
        <f t="shared" si="91"/>
        <v>0</v>
      </c>
      <c r="J243" s="111">
        <f t="shared" si="92"/>
        <v>0</v>
      </c>
    </row>
    <row r="244" spans="1:111" customFormat="1" ht="35.1" customHeight="1">
      <c r="A244" s="30"/>
      <c r="B244" s="30"/>
      <c r="C244" s="86"/>
      <c r="D244" s="32"/>
      <c r="E244" s="30"/>
      <c r="F244" s="31"/>
      <c r="G244" s="31"/>
      <c r="H244" s="374" t="s">
        <v>17</v>
      </c>
      <c r="I244" s="375"/>
      <c r="J244" s="40">
        <f>SUM(J239:J243)</f>
        <v>0</v>
      </c>
    </row>
    <row r="245" spans="1:111" customFormat="1" ht="35.1" customHeight="1">
      <c r="A245" s="27"/>
      <c r="B245" s="27"/>
      <c r="C245" s="12" t="s">
        <v>779</v>
      </c>
      <c r="D245" s="13" t="s">
        <v>667</v>
      </c>
      <c r="E245" s="27"/>
      <c r="F245" s="28"/>
      <c r="G245" s="28"/>
      <c r="H245" s="28"/>
      <c r="I245" s="29"/>
      <c r="J245" s="28"/>
    </row>
    <row r="246" spans="1:111" customFormat="1" ht="35.1" customHeight="1">
      <c r="A246" s="109">
        <v>79472</v>
      </c>
      <c r="B246" s="109" t="s">
        <v>13</v>
      </c>
      <c r="C246" s="98" t="s">
        <v>780</v>
      </c>
      <c r="D246" s="201" t="s">
        <v>668</v>
      </c>
      <c r="E246" s="240" t="s">
        <v>147</v>
      </c>
      <c r="F246" s="327">
        <v>1200</v>
      </c>
      <c r="G246" s="112">
        <f t="shared" ref="G246:G251" si="93">$J$4</f>
        <v>0.2487</v>
      </c>
      <c r="H246" s="228"/>
      <c r="I246" s="229">
        <f t="shared" ref="I246:I250" si="94">H246*(1+G246)</f>
        <v>0</v>
      </c>
      <c r="J246" s="111">
        <f t="shared" ref="J246:J250" si="95">F246*I246</f>
        <v>0</v>
      </c>
    </row>
    <row r="247" spans="1:111" ht="35.1" customHeight="1">
      <c r="A247" s="133">
        <v>6514</v>
      </c>
      <c r="B247" s="133" t="s">
        <v>13</v>
      </c>
      <c r="C247" s="98" t="s">
        <v>963</v>
      </c>
      <c r="D247" s="127" t="s">
        <v>573</v>
      </c>
      <c r="E247" s="133" t="s">
        <v>145</v>
      </c>
      <c r="F247" s="327">
        <v>32.950000000000003</v>
      </c>
      <c r="G247" s="139">
        <f t="shared" si="93"/>
        <v>0.2487</v>
      </c>
      <c r="H247" s="135"/>
      <c r="I247" s="202">
        <f>H247*(1+G247)</f>
        <v>0</v>
      </c>
      <c r="J247" s="23">
        <f>F247*I247</f>
        <v>0</v>
      </c>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c r="CN247" s="138"/>
      <c r="CO247" s="138"/>
      <c r="CP247" s="138"/>
      <c r="CQ247" s="138"/>
      <c r="CR247" s="138"/>
      <c r="CS247" s="138"/>
      <c r="CT247" s="138"/>
      <c r="CU247" s="138"/>
      <c r="CV247" s="138"/>
      <c r="CW247" s="138"/>
      <c r="CX247" s="138"/>
      <c r="CY247" s="138"/>
      <c r="CZ247" s="138"/>
      <c r="DA247" s="138"/>
      <c r="DB247" s="138"/>
      <c r="DC247" s="138"/>
      <c r="DD247" s="138"/>
      <c r="DE247" s="138"/>
      <c r="DF247" s="138"/>
      <c r="DG247" s="138"/>
    </row>
    <row r="248" spans="1:111" customFormat="1" ht="35.1" customHeight="1">
      <c r="A248" s="260">
        <v>92396</v>
      </c>
      <c r="B248" s="109" t="s">
        <v>13</v>
      </c>
      <c r="C248" s="98" t="s">
        <v>964</v>
      </c>
      <c r="D248" s="201" t="s">
        <v>669</v>
      </c>
      <c r="E248" s="240" t="s">
        <v>389</v>
      </c>
      <c r="F248" s="327">
        <f>236+99.03</f>
        <v>335.03</v>
      </c>
      <c r="G248" s="112">
        <f t="shared" si="93"/>
        <v>0.2487</v>
      </c>
      <c r="H248" s="228"/>
      <c r="I248" s="229">
        <f t="shared" si="94"/>
        <v>0</v>
      </c>
      <c r="J248" s="111">
        <f t="shared" si="95"/>
        <v>0</v>
      </c>
    </row>
    <row r="249" spans="1:111" customFormat="1" ht="35.1" customHeight="1">
      <c r="A249" s="260" t="s">
        <v>107</v>
      </c>
      <c r="B249" s="117" t="s">
        <v>137</v>
      </c>
      <c r="C249" s="98" t="s">
        <v>781</v>
      </c>
      <c r="D249" s="201" t="s">
        <v>680</v>
      </c>
      <c r="E249" s="240" t="s">
        <v>670</v>
      </c>
      <c r="F249" s="327">
        <v>153</v>
      </c>
      <c r="G249" s="112">
        <f t="shared" si="93"/>
        <v>0.2487</v>
      </c>
      <c r="H249" s="228"/>
      <c r="I249" s="229">
        <f t="shared" si="94"/>
        <v>0</v>
      </c>
      <c r="J249" s="111">
        <f t="shared" si="95"/>
        <v>0</v>
      </c>
    </row>
    <row r="250" spans="1:111" customFormat="1" ht="35.1" customHeight="1">
      <c r="A250" s="260">
        <v>97084</v>
      </c>
      <c r="B250" s="109" t="s">
        <v>13</v>
      </c>
      <c r="C250" s="98" t="s">
        <v>782</v>
      </c>
      <c r="D250" s="201" t="s">
        <v>671</v>
      </c>
      <c r="E250" s="240" t="s">
        <v>389</v>
      </c>
      <c r="F250" s="327">
        <f>F248</f>
        <v>335.03</v>
      </c>
      <c r="G250" s="112">
        <f t="shared" si="93"/>
        <v>0.2487</v>
      </c>
      <c r="H250" s="228"/>
      <c r="I250" s="229">
        <f t="shared" si="94"/>
        <v>0</v>
      </c>
      <c r="J250" s="111">
        <f t="shared" si="95"/>
        <v>0</v>
      </c>
    </row>
    <row r="251" spans="1:111" customFormat="1" ht="47.25">
      <c r="A251" s="109" t="str">
        <f>MID(Composição!$A$1042,7,200)</f>
        <v>PS - 048</v>
      </c>
      <c r="B251" s="117" t="s">
        <v>137</v>
      </c>
      <c r="C251" s="98" t="s">
        <v>783</v>
      </c>
      <c r="D251" s="201" t="str">
        <f>MID(Composição!$A$1043,1,400)</f>
        <v>CERCA COM MOUROES DE CONCRETO, RETO, 15X15CM, ESPACAMENTO DE 3M, CRAVADOS 0,5M, ESCORAS DE 10X10CM NOS CANTOS, TELA DE ARAME GALVANIZADO REVESTIDO EM PVC, QUADRANGULAR/LOSANGULAR, FIO 2,11 (14 BWG), MALHA 8X8CM, COM ALTURA DE 2M</v>
      </c>
      <c r="E251" s="240" t="s">
        <v>142</v>
      </c>
      <c r="F251" s="327">
        <v>138.5</v>
      </c>
      <c r="G251" s="112">
        <f t="shared" si="93"/>
        <v>0.2487</v>
      </c>
      <c r="H251" s="228"/>
      <c r="I251" s="229">
        <f t="shared" ref="I251" si="96">H251*(1+G251)</f>
        <v>0</v>
      </c>
      <c r="J251" s="111">
        <f t="shared" ref="J251" si="97">F251*I251</f>
        <v>0</v>
      </c>
    </row>
    <row r="252" spans="1:111" s="254" customFormat="1" ht="35.1" customHeight="1">
      <c r="A252" s="240" t="s">
        <v>107</v>
      </c>
      <c r="B252" s="117" t="s">
        <v>137</v>
      </c>
      <c r="C252" s="98" t="s">
        <v>784</v>
      </c>
      <c r="D252" s="244" t="s">
        <v>988</v>
      </c>
      <c r="E252" s="126" t="s">
        <v>142</v>
      </c>
      <c r="F252" s="327">
        <v>12</v>
      </c>
      <c r="G252" s="139">
        <f t="shared" ref="G252" si="98">$J$4</f>
        <v>0.2487</v>
      </c>
      <c r="H252" s="135"/>
      <c r="I252" s="202">
        <f>H252*(1+G252)</f>
        <v>0</v>
      </c>
      <c r="J252" s="135">
        <f>F252*I252</f>
        <v>0</v>
      </c>
      <c r="K252" s="243"/>
      <c r="L252" s="243"/>
      <c r="M252" s="243"/>
      <c r="N252" s="243"/>
      <c r="O252" s="243"/>
      <c r="P252" s="243"/>
      <c r="Q252" s="243"/>
      <c r="R252" s="243"/>
      <c r="S252" s="243"/>
      <c r="T252" s="243"/>
      <c r="U252" s="243"/>
      <c r="V252" s="243"/>
      <c r="W252" s="243"/>
      <c r="X252" s="243"/>
      <c r="Y252" s="243"/>
      <c r="Z252" s="243"/>
      <c r="AA252" s="243"/>
      <c r="AB252" s="243"/>
      <c r="AC252" s="243"/>
      <c r="AD252" s="243"/>
      <c r="AE252" s="243"/>
      <c r="AF252" s="243"/>
      <c r="AG252" s="243"/>
      <c r="AH252" s="243"/>
      <c r="AI252" s="243"/>
      <c r="AJ252" s="243"/>
      <c r="AK252" s="243"/>
      <c r="AL252" s="243"/>
      <c r="AM252" s="243"/>
      <c r="AN252" s="243"/>
      <c r="AO252" s="243"/>
      <c r="AP252" s="243"/>
      <c r="AQ252" s="243"/>
      <c r="AR252" s="243"/>
      <c r="AS252" s="243"/>
      <c r="AT252" s="243"/>
      <c r="AU252" s="243"/>
      <c r="AV252" s="243"/>
      <c r="AW252" s="243"/>
      <c r="AX252" s="243"/>
      <c r="AY252" s="243"/>
      <c r="AZ252" s="243"/>
      <c r="BA252" s="243"/>
      <c r="BB252" s="243"/>
      <c r="BC252" s="243"/>
      <c r="BD252" s="243"/>
      <c r="BE252" s="243"/>
      <c r="BF252" s="243"/>
      <c r="BG252" s="243"/>
      <c r="BH252" s="243"/>
      <c r="BI252" s="243"/>
      <c r="BJ252" s="243"/>
      <c r="BK252" s="243"/>
      <c r="BL252" s="243"/>
      <c r="BM252" s="243"/>
      <c r="BN252" s="243"/>
      <c r="BO252" s="243"/>
      <c r="BP252" s="243"/>
      <c r="BQ252" s="243"/>
      <c r="BR252" s="243"/>
      <c r="BS252" s="243"/>
      <c r="BT252" s="243"/>
      <c r="BU252" s="243"/>
      <c r="BV252" s="243"/>
      <c r="BW252" s="243"/>
      <c r="BX252" s="243"/>
      <c r="BY252" s="243"/>
      <c r="BZ252" s="243"/>
      <c r="CA252" s="243"/>
      <c r="CB252" s="243"/>
      <c r="CC252" s="243"/>
      <c r="CD252" s="243"/>
      <c r="CE252" s="243"/>
      <c r="CF252" s="243"/>
      <c r="CG252" s="243"/>
      <c r="CH252" s="243"/>
      <c r="CI252" s="243"/>
      <c r="CJ252" s="243"/>
      <c r="CK252" s="243"/>
      <c r="CL252" s="243"/>
      <c r="CM252" s="243"/>
      <c r="CN252" s="243"/>
      <c r="CO252" s="243"/>
      <c r="CP252" s="243"/>
      <c r="CQ252" s="243"/>
      <c r="CR252" s="243"/>
      <c r="CS252" s="243"/>
      <c r="CT252" s="243"/>
      <c r="CU252" s="243"/>
      <c r="CV252" s="243"/>
      <c r="CW252" s="243"/>
      <c r="CX252" s="243"/>
      <c r="CY252" s="243"/>
      <c r="CZ252" s="243"/>
      <c r="DA252" s="243"/>
      <c r="DB252" s="243"/>
      <c r="DC252" s="243"/>
      <c r="DD252" s="243"/>
      <c r="DE252" s="243"/>
      <c r="DF252" s="243"/>
      <c r="DG252" s="243"/>
    </row>
    <row r="253" spans="1:111" customFormat="1" ht="35.1" customHeight="1">
      <c r="A253" s="260"/>
      <c r="B253" s="255"/>
      <c r="C253" s="256"/>
      <c r="D253" s="257"/>
      <c r="E253" s="255"/>
      <c r="F253" s="258"/>
      <c r="G253" s="258"/>
      <c r="H253" s="374" t="s">
        <v>17</v>
      </c>
      <c r="I253" s="375"/>
      <c r="J253" s="40">
        <f>SUM(J246:J252)</f>
        <v>0</v>
      </c>
    </row>
    <row r="254" spans="1:111" s="4" customFormat="1" ht="35.1" customHeight="1">
      <c r="A254" s="27"/>
      <c r="B254" s="27"/>
      <c r="C254" s="12" t="s">
        <v>785</v>
      </c>
      <c r="D254" s="13" t="s">
        <v>683</v>
      </c>
      <c r="E254" s="27"/>
      <c r="F254" s="28"/>
      <c r="G254" s="28"/>
      <c r="H254" s="28"/>
      <c r="I254" s="29"/>
      <c r="J254" s="28"/>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row>
    <row r="255" spans="1:111" s="4" customFormat="1" ht="35.1" customHeight="1">
      <c r="A255" s="15">
        <v>9537</v>
      </c>
      <c r="B255" s="15" t="s">
        <v>13</v>
      </c>
      <c r="C255" s="16" t="s">
        <v>786</v>
      </c>
      <c r="D255" s="26" t="s">
        <v>104</v>
      </c>
      <c r="E255" s="15" t="s">
        <v>14</v>
      </c>
      <c r="F255" s="329">
        <f>F18</f>
        <v>306.3</v>
      </c>
      <c r="G255" s="89">
        <f>$J$4</f>
        <v>0.2487</v>
      </c>
      <c r="H255" s="94"/>
      <c r="I255" s="202">
        <f>H255*(1+G255)</f>
        <v>0</v>
      </c>
      <c r="J255" s="17">
        <f>F255*I255</f>
        <v>0</v>
      </c>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row>
    <row r="256" spans="1:111" s="4" customFormat="1" ht="35.1" customHeight="1">
      <c r="A256" s="30"/>
      <c r="B256" s="30"/>
      <c r="C256" s="35"/>
      <c r="D256" s="32"/>
      <c r="E256" s="30"/>
      <c r="F256" s="31"/>
      <c r="G256" s="31"/>
      <c r="H256" s="364" t="s">
        <v>17</v>
      </c>
      <c r="I256" s="364"/>
      <c r="J256" s="40">
        <f>SUM(J255:J255)</f>
        <v>0</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row>
    <row r="258" spans="1:10" ht="35.1" customHeight="1">
      <c r="A258" s="367" t="s">
        <v>627</v>
      </c>
      <c r="B258" s="368"/>
      <c r="C258" s="368"/>
      <c r="D258" s="368"/>
      <c r="E258" s="368"/>
      <c r="F258" s="368"/>
      <c r="G258" s="368"/>
      <c r="H258" s="369"/>
      <c r="I258" s="363">
        <f>SUM(J11:J256)/2</f>
        <v>0</v>
      </c>
      <c r="J258" s="363"/>
    </row>
    <row r="265" spans="1:10">
      <c r="I265" s="42"/>
      <c r="J265" s="42"/>
    </row>
  </sheetData>
  <mergeCells count="28">
    <mergeCell ref="H26:I26"/>
    <mergeCell ref="H19:I19"/>
    <mergeCell ref="A258:H258"/>
    <mergeCell ref="A1:J2"/>
    <mergeCell ref="A9:A10"/>
    <mergeCell ref="B9:B10"/>
    <mergeCell ref="C9:C10"/>
    <mergeCell ref="D9:D10"/>
    <mergeCell ref="E9:E10"/>
    <mergeCell ref="F9:F10"/>
    <mergeCell ref="H9:J9"/>
    <mergeCell ref="H244:I244"/>
    <mergeCell ref="H253:I253"/>
    <mergeCell ref="H156:I156"/>
    <mergeCell ref="H236:I236"/>
    <mergeCell ref="H41:I41"/>
    <mergeCell ref="I258:J258"/>
    <mergeCell ref="H31:I31"/>
    <mergeCell ref="H93:I93"/>
    <mergeCell ref="H104:I104"/>
    <mergeCell ref="H256:I256"/>
    <mergeCell ref="H233:I233"/>
    <mergeCell ref="H183:I183"/>
    <mergeCell ref="H51:I51"/>
    <mergeCell ref="H83:I83"/>
    <mergeCell ref="H61:I61"/>
    <mergeCell ref="H44:I44"/>
    <mergeCell ref="H71:I71"/>
  </mergeCells>
  <printOptions horizontalCentered="1"/>
  <pageMargins left="0.59055118110236227" right="0.11811023622047245" top="0.51181102362204722" bottom="0.98425196850393704" header="0.31496062992125984" footer="0.31496062992125984"/>
  <pageSetup paperSize="9" scale="46" orientation="portrait" horizontalDpi="300" verticalDpi="300" r:id="rId1"/>
  <headerFooter>
    <oddFooter>&amp;L&amp;G&amp;C&amp;"-,Negrito"&amp;9Luciano C. Scaburi
 &amp;"-,Regular"Engenheiro Civil 
CREA 170072976-4&amp;R&amp;P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0" zoomScaleNormal="100" zoomScaleSheetLayoutView="80" workbookViewId="0">
      <selection activeCell="G22" sqref="G22:H22"/>
    </sheetView>
  </sheetViews>
  <sheetFormatPr defaultRowHeight="20.85" customHeight="1"/>
  <cols>
    <col min="1" max="1" width="14.7109375" customWidth="1"/>
    <col min="2" max="2" width="28.5703125" customWidth="1"/>
    <col min="3" max="3" width="4" customWidth="1"/>
    <col min="4" max="4" width="2.7109375" customWidth="1"/>
    <col min="5" max="5" width="9.5703125" customWidth="1"/>
    <col min="6" max="6" width="34.5703125" customWidth="1"/>
    <col min="7" max="7" width="14" customWidth="1"/>
    <col min="8" max="8" width="10.140625" customWidth="1"/>
    <col min="9" max="9" width="19.140625" bestFit="1" customWidth="1"/>
    <col min="11" max="11" width="10.140625" bestFit="1" customWidth="1"/>
  </cols>
  <sheetData>
    <row r="1" spans="1:9" ht="20.85" customHeight="1">
      <c r="A1" s="370" t="str">
        <f>Orçamento!A1</f>
        <v>Construção do Centro de Multiplo Uso Santa Maria</v>
      </c>
      <c r="B1" s="370"/>
      <c r="C1" s="370"/>
      <c r="D1" s="370"/>
      <c r="E1" s="370"/>
      <c r="F1" s="370"/>
      <c r="G1" s="370"/>
      <c r="H1" s="370"/>
      <c r="I1" s="370"/>
    </row>
    <row r="2" spans="1:9" ht="20.85" customHeight="1">
      <c r="A2" s="370"/>
      <c r="B2" s="370"/>
      <c r="C2" s="370"/>
      <c r="D2" s="370"/>
      <c r="E2" s="370"/>
      <c r="F2" s="370"/>
      <c r="G2" s="370"/>
      <c r="H2" s="370"/>
      <c r="I2" s="370"/>
    </row>
    <row r="3" spans="1:9" ht="21" customHeight="1">
      <c r="A3" s="280" t="str">
        <f>Orçamento!A3</f>
        <v>Proprietário:  Municipio de Sorriso</v>
      </c>
      <c r="B3" s="294"/>
      <c r="C3" s="295"/>
      <c r="D3" s="296"/>
      <c r="E3" s="382" t="s">
        <v>7</v>
      </c>
      <c r="F3" s="382"/>
      <c r="G3" s="284">
        <f>G28</f>
        <v>0</v>
      </c>
      <c r="H3" s="285" t="s">
        <v>9</v>
      </c>
      <c r="I3" s="286">
        <f>Orçamento!J3</f>
        <v>43339</v>
      </c>
    </row>
    <row r="4" spans="1:9" ht="21" customHeight="1">
      <c r="A4" s="280" t="str">
        <f>Orçamento!B4</f>
        <v>Construção do Centro de Multiplo Uso Santa Maria</v>
      </c>
      <c r="B4" s="280"/>
      <c r="C4" s="280"/>
      <c r="D4" s="280"/>
      <c r="E4" s="297"/>
      <c r="F4" s="285" t="s">
        <v>8</v>
      </c>
      <c r="G4" s="284">
        <f>G3/B6</f>
        <v>0</v>
      </c>
      <c r="H4" s="285" t="s">
        <v>10</v>
      </c>
      <c r="I4" s="289">
        <f>'BDI - Serviços'!I24</f>
        <v>0.2487</v>
      </c>
    </row>
    <row r="5" spans="1:9" ht="21" customHeight="1">
      <c r="A5" s="280" t="str">
        <f>Orçamento!A5</f>
        <v>Local:</v>
      </c>
      <c r="B5" s="383" t="str">
        <f>Orçamento!B5</f>
        <v>Local: Rua Santa Agatha - Equip. Comunitário 01, Quadra 08 - Bairro Santa Maria - Sorriso MT</v>
      </c>
      <c r="C5" s="383"/>
      <c r="D5" s="383"/>
      <c r="E5" s="383"/>
      <c r="F5" s="383"/>
      <c r="G5" s="383"/>
      <c r="H5" s="290" t="s">
        <v>11</v>
      </c>
      <c r="I5" s="298" t="str">
        <f>Orçamento!J6</f>
        <v>SINAPI - JUNHO 2018</v>
      </c>
    </row>
    <row r="6" spans="1:9" ht="21" customHeight="1">
      <c r="A6" s="280" t="str">
        <f>Orçamento!A6</f>
        <v xml:space="preserve">Área: </v>
      </c>
      <c r="B6" s="292">
        <f>Orçamento!B6</f>
        <v>306.3</v>
      </c>
      <c r="C6" s="280"/>
      <c r="D6" s="280"/>
      <c r="E6" s="294"/>
      <c r="F6" s="294"/>
      <c r="G6" s="294"/>
      <c r="H6" s="294"/>
      <c r="I6" s="280"/>
    </row>
    <row r="7" spans="1:9" ht="21" customHeight="1">
      <c r="A7" s="291" t="str">
        <f>Orçamento!A7</f>
        <v>Responsável Técnico: Luciano Scaburi - Engenheiro Civil - CREA 170072976-4</v>
      </c>
      <c r="B7" s="294"/>
      <c r="C7" s="295"/>
      <c r="D7" s="296"/>
      <c r="E7" s="294"/>
      <c r="F7" s="294"/>
      <c r="G7" s="294"/>
      <c r="H7" s="294"/>
      <c r="I7" s="280"/>
    </row>
    <row r="8" spans="1:9" ht="21" customHeight="1">
      <c r="A8" s="96"/>
      <c r="B8" s="96"/>
      <c r="C8" s="1"/>
      <c r="D8" s="3"/>
      <c r="E8" s="48" t="str">
        <f>Orçamento!E7</f>
        <v>Arredondamentos: Opções → Avançado → Fórmulas → "Definir Precisão Conforme Exibido"</v>
      </c>
      <c r="F8" s="96"/>
      <c r="G8" s="96"/>
      <c r="H8" s="96"/>
      <c r="I8" s="96"/>
    </row>
    <row r="9" spans="1:9" ht="20.85" customHeight="1">
      <c r="A9" s="270" t="s">
        <v>36</v>
      </c>
      <c r="B9" s="381" t="s">
        <v>37</v>
      </c>
      <c r="C9" s="381"/>
      <c r="D9" s="381"/>
      <c r="E9" s="381"/>
      <c r="F9" s="381"/>
      <c r="G9" s="381" t="s">
        <v>38</v>
      </c>
      <c r="H9" s="381"/>
      <c r="I9" s="270" t="s">
        <v>39</v>
      </c>
    </row>
    <row r="10" spans="1:9" ht="20.85" customHeight="1">
      <c r="A10" s="261" t="str">
        <f>Orçamento!C11</f>
        <v>1.0</v>
      </c>
      <c r="B10" s="377" t="str">
        <f>Orçamento!D11</f>
        <v>SERVIÇOS PRELIMINARES</v>
      </c>
      <c r="C10" s="378"/>
      <c r="D10" s="378"/>
      <c r="E10" s="378"/>
      <c r="F10" s="379"/>
      <c r="G10" s="380">
        <f>Orçamento!J19</f>
        <v>0</v>
      </c>
      <c r="H10" s="380"/>
      <c r="I10" s="262" t="e">
        <f>G10/$G$28</f>
        <v>#DIV/0!</v>
      </c>
    </row>
    <row r="11" spans="1:9" ht="20.85" customHeight="1">
      <c r="A11" s="261" t="str">
        <f>Orçamento!C20</f>
        <v>2.0</v>
      </c>
      <c r="B11" s="377" t="str">
        <f>Orçamento!D20</f>
        <v>MOVIMENTO DE TERRA</v>
      </c>
      <c r="C11" s="378">
        <f>Orçamento!E20</f>
        <v>0</v>
      </c>
      <c r="D11" s="378">
        <f>Orçamento!F20</f>
        <v>0</v>
      </c>
      <c r="E11" s="378">
        <f>Orçamento!G20</f>
        <v>0</v>
      </c>
      <c r="F11" s="379">
        <f>Orçamento!H20</f>
        <v>0</v>
      </c>
      <c r="G11" s="380">
        <f>Orçamento!J26</f>
        <v>0</v>
      </c>
      <c r="H11" s="380"/>
      <c r="I11" s="262" t="e">
        <f t="shared" ref="I11:I15" si="0">G11/$G$28</f>
        <v>#DIV/0!</v>
      </c>
    </row>
    <row r="12" spans="1:9" ht="20.85" customHeight="1">
      <c r="A12" s="261" t="str">
        <f>Orçamento!C27</f>
        <v>3.0</v>
      </c>
      <c r="B12" s="377" t="str">
        <f>Orçamento!D27</f>
        <v>INFRA ESTRUTURA</v>
      </c>
      <c r="C12" s="378">
        <f>Orçamento!E27</f>
        <v>0</v>
      </c>
      <c r="D12" s="378">
        <f>Orçamento!F27</f>
        <v>0</v>
      </c>
      <c r="E12" s="378">
        <f>Orçamento!G27</f>
        <v>0</v>
      </c>
      <c r="F12" s="379">
        <f>Orçamento!H27</f>
        <v>0</v>
      </c>
      <c r="G12" s="380">
        <f>Orçamento!J31</f>
        <v>0</v>
      </c>
      <c r="H12" s="380"/>
      <c r="I12" s="262" t="e">
        <f t="shared" si="0"/>
        <v>#DIV/0!</v>
      </c>
    </row>
    <row r="13" spans="1:9" ht="20.85" customHeight="1">
      <c r="A13" s="261" t="str">
        <f>Orçamento!C32</f>
        <v>4.0</v>
      </c>
      <c r="B13" s="377" t="str">
        <f>Orçamento!D32</f>
        <v>SUPRA ESTRUTURA</v>
      </c>
      <c r="C13" s="378">
        <f>Orçamento!E32</f>
        <v>0</v>
      </c>
      <c r="D13" s="378">
        <f>Orçamento!F32</f>
        <v>0</v>
      </c>
      <c r="E13" s="378">
        <f>Orçamento!G32</f>
        <v>0</v>
      </c>
      <c r="F13" s="379">
        <f>Orçamento!H32</f>
        <v>0</v>
      </c>
      <c r="G13" s="380">
        <f>Orçamento!J41</f>
        <v>0</v>
      </c>
      <c r="H13" s="380"/>
      <c r="I13" s="262" t="e">
        <f t="shared" si="0"/>
        <v>#DIV/0!</v>
      </c>
    </row>
    <row r="14" spans="1:9" ht="20.85" customHeight="1">
      <c r="A14" s="261" t="str">
        <f>Orçamento!C42</f>
        <v>5.0</v>
      </c>
      <c r="B14" s="377" t="str">
        <f>Orçamento!D42</f>
        <v>IMPERMEABILIZAÇÃO E TRATAMENTOS</v>
      </c>
      <c r="C14" s="378">
        <f>Orçamento!E42</f>
        <v>0</v>
      </c>
      <c r="D14" s="378">
        <f>Orçamento!F42</f>
        <v>0</v>
      </c>
      <c r="E14" s="378">
        <f>Orçamento!G42</f>
        <v>0</v>
      </c>
      <c r="F14" s="379">
        <f>Orçamento!H42</f>
        <v>0</v>
      </c>
      <c r="G14" s="380">
        <f>Orçamento!J44</f>
        <v>0</v>
      </c>
      <c r="H14" s="380"/>
      <c r="I14" s="262" t="e">
        <f t="shared" si="0"/>
        <v>#DIV/0!</v>
      </c>
    </row>
    <row r="15" spans="1:9" ht="20.85" customHeight="1">
      <c r="A15" s="261" t="str">
        <f>Orçamento!C45</f>
        <v>6.0</v>
      </c>
      <c r="B15" s="377" t="str">
        <f>Orçamento!D45</f>
        <v>ALVENARIAS E VEDAÇÕES</v>
      </c>
      <c r="C15" s="378">
        <f>Orçamento!E45</f>
        <v>0</v>
      </c>
      <c r="D15" s="378">
        <f>Orçamento!F45</f>
        <v>0</v>
      </c>
      <c r="E15" s="378">
        <f>Orçamento!G45</f>
        <v>0</v>
      </c>
      <c r="F15" s="379">
        <f>Orçamento!H45</f>
        <v>0</v>
      </c>
      <c r="G15" s="380">
        <f>Orçamento!J51</f>
        <v>0</v>
      </c>
      <c r="H15" s="380"/>
      <c r="I15" s="262" t="e">
        <f t="shared" si="0"/>
        <v>#DIV/0!</v>
      </c>
    </row>
    <row r="16" spans="1:9" ht="20.85" customHeight="1">
      <c r="A16" s="261" t="str">
        <f>Orçamento!C52</f>
        <v>7.0</v>
      </c>
      <c r="B16" s="377" t="str">
        <f>Orçamento!D52</f>
        <v>REVESTIMENTOS</v>
      </c>
      <c r="C16" s="378">
        <f>Orçamento!E52</f>
        <v>0</v>
      </c>
      <c r="D16" s="378">
        <f>Orçamento!F52</f>
        <v>0</v>
      </c>
      <c r="E16" s="378">
        <f>Orçamento!G52</f>
        <v>0</v>
      </c>
      <c r="F16" s="379">
        <f>Orçamento!H52</f>
        <v>0</v>
      </c>
      <c r="G16" s="380">
        <f>Orçamento!J61</f>
        <v>0</v>
      </c>
      <c r="H16" s="380"/>
      <c r="I16" s="262" t="e">
        <f t="shared" ref="I16:I28" si="1">G16/$G$28</f>
        <v>#DIV/0!</v>
      </c>
    </row>
    <row r="17" spans="1:9" ht="20.85" customHeight="1">
      <c r="A17" s="261" t="str">
        <f>Orçamento!C62</f>
        <v>8.0</v>
      </c>
      <c r="B17" s="377" t="str">
        <f>Orçamento!D62</f>
        <v>COBERTURA</v>
      </c>
      <c r="C17" s="378">
        <f>Orçamento!E62</f>
        <v>0</v>
      </c>
      <c r="D17" s="378">
        <f>Orçamento!F62</f>
        <v>0</v>
      </c>
      <c r="E17" s="378">
        <f>Orçamento!G62</f>
        <v>0</v>
      </c>
      <c r="F17" s="379">
        <f>Orçamento!H62</f>
        <v>0</v>
      </c>
      <c r="G17" s="380">
        <f>Orçamento!J71</f>
        <v>0</v>
      </c>
      <c r="H17" s="380"/>
      <c r="I17" s="262" t="e">
        <f t="shared" si="1"/>
        <v>#DIV/0!</v>
      </c>
    </row>
    <row r="18" spans="1:9" ht="20.85" customHeight="1">
      <c r="A18" s="261" t="str">
        <f>Orçamento!C72</f>
        <v>9.0</v>
      </c>
      <c r="B18" s="377" t="str">
        <f>Orçamento!D72</f>
        <v>ESQUADRIAS</v>
      </c>
      <c r="C18" s="378">
        <f>Orçamento!E72</f>
        <v>0</v>
      </c>
      <c r="D18" s="378">
        <f>Orçamento!F72</f>
        <v>0</v>
      </c>
      <c r="E18" s="378">
        <f>Orçamento!G72</f>
        <v>0</v>
      </c>
      <c r="F18" s="379">
        <f>Orçamento!H72</f>
        <v>0</v>
      </c>
      <c r="G18" s="380">
        <f>Orçamento!J83</f>
        <v>0</v>
      </c>
      <c r="H18" s="380"/>
      <c r="I18" s="262" t="e">
        <f t="shared" si="1"/>
        <v>#DIV/0!</v>
      </c>
    </row>
    <row r="19" spans="1:9" ht="20.85" customHeight="1">
      <c r="A19" s="261" t="str">
        <f>Orçamento!C84</f>
        <v>10.0</v>
      </c>
      <c r="B19" s="377" t="str">
        <f>Orçamento!D84</f>
        <v>PISOS E RODAPÉS E SOLEIRAS</v>
      </c>
      <c r="C19" s="378">
        <f>Orçamento!E84</f>
        <v>0</v>
      </c>
      <c r="D19" s="378">
        <f>Orçamento!F84</f>
        <v>0</v>
      </c>
      <c r="E19" s="378">
        <f>Orçamento!G84</f>
        <v>0</v>
      </c>
      <c r="F19" s="379">
        <f>Orçamento!H84</f>
        <v>0</v>
      </c>
      <c r="G19" s="380">
        <f>Orçamento!J93</f>
        <v>0</v>
      </c>
      <c r="H19" s="380"/>
      <c r="I19" s="262" t="e">
        <f t="shared" si="1"/>
        <v>#DIV/0!</v>
      </c>
    </row>
    <row r="20" spans="1:9" ht="20.85" customHeight="1">
      <c r="A20" s="261" t="str">
        <f>Orçamento!C94</f>
        <v>11.0</v>
      </c>
      <c r="B20" s="377" t="str">
        <f>Orçamento!D94</f>
        <v>PINTURA</v>
      </c>
      <c r="C20" s="378">
        <f>Orçamento!E94</f>
        <v>0</v>
      </c>
      <c r="D20" s="378">
        <f>Orçamento!F94</f>
        <v>0</v>
      </c>
      <c r="E20" s="378">
        <f>Orçamento!G94</f>
        <v>0</v>
      </c>
      <c r="F20" s="379">
        <f>Orçamento!H94</f>
        <v>0</v>
      </c>
      <c r="G20" s="380">
        <f>Orçamento!J104</f>
        <v>0</v>
      </c>
      <c r="H20" s="380"/>
      <c r="I20" s="262" t="e">
        <f t="shared" si="1"/>
        <v>#DIV/0!</v>
      </c>
    </row>
    <row r="21" spans="1:9" ht="20.85" customHeight="1">
      <c r="A21" s="261">
        <f>Orçamento!C105</f>
        <v>12</v>
      </c>
      <c r="B21" s="377" t="str">
        <f>Orçamento!D105</f>
        <v>INSTALAÇÕES HIDROSANITÁRIAS/ÁGUA PLUVIAL</v>
      </c>
      <c r="C21" s="378">
        <f>Orçamento!E105</f>
        <v>0</v>
      </c>
      <c r="D21" s="378">
        <f>Orçamento!F105</f>
        <v>0</v>
      </c>
      <c r="E21" s="378">
        <f>Orçamento!G105</f>
        <v>0</v>
      </c>
      <c r="F21" s="379">
        <f>Orçamento!H105</f>
        <v>0</v>
      </c>
      <c r="G21" s="380">
        <f>Orçamento!J156</f>
        <v>0</v>
      </c>
      <c r="H21" s="380"/>
      <c r="I21" s="262" t="e">
        <f t="shared" si="1"/>
        <v>#DIV/0!</v>
      </c>
    </row>
    <row r="22" spans="1:9" ht="20.85" customHeight="1">
      <c r="A22" s="261" t="str">
        <f>Orçamento!C157</f>
        <v>13.0</v>
      </c>
      <c r="B22" s="377" t="str">
        <f>Orçamento!D157</f>
        <v>LOUÇAS, METAIS E ACESSÓRIOS</v>
      </c>
      <c r="C22" s="378">
        <f>Orçamento!E157</f>
        <v>0</v>
      </c>
      <c r="D22" s="378">
        <f>Orçamento!F157</f>
        <v>0</v>
      </c>
      <c r="E22" s="378">
        <f>Orçamento!G157</f>
        <v>0</v>
      </c>
      <c r="F22" s="379">
        <f>Orçamento!H157</f>
        <v>0</v>
      </c>
      <c r="G22" s="380">
        <f>Orçamento!J183</f>
        <v>0</v>
      </c>
      <c r="H22" s="380"/>
      <c r="I22" s="262" t="e">
        <f t="shared" si="1"/>
        <v>#DIV/0!</v>
      </c>
    </row>
    <row r="23" spans="1:9" ht="20.85" customHeight="1">
      <c r="A23" s="261" t="str">
        <f>Orçamento!C184</f>
        <v>14.0</v>
      </c>
      <c r="B23" s="377" t="str">
        <f>Orçamento!D184</f>
        <v xml:space="preserve">INSTALAÇÕES ELÉTRICAS </v>
      </c>
      <c r="C23" s="378">
        <f>Orçamento!E184</f>
        <v>0</v>
      </c>
      <c r="D23" s="378">
        <f>Orçamento!F184</f>
        <v>0</v>
      </c>
      <c r="E23" s="378">
        <f>Orçamento!G184</f>
        <v>0</v>
      </c>
      <c r="F23" s="379">
        <f>Orçamento!H184</f>
        <v>0</v>
      </c>
      <c r="G23" s="380">
        <f>Orçamento!J233</f>
        <v>0</v>
      </c>
      <c r="H23" s="380"/>
      <c r="I23" s="262" t="e">
        <f t="shared" si="1"/>
        <v>#DIV/0!</v>
      </c>
    </row>
    <row r="24" spans="1:9" ht="20.85" hidden="1" customHeight="1">
      <c r="A24" s="334" t="str">
        <f>Orçamento!C234</f>
        <v>15.0</v>
      </c>
      <c r="B24" s="384" t="str">
        <f>Orçamento!D234</f>
        <v>INSTALAÇÕES ELÉTRICAS - SPDA</v>
      </c>
      <c r="C24" s="385">
        <f>Orçamento!E234</f>
        <v>0</v>
      </c>
      <c r="D24" s="385">
        <f>Orçamento!F234</f>
        <v>0</v>
      </c>
      <c r="E24" s="385">
        <f>Orçamento!G234</f>
        <v>0</v>
      </c>
      <c r="F24" s="386">
        <f>Orçamento!H234</f>
        <v>0</v>
      </c>
      <c r="G24" s="387">
        <f>Orçamento!J236</f>
        <v>0</v>
      </c>
      <c r="H24" s="387"/>
      <c r="I24" s="335" t="e">
        <f t="shared" si="1"/>
        <v>#DIV/0!</v>
      </c>
    </row>
    <row r="25" spans="1:9" ht="20.85" customHeight="1">
      <c r="A25" s="261" t="str">
        <f>Orçamento!C237</f>
        <v>16.0</v>
      </c>
      <c r="B25" s="377" t="str">
        <f>Orçamento!D237</f>
        <v>INSTALAÇÕES DE SISTEMA DE EMERGENCIA E SEGURANÇA CONTRA INCENDIO</v>
      </c>
      <c r="C25" s="378">
        <f>Orçamento!E237</f>
        <v>0</v>
      </c>
      <c r="D25" s="378">
        <f>Orçamento!F237</f>
        <v>0</v>
      </c>
      <c r="E25" s="378">
        <f>Orçamento!G237</f>
        <v>0</v>
      </c>
      <c r="F25" s="379">
        <f>Orçamento!H237</f>
        <v>0</v>
      </c>
      <c r="G25" s="380">
        <f>Orçamento!J244</f>
        <v>0</v>
      </c>
      <c r="H25" s="380"/>
      <c r="I25" s="262" t="e">
        <f t="shared" si="1"/>
        <v>#DIV/0!</v>
      </c>
    </row>
    <row r="26" spans="1:9" ht="20.85" customHeight="1">
      <c r="A26" s="261" t="str">
        <f>Orçamento!C245</f>
        <v>17.0</v>
      </c>
      <c r="B26" s="377" t="str">
        <f>Orçamento!D245</f>
        <v>SERVIÇOS EXTERNOS A EDIFICAÇÃO</v>
      </c>
      <c r="C26" s="378">
        <f>Orçamento!E245</f>
        <v>0</v>
      </c>
      <c r="D26" s="378">
        <f>Orçamento!F245</f>
        <v>0</v>
      </c>
      <c r="E26" s="378">
        <f>Orçamento!G245</f>
        <v>0</v>
      </c>
      <c r="F26" s="379">
        <f>Orçamento!H245</f>
        <v>0</v>
      </c>
      <c r="G26" s="380">
        <f>Orçamento!J253</f>
        <v>0</v>
      </c>
      <c r="H26" s="380"/>
      <c r="I26" s="262" t="e">
        <f t="shared" si="1"/>
        <v>#DIV/0!</v>
      </c>
    </row>
    <row r="27" spans="1:9" ht="20.85" customHeight="1">
      <c r="A27" s="261" t="str">
        <f>Orçamento!C254</f>
        <v>18.0</v>
      </c>
      <c r="B27" s="377" t="str">
        <f>Orçamento!D254</f>
        <v>SERVIÇOS COMPLEMENTARES FINAIS</v>
      </c>
      <c r="C27" s="378">
        <f>Orçamento!E254</f>
        <v>0</v>
      </c>
      <c r="D27" s="378">
        <f>Orçamento!F254</f>
        <v>0</v>
      </c>
      <c r="E27" s="378">
        <f>Orçamento!G254</f>
        <v>0</v>
      </c>
      <c r="F27" s="379">
        <f>Orçamento!H254</f>
        <v>0</v>
      </c>
      <c r="G27" s="380">
        <f>Orçamento!J256</f>
        <v>0</v>
      </c>
      <c r="H27" s="380"/>
      <c r="I27" s="262" t="e">
        <f t="shared" si="1"/>
        <v>#DIV/0!</v>
      </c>
    </row>
    <row r="28" spans="1:9" ht="39.950000000000003" customHeight="1">
      <c r="A28" s="388" t="s">
        <v>627</v>
      </c>
      <c r="B28" s="389"/>
      <c r="C28" s="389"/>
      <c r="D28" s="389"/>
      <c r="E28" s="389"/>
      <c r="F28" s="390"/>
      <c r="G28" s="391">
        <f>SUM(G10:H27)</f>
        <v>0</v>
      </c>
      <c r="H28" s="391"/>
      <c r="I28" s="265" t="e">
        <f t="shared" si="1"/>
        <v>#DIV/0!</v>
      </c>
    </row>
    <row r="29" spans="1:9" ht="20.85" customHeight="1">
      <c r="A29" s="4"/>
      <c r="B29" s="4"/>
      <c r="C29" s="4"/>
      <c r="D29" s="4"/>
      <c r="E29" s="4"/>
      <c r="F29" s="4"/>
      <c r="G29" s="4"/>
      <c r="H29" s="4"/>
      <c r="I29" s="4"/>
    </row>
    <row r="30" spans="1:9" ht="20.85" customHeight="1">
      <c r="A30" s="4"/>
      <c r="B30" s="4"/>
      <c r="C30" s="4"/>
      <c r="D30" s="4"/>
      <c r="E30" s="4"/>
      <c r="F30" s="4"/>
      <c r="G30" s="4"/>
      <c r="H30" s="4"/>
      <c r="I30" s="4"/>
    </row>
    <row r="31" spans="1:9" ht="20.85" customHeight="1">
      <c r="A31" s="4"/>
      <c r="B31" s="4"/>
      <c r="C31" s="4"/>
      <c r="D31" s="4"/>
      <c r="E31" s="4"/>
      <c r="F31" s="4"/>
      <c r="G31" s="4"/>
      <c r="H31" s="4"/>
      <c r="I31" s="4"/>
    </row>
  </sheetData>
  <mergeCells count="43">
    <mergeCell ref="B25:F25"/>
    <mergeCell ref="G25:H25"/>
    <mergeCell ref="A28:F28"/>
    <mergeCell ref="G28:H28"/>
    <mergeCell ref="B26:F26"/>
    <mergeCell ref="G26:H26"/>
    <mergeCell ref="B27:F27"/>
    <mergeCell ref="G27:H27"/>
    <mergeCell ref="B10:F10"/>
    <mergeCell ref="G10:H10"/>
    <mergeCell ref="G21:H21"/>
    <mergeCell ref="B24:F24"/>
    <mergeCell ref="G24:H24"/>
    <mergeCell ref="B21:F21"/>
    <mergeCell ref="B22:F22"/>
    <mergeCell ref="B23:F23"/>
    <mergeCell ref="G22:H22"/>
    <mergeCell ref="G23:H23"/>
    <mergeCell ref="B19:F19"/>
    <mergeCell ref="G19:H19"/>
    <mergeCell ref="B20:F20"/>
    <mergeCell ref="G20:H20"/>
    <mergeCell ref="B12:F12"/>
    <mergeCell ref="G12:H12"/>
    <mergeCell ref="A1:I2"/>
    <mergeCell ref="B9:F9"/>
    <mergeCell ref="G9:H9"/>
    <mergeCell ref="E3:F3"/>
    <mergeCell ref="B5:G5"/>
    <mergeCell ref="B11:F11"/>
    <mergeCell ref="G11:H11"/>
    <mergeCell ref="G17:H17"/>
    <mergeCell ref="B18:F18"/>
    <mergeCell ref="G18:H18"/>
    <mergeCell ref="B13:F13"/>
    <mergeCell ref="G13:H13"/>
    <mergeCell ref="B14:F14"/>
    <mergeCell ref="G14:H14"/>
    <mergeCell ref="B15:F15"/>
    <mergeCell ref="G15:H15"/>
    <mergeCell ref="B16:F16"/>
    <mergeCell ref="G16:H16"/>
    <mergeCell ref="B17:F17"/>
  </mergeCells>
  <pageMargins left="0.59055118110236227" right="0.11811023622047245" top="0.51181102362204722" bottom="0.98425196850393704" header="0.31496062992125984" footer="0.31496062992125984"/>
  <pageSetup paperSize="9" scale="69" orientation="portrait" horizontalDpi="300" verticalDpi="300" r:id="rId1"/>
  <headerFooter>
    <oddFooter>&amp;L&amp;G&amp;C&amp;"-,Negrito"&amp;9Luciano C. Scaburi
&amp;"-,Regular" Engenheiro Civil 
CREA 170072976-4&amp;R&amp;P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view="pageBreakPreview" zoomScale="80" zoomScaleNormal="80" zoomScaleSheetLayoutView="80" workbookViewId="0">
      <selection activeCell="B14" sqref="B14:F14"/>
    </sheetView>
  </sheetViews>
  <sheetFormatPr defaultRowHeight="20.85" customHeight="1"/>
  <cols>
    <col min="1" max="1" width="10.140625" style="138" customWidth="1"/>
    <col min="2" max="2" width="28.5703125" style="138" customWidth="1"/>
    <col min="3" max="3" width="4" style="138" customWidth="1"/>
    <col min="4" max="4" width="2.7109375" style="138" customWidth="1"/>
    <col min="5" max="5" width="9.5703125" style="138" customWidth="1"/>
    <col min="6" max="6" width="22.7109375" style="138" customWidth="1"/>
    <col min="7" max="7" width="13.7109375" style="138" customWidth="1"/>
    <col min="8" max="8" width="10" style="138" bestFit="1" customWidth="1"/>
    <col min="9" max="9" width="19.140625" style="138" bestFit="1" customWidth="1"/>
    <col min="10" max="11" width="9.140625" style="138"/>
    <col min="12" max="12" width="10" style="138" bestFit="1" customWidth="1"/>
    <col min="13" max="13" width="10" style="138" customWidth="1"/>
    <col min="14" max="21" width="9.140625" style="138"/>
    <col min="22" max="22" width="10" style="138" customWidth="1"/>
    <col min="23" max="23" width="9.140625" style="138"/>
    <col min="24" max="24" width="9.85546875" style="138" customWidth="1"/>
    <col min="25" max="16384" width="9.140625" style="138"/>
  </cols>
  <sheetData>
    <row r="1" spans="1:27" s="279" customFormat="1" ht="20.85" customHeight="1">
      <c r="A1" s="394" t="str">
        <f>Orçamento!A1</f>
        <v>Construção do Centro de Multiplo Uso Santa Maria</v>
      </c>
      <c r="B1" s="395"/>
      <c r="C1" s="395"/>
      <c r="D1" s="395"/>
      <c r="E1" s="395"/>
      <c r="F1" s="395"/>
      <c r="G1" s="395"/>
      <c r="H1" s="395"/>
      <c r="I1" s="395"/>
    </row>
    <row r="2" spans="1:27" s="287" customFormat="1" ht="21" customHeight="1">
      <c r="A2" s="280" t="str">
        <f>Orçamento!A3</f>
        <v>Proprietário:  Municipio de Sorriso</v>
      </c>
      <c r="B2" s="281"/>
      <c r="C2" s="282"/>
      <c r="D2" s="283"/>
      <c r="E2" s="382" t="s">
        <v>7</v>
      </c>
      <c r="F2" s="382"/>
      <c r="G2" s="284">
        <f>Resumo!G3</f>
        <v>0</v>
      </c>
      <c r="H2" s="285" t="s">
        <v>9</v>
      </c>
      <c r="I2" s="286">
        <f>Orçamento!J3</f>
        <v>43339</v>
      </c>
    </row>
    <row r="3" spans="1:27" s="287" customFormat="1" ht="21" customHeight="1">
      <c r="A3" s="280" t="str">
        <f>Orçamento!B4</f>
        <v>Construção do Centro de Multiplo Uso Santa Maria</v>
      </c>
      <c r="B3" s="280"/>
      <c r="C3" s="280"/>
      <c r="D3" s="280"/>
      <c r="E3" s="288"/>
      <c r="F3" s="285" t="s">
        <v>8</v>
      </c>
      <c r="G3" s="284">
        <f>G2/B5</f>
        <v>0</v>
      </c>
      <c r="H3" s="285" t="s">
        <v>10</v>
      </c>
      <c r="I3" s="289">
        <f>'BDI - Serviços'!I24</f>
        <v>0.2487</v>
      </c>
    </row>
    <row r="4" spans="1:27" s="287" customFormat="1" ht="21" customHeight="1">
      <c r="A4" s="280" t="str">
        <f>Orçamento!A5</f>
        <v>Local:</v>
      </c>
      <c r="B4" s="383" t="str">
        <f>Orçamento!B5</f>
        <v>Local: Rua Santa Agatha - Equip. Comunitário 01, Quadra 08 - Bairro Santa Maria - Sorriso MT</v>
      </c>
      <c r="C4" s="383"/>
      <c r="D4" s="383"/>
      <c r="E4" s="383"/>
      <c r="F4" s="383"/>
      <c r="G4" s="383"/>
      <c r="H4" s="290" t="s">
        <v>11</v>
      </c>
      <c r="I4" s="291" t="str">
        <f>Orçamento!J6</f>
        <v>SINAPI - JUNHO 2018</v>
      </c>
    </row>
    <row r="5" spans="1:27" s="287" customFormat="1" ht="21" customHeight="1">
      <c r="A5" s="280" t="str">
        <f>Orçamento!A6</f>
        <v xml:space="preserve">Área: </v>
      </c>
      <c r="B5" s="292">
        <f>Orçamento!B6</f>
        <v>306.3</v>
      </c>
      <c r="C5" s="280"/>
      <c r="D5" s="280"/>
      <c r="E5" s="281"/>
      <c r="F5" s="293" t="str">
        <f>Orçamento!E7</f>
        <v>Arredondamentos: Opções → Avançado → Fórmulas → "Definir Precisão Conforme Exibido"</v>
      </c>
      <c r="G5" s="281"/>
      <c r="H5" s="281"/>
      <c r="I5" s="280"/>
    </row>
    <row r="6" spans="1:27" s="287" customFormat="1" ht="21" customHeight="1">
      <c r="A6" s="291" t="str">
        <f>Orçamento!A7</f>
        <v>Responsável Técnico: Luciano Scaburi - Engenheiro Civil - CREA 170072976-4</v>
      </c>
      <c r="B6" s="281"/>
      <c r="C6" s="282"/>
      <c r="D6" s="283"/>
      <c r="E6" s="281"/>
      <c r="F6" s="281"/>
      <c r="H6" s="281"/>
      <c r="I6" s="280"/>
    </row>
    <row r="7" spans="1:27" ht="20.85" customHeight="1">
      <c r="A7" s="274"/>
      <c r="B7" s="274"/>
      <c r="C7" s="275"/>
      <c r="D7" s="276"/>
      <c r="E7" s="42"/>
      <c r="F7" s="274"/>
      <c r="G7" s="274"/>
      <c r="H7" s="274"/>
      <c r="I7" s="274"/>
    </row>
    <row r="8" spans="1:27" s="50" customFormat="1" ht="20.85" customHeight="1">
      <c r="A8" s="371" t="s">
        <v>36</v>
      </c>
      <c r="B8" s="371" t="s">
        <v>37</v>
      </c>
      <c r="C8" s="371"/>
      <c r="D8" s="371"/>
      <c r="E8" s="371"/>
      <c r="F8" s="371"/>
      <c r="G8" s="371" t="s">
        <v>38</v>
      </c>
      <c r="H8" s="371"/>
      <c r="I8" s="371" t="s">
        <v>39</v>
      </c>
      <c r="J8" s="396">
        <v>30</v>
      </c>
      <c r="K8" s="396"/>
      <c r="L8" s="396"/>
      <c r="M8" s="396">
        <f>J8+30</f>
        <v>60</v>
      </c>
      <c r="N8" s="396"/>
      <c r="O8" s="396"/>
      <c r="P8" s="396">
        <f>M8+30</f>
        <v>90</v>
      </c>
      <c r="Q8" s="396"/>
      <c r="R8" s="396"/>
      <c r="S8" s="396">
        <f>P8+30</f>
        <v>120</v>
      </c>
      <c r="T8" s="396"/>
      <c r="U8" s="396"/>
      <c r="V8" s="396">
        <f>S8+30</f>
        <v>150</v>
      </c>
      <c r="W8" s="396"/>
      <c r="X8" s="396"/>
      <c r="Y8" s="396">
        <f>V8+30</f>
        <v>180</v>
      </c>
      <c r="Z8" s="396"/>
      <c r="AA8" s="396"/>
    </row>
    <row r="9" spans="1:27" s="50" customFormat="1" ht="20.85" customHeight="1">
      <c r="A9" s="371"/>
      <c r="B9" s="371"/>
      <c r="C9" s="371"/>
      <c r="D9" s="371"/>
      <c r="E9" s="371"/>
      <c r="F9" s="371"/>
      <c r="G9" s="371"/>
      <c r="H9" s="371"/>
      <c r="I9" s="371"/>
      <c r="J9" s="272" t="s">
        <v>94</v>
      </c>
      <c r="K9" s="272" t="s">
        <v>93</v>
      </c>
      <c r="L9" s="272" t="s">
        <v>95</v>
      </c>
      <c r="M9" s="272" t="s">
        <v>94</v>
      </c>
      <c r="N9" s="272" t="s">
        <v>93</v>
      </c>
      <c r="O9" s="272" t="s">
        <v>95</v>
      </c>
      <c r="P9" s="272" t="s">
        <v>94</v>
      </c>
      <c r="Q9" s="272" t="s">
        <v>93</v>
      </c>
      <c r="R9" s="272" t="s">
        <v>95</v>
      </c>
      <c r="S9" s="259" t="s">
        <v>94</v>
      </c>
      <c r="T9" s="259" t="s">
        <v>93</v>
      </c>
      <c r="U9" s="259" t="s">
        <v>95</v>
      </c>
      <c r="V9" s="259" t="s">
        <v>94</v>
      </c>
      <c r="W9" s="259" t="s">
        <v>93</v>
      </c>
      <c r="X9" s="259" t="s">
        <v>95</v>
      </c>
      <c r="Y9" s="319" t="s">
        <v>94</v>
      </c>
      <c r="Z9" s="319" t="s">
        <v>93</v>
      </c>
      <c r="AA9" s="319" t="s">
        <v>95</v>
      </c>
    </row>
    <row r="10" spans="1:27" s="50" customFormat="1" ht="20.85" customHeight="1">
      <c r="A10" s="38" t="str">
        <f>Resumo!A10</f>
        <v>1.0</v>
      </c>
      <c r="B10" s="392" t="str">
        <f>Resumo!B10</f>
        <v>SERVIÇOS PRELIMINARES</v>
      </c>
      <c r="C10" s="392"/>
      <c r="D10" s="392"/>
      <c r="E10" s="392"/>
      <c r="F10" s="392"/>
      <c r="G10" s="393">
        <f>Resumo!G10</f>
        <v>0</v>
      </c>
      <c r="H10" s="393"/>
      <c r="I10" s="324" t="e">
        <f>G10/$G$28</f>
        <v>#DIV/0!</v>
      </c>
      <c r="J10" s="135">
        <f t="shared" ref="J10:J15" si="0">K10*$G10</f>
        <v>0</v>
      </c>
      <c r="K10" s="59">
        <v>1</v>
      </c>
      <c r="L10" s="49">
        <f t="shared" ref="L10:L15" si="1">K10</f>
        <v>1</v>
      </c>
      <c r="M10" s="135">
        <f t="shared" ref="M10:M15" si="2">N10*$G10</f>
        <v>0</v>
      </c>
      <c r="N10" s="59"/>
      <c r="O10" s="49">
        <f t="shared" ref="O10:O15" si="3">L10+N10</f>
        <v>1</v>
      </c>
      <c r="P10" s="135">
        <f t="shared" ref="P10:P15" si="4">Q10*$G10</f>
        <v>0</v>
      </c>
      <c r="Q10" s="59"/>
      <c r="R10" s="49">
        <f t="shared" ref="R10:R15" si="5">O10+Q10</f>
        <v>1</v>
      </c>
      <c r="S10" s="135">
        <f t="shared" ref="S10:S15" si="6">T10*$G10</f>
        <v>0</v>
      </c>
      <c r="T10" s="59"/>
      <c r="U10" s="49">
        <f t="shared" ref="U10:U15" si="7">R10+T10</f>
        <v>1</v>
      </c>
      <c r="V10" s="135">
        <f t="shared" ref="V10:V15" si="8">W10*$G10</f>
        <v>0</v>
      </c>
      <c r="W10" s="59"/>
      <c r="X10" s="49">
        <f t="shared" ref="X10:X15" si="9">U10+W10</f>
        <v>1</v>
      </c>
      <c r="Y10" s="135">
        <f t="shared" ref="Y10:Y15" si="10">Z10*$G10</f>
        <v>0</v>
      </c>
      <c r="Z10" s="59"/>
      <c r="AA10" s="49">
        <f t="shared" ref="AA10:AA15" si="11">X10+Z10</f>
        <v>1</v>
      </c>
    </row>
    <row r="11" spans="1:27" s="50" customFormat="1" ht="20.85" customHeight="1">
      <c r="A11" s="38" t="str">
        <f>Resumo!A11</f>
        <v>2.0</v>
      </c>
      <c r="B11" s="392" t="str">
        <f>Resumo!B11</f>
        <v>MOVIMENTO DE TERRA</v>
      </c>
      <c r="C11" s="392"/>
      <c r="D11" s="392"/>
      <c r="E11" s="392"/>
      <c r="F11" s="392"/>
      <c r="G11" s="393">
        <f>Resumo!G11</f>
        <v>0</v>
      </c>
      <c r="H11" s="393"/>
      <c r="I11" s="324" t="e">
        <f t="shared" ref="I11:I27" si="12">G11/$G$28</f>
        <v>#DIV/0!</v>
      </c>
      <c r="J11" s="135">
        <f t="shared" si="0"/>
        <v>0</v>
      </c>
      <c r="K11" s="59">
        <v>1</v>
      </c>
      <c r="L11" s="49">
        <f t="shared" si="1"/>
        <v>1</v>
      </c>
      <c r="M11" s="135">
        <f t="shared" si="2"/>
        <v>0</v>
      </c>
      <c r="N11" s="59"/>
      <c r="O11" s="49">
        <f t="shared" si="3"/>
        <v>1</v>
      </c>
      <c r="P11" s="135">
        <f t="shared" si="4"/>
        <v>0</v>
      </c>
      <c r="Q11" s="59"/>
      <c r="R11" s="49">
        <f t="shared" si="5"/>
        <v>1</v>
      </c>
      <c r="S11" s="135">
        <f t="shared" si="6"/>
        <v>0</v>
      </c>
      <c r="T11" s="59"/>
      <c r="U11" s="49">
        <f t="shared" si="7"/>
        <v>1</v>
      </c>
      <c r="V11" s="135">
        <f t="shared" si="8"/>
        <v>0</v>
      </c>
      <c r="W11" s="59"/>
      <c r="X11" s="49">
        <f t="shared" si="9"/>
        <v>1</v>
      </c>
      <c r="Y11" s="135">
        <f t="shared" si="10"/>
        <v>0</v>
      </c>
      <c r="Z11" s="59"/>
      <c r="AA11" s="49">
        <f t="shared" si="11"/>
        <v>1</v>
      </c>
    </row>
    <row r="12" spans="1:27" s="50" customFormat="1" ht="20.85" customHeight="1">
      <c r="A12" s="38" t="str">
        <f>Resumo!A12</f>
        <v>3.0</v>
      </c>
      <c r="B12" s="392" t="str">
        <f>Resumo!B12</f>
        <v>INFRA ESTRUTURA</v>
      </c>
      <c r="C12" s="392"/>
      <c r="D12" s="392"/>
      <c r="E12" s="392"/>
      <c r="F12" s="392"/>
      <c r="G12" s="393">
        <f>Resumo!G12</f>
        <v>0</v>
      </c>
      <c r="H12" s="393"/>
      <c r="I12" s="324" t="e">
        <f t="shared" si="12"/>
        <v>#DIV/0!</v>
      </c>
      <c r="J12" s="135">
        <f t="shared" si="0"/>
        <v>0</v>
      </c>
      <c r="K12" s="59">
        <v>1</v>
      </c>
      <c r="L12" s="49">
        <f t="shared" si="1"/>
        <v>1</v>
      </c>
      <c r="M12" s="135">
        <f t="shared" si="2"/>
        <v>0</v>
      </c>
      <c r="N12" s="59"/>
      <c r="O12" s="49">
        <f t="shared" si="3"/>
        <v>1</v>
      </c>
      <c r="P12" s="135">
        <f t="shared" si="4"/>
        <v>0</v>
      </c>
      <c r="Q12" s="59"/>
      <c r="R12" s="49">
        <f t="shared" si="5"/>
        <v>1</v>
      </c>
      <c r="S12" s="135">
        <f t="shared" si="6"/>
        <v>0</v>
      </c>
      <c r="T12" s="59"/>
      <c r="U12" s="49">
        <f t="shared" si="7"/>
        <v>1</v>
      </c>
      <c r="V12" s="135">
        <f t="shared" si="8"/>
        <v>0</v>
      </c>
      <c r="W12" s="59"/>
      <c r="X12" s="49">
        <f t="shared" si="9"/>
        <v>1</v>
      </c>
      <c r="Y12" s="135">
        <f t="shared" si="10"/>
        <v>0</v>
      </c>
      <c r="Z12" s="59"/>
      <c r="AA12" s="49">
        <f t="shared" si="11"/>
        <v>1</v>
      </c>
    </row>
    <row r="13" spans="1:27" s="50" customFormat="1" ht="20.85" customHeight="1">
      <c r="A13" s="38" t="str">
        <f>Resumo!A13</f>
        <v>4.0</v>
      </c>
      <c r="B13" s="392" t="str">
        <f>Resumo!B13</f>
        <v>SUPRA ESTRUTURA</v>
      </c>
      <c r="C13" s="392"/>
      <c r="D13" s="392"/>
      <c r="E13" s="392"/>
      <c r="F13" s="392"/>
      <c r="G13" s="393">
        <f>Resumo!G13</f>
        <v>0</v>
      </c>
      <c r="H13" s="393"/>
      <c r="I13" s="324" t="e">
        <f t="shared" si="12"/>
        <v>#DIV/0!</v>
      </c>
      <c r="J13" s="135">
        <f t="shared" si="0"/>
        <v>0</v>
      </c>
      <c r="K13" s="59">
        <v>0.55000000000000004</v>
      </c>
      <c r="L13" s="49">
        <f t="shared" si="1"/>
        <v>0.55000000000000004</v>
      </c>
      <c r="M13" s="135">
        <f t="shared" si="2"/>
        <v>0</v>
      </c>
      <c r="N13" s="59">
        <v>0.45</v>
      </c>
      <c r="O13" s="49">
        <f t="shared" si="3"/>
        <v>1</v>
      </c>
      <c r="P13" s="135">
        <f t="shared" si="4"/>
        <v>0</v>
      </c>
      <c r="Q13" s="59"/>
      <c r="R13" s="49">
        <f t="shared" si="5"/>
        <v>1</v>
      </c>
      <c r="S13" s="135">
        <f t="shared" si="6"/>
        <v>0</v>
      </c>
      <c r="T13" s="59"/>
      <c r="U13" s="49">
        <f t="shared" si="7"/>
        <v>1</v>
      </c>
      <c r="V13" s="135">
        <f t="shared" si="8"/>
        <v>0</v>
      </c>
      <c r="W13" s="59"/>
      <c r="X13" s="49">
        <f t="shared" si="9"/>
        <v>1</v>
      </c>
      <c r="Y13" s="135">
        <f t="shared" si="10"/>
        <v>0</v>
      </c>
      <c r="Z13" s="59"/>
      <c r="AA13" s="49">
        <f t="shared" si="11"/>
        <v>1</v>
      </c>
    </row>
    <row r="14" spans="1:27" s="50" customFormat="1" ht="20.85" customHeight="1">
      <c r="A14" s="38" t="str">
        <f>Resumo!A14</f>
        <v>5.0</v>
      </c>
      <c r="B14" s="392" t="str">
        <f>Resumo!B14</f>
        <v>IMPERMEABILIZAÇÃO E TRATAMENTOS</v>
      </c>
      <c r="C14" s="392"/>
      <c r="D14" s="392"/>
      <c r="E14" s="392"/>
      <c r="F14" s="392"/>
      <c r="G14" s="393">
        <f>Resumo!G14</f>
        <v>0</v>
      </c>
      <c r="H14" s="393"/>
      <c r="I14" s="324" t="e">
        <f t="shared" si="12"/>
        <v>#DIV/0!</v>
      </c>
      <c r="J14" s="135">
        <f t="shared" si="0"/>
        <v>0</v>
      </c>
      <c r="K14" s="59">
        <v>1</v>
      </c>
      <c r="L14" s="49">
        <f t="shared" si="1"/>
        <v>1</v>
      </c>
      <c r="M14" s="135">
        <f t="shared" si="2"/>
        <v>0</v>
      </c>
      <c r="N14" s="59"/>
      <c r="O14" s="49">
        <f t="shared" si="3"/>
        <v>1</v>
      </c>
      <c r="P14" s="135">
        <f t="shared" si="4"/>
        <v>0</v>
      </c>
      <c r="Q14" s="59"/>
      <c r="R14" s="49">
        <f t="shared" si="5"/>
        <v>1</v>
      </c>
      <c r="S14" s="135">
        <f t="shared" si="6"/>
        <v>0</v>
      </c>
      <c r="T14" s="59"/>
      <c r="U14" s="49">
        <f t="shared" si="7"/>
        <v>1</v>
      </c>
      <c r="V14" s="135">
        <f t="shared" si="8"/>
        <v>0</v>
      </c>
      <c r="W14" s="59"/>
      <c r="X14" s="49">
        <f t="shared" si="9"/>
        <v>1</v>
      </c>
      <c r="Y14" s="135">
        <f t="shared" si="10"/>
        <v>0</v>
      </c>
      <c r="Z14" s="59"/>
      <c r="AA14" s="49">
        <f t="shared" si="11"/>
        <v>1</v>
      </c>
    </row>
    <row r="15" spans="1:27" s="50" customFormat="1" ht="20.85" customHeight="1">
      <c r="A15" s="38" t="str">
        <f>Resumo!A15</f>
        <v>6.0</v>
      </c>
      <c r="B15" s="392" t="str">
        <f>Resumo!B15</f>
        <v>ALVENARIAS E VEDAÇÕES</v>
      </c>
      <c r="C15" s="392"/>
      <c r="D15" s="392"/>
      <c r="E15" s="392"/>
      <c r="F15" s="392"/>
      <c r="G15" s="393">
        <f>Resumo!G15</f>
        <v>0</v>
      </c>
      <c r="H15" s="393"/>
      <c r="I15" s="324" t="e">
        <f t="shared" si="12"/>
        <v>#DIV/0!</v>
      </c>
      <c r="J15" s="135">
        <f t="shared" si="0"/>
        <v>0</v>
      </c>
      <c r="K15" s="59"/>
      <c r="L15" s="49">
        <f t="shared" si="1"/>
        <v>0</v>
      </c>
      <c r="M15" s="135">
        <f t="shared" si="2"/>
        <v>0</v>
      </c>
      <c r="N15" s="59">
        <v>0.4</v>
      </c>
      <c r="O15" s="49">
        <f t="shared" si="3"/>
        <v>0.4</v>
      </c>
      <c r="P15" s="135">
        <f t="shared" si="4"/>
        <v>0</v>
      </c>
      <c r="Q15" s="59">
        <v>0.5</v>
      </c>
      <c r="R15" s="49">
        <f t="shared" si="5"/>
        <v>0.9</v>
      </c>
      <c r="S15" s="135">
        <f t="shared" si="6"/>
        <v>0</v>
      </c>
      <c r="T15" s="59">
        <v>0.1</v>
      </c>
      <c r="U15" s="49">
        <f t="shared" si="7"/>
        <v>1</v>
      </c>
      <c r="V15" s="135">
        <f t="shared" si="8"/>
        <v>0</v>
      </c>
      <c r="W15" s="59"/>
      <c r="X15" s="49">
        <f t="shared" si="9"/>
        <v>1</v>
      </c>
      <c r="Y15" s="135">
        <f t="shared" si="10"/>
        <v>0</v>
      </c>
      <c r="Z15" s="59"/>
      <c r="AA15" s="49">
        <f t="shared" si="11"/>
        <v>1</v>
      </c>
    </row>
    <row r="16" spans="1:27" s="50" customFormat="1" ht="20.85" customHeight="1">
      <c r="A16" s="38" t="str">
        <f>Resumo!A16</f>
        <v>7.0</v>
      </c>
      <c r="B16" s="392" t="str">
        <f>Resumo!B16</f>
        <v>REVESTIMENTOS</v>
      </c>
      <c r="C16" s="392"/>
      <c r="D16" s="392"/>
      <c r="E16" s="392"/>
      <c r="F16" s="392"/>
      <c r="G16" s="393">
        <f>Resumo!G16</f>
        <v>0</v>
      </c>
      <c r="H16" s="393"/>
      <c r="I16" s="324" t="e">
        <f t="shared" si="12"/>
        <v>#DIV/0!</v>
      </c>
      <c r="J16" s="135">
        <f t="shared" ref="J16:J23" si="13">K16*$G16</f>
        <v>0</v>
      </c>
      <c r="K16" s="59"/>
      <c r="L16" s="49">
        <f t="shared" ref="L16:L23" si="14">K16</f>
        <v>0</v>
      </c>
      <c r="M16" s="135">
        <f t="shared" ref="M16:M23" si="15">N16*$G16</f>
        <v>0</v>
      </c>
      <c r="N16" s="59">
        <v>0.2</v>
      </c>
      <c r="O16" s="49">
        <f t="shared" ref="O16:O23" si="16">L16+N16</f>
        <v>0.2</v>
      </c>
      <c r="P16" s="135">
        <f t="shared" ref="P16:P23" si="17">Q16*$G16</f>
        <v>0</v>
      </c>
      <c r="Q16" s="59">
        <v>0.55000000000000004</v>
      </c>
      <c r="R16" s="49">
        <f t="shared" ref="R16:R23" si="18">O16+Q16</f>
        <v>0.75</v>
      </c>
      <c r="S16" s="135">
        <f t="shared" ref="S16:S23" si="19">T16*$G16</f>
        <v>0</v>
      </c>
      <c r="T16" s="59">
        <v>0.25</v>
      </c>
      <c r="U16" s="49">
        <f t="shared" ref="U16:U23" si="20">R16+T16</f>
        <v>1</v>
      </c>
      <c r="V16" s="135">
        <f t="shared" ref="V16:V23" si="21">W16*$G16</f>
        <v>0</v>
      </c>
      <c r="W16" s="59"/>
      <c r="X16" s="49">
        <f t="shared" ref="X16:X23" si="22">U16+W16</f>
        <v>1</v>
      </c>
      <c r="Y16" s="135">
        <f t="shared" ref="Y16:Y23" si="23">Z16*$G16</f>
        <v>0</v>
      </c>
      <c r="Z16" s="59"/>
      <c r="AA16" s="49">
        <f t="shared" ref="AA16:AA23" si="24">X16+Z16</f>
        <v>1</v>
      </c>
    </row>
    <row r="17" spans="1:27" s="50" customFormat="1" ht="20.85" customHeight="1">
      <c r="A17" s="38" t="str">
        <f>Resumo!A17</f>
        <v>8.0</v>
      </c>
      <c r="B17" s="392" t="str">
        <f>Resumo!B17</f>
        <v>COBERTURA</v>
      </c>
      <c r="C17" s="392"/>
      <c r="D17" s="392"/>
      <c r="E17" s="392"/>
      <c r="F17" s="392"/>
      <c r="G17" s="393">
        <f>Resumo!G17</f>
        <v>0</v>
      </c>
      <c r="H17" s="393"/>
      <c r="I17" s="324" t="e">
        <f t="shared" si="12"/>
        <v>#DIV/0!</v>
      </c>
      <c r="J17" s="135">
        <f t="shared" si="13"/>
        <v>0</v>
      </c>
      <c r="K17" s="59"/>
      <c r="L17" s="49">
        <f t="shared" si="14"/>
        <v>0</v>
      </c>
      <c r="M17" s="135">
        <f t="shared" si="15"/>
        <v>0</v>
      </c>
      <c r="N17" s="59">
        <v>0.7</v>
      </c>
      <c r="O17" s="49">
        <f t="shared" si="16"/>
        <v>0.7</v>
      </c>
      <c r="P17" s="135">
        <f t="shared" si="17"/>
        <v>0</v>
      </c>
      <c r="Q17" s="59">
        <v>0.3</v>
      </c>
      <c r="R17" s="49">
        <f t="shared" si="18"/>
        <v>1</v>
      </c>
      <c r="S17" s="135">
        <f t="shared" si="19"/>
        <v>0</v>
      </c>
      <c r="T17" s="59"/>
      <c r="U17" s="49">
        <f t="shared" si="20"/>
        <v>1</v>
      </c>
      <c r="V17" s="135">
        <f t="shared" si="21"/>
        <v>0</v>
      </c>
      <c r="W17" s="59"/>
      <c r="X17" s="49">
        <f t="shared" si="22"/>
        <v>1</v>
      </c>
      <c r="Y17" s="135">
        <f t="shared" si="23"/>
        <v>0</v>
      </c>
      <c r="Z17" s="59"/>
      <c r="AA17" s="49">
        <f t="shared" si="24"/>
        <v>1</v>
      </c>
    </row>
    <row r="18" spans="1:27" s="50" customFormat="1" ht="20.85" customHeight="1">
      <c r="A18" s="38" t="str">
        <f>Resumo!A18</f>
        <v>9.0</v>
      </c>
      <c r="B18" s="392" t="str">
        <f>Resumo!B18</f>
        <v>ESQUADRIAS</v>
      </c>
      <c r="C18" s="392"/>
      <c r="D18" s="392"/>
      <c r="E18" s="392"/>
      <c r="F18" s="392"/>
      <c r="G18" s="393">
        <f>Resumo!G18</f>
        <v>0</v>
      </c>
      <c r="H18" s="393"/>
      <c r="I18" s="324" t="e">
        <f t="shared" si="12"/>
        <v>#DIV/0!</v>
      </c>
      <c r="J18" s="135">
        <f t="shared" si="13"/>
        <v>0</v>
      </c>
      <c r="K18" s="59"/>
      <c r="L18" s="49">
        <f t="shared" si="14"/>
        <v>0</v>
      </c>
      <c r="M18" s="135">
        <f t="shared" si="15"/>
        <v>0</v>
      </c>
      <c r="N18" s="59"/>
      <c r="O18" s="49">
        <f t="shared" si="16"/>
        <v>0</v>
      </c>
      <c r="P18" s="135">
        <f t="shared" si="17"/>
        <v>0</v>
      </c>
      <c r="Q18" s="59">
        <v>0.3</v>
      </c>
      <c r="R18" s="49">
        <f t="shared" si="18"/>
        <v>0.3</v>
      </c>
      <c r="S18" s="135">
        <f t="shared" si="19"/>
        <v>0</v>
      </c>
      <c r="T18" s="59">
        <v>0.3</v>
      </c>
      <c r="U18" s="49">
        <f t="shared" si="20"/>
        <v>0.6</v>
      </c>
      <c r="V18" s="135">
        <f t="shared" si="21"/>
        <v>0</v>
      </c>
      <c r="W18" s="59">
        <v>0.4</v>
      </c>
      <c r="X18" s="49">
        <f t="shared" si="22"/>
        <v>1</v>
      </c>
      <c r="Y18" s="135">
        <f t="shared" si="23"/>
        <v>0</v>
      </c>
      <c r="Z18" s="59"/>
      <c r="AA18" s="49">
        <f t="shared" si="24"/>
        <v>1</v>
      </c>
    </row>
    <row r="19" spans="1:27" s="50" customFormat="1" ht="20.85" customHeight="1">
      <c r="A19" s="38" t="str">
        <f>Resumo!A19</f>
        <v>10.0</v>
      </c>
      <c r="B19" s="392" t="str">
        <f>Resumo!B19</f>
        <v>PISOS E RODAPÉS E SOLEIRAS</v>
      </c>
      <c r="C19" s="392"/>
      <c r="D19" s="392"/>
      <c r="E19" s="392"/>
      <c r="F19" s="392"/>
      <c r="G19" s="393">
        <f>Resumo!G19</f>
        <v>0</v>
      </c>
      <c r="H19" s="393"/>
      <c r="I19" s="324" t="e">
        <f t="shared" si="12"/>
        <v>#DIV/0!</v>
      </c>
      <c r="J19" s="135">
        <f t="shared" si="13"/>
        <v>0</v>
      </c>
      <c r="K19" s="59"/>
      <c r="L19" s="49">
        <f t="shared" si="14"/>
        <v>0</v>
      </c>
      <c r="M19" s="135">
        <f t="shared" si="15"/>
        <v>0</v>
      </c>
      <c r="N19" s="59"/>
      <c r="O19" s="49">
        <f t="shared" si="16"/>
        <v>0</v>
      </c>
      <c r="P19" s="135">
        <f t="shared" si="17"/>
        <v>0</v>
      </c>
      <c r="Q19" s="59">
        <v>0.25</v>
      </c>
      <c r="R19" s="49">
        <f t="shared" si="18"/>
        <v>0.25</v>
      </c>
      <c r="S19" s="135">
        <f t="shared" si="19"/>
        <v>0</v>
      </c>
      <c r="T19" s="59">
        <v>0.65</v>
      </c>
      <c r="U19" s="49">
        <f t="shared" si="20"/>
        <v>0.9</v>
      </c>
      <c r="V19" s="135">
        <f t="shared" si="21"/>
        <v>0</v>
      </c>
      <c r="W19" s="59">
        <v>0.1</v>
      </c>
      <c r="X19" s="49">
        <f t="shared" si="22"/>
        <v>1</v>
      </c>
      <c r="Y19" s="135">
        <f t="shared" si="23"/>
        <v>0</v>
      </c>
      <c r="Z19" s="59"/>
      <c r="AA19" s="49">
        <f t="shared" si="24"/>
        <v>1</v>
      </c>
    </row>
    <row r="20" spans="1:27" s="50" customFormat="1" ht="20.85" customHeight="1">
      <c r="A20" s="38" t="str">
        <f>Resumo!A20</f>
        <v>11.0</v>
      </c>
      <c r="B20" s="392" t="str">
        <f>Resumo!B20</f>
        <v>PINTURA</v>
      </c>
      <c r="C20" s="392"/>
      <c r="D20" s="392"/>
      <c r="E20" s="392"/>
      <c r="F20" s="392"/>
      <c r="G20" s="393">
        <f>Resumo!G20</f>
        <v>0</v>
      </c>
      <c r="H20" s="393"/>
      <c r="I20" s="324" t="e">
        <f t="shared" si="12"/>
        <v>#DIV/0!</v>
      </c>
      <c r="J20" s="135">
        <f t="shared" si="13"/>
        <v>0</v>
      </c>
      <c r="K20" s="59"/>
      <c r="L20" s="49">
        <f t="shared" si="14"/>
        <v>0</v>
      </c>
      <c r="M20" s="135">
        <f t="shared" si="15"/>
        <v>0</v>
      </c>
      <c r="N20" s="59"/>
      <c r="O20" s="49">
        <f t="shared" si="16"/>
        <v>0</v>
      </c>
      <c r="P20" s="135">
        <f t="shared" si="17"/>
        <v>0</v>
      </c>
      <c r="Q20" s="59">
        <v>0.05</v>
      </c>
      <c r="R20" s="49">
        <f t="shared" si="18"/>
        <v>0.05</v>
      </c>
      <c r="S20" s="135">
        <f t="shared" si="19"/>
        <v>0</v>
      </c>
      <c r="T20" s="59">
        <v>0.1</v>
      </c>
      <c r="U20" s="49">
        <f t="shared" si="20"/>
        <v>0.15</v>
      </c>
      <c r="V20" s="135">
        <f t="shared" si="21"/>
        <v>0</v>
      </c>
      <c r="W20" s="59">
        <v>0.85</v>
      </c>
      <c r="X20" s="49">
        <f t="shared" si="22"/>
        <v>1</v>
      </c>
      <c r="Y20" s="135">
        <f t="shared" si="23"/>
        <v>0</v>
      </c>
      <c r="Z20" s="59"/>
      <c r="AA20" s="49">
        <f t="shared" si="24"/>
        <v>1</v>
      </c>
    </row>
    <row r="21" spans="1:27" s="50" customFormat="1" ht="20.85" customHeight="1">
      <c r="A21" s="38">
        <f>Resumo!A21</f>
        <v>12</v>
      </c>
      <c r="B21" s="392" t="str">
        <f>Resumo!B21</f>
        <v>INSTALAÇÕES HIDROSANITÁRIAS/ÁGUA PLUVIAL</v>
      </c>
      <c r="C21" s="392"/>
      <c r="D21" s="392"/>
      <c r="E21" s="392"/>
      <c r="F21" s="392"/>
      <c r="G21" s="393">
        <f>Resumo!G21</f>
        <v>0</v>
      </c>
      <c r="H21" s="393"/>
      <c r="I21" s="324" t="e">
        <f t="shared" si="12"/>
        <v>#DIV/0!</v>
      </c>
      <c r="J21" s="135">
        <f t="shared" si="13"/>
        <v>0</v>
      </c>
      <c r="K21" s="59"/>
      <c r="L21" s="49">
        <f t="shared" si="14"/>
        <v>0</v>
      </c>
      <c r="M21" s="135">
        <f t="shared" si="15"/>
        <v>0</v>
      </c>
      <c r="N21" s="59"/>
      <c r="O21" s="49">
        <f t="shared" si="16"/>
        <v>0</v>
      </c>
      <c r="P21" s="135">
        <f t="shared" si="17"/>
        <v>0</v>
      </c>
      <c r="Q21" s="59">
        <v>0.7</v>
      </c>
      <c r="R21" s="49">
        <f t="shared" si="18"/>
        <v>0.7</v>
      </c>
      <c r="S21" s="135">
        <f t="shared" si="19"/>
        <v>0</v>
      </c>
      <c r="T21" s="59">
        <v>0.25</v>
      </c>
      <c r="U21" s="49">
        <f t="shared" si="20"/>
        <v>0.95</v>
      </c>
      <c r="V21" s="135">
        <f t="shared" si="21"/>
        <v>0</v>
      </c>
      <c r="W21" s="59">
        <v>0.05</v>
      </c>
      <c r="X21" s="49">
        <f t="shared" si="22"/>
        <v>1</v>
      </c>
      <c r="Y21" s="135">
        <f t="shared" si="23"/>
        <v>0</v>
      </c>
      <c r="Z21" s="59"/>
      <c r="AA21" s="49">
        <f t="shared" si="24"/>
        <v>1</v>
      </c>
    </row>
    <row r="22" spans="1:27" s="50" customFormat="1" ht="20.85" customHeight="1">
      <c r="A22" s="38" t="str">
        <f>Resumo!A22</f>
        <v>13.0</v>
      </c>
      <c r="B22" s="392" t="str">
        <f>Resumo!B22</f>
        <v>LOUÇAS, METAIS E ACESSÓRIOS</v>
      </c>
      <c r="C22" s="392"/>
      <c r="D22" s="392"/>
      <c r="E22" s="392"/>
      <c r="F22" s="392"/>
      <c r="G22" s="393">
        <f>Resumo!G22</f>
        <v>0</v>
      </c>
      <c r="H22" s="393"/>
      <c r="I22" s="324" t="e">
        <f t="shared" si="12"/>
        <v>#DIV/0!</v>
      </c>
      <c r="J22" s="135">
        <f t="shared" si="13"/>
        <v>0</v>
      </c>
      <c r="K22" s="59"/>
      <c r="L22" s="49">
        <f t="shared" si="14"/>
        <v>0</v>
      </c>
      <c r="M22" s="135">
        <f t="shared" si="15"/>
        <v>0</v>
      </c>
      <c r="N22" s="59"/>
      <c r="O22" s="49">
        <f t="shared" si="16"/>
        <v>0</v>
      </c>
      <c r="P22" s="135">
        <f t="shared" si="17"/>
        <v>0</v>
      </c>
      <c r="Q22" s="59"/>
      <c r="R22" s="49">
        <f t="shared" si="18"/>
        <v>0</v>
      </c>
      <c r="S22" s="135">
        <f t="shared" si="19"/>
        <v>0</v>
      </c>
      <c r="T22" s="59">
        <v>0.05</v>
      </c>
      <c r="U22" s="49">
        <f t="shared" si="20"/>
        <v>0.05</v>
      </c>
      <c r="V22" s="135">
        <f t="shared" si="21"/>
        <v>0</v>
      </c>
      <c r="W22" s="59">
        <v>0.5</v>
      </c>
      <c r="X22" s="49">
        <f t="shared" si="22"/>
        <v>0.55000000000000004</v>
      </c>
      <c r="Y22" s="135">
        <f t="shared" si="23"/>
        <v>0</v>
      </c>
      <c r="Z22" s="59">
        <v>0.45</v>
      </c>
      <c r="AA22" s="49">
        <f t="shared" si="24"/>
        <v>1</v>
      </c>
    </row>
    <row r="23" spans="1:27" s="50" customFormat="1" ht="20.85" customHeight="1">
      <c r="A23" s="38" t="str">
        <f>Resumo!A23</f>
        <v>14.0</v>
      </c>
      <c r="B23" s="392" t="str">
        <f>Resumo!B23</f>
        <v xml:space="preserve">INSTALAÇÕES ELÉTRICAS </v>
      </c>
      <c r="C23" s="392"/>
      <c r="D23" s="392"/>
      <c r="E23" s="392"/>
      <c r="F23" s="392"/>
      <c r="G23" s="393">
        <f>Resumo!G23</f>
        <v>0</v>
      </c>
      <c r="H23" s="393"/>
      <c r="I23" s="324" t="e">
        <f t="shared" si="12"/>
        <v>#DIV/0!</v>
      </c>
      <c r="J23" s="135">
        <f t="shared" si="13"/>
        <v>0</v>
      </c>
      <c r="K23" s="59"/>
      <c r="L23" s="49">
        <f t="shared" si="14"/>
        <v>0</v>
      </c>
      <c r="M23" s="135">
        <f t="shared" si="15"/>
        <v>0</v>
      </c>
      <c r="N23" s="59"/>
      <c r="O23" s="49">
        <f t="shared" si="16"/>
        <v>0</v>
      </c>
      <c r="P23" s="135">
        <f t="shared" si="17"/>
        <v>0</v>
      </c>
      <c r="Q23" s="59">
        <v>0.2</v>
      </c>
      <c r="R23" s="49">
        <f t="shared" si="18"/>
        <v>0.2</v>
      </c>
      <c r="S23" s="135">
        <f t="shared" si="19"/>
        <v>0</v>
      </c>
      <c r="T23" s="59">
        <v>0.35</v>
      </c>
      <c r="U23" s="49">
        <f t="shared" si="20"/>
        <v>0.55000000000000004</v>
      </c>
      <c r="V23" s="135">
        <f t="shared" si="21"/>
        <v>0</v>
      </c>
      <c r="W23" s="59">
        <v>0.45</v>
      </c>
      <c r="X23" s="49">
        <f t="shared" si="22"/>
        <v>1</v>
      </c>
      <c r="Y23" s="135">
        <f t="shared" si="23"/>
        <v>0</v>
      </c>
      <c r="Z23" s="59"/>
      <c r="AA23" s="49">
        <f t="shared" si="24"/>
        <v>1</v>
      </c>
    </row>
    <row r="24" spans="1:27" s="50" customFormat="1" ht="20.85" hidden="1" customHeight="1">
      <c r="A24" s="38" t="str">
        <f>Resumo!A24</f>
        <v>15.0</v>
      </c>
      <c r="B24" s="392" t="str">
        <f>Resumo!B24</f>
        <v>INSTALAÇÕES ELÉTRICAS - SPDA</v>
      </c>
      <c r="C24" s="392"/>
      <c r="D24" s="392"/>
      <c r="E24" s="392"/>
      <c r="F24" s="392"/>
      <c r="G24" s="393">
        <f>Resumo!G24</f>
        <v>0</v>
      </c>
      <c r="H24" s="393"/>
      <c r="I24" s="324" t="e">
        <f t="shared" si="12"/>
        <v>#DIV/0!</v>
      </c>
      <c r="J24" s="135">
        <f t="shared" ref="J24:J27" si="25">K24*$G24</f>
        <v>0</v>
      </c>
      <c r="K24" s="59"/>
      <c r="L24" s="49">
        <f t="shared" ref="L24:L27" si="26">K24</f>
        <v>0</v>
      </c>
      <c r="M24" s="135">
        <f t="shared" ref="M24:M27" si="27">N24*$G24</f>
        <v>0</v>
      </c>
      <c r="N24" s="59"/>
      <c r="O24" s="49">
        <f t="shared" ref="O24:O27" si="28">L24+N24</f>
        <v>0</v>
      </c>
      <c r="P24" s="135">
        <f t="shared" ref="P24:P27" si="29">Q24*$G24</f>
        <v>0</v>
      </c>
      <c r="Q24" s="59"/>
      <c r="R24" s="49">
        <f t="shared" ref="R24:R27" si="30">O24+Q24</f>
        <v>0</v>
      </c>
      <c r="S24" s="135">
        <f t="shared" ref="S24:S27" si="31">T24*$G24</f>
        <v>0</v>
      </c>
      <c r="T24" s="59"/>
      <c r="U24" s="49">
        <f t="shared" ref="U24:U27" si="32">R24+T24</f>
        <v>0</v>
      </c>
      <c r="V24" s="135">
        <f t="shared" ref="V24:V27" si="33">W24*$G24</f>
        <v>0</v>
      </c>
      <c r="W24" s="59"/>
      <c r="X24" s="49">
        <f t="shared" ref="X24:X27" si="34">U24+W24</f>
        <v>0</v>
      </c>
      <c r="Y24" s="135">
        <f t="shared" ref="Y24:Y27" si="35">Z24*$G24</f>
        <v>0</v>
      </c>
      <c r="Z24" s="59"/>
      <c r="AA24" s="49">
        <f t="shared" ref="AA24:AA27" si="36">X24+Z24</f>
        <v>0</v>
      </c>
    </row>
    <row r="25" spans="1:27" s="50" customFormat="1" ht="20.85" customHeight="1">
      <c r="A25" s="38" t="str">
        <f>Resumo!A25</f>
        <v>16.0</v>
      </c>
      <c r="B25" s="392" t="str">
        <f>Resumo!B25</f>
        <v>INSTALAÇÕES DE SISTEMA DE EMERGENCIA E SEGURANÇA CONTRA INCENDIO</v>
      </c>
      <c r="C25" s="392"/>
      <c r="D25" s="392"/>
      <c r="E25" s="392"/>
      <c r="F25" s="392"/>
      <c r="G25" s="393">
        <f>Resumo!G25</f>
        <v>0</v>
      </c>
      <c r="H25" s="393"/>
      <c r="I25" s="324" t="e">
        <f t="shared" si="12"/>
        <v>#DIV/0!</v>
      </c>
      <c r="J25" s="135">
        <f t="shared" si="25"/>
        <v>0</v>
      </c>
      <c r="K25" s="59"/>
      <c r="L25" s="49">
        <f t="shared" si="26"/>
        <v>0</v>
      </c>
      <c r="M25" s="135">
        <f t="shared" si="27"/>
        <v>0</v>
      </c>
      <c r="N25" s="59"/>
      <c r="O25" s="49">
        <f t="shared" si="28"/>
        <v>0</v>
      </c>
      <c r="P25" s="135">
        <f t="shared" si="29"/>
        <v>0</v>
      </c>
      <c r="Q25" s="59"/>
      <c r="R25" s="49">
        <f t="shared" si="30"/>
        <v>0</v>
      </c>
      <c r="S25" s="135">
        <f t="shared" si="31"/>
        <v>0</v>
      </c>
      <c r="T25" s="59"/>
      <c r="U25" s="49">
        <f t="shared" si="32"/>
        <v>0</v>
      </c>
      <c r="V25" s="135">
        <f t="shared" si="33"/>
        <v>0</v>
      </c>
      <c r="W25" s="59">
        <v>1</v>
      </c>
      <c r="X25" s="49">
        <f t="shared" si="34"/>
        <v>1</v>
      </c>
      <c r="Y25" s="135">
        <f t="shared" si="35"/>
        <v>0</v>
      </c>
      <c r="Z25" s="59"/>
      <c r="AA25" s="49">
        <f t="shared" si="36"/>
        <v>1</v>
      </c>
    </row>
    <row r="26" spans="1:27" s="50" customFormat="1" ht="20.85" customHeight="1">
      <c r="A26" s="38" t="str">
        <f>Resumo!A26</f>
        <v>17.0</v>
      </c>
      <c r="B26" s="392" t="str">
        <f>Resumo!B26</f>
        <v>SERVIÇOS EXTERNOS A EDIFICAÇÃO</v>
      </c>
      <c r="C26" s="392"/>
      <c r="D26" s="392"/>
      <c r="E26" s="392"/>
      <c r="F26" s="392"/>
      <c r="G26" s="393">
        <f>Resumo!G26</f>
        <v>0</v>
      </c>
      <c r="H26" s="393"/>
      <c r="I26" s="324" t="e">
        <f t="shared" si="12"/>
        <v>#DIV/0!</v>
      </c>
      <c r="J26" s="135">
        <f t="shared" si="25"/>
        <v>0</v>
      </c>
      <c r="K26" s="59"/>
      <c r="L26" s="49">
        <f t="shared" si="26"/>
        <v>0</v>
      </c>
      <c r="M26" s="135">
        <f t="shared" si="27"/>
        <v>0</v>
      </c>
      <c r="N26" s="59"/>
      <c r="O26" s="49">
        <f t="shared" si="28"/>
        <v>0</v>
      </c>
      <c r="P26" s="135">
        <f t="shared" si="29"/>
        <v>0</v>
      </c>
      <c r="Q26" s="59"/>
      <c r="R26" s="49">
        <f t="shared" si="30"/>
        <v>0</v>
      </c>
      <c r="S26" s="135">
        <f t="shared" si="31"/>
        <v>0</v>
      </c>
      <c r="T26" s="59">
        <v>0.2</v>
      </c>
      <c r="U26" s="49">
        <f t="shared" si="32"/>
        <v>0.2</v>
      </c>
      <c r="V26" s="135">
        <f t="shared" si="33"/>
        <v>0</v>
      </c>
      <c r="W26" s="59">
        <v>0.3</v>
      </c>
      <c r="X26" s="49">
        <f t="shared" si="34"/>
        <v>0.5</v>
      </c>
      <c r="Y26" s="135">
        <f t="shared" si="35"/>
        <v>0</v>
      </c>
      <c r="Z26" s="59">
        <v>0.5</v>
      </c>
      <c r="AA26" s="49">
        <f t="shared" si="36"/>
        <v>1</v>
      </c>
    </row>
    <row r="27" spans="1:27" s="50" customFormat="1" ht="20.85" customHeight="1">
      <c r="A27" s="38" t="str">
        <f>Resumo!A27</f>
        <v>18.0</v>
      </c>
      <c r="B27" s="392" t="str">
        <f>Resumo!B27</f>
        <v>SERVIÇOS COMPLEMENTARES FINAIS</v>
      </c>
      <c r="C27" s="392"/>
      <c r="D27" s="392"/>
      <c r="E27" s="392"/>
      <c r="F27" s="392"/>
      <c r="G27" s="393">
        <f>Resumo!G27</f>
        <v>0</v>
      </c>
      <c r="H27" s="393"/>
      <c r="I27" s="324" t="e">
        <f t="shared" si="12"/>
        <v>#DIV/0!</v>
      </c>
      <c r="J27" s="135">
        <f t="shared" si="25"/>
        <v>0</v>
      </c>
      <c r="K27" s="59"/>
      <c r="L27" s="49">
        <f t="shared" si="26"/>
        <v>0</v>
      </c>
      <c r="M27" s="135">
        <f t="shared" si="27"/>
        <v>0</v>
      </c>
      <c r="N27" s="59"/>
      <c r="O27" s="49">
        <f t="shared" si="28"/>
        <v>0</v>
      </c>
      <c r="P27" s="135">
        <f t="shared" si="29"/>
        <v>0</v>
      </c>
      <c r="Q27" s="59"/>
      <c r="R27" s="49">
        <f t="shared" si="30"/>
        <v>0</v>
      </c>
      <c r="S27" s="135">
        <f t="shared" si="31"/>
        <v>0</v>
      </c>
      <c r="T27" s="59"/>
      <c r="U27" s="49">
        <f t="shared" si="32"/>
        <v>0</v>
      </c>
      <c r="V27" s="135">
        <f t="shared" si="33"/>
        <v>0</v>
      </c>
      <c r="W27" s="59">
        <v>0</v>
      </c>
      <c r="X27" s="49">
        <f t="shared" si="34"/>
        <v>0</v>
      </c>
      <c r="Y27" s="135">
        <f t="shared" si="35"/>
        <v>0</v>
      </c>
      <c r="Z27" s="59">
        <v>1</v>
      </c>
      <c r="AA27" s="49">
        <f t="shared" si="36"/>
        <v>1</v>
      </c>
    </row>
    <row r="28" spans="1:27" s="50" customFormat="1" ht="20.85" customHeight="1">
      <c r="A28" s="397" t="s">
        <v>678</v>
      </c>
      <c r="B28" s="398"/>
      <c r="C28" s="398"/>
      <c r="D28" s="398"/>
      <c r="E28" s="398"/>
      <c r="F28" s="399"/>
      <c r="G28" s="400">
        <f>SUM(G10:H27)</f>
        <v>0</v>
      </c>
      <c r="H28" s="400"/>
      <c r="I28" s="218" t="e">
        <f>SUM(I10:I27)</f>
        <v>#DIV/0!</v>
      </c>
      <c r="J28" s="400">
        <f>SUM(J10:J27)</f>
        <v>0</v>
      </c>
      <c r="K28" s="400"/>
      <c r="L28" s="218" t="e">
        <f>J28/$G28</f>
        <v>#DIV/0!</v>
      </c>
      <c r="M28" s="400">
        <f>SUM(M10:M27)</f>
        <v>0</v>
      </c>
      <c r="N28" s="400"/>
      <c r="O28" s="218" t="e">
        <f>M28/$G28</f>
        <v>#DIV/0!</v>
      </c>
      <c r="P28" s="400">
        <f>SUM(P10:P27)</f>
        <v>0</v>
      </c>
      <c r="Q28" s="400"/>
      <c r="R28" s="218" t="e">
        <f>P28/$G28</f>
        <v>#DIV/0!</v>
      </c>
      <c r="S28" s="400">
        <f>SUM(S10:S27)</f>
        <v>0</v>
      </c>
      <c r="T28" s="400"/>
      <c r="U28" s="218" t="e">
        <f>S28/$G28</f>
        <v>#DIV/0!</v>
      </c>
      <c r="V28" s="400">
        <f>SUM(V10:V27)</f>
        <v>0</v>
      </c>
      <c r="W28" s="400"/>
      <c r="X28" s="218" t="e">
        <f>V28/$G28</f>
        <v>#DIV/0!</v>
      </c>
      <c r="Y28" s="400">
        <f>SUM(Y10:Y27)</f>
        <v>0</v>
      </c>
      <c r="Z28" s="400"/>
      <c r="AA28" s="218" t="e">
        <f>Y28/$G28</f>
        <v>#DIV/0!</v>
      </c>
    </row>
    <row r="29" spans="1:27" s="50" customFormat="1" ht="20.85" customHeight="1">
      <c r="A29" s="397" t="s">
        <v>679</v>
      </c>
      <c r="B29" s="398"/>
      <c r="C29" s="398"/>
      <c r="D29" s="398"/>
      <c r="E29" s="398"/>
      <c r="F29" s="399"/>
      <c r="G29" s="277"/>
      <c r="H29" s="277"/>
      <c r="I29" s="278"/>
      <c r="J29" s="400">
        <f>J28</f>
        <v>0</v>
      </c>
      <c r="K29" s="400"/>
      <c r="L29" s="218" t="e">
        <f>J29/$G28</f>
        <v>#DIV/0!</v>
      </c>
      <c r="M29" s="400">
        <f>J29+M28</f>
        <v>0</v>
      </c>
      <c r="N29" s="400"/>
      <c r="O29" s="218" t="e">
        <f>M29/$G28</f>
        <v>#DIV/0!</v>
      </c>
      <c r="P29" s="400">
        <f>M29+P28</f>
        <v>0</v>
      </c>
      <c r="Q29" s="400"/>
      <c r="R29" s="218" t="e">
        <f>P29/$G28</f>
        <v>#DIV/0!</v>
      </c>
      <c r="S29" s="400">
        <f>P29+S28</f>
        <v>0</v>
      </c>
      <c r="T29" s="400"/>
      <c r="U29" s="218" t="e">
        <f>S29/$G28</f>
        <v>#DIV/0!</v>
      </c>
      <c r="V29" s="400">
        <f>S29+V28</f>
        <v>0</v>
      </c>
      <c r="W29" s="400"/>
      <c r="X29" s="218" t="e">
        <f>V29/$G28</f>
        <v>#DIV/0!</v>
      </c>
      <c r="Y29" s="400">
        <f>V29+Y28</f>
        <v>0</v>
      </c>
      <c r="Z29" s="400"/>
      <c r="AA29" s="218" t="e">
        <f>Y29/$G28</f>
        <v>#DIV/0!</v>
      </c>
    </row>
    <row r="30" spans="1:27" customFormat="1" ht="4.5" customHeight="1"/>
    <row r="31" spans="1:27" ht="20.85" customHeight="1">
      <c r="A31" s="42"/>
      <c r="B31" s="42"/>
      <c r="C31" s="42"/>
      <c r="D31" s="42"/>
      <c r="E31" s="42"/>
      <c r="F31" s="42"/>
      <c r="G31" s="42"/>
      <c r="H31" s="42"/>
      <c r="I31" s="42"/>
    </row>
    <row r="32" spans="1:27" ht="20.85" customHeight="1">
      <c r="A32" s="42"/>
      <c r="B32" s="42"/>
      <c r="C32" s="42"/>
      <c r="D32" s="42"/>
      <c r="E32" s="42"/>
      <c r="F32" s="42"/>
      <c r="G32" s="42"/>
      <c r="H32" s="42"/>
      <c r="I32" s="42"/>
    </row>
  </sheetData>
  <mergeCells count="64">
    <mergeCell ref="V29:W29"/>
    <mergeCell ref="S8:U8"/>
    <mergeCell ref="S29:T29"/>
    <mergeCell ref="P29:Q29"/>
    <mergeCell ref="Y8:AA8"/>
    <mergeCell ref="Y28:Z28"/>
    <mergeCell ref="Y29:Z29"/>
    <mergeCell ref="P8:R8"/>
    <mergeCell ref="P28:Q28"/>
    <mergeCell ref="V8:X8"/>
    <mergeCell ref="S28:T28"/>
    <mergeCell ref="V28:W28"/>
    <mergeCell ref="J8:L8"/>
    <mergeCell ref="A29:F29"/>
    <mergeCell ref="A28:F28"/>
    <mergeCell ref="G28:H28"/>
    <mergeCell ref="M8:O8"/>
    <mergeCell ref="J28:K28"/>
    <mergeCell ref="J29:K29"/>
    <mergeCell ref="M28:N28"/>
    <mergeCell ref="M29:N29"/>
    <mergeCell ref="B10:F10"/>
    <mergeCell ref="G10:H10"/>
    <mergeCell ref="B18:F18"/>
    <mergeCell ref="G18:H18"/>
    <mergeCell ref="B19:F19"/>
    <mergeCell ref="G19:H19"/>
    <mergeCell ref="B17:F17"/>
    <mergeCell ref="B22:F22"/>
    <mergeCell ref="G22:H22"/>
    <mergeCell ref="B23:F23"/>
    <mergeCell ref="G23:H23"/>
    <mergeCell ref="B24:F24"/>
    <mergeCell ref="G24:H24"/>
    <mergeCell ref="B25:F25"/>
    <mergeCell ref="G25:H25"/>
    <mergeCell ref="B26:F26"/>
    <mergeCell ref="G26:H26"/>
    <mergeCell ref="B27:F27"/>
    <mergeCell ref="G27:H27"/>
    <mergeCell ref="B14:F14"/>
    <mergeCell ref="G14:H14"/>
    <mergeCell ref="B15:F15"/>
    <mergeCell ref="G15:H15"/>
    <mergeCell ref="B16:F16"/>
    <mergeCell ref="G16:H16"/>
    <mergeCell ref="G17:H17"/>
    <mergeCell ref="B20:F20"/>
    <mergeCell ref="G20:H20"/>
    <mergeCell ref="B21:F21"/>
    <mergeCell ref="G21:H21"/>
    <mergeCell ref="A1:I1"/>
    <mergeCell ref="E2:F2"/>
    <mergeCell ref="B4:G4"/>
    <mergeCell ref="I8:I9"/>
    <mergeCell ref="B8:F9"/>
    <mergeCell ref="A8:A9"/>
    <mergeCell ref="G8:H9"/>
    <mergeCell ref="B11:F11"/>
    <mergeCell ref="G11:H11"/>
    <mergeCell ref="B12:F12"/>
    <mergeCell ref="G12:H12"/>
    <mergeCell ref="B13:F13"/>
    <mergeCell ref="G13:H13"/>
  </mergeCells>
  <pageMargins left="0.59055118110236227" right="0.11811023622047245" top="0.51181102362204722" bottom="0.98425196850393704" header="0.31496062992125984" footer="0.31496062992125984"/>
  <pageSetup paperSize="9" scale="67" orientation="landscape" horizontalDpi="300" verticalDpi="300" r:id="rId1"/>
  <headerFooter>
    <oddFooter>&amp;L&amp;G&amp;C&amp;"-,Negrito"&amp;9Luciano C. Scaburi
&amp;"-,Regular" Engenheiro Civil 
CREA 170072976-4&amp;R&amp;P de &amp;N</oddFooter>
  </headerFooter>
  <colBreaks count="1" manualBreakCount="1">
    <brk id="18" max="29"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zoomScaleSheetLayoutView="100" workbookViewId="0">
      <selection activeCell="G35" sqref="G35"/>
    </sheetView>
  </sheetViews>
  <sheetFormatPr defaultRowHeight="15.75"/>
  <cols>
    <col min="1" max="1" width="9.140625" style="50"/>
    <col min="2" max="2" width="22.28515625" style="50" bestFit="1" customWidth="1"/>
    <col min="3" max="3" width="7.5703125" style="50" customWidth="1"/>
    <col min="4" max="4" width="4.85546875" style="50" customWidth="1"/>
    <col min="5" max="5" width="7.140625" style="50" customWidth="1"/>
    <col min="6" max="6" width="13.140625" style="50" customWidth="1"/>
    <col min="7" max="7" width="12.28515625" style="50" customWidth="1"/>
    <col min="8" max="8" width="11.140625" style="50" customWidth="1"/>
    <col min="9" max="9" width="9.42578125" style="50" customWidth="1"/>
    <col min="10" max="10" width="8.28515625" style="50" customWidth="1"/>
    <col min="11" max="11" width="6.7109375" style="50" customWidth="1"/>
    <col min="12" max="13" width="9.140625" style="50"/>
    <col min="14" max="15" width="18.5703125" style="50" customWidth="1"/>
    <col min="16" max="16384" width="9.140625" style="50"/>
  </cols>
  <sheetData>
    <row r="1" spans="1:10" ht="15" customHeight="1">
      <c r="A1" s="419" t="str">
        <f>Orçamento!A1</f>
        <v>Construção do Centro de Multiplo Uso Santa Maria</v>
      </c>
      <c r="B1" s="419"/>
      <c r="C1" s="419"/>
      <c r="D1" s="419"/>
      <c r="E1" s="419"/>
      <c r="F1" s="419"/>
      <c r="G1" s="419"/>
      <c r="H1" s="419"/>
      <c r="I1" s="419"/>
      <c r="J1" s="419"/>
    </row>
    <row r="2" spans="1:10" ht="21" customHeight="1">
      <c r="A2" s="280" t="str">
        <f>Orçamento!A3</f>
        <v>Proprietário:  Municipio de Sorriso</v>
      </c>
      <c r="B2" s="281"/>
      <c r="C2" s="282"/>
      <c r="D2" s="283"/>
      <c r="E2" s="382" t="s">
        <v>7</v>
      </c>
      <c r="F2" s="382"/>
      <c r="G2" s="284">
        <f>Resumo!G3</f>
        <v>0</v>
      </c>
      <c r="H2" s="285" t="s">
        <v>9</v>
      </c>
      <c r="I2" s="286">
        <f>Orçamento!J3</f>
        <v>43339</v>
      </c>
      <c r="J2" s="311"/>
    </row>
    <row r="3" spans="1:10" ht="21" customHeight="1">
      <c r="A3" s="280" t="str">
        <f>Orçamento!B4</f>
        <v>Construção do Centro de Multiplo Uso Santa Maria</v>
      </c>
      <c r="B3" s="280"/>
      <c r="C3" s="280"/>
      <c r="D3" s="280"/>
      <c r="E3" s="288"/>
      <c r="F3" s="285" t="s">
        <v>8</v>
      </c>
      <c r="G3" s="284">
        <f>G2/B5</f>
        <v>0</v>
      </c>
      <c r="H3" s="285" t="s">
        <v>10</v>
      </c>
      <c r="I3" s="289">
        <f>'BDI - Serviços'!I24</f>
        <v>0.2487</v>
      </c>
      <c r="J3" s="311"/>
    </row>
    <row r="4" spans="1:10" ht="21" customHeight="1">
      <c r="A4" s="280" t="str">
        <f>Orçamento!A5</f>
        <v>Local:</v>
      </c>
      <c r="B4" s="383" t="str">
        <f>Orçamento!B5</f>
        <v>Local: Rua Santa Agatha - Equip. Comunitário 01, Quadra 08 - Bairro Santa Maria - Sorriso MT</v>
      </c>
      <c r="C4" s="383"/>
      <c r="D4" s="383"/>
      <c r="E4" s="383"/>
      <c r="F4" s="383"/>
      <c r="G4" s="383"/>
      <c r="H4" s="290" t="s">
        <v>11</v>
      </c>
      <c r="I4" s="291" t="str">
        <f>Orçamento!J6</f>
        <v>SINAPI - JUNHO 2018</v>
      </c>
      <c r="J4" s="311"/>
    </row>
    <row r="5" spans="1:10" ht="21" customHeight="1">
      <c r="A5" s="280" t="str">
        <f>Orçamento!A6</f>
        <v xml:space="preserve">Área: </v>
      </c>
      <c r="B5" s="292">
        <f>Orçamento!B6</f>
        <v>306.3</v>
      </c>
      <c r="C5" s="280"/>
      <c r="D5" s="293" t="str">
        <f>Orçamento!E7</f>
        <v>Arredondamentos: Opções → Avançado → Fórmulas → "Definir Precisão Conforme Exibido"</v>
      </c>
      <c r="G5" s="281"/>
      <c r="H5" s="281"/>
      <c r="I5" s="280"/>
      <c r="J5" s="311"/>
    </row>
    <row r="6" spans="1:10" ht="21" customHeight="1">
      <c r="A6" s="291" t="str">
        <f>Orçamento!A7</f>
        <v>Responsável Técnico: Luciano Scaburi - Engenheiro Civil - CREA 170072976-4</v>
      </c>
      <c r="B6" s="281"/>
      <c r="C6" s="282"/>
      <c r="D6" s="283"/>
      <c r="E6" s="281"/>
      <c r="F6" s="281"/>
      <c r="G6" s="287"/>
      <c r="H6" s="281"/>
      <c r="I6" s="280"/>
      <c r="J6" s="311"/>
    </row>
    <row r="7" spans="1:10" ht="17.25">
      <c r="A7" s="269"/>
      <c r="B7" s="274"/>
      <c r="C7" s="275"/>
      <c r="D7" s="276"/>
      <c r="E7" s="274"/>
      <c r="F7" s="274"/>
      <c r="G7" s="42"/>
      <c r="H7" s="274"/>
      <c r="I7" s="9"/>
      <c r="J7" s="25"/>
    </row>
    <row r="8" spans="1:10" ht="17.25">
      <c r="A8" s="407" t="s">
        <v>287</v>
      </c>
      <c r="B8" s="407"/>
      <c r="C8" s="407"/>
      <c r="D8" s="407"/>
      <c r="E8" s="407"/>
      <c r="F8" s="407"/>
      <c r="G8" s="407"/>
      <c r="H8" s="407"/>
      <c r="I8" s="407"/>
      <c r="J8" s="407"/>
    </row>
    <row r="9" spans="1:10">
      <c r="A9" s="61" t="s">
        <v>40</v>
      </c>
      <c r="B9" s="409" t="s">
        <v>41</v>
      </c>
      <c r="C9" s="410"/>
      <c r="D9" s="410"/>
      <c r="E9" s="410"/>
      <c r="F9" s="410"/>
      <c r="G9" s="410"/>
      <c r="H9" s="411"/>
      <c r="I9" s="422">
        <f>SUM(I10:I13)</f>
        <v>7.2999999999999995E-2</v>
      </c>
      <c r="J9" s="422"/>
    </row>
    <row r="10" spans="1:10">
      <c r="A10" s="95" t="s">
        <v>42</v>
      </c>
      <c r="B10" s="408" t="s">
        <v>43</v>
      </c>
      <c r="C10" s="408"/>
      <c r="D10" s="408"/>
      <c r="E10" s="408"/>
      <c r="F10" s="406" t="s">
        <v>44</v>
      </c>
      <c r="G10" s="406"/>
      <c r="H10" s="406"/>
      <c r="I10" s="412">
        <v>0.04</v>
      </c>
      <c r="J10" s="412"/>
    </row>
    <row r="11" spans="1:10">
      <c r="A11" s="95" t="s">
        <v>45</v>
      </c>
      <c r="B11" s="408" t="s">
        <v>46</v>
      </c>
      <c r="C11" s="408"/>
      <c r="D11" s="408"/>
      <c r="E11" s="408"/>
      <c r="F11" s="406" t="s">
        <v>47</v>
      </c>
      <c r="G11" s="406"/>
      <c r="H11" s="406"/>
      <c r="I11" s="412">
        <v>8.0000000000000002E-3</v>
      </c>
      <c r="J11" s="412"/>
    </row>
    <row r="12" spans="1:10">
      <c r="A12" s="95" t="s">
        <v>48</v>
      </c>
      <c r="B12" s="408" t="s">
        <v>49</v>
      </c>
      <c r="C12" s="408"/>
      <c r="D12" s="408"/>
      <c r="E12" s="408"/>
      <c r="F12" s="406" t="s">
        <v>50</v>
      </c>
      <c r="G12" s="406"/>
      <c r="H12" s="406"/>
      <c r="I12" s="412">
        <v>1.2699999999999999E-2</v>
      </c>
      <c r="J12" s="412"/>
    </row>
    <row r="13" spans="1:10">
      <c r="A13" s="95" t="s">
        <v>51</v>
      </c>
      <c r="B13" s="408" t="s">
        <v>52</v>
      </c>
      <c r="C13" s="408"/>
      <c r="D13" s="408"/>
      <c r="E13" s="408"/>
      <c r="F13" s="406" t="s">
        <v>53</v>
      </c>
      <c r="G13" s="406"/>
      <c r="H13" s="406"/>
      <c r="I13" s="412">
        <v>1.23E-2</v>
      </c>
      <c r="J13" s="412"/>
    </row>
    <row r="14" spans="1:10">
      <c r="A14" s="95"/>
      <c r="B14" s="406"/>
      <c r="C14" s="406"/>
      <c r="D14" s="406"/>
      <c r="E14" s="406"/>
      <c r="F14" s="406"/>
      <c r="G14" s="406"/>
      <c r="H14" s="406"/>
      <c r="I14" s="412"/>
      <c r="J14" s="412"/>
    </row>
    <row r="15" spans="1:10">
      <c r="A15" s="61" t="s">
        <v>54</v>
      </c>
      <c r="B15" s="409" t="s">
        <v>55</v>
      </c>
      <c r="C15" s="410"/>
      <c r="D15" s="410"/>
      <c r="E15" s="410"/>
      <c r="F15" s="410"/>
      <c r="G15" s="410"/>
      <c r="H15" s="411"/>
      <c r="I15" s="422">
        <f>SUM(I16:I19)</f>
        <v>7.6499999999999999E-2</v>
      </c>
      <c r="J15" s="422"/>
    </row>
    <row r="16" spans="1:10">
      <c r="A16" s="95" t="s">
        <v>56</v>
      </c>
      <c r="B16" s="408" t="s">
        <v>57</v>
      </c>
      <c r="C16" s="408"/>
      <c r="D16" s="408"/>
      <c r="E16" s="408"/>
      <c r="F16" s="408"/>
      <c r="G16" s="408"/>
      <c r="H16" s="408"/>
      <c r="I16" s="412">
        <v>6.4999999999999997E-3</v>
      </c>
      <c r="J16" s="412"/>
    </row>
    <row r="17" spans="1:14">
      <c r="A17" s="95" t="s">
        <v>58</v>
      </c>
      <c r="B17" s="408" t="s">
        <v>59</v>
      </c>
      <c r="C17" s="408"/>
      <c r="D17" s="408"/>
      <c r="E17" s="408"/>
      <c r="F17" s="408"/>
      <c r="G17" s="408"/>
      <c r="H17" s="408"/>
      <c r="I17" s="412">
        <v>0.03</v>
      </c>
      <c r="J17" s="412"/>
    </row>
    <row r="18" spans="1:14">
      <c r="A18" s="95" t="s">
        <v>60</v>
      </c>
      <c r="B18" s="408" t="s">
        <v>61</v>
      </c>
      <c r="C18" s="408"/>
      <c r="D18" s="408"/>
      <c r="E18" s="408"/>
      <c r="F18" s="408"/>
      <c r="G18" s="408"/>
      <c r="H18" s="408"/>
      <c r="I18" s="412">
        <v>0.02</v>
      </c>
      <c r="J18" s="412"/>
    </row>
    <row r="19" spans="1:14">
      <c r="A19" s="95" t="s">
        <v>70</v>
      </c>
      <c r="B19" s="401" t="s">
        <v>284</v>
      </c>
      <c r="C19" s="402"/>
      <c r="D19" s="402"/>
      <c r="E19" s="402"/>
      <c r="F19" s="402"/>
      <c r="G19" s="402"/>
      <c r="H19" s="403"/>
      <c r="I19" s="404">
        <v>0.02</v>
      </c>
      <c r="J19" s="405"/>
    </row>
    <row r="20" spans="1:14">
      <c r="A20" s="95"/>
      <c r="B20" s="406"/>
      <c r="C20" s="406"/>
      <c r="D20" s="406"/>
      <c r="E20" s="406"/>
      <c r="F20" s="406"/>
      <c r="G20" s="406"/>
      <c r="H20" s="406"/>
      <c r="I20" s="406"/>
      <c r="J20" s="406"/>
    </row>
    <row r="21" spans="1:14">
      <c r="A21" s="61" t="s">
        <v>62</v>
      </c>
      <c r="B21" s="409" t="s">
        <v>63</v>
      </c>
      <c r="C21" s="410"/>
      <c r="D21" s="410"/>
      <c r="E21" s="410"/>
      <c r="F21" s="410"/>
      <c r="G21" s="410"/>
      <c r="H21" s="411"/>
      <c r="I21" s="420">
        <f>I22</f>
        <v>7.3999999999999996E-2</v>
      </c>
      <c r="J21" s="421"/>
    </row>
    <row r="22" spans="1:14">
      <c r="A22" s="95" t="s">
        <v>64</v>
      </c>
      <c r="B22" s="401" t="s">
        <v>65</v>
      </c>
      <c r="C22" s="402"/>
      <c r="D22" s="402"/>
      <c r="E22" s="402"/>
      <c r="F22" s="402"/>
      <c r="G22" s="402"/>
      <c r="H22" s="403"/>
      <c r="I22" s="412">
        <v>7.3999999999999996E-2</v>
      </c>
      <c r="J22" s="412"/>
    </row>
    <row r="23" spans="1:14">
      <c r="A23" s="62"/>
      <c r="B23" s="415"/>
      <c r="C23" s="416"/>
      <c r="D23" s="416"/>
      <c r="E23" s="416"/>
      <c r="F23" s="416"/>
      <c r="G23" s="416"/>
      <c r="H23" s="417"/>
      <c r="I23" s="415"/>
      <c r="J23" s="417"/>
    </row>
    <row r="24" spans="1:14">
      <c r="A24" s="273"/>
      <c r="B24" s="414" t="s">
        <v>295</v>
      </c>
      <c r="C24" s="414"/>
      <c r="D24" s="414"/>
      <c r="E24" s="414"/>
      <c r="F24" s="414"/>
      <c r="G24" s="414"/>
      <c r="H24" s="414"/>
      <c r="I24" s="418">
        <f>(((1+I10+I11+I12)*(1+I13)*(1+I21))/(1-I15))-1</f>
        <v>0.2487</v>
      </c>
      <c r="J24" s="418"/>
      <c r="N24" s="63"/>
    </row>
    <row r="25" spans="1:14">
      <c r="A25" s="25"/>
      <c r="B25" s="25"/>
      <c r="C25" s="25"/>
      <c r="D25" s="25"/>
      <c r="E25" s="25"/>
      <c r="F25" s="25"/>
      <c r="G25" s="25"/>
      <c r="H25" s="25"/>
      <c r="I25" s="25"/>
      <c r="J25" s="25"/>
    </row>
    <row r="26" spans="1:14">
      <c r="A26" s="25"/>
      <c r="B26" s="25"/>
      <c r="C26" s="25"/>
      <c r="D26" s="25"/>
      <c r="E26" s="25"/>
      <c r="F26" s="25"/>
      <c r="G26" s="25"/>
      <c r="H26" s="25"/>
      <c r="I26" s="25"/>
      <c r="J26" s="25"/>
      <c r="N26" s="63">
        <v>0.24199999999999999</v>
      </c>
    </row>
    <row r="27" spans="1:14" ht="50.25" customHeight="1">
      <c r="A27" s="413" t="s">
        <v>96</v>
      </c>
      <c r="B27" s="413"/>
      <c r="C27" s="413"/>
      <c r="D27" s="413"/>
      <c r="E27" s="413"/>
      <c r="F27" s="413"/>
      <c r="G27" s="413"/>
      <c r="H27" s="413"/>
      <c r="I27" s="413"/>
      <c r="J27" s="413"/>
    </row>
    <row r="28" spans="1:14">
      <c r="A28" s="65"/>
      <c r="B28" s="65"/>
      <c r="C28" s="65"/>
      <c r="D28" s="65"/>
      <c r="E28" s="25"/>
      <c r="F28" s="25"/>
      <c r="G28" s="25"/>
      <c r="H28" s="25"/>
      <c r="I28" s="25"/>
      <c r="J28" s="25"/>
    </row>
    <row r="29" spans="1:14">
      <c r="A29" s="65"/>
      <c r="B29" s="25"/>
      <c r="C29" s="65"/>
      <c r="D29" s="65"/>
      <c r="E29" s="25"/>
      <c r="F29" s="25"/>
      <c r="G29" s="25"/>
      <c r="H29" s="25"/>
      <c r="I29" s="25"/>
      <c r="J29" s="25"/>
    </row>
    <row r="30" spans="1:14">
      <c r="A30" s="65"/>
      <c r="B30" s="65"/>
      <c r="C30" s="65"/>
      <c r="D30" s="65"/>
      <c r="E30" s="25"/>
      <c r="F30" s="25"/>
      <c r="G30" s="25"/>
      <c r="H30" s="25"/>
      <c r="I30" s="25"/>
      <c r="J30" s="25"/>
    </row>
    <row r="31" spans="1:14">
      <c r="A31" s="65" t="s">
        <v>97</v>
      </c>
      <c r="B31" s="65"/>
      <c r="C31" s="65"/>
      <c r="D31" s="65"/>
      <c r="E31" s="25"/>
      <c r="F31" s="25"/>
      <c r="G31" s="25"/>
      <c r="H31" s="25"/>
      <c r="I31" s="25"/>
      <c r="J31" s="25"/>
    </row>
    <row r="32" spans="1:14">
      <c r="A32" s="312" t="s">
        <v>98</v>
      </c>
      <c r="B32" s="65"/>
      <c r="C32" s="65"/>
      <c r="D32" s="65"/>
      <c r="E32" s="25"/>
      <c r="F32" s="25"/>
      <c r="G32" s="25"/>
      <c r="H32" s="25"/>
      <c r="I32" s="25"/>
      <c r="J32" s="25"/>
    </row>
    <row r="33" spans="1:10">
      <c r="A33" s="312" t="s">
        <v>99</v>
      </c>
      <c r="B33" s="65"/>
      <c r="C33" s="65"/>
      <c r="D33" s="65"/>
      <c r="E33" s="25"/>
      <c r="F33" s="25"/>
      <c r="G33" s="25"/>
      <c r="H33" s="25"/>
      <c r="I33" s="25"/>
      <c r="J33" s="25"/>
    </row>
    <row r="34" spans="1:10">
      <c r="A34" s="312" t="s">
        <v>100</v>
      </c>
      <c r="B34" s="65"/>
      <c r="C34" s="65"/>
      <c r="D34" s="65"/>
      <c r="E34" s="25"/>
      <c r="F34" s="25"/>
      <c r="G34" s="25"/>
      <c r="H34" s="25"/>
      <c r="I34" s="25"/>
      <c r="J34" s="25"/>
    </row>
    <row r="35" spans="1:10">
      <c r="A35" s="312" t="s">
        <v>101</v>
      </c>
      <c r="B35" s="65"/>
      <c r="C35" s="65"/>
      <c r="D35" s="65"/>
      <c r="E35" s="25"/>
      <c r="F35" s="25"/>
      <c r="G35" s="25"/>
      <c r="H35" s="25"/>
      <c r="I35" s="25"/>
      <c r="J35" s="25"/>
    </row>
    <row r="36" spans="1:10">
      <c r="A36" s="312" t="s">
        <v>102</v>
      </c>
      <c r="B36" s="65"/>
      <c r="C36" s="65"/>
      <c r="D36" s="65"/>
      <c r="E36" s="25"/>
      <c r="F36" s="25"/>
      <c r="G36" s="25"/>
      <c r="H36" s="25"/>
      <c r="I36" s="25"/>
      <c r="J36" s="25"/>
    </row>
    <row r="37" spans="1:10">
      <c r="A37" s="312" t="s">
        <v>103</v>
      </c>
      <c r="B37" s="25"/>
      <c r="C37" s="25"/>
      <c r="D37" s="25"/>
      <c r="E37" s="25"/>
      <c r="F37" s="25"/>
      <c r="G37" s="25"/>
      <c r="H37" s="25"/>
      <c r="I37" s="25"/>
      <c r="J37" s="25"/>
    </row>
    <row r="38" spans="1:10">
      <c r="A38" s="25"/>
      <c r="B38" s="25"/>
      <c r="C38" s="25"/>
      <c r="D38" s="25"/>
      <c r="E38" s="25"/>
      <c r="F38" s="25"/>
      <c r="G38" s="25"/>
      <c r="H38" s="25"/>
      <c r="I38" s="25"/>
      <c r="J38" s="25"/>
    </row>
    <row r="39" spans="1:10">
      <c r="A39" s="25"/>
      <c r="B39" s="25"/>
      <c r="C39" s="25"/>
      <c r="D39" s="25"/>
      <c r="E39" s="25"/>
      <c r="F39" s="25"/>
      <c r="G39" s="25"/>
      <c r="H39" s="25"/>
      <c r="I39" s="25"/>
      <c r="J39" s="25"/>
    </row>
    <row r="40" spans="1:10">
      <c r="A40" s="25"/>
      <c r="B40" s="25"/>
      <c r="C40" s="25"/>
      <c r="D40" s="25"/>
      <c r="E40" s="25"/>
      <c r="F40" s="25"/>
      <c r="G40" s="25"/>
      <c r="H40" s="25"/>
      <c r="I40" s="25"/>
      <c r="J40" s="25"/>
    </row>
    <row r="41" spans="1:10">
      <c r="A41" s="25"/>
      <c r="B41" s="25"/>
      <c r="C41" s="25"/>
      <c r="D41" s="25"/>
      <c r="E41" s="25"/>
      <c r="F41" s="25"/>
      <c r="G41" s="25"/>
      <c r="H41" s="25"/>
      <c r="I41" s="25"/>
      <c r="J41" s="25"/>
    </row>
    <row r="42" spans="1:10">
      <c r="A42" s="25"/>
      <c r="B42" s="25"/>
      <c r="C42" s="25"/>
      <c r="D42" s="25"/>
      <c r="E42" s="25"/>
      <c r="F42" s="25"/>
      <c r="G42" s="25"/>
      <c r="H42" s="25"/>
      <c r="I42" s="25"/>
      <c r="J42" s="25"/>
    </row>
    <row r="43" spans="1:10">
      <c r="A43" s="25"/>
      <c r="B43" s="25"/>
      <c r="C43" s="25"/>
      <c r="D43" s="25"/>
      <c r="E43" s="25"/>
      <c r="F43" s="25"/>
      <c r="G43" s="25"/>
      <c r="H43" s="25"/>
      <c r="I43" s="25"/>
      <c r="J43" s="25"/>
    </row>
    <row r="44" spans="1:10">
      <c r="A44" s="25"/>
      <c r="B44" s="25"/>
      <c r="C44" s="25"/>
      <c r="D44" s="25"/>
      <c r="E44" s="25"/>
      <c r="F44" s="25"/>
      <c r="G44" s="25"/>
      <c r="H44" s="25"/>
      <c r="I44" s="25"/>
      <c r="J44" s="25"/>
    </row>
    <row r="45" spans="1:10">
      <c r="A45" s="25"/>
      <c r="B45" s="25"/>
      <c r="C45" s="25"/>
      <c r="D45" s="25"/>
      <c r="E45" s="25"/>
      <c r="F45" s="25"/>
      <c r="G45" s="25"/>
      <c r="H45" s="25"/>
      <c r="I45" s="25"/>
      <c r="J45" s="25"/>
    </row>
    <row r="46" spans="1:10">
      <c r="A46" s="25"/>
      <c r="B46" s="25"/>
      <c r="C46" s="25"/>
      <c r="D46" s="25"/>
      <c r="E46" s="25"/>
      <c r="F46" s="25"/>
      <c r="G46" s="25"/>
      <c r="H46" s="25"/>
      <c r="I46" s="25"/>
      <c r="J46" s="25"/>
    </row>
    <row r="47" spans="1:10">
      <c r="A47" s="25"/>
      <c r="B47" s="25"/>
      <c r="C47" s="25"/>
      <c r="D47" s="25"/>
      <c r="E47" s="25"/>
      <c r="F47" s="25"/>
      <c r="G47" s="25"/>
      <c r="H47" s="25"/>
      <c r="I47" s="25"/>
      <c r="J47" s="25"/>
    </row>
    <row r="48" spans="1:10">
      <c r="A48" s="25"/>
      <c r="B48" s="25"/>
      <c r="C48" s="25"/>
      <c r="D48" s="25"/>
      <c r="E48" s="25"/>
      <c r="F48" s="25"/>
      <c r="G48" s="25"/>
      <c r="H48" s="25"/>
      <c r="I48" s="25"/>
      <c r="J48" s="25"/>
    </row>
    <row r="49" spans="1:10">
      <c r="A49" s="25"/>
      <c r="B49" s="25"/>
      <c r="C49" s="25"/>
      <c r="D49" s="25"/>
      <c r="E49" s="25"/>
      <c r="F49" s="25"/>
      <c r="G49" s="25"/>
      <c r="H49" s="25"/>
      <c r="I49" s="25"/>
      <c r="J49" s="25"/>
    </row>
    <row r="50" spans="1:10">
      <c r="A50" s="25"/>
      <c r="B50" s="25"/>
      <c r="C50" s="25"/>
      <c r="D50" s="25"/>
      <c r="E50" s="25"/>
      <c r="F50" s="25"/>
      <c r="G50" s="25"/>
      <c r="H50" s="25"/>
      <c r="I50" s="25"/>
      <c r="J50" s="25"/>
    </row>
    <row r="51" spans="1:10">
      <c r="A51" s="25"/>
      <c r="B51" s="25"/>
      <c r="C51" s="25"/>
      <c r="D51" s="25"/>
      <c r="E51" s="25"/>
      <c r="F51" s="25"/>
      <c r="G51" s="25"/>
      <c r="H51" s="25"/>
      <c r="I51" s="25"/>
      <c r="J51" s="25"/>
    </row>
    <row r="52" spans="1:10">
      <c r="A52" s="25"/>
      <c r="B52" s="25"/>
      <c r="C52" s="25"/>
      <c r="D52" s="25"/>
      <c r="E52" s="25"/>
      <c r="F52" s="25"/>
      <c r="G52" s="25"/>
      <c r="H52" s="25"/>
      <c r="I52" s="25"/>
      <c r="J52" s="25"/>
    </row>
    <row r="53" spans="1:10">
      <c r="A53" s="25"/>
      <c r="B53" s="25"/>
      <c r="C53" s="25"/>
      <c r="D53" s="25"/>
      <c r="E53" s="25"/>
      <c r="F53" s="25"/>
      <c r="G53" s="25"/>
      <c r="H53" s="25"/>
      <c r="I53" s="25"/>
      <c r="J53" s="25"/>
    </row>
  </sheetData>
  <mergeCells count="41">
    <mergeCell ref="A1:J1"/>
    <mergeCell ref="I18:J18"/>
    <mergeCell ref="I20:J20"/>
    <mergeCell ref="I21:J21"/>
    <mergeCell ref="B9:H9"/>
    <mergeCell ref="B10:E10"/>
    <mergeCell ref="B11:E11"/>
    <mergeCell ref="B12:E12"/>
    <mergeCell ref="B13:E13"/>
    <mergeCell ref="I12:J12"/>
    <mergeCell ref="I13:J13"/>
    <mergeCell ref="I14:J14"/>
    <mergeCell ref="I15:J15"/>
    <mergeCell ref="I16:J16"/>
    <mergeCell ref="I17:J17"/>
    <mergeCell ref="I9:J9"/>
    <mergeCell ref="B17:H17"/>
    <mergeCell ref="A27:J27"/>
    <mergeCell ref="B21:H21"/>
    <mergeCell ref="B22:H22"/>
    <mergeCell ref="B24:H24"/>
    <mergeCell ref="B23:H23"/>
    <mergeCell ref="I23:J23"/>
    <mergeCell ref="I24:J24"/>
    <mergeCell ref="I22:J22"/>
    <mergeCell ref="E2:F2"/>
    <mergeCell ref="B4:G4"/>
    <mergeCell ref="B19:H19"/>
    <mergeCell ref="I19:J19"/>
    <mergeCell ref="B20:H20"/>
    <mergeCell ref="F10:H10"/>
    <mergeCell ref="A8:J8"/>
    <mergeCell ref="B18:H18"/>
    <mergeCell ref="F11:H11"/>
    <mergeCell ref="F12:H12"/>
    <mergeCell ref="F13:H13"/>
    <mergeCell ref="B15:H15"/>
    <mergeCell ref="B14:H14"/>
    <mergeCell ref="I10:J10"/>
    <mergeCell ref="I11:J11"/>
    <mergeCell ref="B16:H16"/>
  </mergeCells>
  <pageMargins left="0.59055118110236227" right="0.11811023622047245" top="1.0236220472440944" bottom="0.98425196850393704" header="0.31496062992125984" footer="0.31496062992125984"/>
  <pageSetup paperSize="9" scale="90" orientation="portrait" horizontalDpi="300" verticalDpi="300" r:id="rId1"/>
  <headerFooter>
    <oddFooter>&amp;L&amp;G&amp;C&amp;"-,Negrito"&amp;9Luciano C. Scaburi
 &amp;"-,Regular"Engenheiro Civil 
CREA 170072976-4&amp;R&amp;P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zoomScaleSheetLayoutView="100" workbookViewId="0">
      <selection activeCell="F35" sqref="F35"/>
    </sheetView>
  </sheetViews>
  <sheetFormatPr defaultRowHeight="15.75"/>
  <cols>
    <col min="1" max="1" width="9.140625" style="50"/>
    <col min="2" max="2" width="22.28515625" style="50" bestFit="1" customWidth="1"/>
    <col min="3" max="3" width="7.5703125" style="50" customWidth="1"/>
    <col min="4" max="4" width="4.85546875" style="50" customWidth="1"/>
    <col min="5" max="5" width="7.140625" style="50" customWidth="1"/>
    <col min="6" max="6" width="12.42578125" style="50" customWidth="1"/>
    <col min="7" max="7" width="11.5703125" style="50" customWidth="1"/>
    <col min="8" max="8" width="11.140625" style="50" customWidth="1"/>
    <col min="9" max="9" width="9.42578125" style="50" customWidth="1"/>
    <col min="10" max="10" width="8.28515625" style="50" customWidth="1"/>
    <col min="11" max="11" width="6.7109375" style="50" customWidth="1"/>
    <col min="12" max="13" width="9.140625" style="50"/>
    <col min="14" max="15" width="18.5703125" style="50" customWidth="1"/>
    <col min="16" max="16384" width="9.140625" style="50"/>
  </cols>
  <sheetData>
    <row r="1" spans="1:10" ht="15" customHeight="1">
      <c r="A1" s="400" t="s">
        <v>520</v>
      </c>
      <c r="B1" s="400"/>
      <c r="C1" s="400"/>
      <c r="D1" s="400"/>
      <c r="E1" s="400"/>
      <c r="F1" s="400"/>
      <c r="G1" s="400"/>
      <c r="H1" s="400"/>
      <c r="I1" s="400"/>
      <c r="J1" s="400"/>
    </row>
    <row r="2" spans="1:10" ht="21" customHeight="1">
      <c r="A2" s="315" t="str">
        <f>Orçamento!A3</f>
        <v>Proprietário:  Municipio de Sorriso</v>
      </c>
      <c r="B2" s="315"/>
      <c r="C2" s="315"/>
      <c r="D2" s="315"/>
      <c r="E2" s="315" t="s">
        <v>7</v>
      </c>
      <c r="F2" s="315"/>
      <c r="G2" s="316">
        <f>'BDI - Serviços'!G2</f>
        <v>0</v>
      </c>
      <c r="H2" s="315" t="s">
        <v>9</v>
      </c>
      <c r="I2" s="286">
        <f>Orçamento!J3</f>
        <v>43339</v>
      </c>
      <c r="J2" s="315"/>
    </row>
    <row r="3" spans="1:10" ht="21" customHeight="1">
      <c r="A3" s="280" t="str">
        <f>Orçamento!B4</f>
        <v>Construção do Centro de Multiplo Uso Santa Maria</v>
      </c>
      <c r="B3" s="291"/>
      <c r="C3" s="311"/>
      <c r="D3" s="311"/>
      <c r="E3" s="280"/>
      <c r="F3" s="280" t="s">
        <v>8</v>
      </c>
      <c r="G3" s="317">
        <f>'BDI - Serviços'!G3</f>
        <v>0</v>
      </c>
      <c r="H3" s="314" t="s">
        <v>10</v>
      </c>
      <c r="I3" s="318">
        <f>'BDI - Serviços'!I3</f>
        <v>0.2487</v>
      </c>
      <c r="J3" s="311"/>
    </row>
    <row r="4" spans="1:10" ht="21" customHeight="1">
      <c r="A4" s="280" t="str">
        <f>Orçamento!A5</f>
        <v>Local:</v>
      </c>
      <c r="B4" s="291" t="str">
        <f>Orçamento!B5</f>
        <v>Local: Rua Santa Agatha - Equip. Comunitário 01, Quadra 08 - Bairro Santa Maria - Sorriso MT</v>
      </c>
      <c r="C4" s="311"/>
      <c r="D4" s="311"/>
      <c r="E4" s="280"/>
      <c r="F4" s="280"/>
      <c r="G4" s="313"/>
      <c r="H4" s="314" t="s">
        <v>11</v>
      </c>
      <c r="I4" s="311" t="str">
        <f>Orçamento!J6</f>
        <v>SINAPI - JUNHO 2018</v>
      </c>
      <c r="J4" s="311"/>
    </row>
    <row r="5" spans="1:10" ht="21" customHeight="1">
      <c r="A5" s="280" t="str">
        <f>Orçamento!A6</f>
        <v xml:space="preserve">Área: </v>
      </c>
      <c r="B5" s="291">
        <f>Orçamento!B6</f>
        <v>306.3</v>
      </c>
      <c r="C5" s="311"/>
      <c r="D5" s="280" t="str">
        <f>Orçamento!E7</f>
        <v>Arredondamentos: Opções → Avançado → Fórmulas → "Definir Precisão Conforme Exibido"</v>
      </c>
      <c r="E5" s="280"/>
      <c r="F5" s="311"/>
      <c r="G5" s="313"/>
      <c r="H5" s="314"/>
      <c r="I5" s="311"/>
      <c r="J5" s="311"/>
    </row>
    <row r="6" spans="1:10" ht="21" customHeight="1">
      <c r="A6" s="280" t="str">
        <f>Orçamento!A7</f>
        <v>Responsável Técnico: Luciano Scaburi - Engenheiro Civil - CREA 170072976-4</v>
      </c>
      <c r="B6" s="291"/>
      <c r="C6" s="311"/>
      <c r="D6" s="311"/>
      <c r="E6" s="280"/>
      <c r="F6" s="280"/>
      <c r="G6" s="313"/>
      <c r="H6" s="314"/>
      <c r="I6" s="311"/>
      <c r="J6" s="311"/>
    </row>
    <row r="7" spans="1:10" ht="21" customHeight="1">
      <c r="A7" s="125"/>
      <c r="B7" s="8"/>
      <c r="C7" s="25"/>
      <c r="D7" s="25"/>
      <c r="E7" s="269"/>
      <c r="F7" s="25"/>
      <c r="G7" s="60"/>
      <c r="H7" s="125"/>
      <c r="I7" s="25"/>
      <c r="J7" s="25"/>
    </row>
    <row r="8" spans="1:10">
      <c r="A8" s="400" t="s">
        <v>286</v>
      </c>
      <c r="B8" s="400"/>
      <c r="C8" s="400"/>
      <c r="D8" s="400"/>
      <c r="E8" s="400"/>
      <c r="F8" s="400"/>
      <c r="G8" s="400"/>
      <c r="H8" s="400"/>
      <c r="I8" s="400"/>
      <c r="J8" s="400"/>
    </row>
    <row r="9" spans="1:10">
      <c r="A9" s="61" t="s">
        <v>40</v>
      </c>
      <c r="B9" s="426" t="s">
        <v>288</v>
      </c>
      <c r="C9" s="426"/>
      <c r="D9" s="426"/>
      <c r="E9" s="426"/>
      <c r="F9" s="426"/>
      <c r="G9" s="426"/>
      <c r="H9" s="426"/>
      <c r="I9" s="422">
        <f>SUM(I10:I14)</f>
        <v>4.3900000000000002E-2</v>
      </c>
      <c r="J9" s="422"/>
    </row>
    <row r="10" spans="1:10">
      <c r="A10" s="88" t="s">
        <v>42</v>
      </c>
      <c r="B10" s="408" t="s">
        <v>289</v>
      </c>
      <c r="C10" s="408"/>
      <c r="D10" s="408"/>
      <c r="E10" s="408"/>
      <c r="F10" s="406"/>
      <c r="G10" s="406"/>
      <c r="H10" s="406"/>
      <c r="I10" s="412">
        <v>2.0500000000000001E-2</v>
      </c>
      <c r="J10" s="412"/>
    </row>
    <row r="11" spans="1:10">
      <c r="A11" s="88" t="s">
        <v>45</v>
      </c>
      <c r="B11" s="408" t="s">
        <v>290</v>
      </c>
      <c r="C11" s="408"/>
      <c r="D11" s="408"/>
      <c r="E11" s="408"/>
      <c r="F11" s="406"/>
      <c r="G11" s="406"/>
      <c r="H11" s="406"/>
      <c r="I11" s="412">
        <v>2.2000000000000001E-3</v>
      </c>
      <c r="J11" s="412"/>
    </row>
    <row r="12" spans="1:10">
      <c r="A12" s="88" t="s">
        <v>48</v>
      </c>
      <c r="B12" s="408" t="s">
        <v>52</v>
      </c>
      <c r="C12" s="408"/>
      <c r="D12" s="408"/>
      <c r="E12" s="408"/>
      <c r="F12" s="406"/>
      <c r="G12" s="406"/>
      <c r="H12" s="406"/>
      <c r="I12" s="412">
        <v>1.2E-2</v>
      </c>
      <c r="J12" s="412"/>
    </row>
    <row r="13" spans="1:10">
      <c r="A13" s="88" t="s">
        <v>51</v>
      </c>
      <c r="B13" s="401" t="s">
        <v>291</v>
      </c>
      <c r="C13" s="402"/>
      <c r="D13" s="402"/>
      <c r="E13" s="403"/>
      <c r="F13" s="423"/>
      <c r="G13" s="424"/>
      <c r="H13" s="425"/>
      <c r="I13" s="404">
        <v>4.1999999999999997E-3</v>
      </c>
      <c r="J13" s="405"/>
    </row>
    <row r="14" spans="1:10">
      <c r="A14" s="88" t="s">
        <v>69</v>
      </c>
      <c r="B14" s="408" t="s">
        <v>292</v>
      </c>
      <c r="C14" s="408"/>
      <c r="D14" s="408"/>
      <c r="E14" s="408"/>
      <c r="F14" s="406"/>
      <c r="G14" s="406"/>
      <c r="H14" s="406"/>
      <c r="I14" s="412">
        <v>5.0000000000000001E-3</v>
      </c>
      <c r="J14" s="412"/>
    </row>
    <row r="15" spans="1:10">
      <c r="A15" s="88"/>
      <c r="B15" s="406"/>
      <c r="C15" s="406"/>
      <c r="D15" s="406"/>
      <c r="E15" s="406"/>
      <c r="F15" s="406"/>
      <c r="G15" s="406"/>
      <c r="H15" s="406"/>
      <c r="I15" s="412"/>
      <c r="J15" s="412"/>
    </row>
    <row r="16" spans="1:10">
      <c r="A16" s="61" t="s">
        <v>54</v>
      </c>
      <c r="B16" s="409" t="s">
        <v>55</v>
      </c>
      <c r="C16" s="410"/>
      <c r="D16" s="410"/>
      <c r="E16" s="410"/>
      <c r="F16" s="410"/>
      <c r="G16" s="410"/>
      <c r="H16" s="411"/>
      <c r="I16" s="422">
        <f>SUM(I17:I19)</f>
        <v>7.1499999999999994E-2</v>
      </c>
      <c r="J16" s="422"/>
    </row>
    <row r="17" spans="1:14">
      <c r="A17" s="88" t="s">
        <v>56</v>
      </c>
      <c r="B17" s="408" t="s">
        <v>57</v>
      </c>
      <c r="C17" s="408"/>
      <c r="D17" s="408"/>
      <c r="E17" s="408"/>
      <c r="F17" s="408"/>
      <c r="G17" s="408"/>
      <c r="H17" s="408"/>
      <c r="I17" s="412">
        <v>6.4999999999999997E-3</v>
      </c>
      <c r="J17" s="412"/>
    </row>
    <row r="18" spans="1:14">
      <c r="A18" s="88" t="s">
        <v>58</v>
      </c>
      <c r="B18" s="408" t="s">
        <v>59</v>
      </c>
      <c r="C18" s="408"/>
      <c r="D18" s="408"/>
      <c r="E18" s="408"/>
      <c r="F18" s="408"/>
      <c r="G18" s="408"/>
      <c r="H18" s="408"/>
      <c r="I18" s="412">
        <v>0.03</v>
      </c>
      <c r="J18" s="412"/>
    </row>
    <row r="19" spans="1:14">
      <c r="A19" s="88" t="s">
        <v>60</v>
      </c>
      <c r="B19" s="408" t="s">
        <v>61</v>
      </c>
      <c r="C19" s="408"/>
      <c r="D19" s="408"/>
      <c r="E19" s="408"/>
      <c r="F19" s="408"/>
      <c r="G19" s="408"/>
      <c r="H19" s="408"/>
      <c r="I19" s="412">
        <v>3.5000000000000003E-2</v>
      </c>
      <c r="J19" s="412"/>
    </row>
    <row r="20" spans="1:14">
      <c r="A20" s="88"/>
      <c r="B20" s="406"/>
      <c r="C20" s="406"/>
      <c r="D20" s="406"/>
      <c r="E20" s="406"/>
      <c r="F20" s="406"/>
      <c r="G20" s="406"/>
      <c r="H20" s="406"/>
      <c r="I20" s="406"/>
      <c r="J20" s="406"/>
    </row>
    <row r="21" spans="1:14">
      <c r="A21" s="61" t="s">
        <v>62</v>
      </c>
      <c r="B21" s="409" t="s">
        <v>63</v>
      </c>
      <c r="C21" s="410"/>
      <c r="D21" s="410"/>
      <c r="E21" s="410"/>
      <c r="F21" s="410"/>
      <c r="G21" s="410"/>
      <c r="H21" s="411"/>
      <c r="I21" s="422">
        <f>I22</f>
        <v>3.8300000000000001E-2</v>
      </c>
      <c r="J21" s="422"/>
    </row>
    <row r="22" spans="1:14">
      <c r="A22" s="88" t="s">
        <v>64</v>
      </c>
      <c r="B22" s="401" t="s">
        <v>293</v>
      </c>
      <c r="C22" s="402"/>
      <c r="D22" s="402"/>
      <c r="E22" s="402"/>
      <c r="F22" s="402"/>
      <c r="G22" s="402"/>
      <c r="H22" s="403"/>
      <c r="I22" s="412">
        <v>3.8300000000000001E-2</v>
      </c>
      <c r="J22" s="412"/>
    </row>
    <row r="23" spans="1:14">
      <c r="A23" s="62"/>
      <c r="B23" s="415"/>
      <c r="C23" s="416"/>
      <c r="D23" s="416"/>
      <c r="E23" s="416"/>
      <c r="F23" s="416"/>
      <c r="G23" s="416"/>
      <c r="H23" s="417"/>
      <c r="I23" s="415"/>
      <c r="J23" s="417"/>
    </row>
    <row r="24" spans="1:14">
      <c r="A24" s="273"/>
      <c r="B24" s="414" t="s">
        <v>294</v>
      </c>
      <c r="C24" s="414"/>
      <c r="D24" s="414"/>
      <c r="E24" s="414"/>
      <c r="F24" s="414"/>
      <c r="G24" s="414"/>
      <c r="H24" s="414"/>
      <c r="I24" s="427">
        <f>((1-I19+I9+I21)/(1-I16))-1</f>
        <v>0.1278</v>
      </c>
      <c r="J24" s="428"/>
      <c r="N24" s="63"/>
    </row>
    <row r="25" spans="1:14">
      <c r="A25" s="25"/>
      <c r="B25" s="25"/>
      <c r="C25" s="25"/>
      <c r="D25" s="25"/>
      <c r="E25" s="25"/>
      <c r="F25" s="25"/>
      <c r="G25" s="25"/>
      <c r="H25" s="25"/>
      <c r="I25" s="25"/>
      <c r="J25" s="25"/>
    </row>
    <row r="26" spans="1:14">
      <c r="A26" s="25"/>
      <c r="B26" s="25"/>
      <c r="C26" s="25"/>
      <c r="D26" s="25"/>
      <c r="E26" s="25"/>
      <c r="F26" s="25"/>
      <c r="G26" s="25"/>
      <c r="H26" s="25"/>
      <c r="I26" s="25"/>
      <c r="J26" s="25"/>
      <c r="N26" s="63">
        <v>0.24199999999999999</v>
      </c>
    </row>
    <row r="27" spans="1:14" ht="50.25" customHeight="1">
      <c r="A27" s="413" t="s">
        <v>96</v>
      </c>
      <c r="B27" s="413"/>
      <c r="C27" s="413"/>
      <c r="D27" s="413"/>
      <c r="E27" s="413"/>
      <c r="F27" s="413"/>
      <c r="G27" s="413"/>
      <c r="H27" s="413"/>
      <c r="I27" s="413"/>
      <c r="J27" s="413"/>
    </row>
    <row r="28" spans="1:14">
      <c r="A28" s="65"/>
      <c r="B28" s="65"/>
      <c r="C28" s="65"/>
      <c r="D28" s="65"/>
      <c r="E28" s="25"/>
      <c r="F28" s="25"/>
      <c r="G28" s="25"/>
      <c r="H28" s="25"/>
      <c r="I28" s="25"/>
      <c r="J28" s="25"/>
    </row>
    <row r="29" spans="1:14" ht="16.5">
      <c r="A29" s="65"/>
      <c r="B29" s="25"/>
      <c r="C29" s="4"/>
      <c r="D29" s="65"/>
      <c r="E29" s="4"/>
      <c r="F29" s="25"/>
      <c r="G29" s="25"/>
      <c r="H29" s="25"/>
      <c r="I29" s="25"/>
      <c r="J29" s="25"/>
    </row>
    <row r="30" spans="1:14">
      <c r="A30" s="65"/>
      <c r="B30" s="65"/>
      <c r="C30" s="65"/>
      <c r="D30" s="65"/>
      <c r="E30" s="25"/>
      <c r="F30" s="25"/>
      <c r="G30" s="25"/>
      <c r="H30" s="25"/>
      <c r="I30" s="25"/>
      <c r="J30" s="25"/>
    </row>
    <row r="31" spans="1:14">
      <c r="A31" s="65"/>
      <c r="B31" s="65"/>
      <c r="C31" s="65"/>
      <c r="D31" s="65"/>
      <c r="E31" s="25"/>
      <c r="F31" s="25"/>
      <c r="G31" s="25"/>
      <c r="H31" s="25"/>
      <c r="I31" s="25"/>
      <c r="J31" s="25"/>
    </row>
    <row r="32" spans="1:14">
      <c r="A32" s="312"/>
      <c r="B32" s="65"/>
      <c r="C32" s="65"/>
      <c r="D32" s="65"/>
      <c r="E32" s="25"/>
      <c r="F32" s="25"/>
      <c r="G32" s="25"/>
      <c r="H32" s="25"/>
      <c r="I32" s="25"/>
      <c r="J32" s="25"/>
    </row>
    <row r="33" spans="1:10">
      <c r="A33" s="66"/>
      <c r="B33" s="65"/>
      <c r="C33" s="65"/>
      <c r="D33" s="65"/>
      <c r="E33" s="25"/>
      <c r="F33" s="25"/>
      <c r="G33" s="25"/>
      <c r="H33" s="25"/>
      <c r="I33" s="25"/>
      <c r="J33" s="52"/>
    </row>
    <row r="34" spans="1:10">
      <c r="A34" s="66"/>
      <c r="B34" s="65"/>
      <c r="C34" s="65"/>
      <c r="D34" s="65"/>
      <c r="E34" s="25"/>
      <c r="F34" s="25"/>
      <c r="G34" s="25"/>
      <c r="H34" s="25"/>
      <c r="I34" s="25"/>
      <c r="J34" s="52"/>
    </row>
    <row r="35" spans="1:10">
      <c r="A35" s="66"/>
      <c r="B35" s="65"/>
      <c r="C35" s="65"/>
      <c r="D35" s="65"/>
      <c r="E35" s="25"/>
      <c r="F35" s="25"/>
      <c r="G35" s="25"/>
      <c r="H35" s="25"/>
      <c r="I35" s="25"/>
      <c r="J35" s="52"/>
    </row>
    <row r="36" spans="1:10">
      <c r="A36" s="66"/>
      <c r="B36" s="65"/>
      <c r="C36" s="65"/>
      <c r="D36" s="65"/>
      <c r="E36" s="25"/>
      <c r="F36" s="25"/>
      <c r="G36" s="25"/>
      <c r="H36" s="25"/>
      <c r="I36" s="25"/>
      <c r="J36" s="52"/>
    </row>
    <row r="37" spans="1:10">
      <c r="A37" s="66"/>
      <c r="B37" s="25"/>
      <c r="C37" s="25"/>
      <c r="D37" s="25"/>
      <c r="E37" s="25"/>
      <c r="F37" s="25"/>
      <c r="G37" s="25"/>
      <c r="H37" s="25"/>
      <c r="I37" s="25"/>
      <c r="J37" s="52"/>
    </row>
    <row r="38" spans="1:10">
      <c r="A38" s="64"/>
      <c r="B38" s="25"/>
      <c r="C38" s="25"/>
      <c r="D38" s="25"/>
      <c r="E38" s="25"/>
      <c r="F38" s="25"/>
      <c r="G38" s="25"/>
      <c r="H38" s="25"/>
      <c r="I38" s="25"/>
      <c r="J38" s="52"/>
    </row>
    <row r="39" spans="1:10">
      <c r="A39" s="67"/>
      <c r="B39" s="51"/>
      <c r="C39" s="51"/>
      <c r="D39" s="51"/>
      <c r="E39" s="51"/>
      <c r="F39" s="51"/>
      <c r="G39" s="51"/>
      <c r="H39" s="51"/>
      <c r="I39" s="51"/>
      <c r="J39" s="68"/>
    </row>
    <row r="40" spans="1:10">
      <c r="A40" s="69"/>
      <c r="B40" s="25"/>
      <c r="C40" s="25"/>
      <c r="D40" s="25"/>
      <c r="E40" s="25"/>
      <c r="F40" s="25"/>
      <c r="G40" s="25"/>
      <c r="H40" s="25"/>
      <c r="I40" s="25"/>
      <c r="J40" s="70"/>
    </row>
    <row r="41" spans="1:10">
      <c r="A41" s="69"/>
      <c r="B41" s="25"/>
      <c r="C41" s="25"/>
      <c r="D41" s="25"/>
      <c r="E41" s="25"/>
      <c r="F41" s="25"/>
      <c r="G41" s="25"/>
      <c r="H41" s="25"/>
      <c r="I41" s="25"/>
      <c r="J41" s="70"/>
    </row>
    <row r="42" spans="1:10">
      <c r="A42" s="69"/>
      <c r="B42" s="25"/>
      <c r="C42" s="25"/>
      <c r="D42" s="25"/>
      <c r="E42" s="25"/>
      <c r="F42" s="25"/>
      <c r="G42" s="25"/>
      <c r="H42" s="25"/>
      <c r="I42" s="25"/>
      <c r="J42" s="70"/>
    </row>
    <row r="43" spans="1:10" ht="16.5" thickBot="1">
      <c r="A43" s="71"/>
      <c r="B43" s="72"/>
      <c r="C43" s="72"/>
      <c r="D43" s="72"/>
      <c r="E43" s="72"/>
      <c r="F43" s="72"/>
      <c r="G43" s="72"/>
      <c r="H43" s="72"/>
      <c r="I43" s="72"/>
      <c r="J43" s="73"/>
    </row>
    <row r="44" spans="1:10">
      <c r="A44" s="25"/>
      <c r="B44" s="25"/>
      <c r="C44" s="25"/>
      <c r="D44" s="25"/>
      <c r="E44" s="25"/>
      <c r="F44" s="25"/>
      <c r="G44" s="25"/>
      <c r="H44" s="25"/>
      <c r="I44" s="25"/>
      <c r="J44" s="25"/>
    </row>
    <row r="45" spans="1:10">
      <c r="A45" s="25"/>
      <c r="B45" s="25"/>
      <c r="C45" s="25"/>
      <c r="D45" s="25"/>
      <c r="E45" s="25"/>
      <c r="F45" s="25"/>
      <c r="G45" s="25"/>
      <c r="H45" s="25"/>
      <c r="I45" s="25"/>
      <c r="J45" s="25"/>
    </row>
    <row r="46" spans="1:10">
      <c r="A46" s="25"/>
      <c r="B46" s="25"/>
      <c r="C46" s="25"/>
      <c r="D46" s="25"/>
      <c r="E46" s="25"/>
      <c r="F46" s="25"/>
      <c r="G46" s="25"/>
      <c r="H46" s="25"/>
      <c r="I46" s="25"/>
      <c r="J46" s="25"/>
    </row>
    <row r="47" spans="1:10">
      <c r="A47" s="25"/>
      <c r="B47" s="25"/>
      <c r="C47" s="25"/>
      <c r="D47" s="25"/>
      <c r="E47" s="25"/>
      <c r="F47" s="25"/>
      <c r="G47" s="25"/>
      <c r="H47" s="25"/>
      <c r="I47" s="25"/>
      <c r="J47" s="25"/>
    </row>
    <row r="48" spans="1:10">
      <c r="A48" s="25"/>
      <c r="B48" s="25"/>
      <c r="C48" s="25"/>
      <c r="D48" s="25"/>
      <c r="E48" s="25"/>
      <c r="F48" s="25"/>
      <c r="G48" s="25"/>
      <c r="H48" s="25"/>
      <c r="I48" s="25"/>
      <c r="J48" s="25"/>
    </row>
    <row r="49" spans="1:10">
      <c r="A49" s="25"/>
      <c r="B49" s="25"/>
      <c r="C49" s="25"/>
      <c r="D49" s="25"/>
      <c r="E49" s="25"/>
      <c r="F49" s="25"/>
      <c r="G49" s="25"/>
      <c r="H49" s="25"/>
      <c r="I49" s="25"/>
      <c r="J49" s="25"/>
    </row>
    <row r="50" spans="1:10">
      <c r="A50" s="25"/>
      <c r="B50" s="25"/>
      <c r="C50" s="25"/>
      <c r="D50" s="25"/>
      <c r="E50" s="25"/>
      <c r="F50" s="25"/>
      <c r="G50" s="25"/>
      <c r="H50" s="25"/>
      <c r="I50" s="25"/>
      <c r="J50" s="25"/>
    </row>
    <row r="51" spans="1:10">
      <c r="A51" s="25"/>
      <c r="B51" s="25"/>
      <c r="C51" s="25"/>
      <c r="D51" s="25"/>
      <c r="E51" s="25"/>
      <c r="F51" s="25"/>
      <c r="G51" s="25"/>
      <c r="H51" s="25"/>
      <c r="I51" s="25"/>
      <c r="J51" s="25"/>
    </row>
    <row r="52" spans="1:10">
      <c r="A52" s="25"/>
      <c r="B52" s="25"/>
      <c r="C52" s="25"/>
      <c r="D52" s="25"/>
      <c r="E52" s="25"/>
      <c r="F52" s="25"/>
      <c r="G52" s="25"/>
      <c r="H52" s="25"/>
      <c r="I52" s="25"/>
      <c r="J52" s="25"/>
    </row>
    <row r="53" spans="1:10">
      <c r="A53" s="25"/>
      <c r="B53" s="25"/>
      <c r="C53" s="25"/>
      <c r="D53" s="25"/>
      <c r="E53" s="25"/>
      <c r="F53" s="25"/>
      <c r="G53" s="25"/>
      <c r="H53" s="25"/>
      <c r="I53" s="25"/>
      <c r="J53" s="25"/>
    </row>
  </sheetData>
  <mergeCells count="40">
    <mergeCell ref="A27:J27"/>
    <mergeCell ref="B23:H23"/>
    <mergeCell ref="I23:J23"/>
    <mergeCell ref="B24:H24"/>
    <mergeCell ref="I24:J24"/>
    <mergeCell ref="B22:H22"/>
    <mergeCell ref="I22:J22"/>
    <mergeCell ref="B20:H20"/>
    <mergeCell ref="I20:J20"/>
    <mergeCell ref="B21:H21"/>
    <mergeCell ref="I21:J21"/>
    <mergeCell ref="A1:J1"/>
    <mergeCell ref="B16:H16"/>
    <mergeCell ref="I16:J16"/>
    <mergeCell ref="B11:E11"/>
    <mergeCell ref="F11:H11"/>
    <mergeCell ref="I11:J11"/>
    <mergeCell ref="B12:E12"/>
    <mergeCell ref="F12:H12"/>
    <mergeCell ref="I12:J12"/>
    <mergeCell ref="B14:E14"/>
    <mergeCell ref="F14:H14"/>
    <mergeCell ref="I14:J14"/>
    <mergeCell ref="B9:H9"/>
    <mergeCell ref="I9:J9"/>
    <mergeCell ref="B10:E10"/>
    <mergeCell ref="B13:E13"/>
    <mergeCell ref="A8:J8"/>
    <mergeCell ref="B19:H19"/>
    <mergeCell ref="I19:J19"/>
    <mergeCell ref="F10:H10"/>
    <mergeCell ref="I10:J10"/>
    <mergeCell ref="I17:J17"/>
    <mergeCell ref="B18:H18"/>
    <mergeCell ref="I18:J18"/>
    <mergeCell ref="B17:H17"/>
    <mergeCell ref="I13:J13"/>
    <mergeCell ref="F13:H13"/>
    <mergeCell ref="I15:J15"/>
    <mergeCell ref="B15:H15"/>
  </mergeCells>
  <pageMargins left="0.59055118110236227" right="0.11811023622047245" top="1.0236220472440944" bottom="0.98425196850393704" header="0.31496062992125984" footer="0.31496062992125984"/>
  <pageSetup paperSize="9" scale="91" orientation="portrait" horizontalDpi="300" verticalDpi="300" r:id="rId1"/>
  <headerFooter>
    <oddFooter>&amp;L&amp;G&amp;C&amp;"-,Negrito"&amp;9Luciano C. Scaburi
 &amp;"-,Regular"Engenheiro Civil 
CREA 170072976-4&amp;R&amp;P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0"/>
  <sheetViews>
    <sheetView showGridLines="0" view="pageBreakPreview" topLeftCell="A1019" zoomScaleNormal="90" zoomScaleSheetLayoutView="100" workbookViewId="0">
      <selection activeCell="A1053" sqref="A1053"/>
    </sheetView>
  </sheetViews>
  <sheetFormatPr defaultRowHeight="15.75"/>
  <cols>
    <col min="1" max="1" width="20.7109375" style="74" customWidth="1"/>
    <col min="2" max="2" width="24" style="74" customWidth="1"/>
    <col min="3" max="3" width="3.5703125" style="74" bestFit="1" customWidth="1"/>
    <col min="4" max="4" width="26.42578125" style="74" customWidth="1"/>
    <col min="5" max="5" width="6" style="85" customWidth="1"/>
    <col min="6" max="6" width="10.5703125" style="85" bestFit="1" customWidth="1"/>
    <col min="7" max="7" width="15.28515625" style="85" bestFit="1" customWidth="1"/>
    <col min="8" max="8" width="14.28515625" style="85" bestFit="1" customWidth="1"/>
    <col min="9" max="16384" width="9.140625" style="74"/>
  </cols>
  <sheetData>
    <row r="1" spans="1:8">
      <c r="A1" s="483" t="s">
        <v>283</v>
      </c>
      <c r="B1" s="484"/>
      <c r="C1" s="484"/>
      <c r="D1" s="484"/>
      <c r="E1" s="484"/>
      <c r="F1" s="484"/>
      <c r="G1" s="484"/>
      <c r="H1" s="485"/>
    </row>
    <row r="2" spans="1:8">
      <c r="A2" s="486"/>
      <c r="B2" s="487"/>
      <c r="C2" s="487"/>
      <c r="D2" s="487"/>
      <c r="E2" s="487"/>
      <c r="F2" s="487"/>
      <c r="G2" s="487"/>
      <c r="H2" s="488"/>
    </row>
    <row r="3" spans="1:8">
      <c r="A3" s="474"/>
      <c r="B3" s="474"/>
      <c r="C3" s="474"/>
      <c r="D3" s="474"/>
      <c r="E3" s="474"/>
      <c r="F3" s="474"/>
      <c r="G3" s="474"/>
      <c r="H3" s="474"/>
    </row>
    <row r="4" spans="1:8" ht="15.75" hidden="1" customHeight="1">
      <c r="A4" s="440" t="s">
        <v>230</v>
      </c>
      <c r="B4" s="440"/>
      <c r="C4" s="440"/>
      <c r="D4" s="440"/>
      <c r="E4" s="441" t="s">
        <v>231</v>
      </c>
      <c r="F4" s="442"/>
      <c r="G4" s="443"/>
      <c r="H4" s="443"/>
    </row>
    <row r="5" spans="1:8" ht="45" hidden="1" customHeight="1">
      <c r="A5" s="440" t="s">
        <v>232</v>
      </c>
      <c r="B5" s="440"/>
      <c r="C5" s="440"/>
      <c r="D5" s="440"/>
      <c r="E5" s="440"/>
      <c r="F5" s="444"/>
      <c r="G5" s="440"/>
      <c r="H5" s="440"/>
    </row>
    <row r="6" spans="1:8" hidden="1">
      <c r="A6" s="431"/>
      <c r="B6" s="431"/>
      <c r="C6" s="431"/>
      <c r="D6" s="431"/>
      <c r="E6" s="431"/>
      <c r="F6" s="432"/>
      <c r="G6" s="431"/>
      <c r="H6" s="431"/>
    </row>
    <row r="7" spans="1:8" ht="31.5" hidden="1">
      <c r="A7" s="448" t="s">
        <v>108</v>
      </c>
      <c r="B7" s="448"/>
      <c r="C7" s="448"/>
      <c r="D7" s="448"/>
      <c r="E7" s="75" t="s">
        <v>138</v>
      </c>
      <c r="F7" s="76" t="s">
        <v>233</v>
      </c>
      <c r="G7" s="76" t="s">
        <v>234</v>
      </c>
      <c r="H7" s="77" t="s">
        <v>235</v>
      </c>
    </row>
    <row r="8" spans="1:8" ht="15.75" hidden="1" customHeight="1">
      <c r="A8" s="431" t="s">
        <v>350</v>
      </c>
      <c r="B8" s="431"/>
      <c r="C8" s="431"/>
      <c r="D8" s="431"/>
      <c r="E8" s="78" t="s">
        <v>140</v>
      </c>
      <c r="F8" s="216">
        <v>1.018</v>
      </c>
      <c r="G8" s="217">
        <v>11.4</v>
      </c>
      <c r="H8" s="217">
        <f>F8*G8</f>
        <v>11.61</v>
      </c>
    </row>
    <row r="9" spans="1:8" ht="15.75" hidden="1" customHeight="1">
      <c r="A9" s="431" t="s">
        <v>351</v>
      </c>
      <c r="B9" s="431"/>
      <c r="C9" s="431"/>
      <c r="D9" s="431"/>
      <c r="E9" s="78" t="s">
        <v>140</v>
      </c>
      <c r="F9" s="216">
        <v>1.1399999999999999</v>
      </c>
      <c r="G9" s="217">
        <v>14.04</v>
      </c>
      <c r="H9" s="217">
        <f>F9*G9</f>
        <v>16.010000000000002</v>
      </c>
    </row>
    <row r="10" spans="1:8" hidden="1">
      <c r="A10" s="429" t="s">
        <v>236</v>
      </c>
      <c r="B10" s="429"/>
      <c r="C10" s="429"/>
      <c r="D10" s="429"/>
      <c r="E10" s="429"/>
      <c r="F10" s="430"/>
      <c r="G10" s="429"/>
      <c r="H10" s="217">
        <f>SUM(H8:H9)</f>
        <v>27.62</v>
      </c>
    </row>
    <row r="11" spans="1:8" hidden="1">
      <c r="A11" s="80"/>
      <c r="B11" s="80"/>
      <c r="C11" s="80"/>
      <c r="D11" s="80"/>
      <c r="E11" s="81"/>
      <c r="F11" s="82"/>
      <c r="G11" s="81"/>
      <c r="H11" s="81"/>
    </row>
    <row r="12" spans="1:8" hidden="1">
      <c r="A12" s="429" t="s">
        <v>237</v>
      </c>
      <c r="B12" s="429"/>
      <c r="C12" s="429"/>
      <c r="D12" s="429"/>
      <c r="E12" s="429"/>
      <c r="F12" s="430"/>
      <c r="G12" s="429"/>
      <c r="H12" s="79">
        <f>H10</f>
        <v>27.62</v>
      </c>
    </row>
    <row r="13" spans="1:8" hidden="1">
      <c r="A13" s="431"/>
      <c r="B13" s="431"/>
      <c r="C13" s="431"/>
      <c r="D13" s="431"/>
      <c r="E13" s="431"/>
      <c r="F13" s="432"/>
      <c r="G13" s="431"/>
      <c r="H13" s="431"/>
    </row>
    <row r="14" spans="1:8" ht="31.5" hidden="1">
      <c r="A14" s="448" t="s">
        <v>238</v>
      </c>
      <c r="B14" s="448"/>
      <c r="C14" s="448"/>
      <c r="D14" s="448"/>
      <c r="E14" s="75" t="s">
        <v>138</v>
      </c>
      <c r="F14" s="76" t="s">
        <v>239</v>
      </c>
      <c r="G14" s="76" t="s">
        <v>234</v>
      </c>
      <c r="H14" s="77" t="s">
        <v>235</v>
      </c>
    </row>
    <row r="15" spans="1:8" ht="15.75" hidden="1" customHeight="1">
      <c r="A15" s="431" t="s">
        <v>144</v>
      </c>
      <c r="B15" s="431"/>
      <c r="C15" s="431"/>
      <c r="D15" s="431"/>
      <c r="E15" s="78" t="s">
        <v>145</v>
      </c>
      <c r="F15" s="216">
        <v>1.6781000000000001E-2</v>
      </c>
      <c r="G15" s="217">
        <v>66</v>
      </c>
      <c r="H15" s="217">
        <v>1.1100000000000001</v>
      </c>
    </row>
    <row r="16" spans="1:8" ht="15.75" hidden="1" customHeight="1">
      <c r="A16" s="431" t="s">
        <v>143</v>
      </c>
      <c r="B16" s="431"/>
      <c r="C16" s="431"/>
      <c r="D16" s="431"/>
      <c r="E16" s="78" t="s">
        <v>139</v>
      </c>
      <c r="F16" s="216">
        <v>5.0369999999999999</v>
      </c>
      <c r="G16" s="217">
        <v>0.46</v>
      </c>
      <c r="H16" s="217">
        <v>2.3199999999999998</v>
      </c>
    </row>
    <row r="17" spans="1:8" ht="15.75" hidden="1" customHeight="1">
      <c r="A17" s="431" t="s">
        <v>158</v>
      </c>
      <c r="B17" s="431"/>
      <c r="C17" s="431"/>
      <c r="D17" s="431"/>
      <c r="E17" s="78" t="s">
        <v>138</v>
      </c>
      <c r="F17" s="216">
        <v>32</v>
      </c>
      <c r="G17" s="217">
        <v>0.95</v>
      </c>
      <c r="H17" s="217">
        <v>30.4</v>
      </c>
    </row>
    <row r="18" spans="1:8" hidden="1">
      <c r="A18" s="429" t="s">
        <v>240</v>
      </c>
      <c r="B18" s="429"/>
      <c r="C18" s="429"/>
      <c r="D18" s="429"/>
      <c r="E18" s="429"/>
      <c r="F18" s="430"/>
      <c r="G18" s="429"/>
      <c r="H18" s="79">
        <v>33.82</v>
      </c>
    </row>
    <row r="19" spans="1:8" hidden="1">
      <c r="A19" s="431"/>
      <c r="B19" s="431"/>
      <c r="C19" s="431"/>
      <c r="D19" s="431"/>
      <c r="E19" s="431"/>
      <c r="F19" s="432"/>
      <c r="G19" s="431"/>
      <c r="H19" s="431"/>
    </row>
    <row r="20" spans="1:8" ht="15.75" hidden="1" customHeight="1">
      <c r="A20" s="433" t="s">
        <v>241</v>
      </c>
      <c r="B20" s="433"/>
      <c r="C20" s="433"/>
      <c r="D20" s="433"/>
      <c r="E20" s="433"/>
      <c r="F20" s="434"/>
      <c r="G20" s="433"/>
      <c r="H20" s="83">
        <f>H12+H18</f>
        <v>61.44</v>
      </c>
    </row>
    <row r="21" spans="1:8" hidden="1">
      <c r="A21" s="431"/>
      <c r="B21" s="431"/>
      <c r="C21" s="431"/>
      <c r="D21" s="431"/>
      <c r="E21" s="431"/>
      <c r="F21" s="432"/>
      <c r="G21" s="431"/>
      <c r="H21" s="431"/>
    </row>
    <row r="22" spans="1:8" ht="15.75" hidden="1" customHeight="1">
      <c r="A22" s="440" t="s">
        <v>242</v>
      </c>
      <c r="B22" s="440"/>
      <c r="C22" s="440"/>
      <c r="D22" s="440"/>
      <c r="E22" s="441" t="s">
        <v>231</v>
      </c>
      <c r="F22" s="442"/>
      <c r="G22" s="443"/>
      <c r="H22" s="443"/>
    </row>
    <row r="23" spans="1:8" ht="45" hidden="1" customHeight="1">
      <c r="A23" s="440" t="s">
        <v>243</v>
      </c>
      <c r="B23" s="440"/>
      <c r="C23" s="440"/>
      <c r="D23" s="440"/>
      <c r="E23" s="440"/>
      <c r="F23" s="444"/>
      <c r="G23" s="440"/>
      <c r="H23" s="440"/>
    </row>
    <row r="24" spans="1:8" hidden="1">
      <c r="A24" s="431"/>
      <c r="B24" s="431"/>
      <c r="C24" s="431"/>
      <c r="D24" s="431"/>
      <c r="E24" s="431"/>
      <c r="F24" s="432"/>
      <c r="G24" s="431"/>
      <c r="H24" s="431"/>
    </row>
    <row r="25" spans="1:8" ht="31.5" hidden="1">
      <c r="A25" s="448" t="s">
        <v>108</v>
      </c>
      <c r="B25" s="448"/>
      <c r="C25" s="448"/>
      <c r="D25" s="448"/>
      <c r="E25" s="75" t="s">
        <v>138</v>
      </c>
      <c r="F25" s="76" t="s">
        <v>233</v>
      </c>
      <c r="G25" s="76" t="s">
        <v>234</v>
      </c>
      <c r="H25" s="77" t="s">
        <v>235</v>
      </c>
    </row>
    <row r="26" spans="1:8" ht="15.75" hidden="1" customHeight="1">
      <c r="A26" s="431" t="s">
        <v>350</v>
      </c>
      <c r="B26" s="431"/>
      <c r="C26" s="431"/>
      <c r="D26" s="431"/>
      <c r="E26" s="78" t="s">
        <v>140</v>
      </c>
      <c r="F26" s="216">
        <v>1</v>
      </c>
      <c r="G26" s="217">
        <v>11.4</v>
      </c>
      <c r="H26" s="217">
        <f>F26*G26</f>
        <v>11.4</v>
      </c>
    </row>
    <row r="27" spans="1:8" ht="15.75" hidden="1" customHeight="1">
      <c r="A27" s="431" t="s">
        <v>351</v>
      </c>
      <c r="B27" s="431"/>
      <c r="C27" s="431"/>
      <c r="D27" s="431"/>
      <c r="E27" s="78" t="s">
        <v>140</v>
      </c>
      <c r="F27" s="216">
        <v>1.1100000000000001</v>
      </c>
      <c r="G27" s="217">
        <v>14.04</v>
      </c>
      <c r="H27" s="217">
        <f>F27*G27</f>
        <v>15.58</v>
      </c>
    </row>
    <row r="28" spans="1:8" hidden="1">
      <c r="A28" s="429" t="s">
        <v>236</v>
      </c>
      <c r="B28" s="429"/>
      <c r="C28" s="429"/>
      <c r="D28" s="429"/>
      <c r="E28" s="429"/>
      <c r="F28" s="430"/>
      <c r="G28" s="429"/>
      <c r="H28" s="217">
        <f>SUM(H26:H27)</f>
        <v>26.98</v>
      </c>
    </row>
    <row r="29" spans="1:8" hidden="1">
      <c r="A29" s="80"/>
      <c r="B29" s="80"/>
      <c r="C29" s="80"/>
      <c r="D29" s="80"/>
      <c r="E29" s="81"/>
      <c r="F29" s="82"/>
      <c r="G29" s="81"/>
      <c r="H29" s="81"/>
    </row>
    <row r="30" spans="1:8" hidden="1">
      <c r="A30" s="429" t="s">
        <v>237</v>
      </c>
      <c r="B30" s="429"/>
      <c r="C30" s="429"/>
      <c r="D30" s="429"/>
      <c r="E30" s="429"/>
      <c r="F30" s="430"/>
      <c r="G30" s="429"/>
      <c r="H30" s="79">
        <f>H28</f>
        <v>26.98</v>
      </c>
    </row>
    <row r="31" spans="1:8" hidden="1">
      <c r="A31" s="431"/>
      <c r="B31" s="431"/>
      <c r="C31" s="431"/>
      <c r="D31" s="431"/>
      <c r="E31" s="431"/>
      <c r="F31" s="432"/>
      <c r="G31" s="431"/>
      <c r="H31" s="431"/>
    </row>
    <row r="32" spans="1:8" ht="31.5" hidden="1">
      <c r="A32" s="448" t="s">
        <v>238</v>
      </c>
      <c r="B32" s="448"/>
      <c r="C32" s="448"/>
      <c r="D32" s="448"/>
      <c r="E32" s="75" t="s">
        <v>138</v>
      </c>
      <c r="F32" s="76" t="s">
        <v>239</v>
      </c>
      <c r="G32" s="76" t="s">
        <v>234</v>
      </c>
      <c r="H32" s="77" t="s">
        <v>235</v>
      </c>
    </row>
    <row r="33" spans="1:8" ht="15.75" hidden="1" customHeight="1">
      <c r="A33" s="431" t="s">
        <v>144</v>
      </c>
      <c r="B33" s="431"/>
      <c r="C33" s="431"/>
      <c r="D33" s="431"/>
      <c r="E33" s="78" t="s">
        <v>145</v>
      </c>
      <c r="F33" s="216">
        <v>1.3376000000000001E-2</v>
      </c>
      <c r="G33" s="217">
        <v>66</v>
      </c>
      <c r="H33" s="217">
        <v>0.88</v>
      </c>
    </row>
    <row r="34" spans="1:8" ht="15.75" hidden="1" customHeight="1">
      <c r="A34" s="431" t="s">
        <v>143</v>
      </c>
      <c r="B34" s="431"/>
      <c r="C34" s="431"/>
      <c r="D34" s="431"/>
      <c r="E34" s="78" t="s">
        <v>139</v>
      </c>
      <c r="F34" s="216">
        <v>4.0149999999999997</v>
      </c>
      <c r="G34" s="217">
        <v>0.46</v>
      </c>
      <c r="H34" s="217">
        <v>1.85</v>
      </c>
    </row>
    <row r="35" spans="1:8" ht="15.75" hidden="1" customHeight="1">
      <c r="A35" s="431" t="s">
        <v>158</v>
      </c>
      <c r="B35" s="431"/>
      <c r="C35" s="431"/>
      <c r="D35" s="431"/>
      <c r="E35" s="78" t="s">
        <v>138</v>
      </c>
      <c r="F35" s="216">
        <v>25</v>
      </c>
      <c r="G35" s="217">
        <v>0.95</v>
      </c>
      <c r="H35" s="217">
        <v>23.75</v>
      </c>
    </row>
    <row r="36" spans="1:8" hidden="1">
      <c r="A36" s="429" t="s">
        <v>240</v>
      </c>
      <c r="B36" s="429"/>
      <c r="C36" s="429"/>
      <c r="D36" s="429"/>
      <c r="E36" s="429"/>
      <c r="F36" s="430"/>
      <c r="G36" s="429"/>
      <c r="H36" s="79">
        <v>26.48</v>
      </c>
    </row>
    <row r="37" spans="1:8" hidden="1">
      <c r="A37" s="431"/>
      <c r="B37" s="431"/>
      <c r="C37" s="431"/>
      <c r="D37" s="431"/>
      <c r="E37" s="431"/>
      <c r="F37" s="432"/>
      <c r="G37" s="431"/>
      <c r="H37" s="431"/>
    </row>
    <row r="38" spans="1:8" ht="15.75" hidden="1" customHeight="1">
      <c r="A38" s="433" t="s">
        <v>241</v>
      </c>
      <c r="B38" s="433"/>
      <c r="C38" s="433"/>
      <c r="D38" s="433"/>
      <c r="E38" s="433"/>
      <c r="F38" s="434"/>
      <c r="G38" s="433"/>
      <c r="H38" s="83">
        <f>H30+H36</f>
        <v>53.46</v>
      </c>
    </row>
    <row r="39" spans="1:8" hidden="1">
      <c r="A39" s="431"/>
      <c r="B39" s="431"/>
      <c r="C39" s="431"/>
      <c r="D39" s="431"/>
      <c r="E39" s="431"/>
      <c r="F39" s="432"/>
      <c r="G39" s="431"/>
      <c r="H39" s="431"/>
    </row>
    <row r="40" spans="1:8" ht="15.75" hidden="1" customHeight="1">
      <c r="A40" s="440" t="s">
        <v>244</v>
      </c>
      <c r="B40" s="440"/>
      <c r="C40" s="440"/>
      <c r="D40" s="440"/>
      <c r="E40" s="441" t="s">
        <v>245</v>
      </c>
      <c r="F40" s="442"/>
      <c r="G40" s="443"/>
      <c r="H40" s="443"/>
    </row>
    <row r="41" spans="1:8" ht="45" hidden="1" customHeight="1">
      <c r="A41" s="440" t="s">
        <v>246</v>
      </c>
      <c r="B41" s="440"/>
      <c r="C41" s="440"/>
      <c r="D41" s="440"/>
      <c r="E41" s="440"/>
      <c r="F41" s="444"/>
      <c r="G41" s="440"/>
      <c r="H41" s="440"/>
    </row>
    <row r="42" spans="1:8" hidden="1">
      <c r="A42" s="431"/>
      <c r="B42" s="431"/>
      <c r="C42" s="431"/>
      <c r="D42" s="431"/>
      <c r="E42" s="431"/>
      <c r="F42" s="432"/>
      <c r="G42" s="431"/>
      <c r="H42" s="431"/>
    </row>
    <row r="43" spans="1:8" ht="31.5" hidden="1">
      <c r="A43" s="448" t="s">
        <v>108</v>
      </c>
      <c r="B43" s="448"/>
      <c r="C43" s="448"/>
      <c r="D43" s="448"/>
      <c r="E43" s="75" t="s">
        <v>138</v>
      </c>
      <c r="F43" s="76" t="s">
        <v>233</v>
      </c>
      <c r="G43" s="76" t="s">
        <v>234</v>
      </c>
      <c r="H43" s="77" t="s">
        <v>235</v>
      </c>
    </row>
    <row r="44" spans="1:8" ht="15.75" hidden="1" customHeight="1">
      <c r="A44" s="431" t="s">
        <v>352</v>
      </c>
      <c r="B44" s="431"/>
      <c r="C44" s="431"/>
      <c r="D44" s="431"/>
      <c r="E44" s="78" t="s">
        <v>140</v>
      </c>
      <c r="F44" s="216">
        <v>0.5</v>
      </c>
      <c r="G44" s="217">
        <v>14.4</v>
      </c>
      <c r="H44" s="217">
        <f>F44*G44</f>
        <v>7.2</v>
      </c>
    </row>
    <row r="45" spans="1:8" ht="15.75" hidden="1" customHeight="1">
      <c r="A45" s="431" t="s">
        <v>353</v>
      </c>
      <c r="B45" s="431"/>
      <c r="C45" s="431"/>
      <c r="D45" s="431"/>
      <c r="E45" s="78" t="s">
        <v>140</v>
      </c>
      <c r="F45" s="216">
        <v>0.5</v>
      </c>
      <c r="G45" s="217">
        <v>11.4</v>
      </c>
      <c r="H45" s="217">
        <f>F45*G45</f>
        <v>5.7</v>
      </c>
    </row>
    <row r="46" spans="1:8" hidden="1">
      <c r="A46" s="429" t="s">
        <v>236</v>
      </c>
      <c r="B46" s="429"/>
      <c r="C46" s="429"/>
      <c r="D46" s="429"/>
      <c r="E46" s="429"/>
      <c r="F46" s="430"/>
      <c r="G46" s="429"/>
      <c r="H46" s="217">
        <f>SUM(H44:H45)</f>
        <v>12.9</v>
      </c>
    </row>
    <row r="47" spans="1:8" hidden="1">
      <c r="A47" s="80"/>
      <c r="B47" s="80"/>
      <c r="C47" s="80"/>
      <c r="D47" s="80"/>
      <c r="E47" s="81"/>
      <c r="F47" s="82"/>
      <c r="G47" s="81"/>
      <c r="H47" s="81"/>
    </row>
    <row r="48" spans="1:8" hidden="1">
      <c r="A48" s="429" t="s">
        <v>237</v>
      </c>
      <c r="B48" s="429"/>
      <c r="C48" s="429"/>
      <c r="D48" s="429"/>
      <c r="E48" s="429"/>
      <c r="F48" s="430"/>
      <c r="G48" s="429"/>
      <c r="H48" s="79">
        <f>H46</f>
        <v>12.9</v>
      </c>
    </row>
    <row r="49" spans="1:8" hidden="1">
      <c r="A49" s="431"/>
      <c r="B49" s="431"/>
      <c r="C49" s="431"/>
      <c r="D49" s="431"/>
      <c r="E49" s="431"/>
      <c r="F49" s="432"/>
      <c r="G49" s="431"/>
      <c r="H49" s="431"/>
    </row>
    <row r="50" spans="1:8" ht="31.5" hidden="1">
      <c r="A50" s="448" t="s">
        <v>238</v>
      </c>
      <c r="B50" s="448"/>
      <c r="C50" s="448"/>
      <c r="D50" s="448"/>
      <c r="E50" s="75" t="s">
        <v>138</v>
      </c>
      <c r="F50" s="76" t="s">
        <v>239</v>
      </c>
      <c r="G50" s="76" t="s">
        <v>234</v>
      </c>
      <c r="H50" s="77" t="s">
        <v>235</v>
      </c>
    </row>
    <row r="51" spans="1:8" ht="15.75" hidden="1" customHeight="1">
      <c r="A51" s="431" t="s">
        <v>221</v>
      </c>
      <c r="B51" s="431"/>
      <c r="C51" s="431"/>
      <c r="D51" s="431"/>
      <c r="E51" s="78" t="s">
        <v>138</v>
      </c>
      <c r="F51" s="216">
        <v>0.06</v>
      </c>
      <c r="G51" s="217">
        <v>1.37</v>
      </c>
      <c r="H51" s="217">
        <v>0.08</v>
      </c>
    </row>
    <row r="52" spans="1:8" ht="15.75" hidden="1" customHeight="1">
      <c r="A52" s="431" t="s">
        <v>220</v>
      </c>
      <c r="B52" s="431"/>
      <c r="C52" s="431"/>
      <c r="D52" s="431"/>
      <c r="E52" s="78" t="s">
        <v>138</v>
      </c>
      <c r="F52" s="216">
        <v>1</v>
      </c>
      <c r="G52" s="217">
        <v>9.1999999999999993</v>
      </c>
      <c r="H52" s="217">
        <v>9.1999999999999993</v>
      </c>
    </row>
    <row r="53" spans="1:8" ht="15.75" hidden="1" customHeight="1">
      <c r="A53" s="431" t="s">
        <v>222</v>
      </c>
      <c r="B53" s="431"/>
      <c r="C53" s="431"/>
      <c r="D53" s="431"/>
      <c r="E53" s="78" t="s">
        <v>138</v>
      </c>
      <c r="F53" s="216">
        <v>1</v>
      </c>
      <c r="G53" s="217">
        <v>44.52</v>
      </c>
      <c r="H53" s="217">
        <v>44.52</v>
      </c>
    </row>
    <row r="54" spans="1:8" hidden="1">
      <c r="A54" s="429" t="s">
        <v>240</v>
      </c>
      <c r="B54" s="429"/>
      <c r="C54" s="429"/>
      <c r="D54" s="429"/>
      <c r="E54" s="429"/>
      <c r="F54" s="430"/>
      <c r="G54" s="429"/>
      <c r="H54" s="79">
        <v>53.8</v>
      </c>
    </row>
    <row r="55" spans="1:8" hidden="1">
      <c r="A55" s="431"/>
      <c r="B55" s="431"/>
      <c r="C55" s="431"/>
      <c r="D55" s="431"/>
      <c r="E55" s="431"/>
      <c r="F55" s="432"/>
      <c r="G55" s="431"/>
      <c r="H55" s="431"/>
    </row>
    <row r="56" spans="1:8" ht="15.75" hidden="1" customHeight="1">
      <c r="A56" s="433" t="s">
        <v>241</v>
      </c>
      <c r="B56" s="433"/>
      <c r="C56" s="433"/>
      <c r="D56" s="433"/>
      <c r="E56" s="433"/>
      <c r="F56" s="434"/>
      <c r="G56" s="433"/>
      <c r="H56" s="83">
        <f>H48+H54</f>
        <v>66.7</v>
      </c>
    </row>
    <row r="57" spans="1:8">
      <c r="A57" s="431"/>
      <c r="B57" s="431"/>
      <c r="C57" s="431"/>
      <c r="D57" s="431"/>
      <c r="E57" s="431"/>
      <c r="F57" s="432"/>
      <c r="G57" s="431"/>
      <c r="H57" s="431"/>
    </row>
    <row r="58" spans="1:8" ht="15.75" customHeight="1">
      <c r="A58" s="440" t="s">
        <v>247</v>
      </c>
      <c r="B58" s="440"/>
      <c r="C58" s="440"/>
      <c r="D58" s="440"/>
      <c r="E58" s="441" t="s">
        <v>248</v>
      </c>
      <c r="F58" s="442"/>
      <c r="G58" s="443"/>
      <c r="H58" s="443"/>
    </row>
    <row r="59" spans="1:8" ht="45" customHeight="1">
      <c r="A59" s="440" t="s">
        <v>285</v>
      </c>
      <c r="B59" s="440"/>
      <c r="C59" s="440"/>
      <c r="D59" s="440"/>
      <c r="E59" s="440"/>
      <c r="F59" s="444"/>
      <c r="G59" s="440"/>
      <c r="H59" s="440"/>
    </row>
    <row r="60" spans="1:8">
      <c r="A60" s="431"/>
      <c r="B60" s="431"/>
      <c r="C60" s="431"/>
      <c r="D60" s="431"/>
      <c r="E60" s="431"/>
      <c r="F60" s="432"/>
      <c r="G60" s="431"/>
      <c r="H60" s="431"/>
    </row>
    <row r="61" spans="1:8" ht="31.5">
      <c r="A61" s="448" t="s">
        <v>108</v>
      </c>
      <c r="B61" s="448"/>
      <c r="C61" s="448"/>
      <c r="D61" s="448"/>
      <c r="E61" s="75" t="s">
        <v>138</v>
      </c>
      <c r="F61" s="76" t="s">
        <v>233</v>
      </c>
      <c r="G61" s="76" t="s">
        <v>234</v>
      </c>
      <c r="H61" s="77" t="s">
        <v>235</v>
      </c>
    </row>
    <row r="62" spans="1:8" ht="15.75" customHeight="1">
      <c r="A62" s="431" t="s">
        <v>354</v>
      </c>
      <c r="B62" s="431"/>
      <c r="C62" s="431"/>
      <c r="D62" s="431"/>
      <c r="E62" s="78" t="s">
        <v>140</v>
      </c>
      <c r="F62" s="216">
        <v>0.30599999999999999</v>
      </c>
      <c r="G62" s="217">
        <v>11.48</v>
      </c>
      <c r="H62" s="217">
        <f>F62*G62</f>
        <v>3.51</v>
      </c>
    </row>
    <row r="63" spans="1:8" ht="15.75" customHeight="1">
      <c r="A63" s="431" t="s">
        <v>351</v>
      </c>
      <c r="B63" s="431"/>
      <c r="C63" s="431"/>
      <c r="D63" s="431"/>
      <c r="E63" s="78" t="s">
        <v>140</v>
      </c>
      <c r="F63" s="216">
        <v>2</v>
      </c>
      <c r="G63" s="217">
        <v>14.04</v>
      </c>
      <c r="H63" s="217">
        <f>F63*G63</f>
        <v>28.08</v>
      </c>
    </row>
    <row r="64" spans="1:8" ht="15.75" customHeight="1">
      <c r="A64" s="431" t="s">
        <v>355</v>
      </c>
      <c r="B64" s="431"/>
      <c r="C64" s="431"/>
      <c r="D64" s="431"/>
      <c r="E64" s="78" t="s">
        <v>140</v>
      </c>
      <c r="F64" s="216">
        <v>4.8</v>
      </c>
      <c r="G64" s="217">
        <v>14.04</v>
      </c>
      <c r="H64" s="217">
        <f>F64*G64</f>
        <v>67.39</v>
      </c>
    </row>
    <row r="65" spans="1:8" ht="15.75" customHeight="1">
      <c r="A65" s="431" t="s">
        <v>356</v>
      </c>
      <c r="B65" s="431"/>
      <c r="C65" s="431"/>
      <c r="D65" s="431"/>
      <c r="E65" s="78" t="s">
        <v>140</v>
      </c>
      <c r="F65" s="216">
        <v>16</v>
      </c>
      <c r="G65" s="217">
        <v>14.04</v>
      </c>
      <c r="H65" s="217">
        <f>F65*G65</f>
        <v>224.64</v>
      </c>
    </row>
    <row r="66" spans="1:8" ht="15.75" customHeight="1">
      <c r="A66" s="431" t="s">
        <v>350</v>
      </c>
      <c r="B66" s="431"/>
      <c r="C66" s="431"/>
      <c r="D66" s="431"/>
      <c r="E66" s="78" t="s">
        <v>140</v>
      </c>
      <c r="F66" s="216">
        <v>28.8</v>
      </c>
      <c r="G66" s="217">
        <v>11.4</v>
      </c>
      <c r="H66" s="217">
        <f>F66*G66</f>
        <v>328.32</v>
      </c>
    </row>
    <row r="67" spans="1:8">
      <c r="A67" s="429" t="s">
        <v>236</v>
      </c>
      <c r="B67" s="429"/>
      <c r="C67" s="429"/>
      <c r="D67" s="429"/>
      <c r="E67" s="429"/>
      <c r="F67" s="430"/>
      <c r="G67" s="429"/>
      <c r="H67" s="217">
        <f>SUM(H62:H66)</f>
        <v>651.94000000000005</v>
      </c>
    </row>
    <row r="68" spans="1:8">
      <c r="A68" s="80"/>
      <c r="B68" s="80"/>
      <c r="C68" s="80"/>
      <c r="D68" s="80"/>
      <c r="E68" s="81"/>
      <c r="F68" s="82"/>
      <c r="G68" s="81"/>
      <c r="H68" s="81"/>
    </row>
    <row r="69" spans="1:8">
      <c r="A69" s="429" t="s">
        <v>237</v>
      </c>
      <c r="B69" s="429"/>
      <c r="C69" s="429"/>
      <c r="D69" s="429"/>
      <c r="E69" s="429"/>
      <c r="F69" s="430"/>
      <c r="G69" s="429"/>
      <c r="H69" s="79">
        <f>H67</f>
        <v>651.94000000000005</v>
      </c>
    </row>
    <row r="70" spans="1:8">
      <c r="A70" s="431"/>
      <c r="B70" s="431"/>
      <c r="C70" s="431"/>
      <c r="D70" s="431"/>
      <c r="E70" s="431"/>
      <c r="F70" s="432"/>
      <c r="G70" s="431"/>
      <c r="H70" s="431"/>
    </row>
    <row r="71" spans="1:8" ht="31.5">
      <c r="A71" s="448" t="s">
        <v>249</v>
      </c>
      <c r="B71" s="448"/>
      <c r="C71" s="344" t="s">
        <v>138</v>
      </c>
      <c r="D71" s="479" t="s">
        <v>250</v>
      </c>
      <c r="E71" s="479"/>
      <c r="F71" s="479" t="s">
        <v>234</v>
      </c>
      <c r="G71" s="479"/>
      <c r="H71" s="77" t="s">
        <v>235</v>
      </c>
    </row>
    <row r="72" spans="1:8" ht="15.75" customHeight="1">
      <c r="A72" s="445" t="s">
        <v>159</v>
      </c>
      <c r="B72" s="447"/>
      <c r="C72" s="84" t="s">
        <v>138</v>
      </c>
      <c r="D72" s="475">
        <v>5.6910000000000002E-5</v>
      </c>
      <c r="E72" s="476"/>
      <c r="F72" s="477">
        <v>2871.33</v>
      </c>
      <c r="G72" s="478"/>
      <c r="H72" s="217">
        <v>0.16</v>
      </c>
    </row>
    <row r="73" spans="1:8">
      <c r="A73" s="429" t="s">
        <v>251</v>
      </c>
      <c r="B73" s="429"/>
      <c r="C73" s="429"/>
      <c r="D73" s="429"/>
      <c r="E73" s="429"/>
      <c r="F73" s="430"/>
      <c r="G73" s="429"/>
      <c r="H73" s="79">
        <v>0.16</v>
      </c>
    </row>
    <row r="74" spans="1:8">
      <c r="A74" s="431"/>
      <c r="B74" s="431"/>
      <c r="C74" s="431"/>
      <c r="D74" s="431"/>
      <c r="E74" s="431"/>
      <c r="F74" s="432"/>
      <c r="G74" s="431"/>
      <c r="H74" s="431"/>
    </row>
    <row r="75" spans="1:8" ht="31.5">
      <c r="A75" s="448" t="s">
        <v>238</v>
      </c>
      <c r="B75" s="448"/>
      <c r="C75" s="448"/>
      <c r="D75" s="448"/>
      <c r="E75" s="75" t="s">
        <v>138</v>
      </c>
      <c r="F75" s="76" t="s">
        <v>239</v>
      </c>
      <c r="G75" s="76" t="s">
        <v>234</v>
      </c>
      <c r="H75" s="77" t="s">
        <v>235</v>
      </c>
    </row>
    <row r="76" spans="1:8">
      <c r="A76" s="431" t="s">
        <v>161</v>
      </c>
      <c r="B76" s="431"/>
      <c r="C76" s="431"/>
      <c r="D76" s="431"/>
      <c r="E76" s="78" t="s">
        <v>145</v>
      </c>
      <c r="F76" s="216">
        <v>0.20899999999999999</v>
      </c>
      <c r="G76" s="217">
        <v>92.45</v>
      </c>
      <c r="H76" s="217">
        <v>19.32</v>
      </c>
    </row>
    <row r="77" spans="1:8">
      <c r="A77" s="431" t="s">
        <v>169</v>
      </c>
      <c r="B77" s="431"/>
      <c r="C77" s="431"/>
      <c r="D77" s="431"/>
      <c r="E77" s="78" t="s">
        <v>170</v>
      </c>
      <c r="F77" s="216">
        <v>0.45900000000000002</v>
      </c>
      <c r="G77" s="217">
        <v>0.28999999999999998</v>
      </c>
      <c r="H77" s="217">
        <v>0.13</v>
      </c>
    </row>
    <row r="78" spans="1:8">
      <c r="A78" s="431" t="s">
        <v>162</v>
      </c>
      <c r="B78" s="431"/>
      <c r="C78" s="431"/>
      <c r="D78" s="431"/>
      <c r="E78" s="78" t="s">
        <v>145</v>
      </c>
      <c r="F78" s="216">
        <v>0.627</v>
      </c>
      <c r="G78" s="217">
        <v>96.33</v>
      </c>
      <c r="H78" s="217">
        <v>60.4</v>
      </c>
    </row>
    <row r="79" spans="1:8">
      <c r="A79" s="431" t="s">
        <v>160</v>
      </c>
      <c r="B79" s="431"/>
      <c r="C79" s="431"/>
      <c r="D79" s="431"/>
      <c r="E79" s="78" t="s">
        <v>145</v>
      </c>
      <c r="F79" s="216">
        <v>0.89</v>
      </c>
      <c r="G79" s="217">
        <v>102.63</v>
      </c>
      <c r="H79" s="217">
        <v>91.34</v>
      </c>
    </row>
    <row r="80" spans="1:8" ht="15.75" customHeight="1">
      <c r="A80" s="431" t="s">
        <v>163</v>
      </c>
      <c r="B80" s="431"/>
      <c r="C80" s="431"/>
      <c r="D80" s="431"/>
      <c r="E80" s="78" t="s">
        <v>139</v>
      </c>
      <c r="F80" s="216">
        <v>1.2</v>
      </c>
      <c r="G80" s="217">
        <v>6.38</v>
      </c>
      <c r="H80" s="217">
        <v>7.66</v>
      </c>
    </row>
    <row r="81" spans="1:8" ht="15.75" customHeight="1">
      <c r="A81" s="431" t="s">
        <v>168</v>
      </c>
      <c r="B81" s="431"/>
      <c r="C81" s="431"/>
      <c r="D81" s="431"/>
      <c r="E81" s="78" t="s">
        <v>139</v>
      </c>
      <c r="F81" s="216">
        <v>2.13</v>
      </c>
      <c r="G81" s="217">
        <v>5.5</v>
      </c>
      <c r="H81" s="217">
        <v>11.72</v>
      </c>
    </row>
    <row r="82" spans="1:8" ht="15.75" customHeight="1">
      <c r="A82" s="431" t="s">
        <v>167</v>
      </c>
      <c r="B82" s="431"/>
      <c r="C82" s="431"/>
      <c r="D82" s="431"/>
      <c r="E82" s="78" t="s">
        <v>109</v>
      </c>
      <c r="F82" s="216">
        <v>2.2000000000000002</v>
      </c>
      <c r="G82" s="217">
        <v>5.25</v>
      </c>
      <c r="H82" s="217">
        <v>11.55</v>
      </c>
    </row>
    <row r="83" spans="1:8" ht="15.75" customHeight="1">
      <c r="A83" s="431" t="s">
        <v>166</v>
      </c>
      <c r="B83" s="431"/>
      <c r="C83" s="431"/>
      <c r="D83" s="431"/>
      <c r="E83" s="78" t="s">
        <v>147</v>
      </c>
      <c r="F83" s="216">
        <v>10</v>
      </c>
      <c r="G83" s="217">
        <v>15.36</v>
      </c>
      <c r="H83" s="217">
        <v>153.6</v>
      </c>
    </row>
    <row r="84" spans="1:8" ht="15.75" customHeight="1">
      <c r="A84" s="431" t="s">
        <v>165</v>
      </c>
      <c r="B84" s="431"/>
      <c r="C84" s="431"/>
      <c r="D84" s="431"/>
      <c r="E84" s="78" t="s">
        <v>142</v>
      </c>
      <c r="F84" s="216">
        <v>16.3</v>
      </c>
      <c r="G84" s="217">
        <v>4.4800000000000004</v>
      </c>
      <c r="H84" s="217">
        <v>73.02</v>
      </c>
    </row>
    <row r="85" spans="1:8" ht="15.75" customHeight="1">
      <c r="A85" s="431" t="s">
        <v>164</v>
      </c>
      <c r="B85" s="431"/>
      <c r="C85" s="431"/>
      <c r="D85" s="431"/>
      <c r="E85" s="78" t="s">
        <v>142</v>
      </c>
      <c r="F85" s="216">
        <v>32</v>
      </c>
      <c r="G85" s="217">
        <v>2.2200000000000002</v>
      </c>
      <c r="H85" s="217">
        <v>71.040000000000006</v>
      </c>
    </row>
    <row r="86" spans="1:8" ht="15.75" customHeight="1">
      <c r="A86" s="431" t="s">
        <v>156</v>
      </c>
      <c r="B86" s="431"/>
      <c r="C86" s="431"/>
      <c r="D86" s="431"/>
      <c r="E86" s="78" t="s">
        <v>139</v>
      </c>
      <c r="F86" s="216">
        <v>69</v>
      </c>
      <c r="G86" s="217">
        <v>3.64</v>
      </c>
      <c r="H86" s="217">
        <v>251.16</v>
      </c>
    </row>
    <row r="87" spans="1:8" ht="15.75" customHeight="1">
      <c r="A87" s="431" t="s">
        <v>143</v>
      </c>
      <c r="B87" s="431"/>
      <c r="C87" s="431"/>
      <c r="D87" s="431"/>
      <c r="E87" s="78" t="s">
        <v>139</v>
      </c>
      <c r="F87" s="216">
        <v>320</v>
      </c>
      <c r="G87" s="217">
        <v>0.46</v>
      </c>
      <c r="H87" s="217">
        <v>147.19999999999999</v>
      </c>
    </row>
    <row r="88" spans="1:8">
      <c r="A88" s="429" t="s">
        <v>240</v>
      </c>
      <c r="B88" s="429"/>
      <c r="C88" s="429"/>
      <c r="D88" s="429"/>
      <c r="E88" s="429"/>
      <c r="F88" s="430"/>
      <c r="G88" s="429"/>
      <c r="H88" s="79">
        <v>898.14</v>
      </c>
    </row>
    <row r="89" spans="1:8">
      <c r="A89" s="431"/>
      <c r="B89" s="431"/>
      <c r="C89" s="431"/>
      <c r="D89" s="431"/>
      <c r="E89" s="431"/>
      <c r="F89" s="432"/>
      <c r="G89" s="431"/>
      <c r="H89" s="431"/>
    </row>
    <row r="90" spans="1:8" ht="15.75" customHeight="1">
      <c r="A90" s="433" t="s">
        <v>241</v>
      </c>
      <c r="B90" s="433"/>
      <c r="C90" s="433"/>
      <c r="D90" s="433"/>
      <c r="E90" s="433"/>
      <c r="F90" s="434"/>
      <c r="G90" s="433"/>
      <c r="H90" s="83">
        <f>H69+H73+H88</f>
        <v>1550.24</v>
      </c>
    </row>
    <row r="91" spans="1:8">
      <c r="A91" s="431"/>
      <c r="B91" s="431"/>
      <c r="C91" s="431"/>
      <c r="D91" s="431"/>
      <c r="E91" s="431"/>
      <c r="F91" s="432"/>
      <c r="G91" s="431"/>
      <c r="H91" s="431"/>
    </row>
    <row r="92" spans="1:8" ht="15.75" hidden="1" customHeight="1">
      <c r="A92" s="440" t="s">
        <v>252</v>
      </c>
      <c r="B92" s="440"/>
      <c r="C92" s="440"/>
      <c r="D92" s="440"/>
      <c r="E92" s="441" t="s">
        <v>231</v>
      </c>
      <c r="F92" s="442"/>
      <c r="G92" s="443"/>
      <c r="H92" s="443"/>
    </row>
    <row r="93" spans="1:8" ht="30.75" hidden="1" customHeight="1">
      <c r="A93" s="440" t="s">
        <v>464</v>
      </c>
      <c r="B93" s="440"/>
      <c r="C93" s="440"/>
      <c r="D93" s="440"/>
      <c r="E93" s="440"/>
      <c r="F93" s="444"/>
      <c r="G93" s="440"/>
      <c r="H93" s="440"/>
    </row>
    <row r="94" spans="1:8" hidden="1">
      <c r="A94" s="431"/>
      <c r="B94" s="431"/>
      <c r="C94" s="431"/>
      <c r="D94" s="431"/>
      <c r="E94" s="431"/>
      <c r="F94" s="432"/>
      <c r="G94" s="431"/>
      <c r="H94" s="431"/>
    </row>
    <row r="95" spans="1:8" ht="31.5" hidden="1">
      <c r="A95" s="448" t="s">
        <v>108</v>
      </c>
      <c r="B95" s="448"/>
      <c r="C95" s="448"/>
      <c r="D95" s="448"/>
      <c r="E95" s="75" t="s">
        <v>138</v>
      </c>
      <c r="F95" s="76" t="s">
        <v>233</v>
      </c>
      <c r="G95" s="76" t="s">
        <v>234</v>
      </c>
      <c r="H95" s="77" t="s">
        <v>235</v>
      </c>
    </row>
    <row r="96" spans="1:8" ht="15.75" hidden="1" customHeight="1">
      <c r="A96" s="431" t="s">
        <v>356</v>
      </c>
      <c r="B96" s="431"/>
      <c r="C96" s="431"/>
      <c r="D96" s="431"/>
      <c r="E96" s="78" t="s">
        <v>140</v>
      </c>
      <c r="F96" s="216">
        <v>0.16</v>
      </c>
      <c r="G96" s="217">
        <v>14.04</v>
      </c>
      <c r="H96" s="217">
        <f>F96*G96</f>
        <v>2.25</v>
      </c>
    </row>
    <row r="97" spans="1:8" ht="15.75" hidden="1" customHeight="1">
      <c r="A97" s="431" t="s">
        <v>351</v>
      </c>
      <c r="B97" s="431"/>
      <c r="C97" s="431"/>
      <c r="D97" s="431"/>
      <c r="E97" s="78" t="s">
        <v>140</v>
      </c>
      <c r="F97" s="216">
        <v>0.35775000000000001</v>
      </c>
      <c r="G97" s="217">
        <v>14.04</v>
      </c>
      <c r="H97" s="217">
        <f>F97*G97</f>
        <v>5.0199999999999996</v>
      </c>
    </row>
    <row r="98" spans="1:8" ht="15.75" hidden="1" customHeight="1">
      <c r="A98" s="431" t="s">
        <v>350</v>
      </c>
      <c r="B98" s="431"/>
      <c r="C98" s="431"/>
      <c r="D98" s="431"/>
      <c r="E98" s="78" t="s">
        <v>140</v>
      </c>
      <c r="F98" s="216">
        <v>0.95750000000000002</v>
      </c>
      <c r="G98" s="217">
        <v>11.4</v>
      </c>
      <c r="H98" s="217">
        <f>F98*G98</f>
        <v>10.92</v>
      </c>
    </row>
    <row r="99" spans="1:8" hidden="1">
      <c r="A99" s="429" t="s">
        <v>236</v>
      </c>
      <c r="B99" s="429"/>
      <c r="C99" s="429"/>
      <c r="D99" s="429"/>
      <c r="E99" s="429"/>
      <c r="F99" s="430"/>
      <c r="G99" s="429"/>
      <c r="H99" s="217">
        <f>SUM(H96:H98)</f>
        <v>18.190000000000001</v>
      </c>
    </row>
    <row r="100" spans="1:8" hidden="1">
      <c r="A100" s="80"/>
      <c r="B100" s="80"/>
      <c r="C100" s="80"/>
      <c r="D100" s="80"/>
      <c r="E100" s="81"/>
      <c r="F100" s="82"/>
      <c r="G100" s="81"/>
      <c r="H100" s="81"/>
    </row>
    <row r="101" spans="1:8" hidden="1">
      <c r="A101" s="429" t="s">
        <v>237</v>
      </c>
      <c r="B101" s="429"/>
      <c r="C101" s="429"/>
      <c r="D101" s="429"/>
      <c r="E101" s="429"/>
      <c r="F101" s="430"/>
      <c r="G101" s="429"/>
      <c r="H101" s="79">
        <f>H99</f>
        <v>18.190000000000001</v>
      </c>
    </row>
    <row r="102" spans="1:8" hidden="1">
      <c r="A102" s="431"/>
      <c r="B102" s="431"/>
      <c r="C102" s="431"/>
      <c r="D102" s="431"/>
      <c r="E102" s="431"/>
      <c r="F102" s="432"/>
      <c r="G102" s="431"/>
      <c r="H102" s="431"/>
    </row>
    <row r="103" spans="1:8" ht="31.5" hidden="1">
      <c r="A103" s="448" t="s">
        <v>249</v>
      </c>
      <c r="B103" s="448"/>
      <c r="C103" s="344" t="s">
        <v>138</v>
      </c>
      <c r="D103" s="479" t="s">
        <v>250</v>
      </c>
      <c r="E103" s="479"/>
      <c r="F103" s="479" t="s">
        <v>234</v>
      </c>
      <c r="G103" s="479"/>
      <c r="H103" s="77" t="s">
        <v>235</v>
      </c>
    </row>
    <row r="104" spans="1:8" ht="33" hidden="1" customHeight="1">
      <c r="A104" s="431" t="s">
        <v>151</v>
      </c>
      <c r="B104" s="431"/>
      <c r="C104" s="431" t="s">
        <v>140</v>
      </c>
      <c r="D104" s="431">
        <v>1.0500000000000001E-2</v>
      </c>
      <c r="E104" s="78"/>
      <c r="F104" s="216">
        <v>0.68</v>
      </c>
      <c r="G104" s="217"/>
      <c r="H104" s="217">
        <v>0.01</v>
      </c>
    </row>
    <row r="105" spans="1:8" hidden="1">
      <c r="A105" s="429" t="s">
        <v>251</v>
      </c>
      <c r="B105" s="429"/>
      <c r="C105" s="429"/>
      <c r="D105" s="429"/>
      <c r="E105" s="429"/>
      <c r="F105" s="430"/>
      <c r="G105" s="429"/>
      <c r="H105" s="79">
        <v>0.01</v>
      </c>
    </row>
    <row r="106" spans="1:8" hidden="1">
      <c r="A106" s="431"/>
      <c r="B106" s="431"/>
      <c r="C106" s="431"/>
      <c r="D106" s="431"/>
      <c r="E106" s="431"/>
      <c r="F106" s="432"/>
      <c r="G106" s="431"/>
      <c r="H106" s="431"/>
    </row>
    <row r="107" spans="1:8" ht="31.5" hidden="1">
      <c r="A107" s="448" t="s">
        <v>238</v>
      </c>
      <c r="B107" s="448"/>
      <c r="C107" s="448"/>
      <c r="D107" s="448"/>
      <c r="E107" s="75" t="s">
        <v>138</v>
      </c>
      <c r="F107" s="76" t="s">
        <v>239</v>
      </c>
      <c r="G107" s="76" t="s">
        <v>234</v>
      </c>
      <c r="H107" s="77" t="s">
        <v>235</v>
      </c>
    </row>
    <row r="108" spans="1:8" ht="15.75" hidden="1" customHeight="1">
      <c r="A108" s="431" t="s">
        <v>148</v>
      </c>
      <c r="B108" s="431"/>
      <c r="C108" s="431"/>
      <c r="D108" s="431"/>
      <c r="E108" s="78" t="s">
        <v>139</v>
      </c>
      <c r="F108" s="216">
        <v>0.02</v>
      </c>
      <c r="G108" s="217">
        <v>6.29</v>
      </c>
      <c r="H108" s="217">
        <f>G108*F108</f>
        <v>0.13</v>
      </c>
    </row>
    <row r="109" spans="1:8" ht="15.75" hidden="1" customHeight="1">
      <c r="A109" s="431" t="s">
        <v>152</v>
      </c>
      <c r="B109" s="431"/>
      <c r="C109" s="431"/>
      <c r="D109" s="431"/>
      <c r="E109" s="78" t="s">
        <v>145</v>
      </c>
      <c r="F109" s="216">
        <v>0.04</v>
      </c>
      <c r="G109" s="217">
        <v>302.20999999999998</v>
      </c>
      <c r="H109" s="217">
        <f>G109*F109</f>
        <v>12.09</v>
      </c>
    </row>
    <row r="110" spans="1:8" ht="15.75" hidden="1" customHeight="1">
      <c r="A110" s="431" t="s">
        <v>155</v>
      </c>
      <c r="B110" s="431"/>
      <c r="C110" s="431"/>
      <c r="D110" s="431"/>
      <c r="E110" s="78" t="s">
        <v>145</v>
      </c>
      <c r="F110" s="216">
        <v>0.08</v>
      </c>
      <c r="G110" s="217">
        <v>145</v>
      </c>
      <c r="H110" s="217">
        <f>G110*F110</f>
        <v>11.6</v>
      </c>
    </row>
    <row r="111" spans="1:8" ht="15.75" hidden="1" customHeight="1">
      <c r="A111" s="431" t="s">
        <v>149</v>
      </c>
      <c r="B111" s="431"/>
      <c r="C111" s="431"/>
      <c r="D111" s="431"/>
      <c r="E111" s="78" t="s">
        <v>142</v>
      </c>
      <c r="F111" s="216">
        <v>0.3</v>
      </c>
      <c r="G111" s="217">
        <v>5.38</v>
      </c>
      <c r="H111" s="217">
        <f>G111*F111</f>
        <v>1.61</v>
      </c>
    </row>
    <row r="112" spans="1:8" ht="15.75" hidden="1" customHeight="1">
      <c r="A112" s="431" t="s">
        <v>153</v>
      </c>
      <c r="B112" s="431"/>
      <c r="C112" s="431"/>
      <c r="D112" s="431"/>
      <c r="E112" s="78" t="s">
        <v>147</v>
      </c>
      <c r="F112" s="216">
        <v>1</v>
      </c>
      <c r="G112" s="217">
        <v>30</v>
      </c>
      <c r="H112" s="217">
        <f>G112*F112</f>
        <v>30</v>
      </c>
    </row>
    <row r="113" spans="1:8" hidden="1">
      <c r="A113" s="429" t="s">
        <v>240</v>
      </c>
      <c r="B113" s="429"/>
      <c r="C113" s="429"/>
      <c r="D113" s="429"/>
      <c r="E113" s="429"/>
      <c r="F113" s="430"/>
      <c r="G113" s="429"/>
      <c r="H113" s="79">
        <f>SUM(H108:H112)</f>
        <v>55.43</v>
      </c>
    </row>
    <row r="114" spans="1:8" hidden="1">
      <c r="A114" s="431"/>
      <c r="B114" s="431"/>
      <c r="C114" s="431"/>
      <c r="D114" s="431"/>
      <c r="E114" s="431"/>
      <c r="F114" s="432"/>
      <c r="G114" s="431"/>
      <c r="H114" s="431"/>
    </row>
    <row r="115" spans="1:8" ht="15.75" hidden="1" customHeight="1">
      <c r="A115" s="433" t="s">
        <v>241</v>
      </c>
      <c r="B115" s="433"/>
      <c r="C115" s="433"/>
      <c r="D115" s="433"/>
      <c r="E115" s="433"/>
      <c r="F115" s="434"/>
      <c r="G115" s="433"/>
      <c r="H115" s="83">
        <f>H101+H105+H113</f>
        <v>73.63</v>
      </c>
    </row>
    <row r="116" spans="1:8" hidden="1">
      <c r="A116" s="431"/>
      <c r="B116" s="431"/>
      <c r="C116" s="431"/>
      <c r="D116" s="431"/>
      <c r="E116" s="431"/>
      <c r="F116" s="432"/>
      <c r="G116" s="431"/>
      <c r="H116" s="431"/>
    </row>
    <row r="117" spans="1:8" ht="15.75" customHeight="1">
      <c r="A117" s="440" t="s">
        <v>253</v>
      </c>
      <c r="B117" s="440"/>
      <c r="C117" s="440"/>
      <c r="D117" s="440"/>
      <c r="E117" s="441" t="s">
        <v>231</v>
      </c>
      <c r="F117" s="442"/>
      <c r="G117" s="443"/>
      <c r="H117" s="443"/>
    </row>
    <row r="118" spans="1:8" ht="45" customHeight="1">
      <c r="A118" s="440" t="s">
        <v>804</v>
      </c>
      <c r="B118" s="440"/>
      <c r="C118" s="440"/>
      <c r="D118" s="440"/>
      <c r="E118" s="440"/>
      <c r="F118" s="444"/>
      <c r="G118" s="440"/>
      <c r="H118" s="440"/>
    </row>
    <row r="119" spans="1:8">
      <c r="A119" s="431"/>
      <c r="B119" s="431"/>
      <c r="C119" s="431"/>
      <c r="D119" s="431"/>
      <c r="E119" s="431"/>
      <c r="F119" s="432"/>
      <c r="G119" s="431"/>
      <c r="H119" s="431"/>
    </row>
    <row r="120" spans="1:8" ht="31.5">
      <c r="A120" s="448" t="s">
        <v>108</v>
      </c>
      <c r="B120" s="448"/>
      <c r="C120" s="448"/>
      <c r="D120" s="448"/>
      <c r="E120" s="75" t="s">
        <v>138</v>
      </c>
      <c r="F120" s="76" t="s">
        <v>233</v>
      </c>
      <c r="G120" s="76" t="s">
        <v>234</v>
      </c>
      <c r="H120" s="77" t="s">
        <v>235</v>
      </c>
    </row>
    <row r="121" spans="1:8" ht="15.75" customHeight="1">
      <c r="A121" s="431" t="s">
        <v>356</v>
      </c>
      <c r="B121" s="431"/>
      <c r="C121" s="431"/>
      <c r="D121" s="431"/>
      <c r="E121" s="78" t="s">
        <v>140</v>
      </c>
      <c r="F121" s="216">
        <v>0.16</v>
      </c>
      <c r="G121" s="217">
        <v>14.04</v>
      </c>
      <c r="H121" s="217">
        <f>F121*G121</f>
        <v>2.25</v>
      </c>
    </row>
    <row r="122" spans="1:8" ht="15.75" customHeight="1">
      <c r="A122" s="431" t="s">
        <v>351</v>
      </c>
      <c r="B122" s="431"/>
      <c r="C122" s="431"/>
      <c r="D122" s="431"/>
      <c r="E122" s="78" t="s">
        <v>140</v>
      </c>
      <c r="F122" s="216">
        <v>0.35775000000000001</v>
      </c>
      <c r="G122" s="217">
        <v>14.04</v>
      </c>
      <c r="H122" s="217">
        <f>F122*G122</f>
        <v>5.0199999999999996</v>
      </c>
    </row>
    <row r="123" spans="1:8" ht="15.75" customHeight="1">
      <c r="A123" s="431" t="s">
        <v>350</v>
      </c>
      <c r="B123" s="431"/>
      <c r="C123" s="431"/>
      <c r="D123" s="431"/>
      <c r="E123" s="78" t="s">
        <v>140</v>
      </c>
      <c r="F123" s="216">
        <v>0.95750000000000002</v>
      </c>
      <c r="G123" s="217">
        <v>11.4</v>
      </c>
      <c r="H123" s="217">
        <f>F123*G123</f>
        <v>10.92</v>
      </c>
    </row>
    <row r="124" spans="1:8">
      <c r="A124" s="429" t="s">
        <v>236</v>
      </c>
      <c r="B124" s="429"/>
      <c r="C124" s="429"/>
      <c r="D124" s="429"/>
      <c r="E124" s="429"/>
      <c r="F124" s="430"/>
      <c r="G124" s="429"/>
      <c r="H124" s="217">
        <f>SUM(H121:H123)</f>
        <v>18.190000000000001</v>
      </c>
    </row>
    <row r="125" spans="1:8">
      <c r="A125" s="80"/>
      <c r="B125" s="80"/>
      <c r="C125" s="80"/>
      <c r="D125" s="80"/>
      <c r="E125" s="81"/>
      <c r="F125" s="82"/>
      <c r="G125" s="81"/>
      <c r="H125" s="81"/>
    </row>
    <row r="126" spans="1:8">
      <c r="A126" s="429" t="s">
        <v>237</v>
      </c>
      <c r="B126" s="429"/>
      <c r="C126" s="429"/>
      <c r="D126" s="429"/>
      <c r="E126" s="429"/>
      <c r="F126" s="430"/>
      <c r="G126" s="429"/>
      <c r="H126" s="79">
        <f>H124</f>
        <v>18.190000000000001</v>
      </c>
    </row>
    <row r="127" spans="1:8">
      <c r="A127" s="431"/>
      <c r="B127" s="431"/>
      <c r="C127" s="431"/>
      <c r="D127" s="431"/>
      <c r="E127" s="431"/>
      <c r="F127" s="432"/>
      <c r="G127" s="431"/>
      <c r="H127" s="431"/>
    </row>
    <row r="128" spans="1:8" ht="31.5">
      <c r="A128" s="448" t="s">
        <v>249</v>
      </c>
      <c r="B128" s="448"/>
      <c r="C128" s="344" t="s">
        <v>138</v>
      </c>
      <c r="D128" s="479" t="s">
        <v>250</v>
      </c>
      <c r="E128" s="479"/>
      <c r="F128" s="479" t="s">
        <v>234</v>
      </c>
      <c r="G128" s="479"/>
      <c r="H128" s="77" t="s">
        <v>235</v>
      </c>
    </row>
    <row r="129" spans="1:8" ht="35.1" customHeight="1">
      <c r="A129" s="431" t="s">
        <v>151</v>
      </c>
      <c r="B129" s="431"/>
      <c r="C129" s="431" t="s">
        <v>140</v>
      </c>
      <c r="D129" s="431">
        <v>1.0500000000000001E-2</v>
      </c>
      <c r="E129" s="78"/>
      <c r="F129" s="216">
        <v>0.68</v>
      </c>
      <c r="G129" s="217"/>
      <c r="H129" s="217">
        <v>0.01</v>
      </c>
    </row>
    <row r="130" spans="1:8">
      <c r="A130" s="429" t="s">
        <v>251</v>
      </c>
      <c r="B130" s="429"/>
      <c r="C130" s="429"/>
      <c r="D130" s="429"/>
      <c r="E130" s="429"/>
      <c r="F130" s="430"/>
      <c r="G130" s="429"/>
      <c r="H130" s="79">
        <v>0.01</v>
      </c>
    </row>
    <row r="131" spans="1:8">
      <c r="A131" s="431"/>
      <c r="B131" s="431"/>
      <c r="C131" s="431"/>
      <c r="D131" s="431"/>
      <c r="E131" s="431"/>
      <c r="F131" s="432"/>
      <c r="G131" s="431"/>
      <c r="H131" s="431"/>
    </row>
    <row r="132" spans="1:8" ht="31.5">
      <c r="A132" s="448" t="s">
        <v>238</v>
      </c>
      <c r="B132" s="448"/>
      <c r="C132" s="448"/>
      <c r="D132" s="448"/>
      <c r="E132" s="75" t="s">
        <v>138</v>
      </c>
      <c r="F132" s="76" t="s">
        <v>239</v>
      </c>
      <c r="G132" s="76" t="s">
        <v>234</v>
      </c>
      <c r="H132" s="77" t="s">
        <v>235</v>
      </c>
    </row>
    <row r="133" spans="1:8" ht="15.75" customHeight="1">
      <c r="A133" s="431" t="s">
        <v>148</v>
      </c>
      <c r="B133" s="431"/>
      <c r="C133" s="431"/>
      <c r="D133" s="431"/>
      <c r="E133" s="78" t="s">
        <v>139</v>
      </c>
      <c r="F133" s="216">
        <v>0.02</v>
      </c>
      <c r="G133" s="217">
        <v>6.29</v>
      </c>
      <c r="H133" s="217">
        <v>0.13</v>
      </c>
    </row>
    <row r="134" spans="1:8" ht="31.5" customHeight="1">
      <c r="A134" s="431" t="s">
        <v>152</v>
      </c>
      <c r="B134" s="431"/>
      <c r="C134" s="431"/>
      <c r="D134" s="431"/>
      <c r="E134" s="78" t="s">
        <v>145</v>
      </c>
      <c r="F134" s="216">
        <v>3.5000000000000003E-2</v>
      </c>
      <c r="G134" s="217">
        <v>302.20999999999998</v>
      </c>
      <c r="H134" s="217">
        <v>10.58</v>
      </c>
    </row>
    <row r="135" spans="1:8" ht="15.75" customHeight="1">
      <c r="A135" s="431" t="s">
        <v>155</v>
      </c>
      <c r="B135" s="431"/>
      <c r="C135" s="431"/>
      <c r="D135" s="431"/>
      <c r="E135" s="78" t="s">
        <v>145</v>
      </c>
      <c r="F135" s="216">
        <v>0.08</v>
      </c>
      <c r="G135" s="217">
        <v>145</v>
      </c>
      <c r="H135" s="217">
        <v>11.6</v>
      </c>
    </row>
    <row r="136" spans="1:8" ht="15.75" customHeight="1">
      <c r="A136" s="431" t="s">
        <v>149</v>
      </c>
      <c r="B136" s="431"/>
      <c r="C136" s="431"/>
      <c r="D136" s="431"/>
      <c r="E136" s="78" t="s">
        <v>142</v>
      </c>
      <c r="F136" s="216">
        <v>0.3</v>
      </c>
      <c r="G136" s="217">
        <v>5.38</v>
      </c>
      <c r="H136" s="217">
        <v>1.61</v>
      </c>
    </row>
    <row r="137" spans="1:8" ht="15.75" customHeight="1">
      <c r="A137" s="431" t="s">
        <v>157</v>
      </c>
      <c r="B137" s="431"/>
      <c r="C137" s="431"/>
      <c r="D137" s="431"/>
      <c r="E137" s="78" t="s">
        <v>147</v>
      </c>
      <c r="F137" s="216">
        <v>1</v>
      </c>
      <c r="G137" s="217">
        <v>38.57</v>
      </c>
      <c r="H137" s="217">
        <v>38.57</v>
      </c>
    </row>
    <row r="138" spans="1:8" ht="15.75" customHeight="1">
      <c r="A138" s="431" t="s">
        <v>156</v>
      </c>
      <c r="B138" s="431"/>
      <c r="C138" s="431"/>
      <c r="D138" s="431"/>
      <c r="E138" s="78" t="s">
        <v>139</v>
      </c>
      <c r="F138" s="216">
        <v>1.1000000000000001</v>
      </c>
      <c r="G138" s="217">
        <v>3.64</v>
      </c>
      <c r="H138" s="217">
        <v>4</v>
      </c>
    </row>
    <row r="139" spans="1:8" ht="27.75" customHeight="1">
      <c r="A139" s="431" t="s">
        <v>154</v>
      </c>
      <c r="B139" s="431"/>
      <c r="C139" s="431"/>
      <c r="D139" s="431"/>
      <c r="E139" s="78" t="s">
        <v>142</v>
      </c>
      <c r="F139" s="216">
        <v>2.25</v>
      </c>
      <c r="G139" s="217">
        <v>6.9</v>
      </c>
      <c r="H139" s="217">
        <v>15.53</v>
      </c>
    </row>
    <row r="140" spans="1:8">
      <c r="A140" s="429" t="s">
        <v>240</v>
      </c>
      <c r="B140" s="429"/>
      <c r="C140" s="429"/>
      <c r="D140" s="429"/>
      <c r="E140" s="429"/>
      <c r="F140" s="430"/>
      <c r="G140" s="429"/>
      <c r="H140" s="79">
        <v>82.02</v>
      </c>
    </row>
    <row r="141" spans="1:8">
      <c r="A141" s="431"/>
      <c r="B141" s="431"/>
      <c r="C141" s="431"/>
      <c r="D141" s="431"/>
      <c r="E141" s="431"/>
      <c r="F141" s="432"/>
      <c r="G141" s="431"/>
      <c r="H141" s="431"/>
    </row>
    <row r="142" spans="1:8" ht="15.75" customHeight="1">
      <c r="A142" s="433" t="s">
        <v>241</v>
      </c>
      <c r="B142" s="433"/>
      <c r="C142" s="433"/>
      <c r="D142" s="433"/>
      <c r="E142" s="433"/>
      <c r="F142" s="434"/>
      <c r="G142" s="433"/>
      <c r="H142" s="83">
        <f>H126+H130+H140</f>
        <v>100.22</v>
      </c>
    </row>
    <row r="143" spans="1:8">
      <c r="A143" s="431"/>
      <c r="B143" s="431"/>
      <c r="C143" s="431"/>
      <c r="D143" s="431"/>
      <c r="E143" s="431"/>
      <c r="F143" s="432"/>
      <c r="G143" s="431"/>
      <c r="H143" s="431"/>
    </row>
    <row r="144" spans="1:8" ht="15.75" hidden="1" customHeight="1">
      <c r="A144" s="440" t="s">
        <v>254</v>
      </c>
      <c r="B144" s="440"/>
      <c r="C144" s="440"/>
      <c r="D144" s="440"/>
      <c r="E144" s="441" t="s">
        <v>231</v>
      </c>
      <c r="F144" s="442"/>
      <c r="G144" s="443"/>
      <c r="H144" s="443"/>
    </row>
    <row r="145" spans="1:8" ht="45" hidden="1" customHeight="1">
      <c r="A145" s="440" t="s">
        <v>255</v>
      </c>
      <c r="B145" s="440"/>
      <c r="C145" s="440"/>
      <c r="D145" s="440"/>
      <c r="E145" s="440"/>
      <c r="F145" s="444"/>
      <c r="G145" s="440"/>
      <c r="H145" s="440"/>
    </row>
    <row r="146" spans="1:8" hidden="1">
      <c r="A146" s="431"/>
      <c r="B146" s="431"/>
      <c r="C146" s="431"/>
      <c r="D146" s="431"/>
      <c r="E146" s="431"/>
      <c r="F146" s="432"/>
      <c r="G146" s="431"/>
      <c r="H146" s="431"/>
    </row>
    <row r="147" spans="1:8" ht="31.5" hidden="1">
      <c r="A147" s="448" t="s">
        <v>108</v>
      </c>
      <c r="B147" s="448"/>
      <c r="C147" s="448"/>
      <c r="D147" s="448"/>
      <c r="E147" s="75" t="s">
        <v>138</v>
      </c>
      <c r="F147" s="76" t="s">
        <v>233</v>
      </c>
      <c r="G147" s="76" t="s">
        <v>234</v>
      </c>
      <c r="H147" s="77" t="s">
        <v>235</v>
      </c>
    </row>
    <row r="148" spans="1:8" ht="15.75" hidden="1" customHeight="1">
      <c r="A148" s="431" t="s">
        <v>356</v>
      </c>
      <c r="B148" s="431"/>
      <c r="C148" s="431"/>
      <c r="D148" s="431"/>
      <c r="E148" s="78" t="s">
        <v>140</v>
      </c>
      <c r="F148" s="216">
        <v>0.16</v>
      </c>
      <c r="G148" s="217">
        <v>14.04</v>
      </c>
      <c r="H148" s="217">
        <f>F148*G148</f>
        <v>2.25</v>
      </c>
    </row>
    <row r="149" spans="1:8" ht="15.75" hidden="1" customHeight="1">
      <c r="A149" s="431" t="s">
        <v>351</v>
      </c>
      <c r="B149" s="431"/>
      <c r="C149" s="431"/>
      <c r="D149" s="431"/>
      <c r="E149" s="78" t="s">
        <v>140</v>
      </c>
      <c r="F149" s="216">
        <v>0.36599999999999999</v>
      </c>
      <c r="G149" s="217">
        <v>14.04</v>
      </c>
      <c r="H149" s="217">
        <f>F149*G149</f>
        <v>5.14</v>
      </c>
    </row>
    <row r="150" spans="1:8" ht="15.75" hidden="1" customHeight="1">
      <c r="A150" s="431" t="s">
        <v>350</v>
      </c>
      <c r="B150" s="431"/>
      <c r="C150" s="431"/>
      <c r="D150" s="431"/>
      <c r="E150" s="78" t="s">
        <v>140</v>
      </c>
      <c r="F150" s="216">
        <v>0.98</v>
      </c>
      <c r="G150" s="217">
        <v>11.4</v>
      </c>
      <c r="H150" s="217">
        <f>F150*G150</f>
        <v>11.17</v>
      </c>
    </row>
    <row r="151" spans="1:8" hidden="1">
      <c r="A151" s="429" t="s">
        <v>236</v>
      </c>
      <c r="B151" s="429"/>
      <c r="C151" s="429"/>
      <c r="D151" s="429"/>
      <c r="E151" s="429"/>
      <c r="F151" s="430"/>
      <c r="G151" s="429"/>
      <c r="H151" s="217">
        <f>SUM(H148:H150)</f>
        <v>18.559999999999999</v>
      </c>
    </row>
    <row r="152" spans="1:8" hidden="1">
      <c r="A152" s="80"/>
      <c r="B152" s="80"/>
      <c r="C152" s="80"/>
      <c r="D152" s="80"/>
      <c r="E152" s="81"/>
      <c r="F152" s="82"/>
      <c r="G152" s="81"/>
      <c r="H152" s="81"/>
    </row>
    <row r="153" spans="1:8" hidden="1">
      <c r="A153" s="429" t="s">
        <v>237</v>
      </c>
      <c r="B153" s="429"/>
      <c r="C153" s="429"/>
      <c r="D153" s="429"/>
      <c r="E153" s="429"/>
      <c r="F153" s="430"/>
      <c r="G153" s="429"/>
      <c r="H153" s="79">
        <f>H151</f>
        <v>18.559999999999999</v>
      </c>
    </row>
    <row r="154" spans="1:8" hidden="1">
      <c r="A154" s="431"/>
      <c r="B154" s="431"/>
      <c r="C154" s="431"/>
      <c r="D154" s="431"/>
      <c r="E154" s="431"/>
      <c r="F154" s="432"/>
      <c r="G154" s="431"/>
      <c r="H154" s="431"/>
    </row>
    <row r="155" spans="1:8" ht="31.5" hidden="1">
      <c r="A155" s="448" t="s">
        <v>249</v>
      </c>
      <c r="B155" s="448"/>
      <c r="C155" s="344" t="s">
        <v>138</v>
      </c>
      <c r="D155" s="479" t="s">
        <v>250</v>
      </c>
      <c r="E155" s="479"/>
      <c r="F155" s="479" t="s">
        <v>234</v>
      </c>
      <c r="G155" s="479"/>
      <c r="H155" s="77" t="s">
        <v>235</v>
      </c>
    </row>
    <row r="156" spans="1:8" ht="35.1" hidden="1" customHeight="1">
      <c r="A156" s="431" t="s">
        <v>151</v>
      </c>
      <c r="B156" s="431"/>
      <c r="C156" s="431" t="s">
        <v>140</v>
      </c>
      <c r="D156" s="431">
        <v>1.2E-2</v>
      </c>
      <c r="E156" s="78"/>
      <c r="F156" s="216">
        <v>0.68</v>
      </c>
      <c r="G156" s="217"/>
      <c r="H156" s="217">
        <v>0.01</v>
      </c>
    </row>
    <row r="157" spans="1:8" hidden="1">
      <c r="A157" s="429" t="s">
        <v>251</v>
      </c>
      <c r="B157" s="429"/>
      <c r="C157" s="429"/>
      <c r="D157" s="429"/>
      <c r="E157" s="429"/>
      <c r="F157" s="430"/>
      <c r="G157" s="429"/>
      <c r="H157" s="79">
        <v>0.01</v>
      </c>
    </row>
    <row r="158" spans="1:8" hidden="1">
      <c r="A158" s="431"/>
      <c r="B158" s="431"/>
      <c r="C158" s="431"/>
      <c r="D158" s="431"/>
      <c r="E158" s="431"/>
      <c r="F158" s="432"/>
      <c r="G158" s="431"/>
      <c r="H158" s="431"/>
    </row>
    <row r="159" spans="1:8" ht="31.5" hidden="1">
      <c r="A159" s="448" t="s">
        <v>238</v>
      </c>
      <c r="B159" s="448"/>
      <c r="C159" s="448"/>
      <c r="D159" s="448"/>
      <c r="E159" s="75" t="s">
        <v>138</v>
      </c>
      <c r="F159" s="76" t="s">
        <v>239</v>
      </c>
      <c r="G159" s="76" t="s">
        <v>234</v>
      </c>
      <c r="H159" s="77" t="s">
        <v>235</v>
      </c>
    </row>
    <row r="160" spans="1:8" ht="15.75" hidden="1" customHeight="1">
      <c r="A160" s="431" t="s">
        <v>148</v>
      </c>
      <c r="B160" s="431"/>
      <c r="C160" s="431"/>
      <c r="D160" s="431"/>
      <c r="E160" s="78" t="s">
        <v>139</v>
      </c>
      <c r="F160" s="216">
        <v>0.02</v>
      </c>
      <c r="G160" s="217">
        <v>6.29</v>
      </c>
      <c r="H160" s="217">
        <v>0.13</v>
      </c>
    </row>
    <row r="161" spans="1:8" ht="35.1" hidden="1" customHeight="1">
      <c r="A161" s="431" t="s">
        <v>152</v>
      </c>
      <c r="B161" s="431"/>
      <c r="C161" s="431"/>
      <c r="D161" s="431"/>
      <c r="E161" s="78" t="s">
        <v>145</v>
      </c>
      <c r="F161" s="216">
        <v>0.04</v>
      </c>
      <c r="G161" s="217">
        <v>302.20999999999998</v>
      </c>
      <c r="H161" s="217">
        <v>12.09</v>
      </c>
    </row>
    <row r="162" spans="1:8" ht="15.75" hidden="1" customHeight="1">
      <c r="A162" s="431" t="s">
        <v>155</v>
      </c>
      <c r="B162" s="431"/>
      <c r="C162" s="431"/>
      <c r="D162" s="431"/>
      <c r="E162" s="78" t="s">
        <v>145</v>
      </c>
      <c r="F162" s="216">
        <v>0.12</v>
      </c>
      <c r="G162" s="217">
        <v>145</v>
      </c>
      <c r="H162" s="217">
        <v>17.399999999999999</v>
      </c>
    </row>
    <row r="163" spans="1:8" ht="15.75" hidden="1" customHeight="1">
      <c r="A163" s="431" t="s">
        <v>149</v>
      </c>
      <c r="B163" s="431"/>
      <c r="C163" s="431"/>
      <c r="D163" s="431"/>
      <c r="E163" s="78" t="s">
        <v>142</v>
      </c>
      <c r="F163" s="216">
        <v>0.3</v>
      </c>
      <c r="G163" s="217">
        <v>5.38</v>
      </c>
      <c r="H163" s="217">
        <v>1.61</v>
      </c>
    </row>
    <row r="164" spans="1:8" ht="35.1" hidden="1" customHeight="1">
      <c r="A164" s="431" t="s">
        <v>153</v>
      </c>
      <c r="B164" s="431"/>
      <c r="C164" s="431"/>
      <c r="D164" s="431"/>
      <c r="E164" s="78" t="s">
        <v>147</v>
      </c>
      <c r="F164" s="216">
        <v>1.1499999999999999</v>
      </c>
      <c r="G164" s="217">
        <v>34.29</v>
      </c>
      <c r="H164" s="217">
        <v>39.43</v>
      </c>
    </row>
    <row r="165" spans="1:8" ht="35.1" hidden="1" customHeight="1">
      <c r="A165" s="431" t="s">
        <v>154</v>
      </c>
      <c r="B165" s="431"/>
      <c r="C165" s="431"/>
      <c r="D165" s="431"/>
      <c r="E165" s="78" t="s">
        <v>142</v>
      </c>
      <c r="F165" s="216">
        <v>2.25</v>
      </c>
      <c r="G165" s="217">
        <v>6.9</v>
      </c>
      <c r="H165" s="217">
        <v>15.53</v>
      </c>
    </row>
    <row r="166" spans="1:8" hidden="1">
      <c r="A166" s="429" t="s">
        <v>240</v>
      </c>
      <c r="B166" s="429"/>
      <c r="C166" s="429"/>
      <c r="D166" s="429"/>
      <c r="E166" s="429"/>
      <c r="F166" s="430"/>
      <c r="G166" s="429"/>
      <c r="H166" s="79">
        <v>86.19</v>
      </c>
    </row>
    <row r="167" spans="1:8" hidden="1">
      <c r="A167" s="431"/>
      <c r="B167" s="431"/>
      <c r="C167" s="431"/>
      <c r="D167" s="431"/>
      <c r="E167" s="431"/>
      <c r="F167" s="432"/>
      <c r="G167" s="431"/>
      <c r="H167" s="431"/>
    </row>
    <row r="168" spans="1:8" ht="15.75" hidden="1" customHeight="1">
      <c r="A168" s="433" t="s">
        <v>241</v>
      </c>
      <c r="B168" s="433"/>
      <c r="C168" s="433"/>
      <c r="D168" s="433"/>
      <c r="E168" s="433"/>
      <c r="F168" s="434"/>
      <c r="G168" s="433"/>
      <c r="H168" s="83">
        <f>H153+H157+H166</f>
        <v>104.76</v>
      </c>
    </row>
    <row r="169" spans="1:8" hidden="1">
      <c r="A169" s="431"/>
      <c r="B169" s="431"/>
      <c r="C169" s="431"/>
      <c r="D169" s="431"/>
      <c r="E169" s="431"/>
      <c r="F169" s="432"/>
      <c r="G169" s="431"/>
      <c r="H169" s="431"/>
    </row>
    <row r="170" spans="1:8" ht="15.75" hidden="1" customHeight="1">
      <c r="A170" s="440" t="s">
        <v>256</v>
      </c>
      <c r="B170" s="440"/>
      <c r="C170" s="440"/>
      <c r="D170" s="440"/>
      <c r="E170" s="441" t="s">
        <v>231</v>
      </c>
      <c r="F170" s="442"/>
      <c r="G170" s="443"/>
      <c r="H170" s="443"/>
    </row>
    <row r="171" spans="1:8" ht="45" hidden="1" customHeight="1">
      <c r="A171" s="440" t="s">
        <v>554</v>
      </c>
      <c r="B171" s="440"/>
      <c r="C171" s="440"/>
      <c r="D171" s="440"/>
      <c r="E171" s="440"/>
      <c r="F171" s="444"/>
      <c r="G171" s="440"/>
      <c r="H171" s="440"/>
    </row>
    <row r="172" spans="1:8" hidden="1">
      <c r="A172" s="431"/>
      <c r="B172" s="431"/>
      <c r="C172" s="431"/>
      <c r="D172" s="431"/>
      <c r="E172" s="431"/>
      <c r="F172" s="432"/>
      <c r="G172" s="431"/>
      <c r="H172" s="431"/>
    </row>
    <row r="173" spans="1:8" ht="31.5" hidden="1">
      <c r="A173" s="448" t="s">
        <v>108</v>
      </c>
      <c r="B173" s="448"/>
      <c r="C173" s="448"/>
      <c r="D173" s="448"/>
      <c r="E173" s="75" t="s">
        <v>138</v>
      </c>
      <c r="F173" s="76" t="s">
        <v>233</v>
      </c>
      <c r="G173" s="76" t="s">
        <v>234</v>
      </c>
      <c r="H173" s="77" t="s">
        <v>235</v>
      </c>
    </row>
    <row r="174" spans="1:8" ht="15.75" hidden="1" customHeight="1">
      <c r="A174" s="431" t="s">
        <v>356</v>
      </c>
      <c r="B174" s="431"/>
      <c r="C174" s="431"/>
      <c r="D174" s="431"/>
      <c r="E174" s="78" t="s">
        <v>140</v>
      </c>
      <c r="F174" s="216">
        <v>0.16</v>
      </c>
      <c r="G174" s="217">
        <v>14.04</v>
      </c>
      <c r="H174" s="217">
        <f>F174*G174</f>
        <v>2.25</v>
      </c>
    </row>
    <row r="175" spans="1:8" ht="15.75" hidden="1" customHeight="1">
      <c r="A175" s="431" t="s">
        <v>351</v>
      </c>
      <c r="B175" s="431"/>
      <c r="C175" s="431"/>
      <c r="D175" s="431"/>
      <c r="E175" s="78" t="s">
        <v>140</v>
      </c>
      <c r="F175" s="216">
        <v>0.36599999999999999</v>
      </c>
      <c r="G175" s="217">
        <v>14.04</v>
      </c>
      <c r="H175" s="217">
        <f>F175*G175</f>
        <v>5.14</v>
      </c>
    </row>
    <row r="176" spans="1:8" ht="15.75" hidden="1" customHeight="1">
      <c r="A176" s="431" t="s">
        <v>350</v>
      </c>
      <c r="B176" s="431"/>
      <c r="C176" s="431"/>
      <c r="D176" s="431"/>
      <c r="E176" s="78" t="s">
        <v>140</v>
      </c>
      <c r="F176" s="216">
        <v>0.98</v>
      </c>
      <c r="G176" s="217">
        <v>11.4</v>
      </c>
      <c r="H176" s="217">
        <f>F176*G176</f>
        <v>11.17</v>
      </c>
    </row>
    <row r="177" spans="1:8" hidden="1">
      <c r="A177" s="429" t="s">
        <v>236</v>
      </c>
      <c r="B177" s="429"/>
      <c r="C177" s="429"/>
      <c r="D177" s="429"/>
      <c r="E177" s="429"/>
      <c r="F177" s="430"/>
      <c r="G177" s="429"/>
      <c r="H177" s="217">
        <f>SUM(H174:H176)</f>
        <v>18.559999999999999</v>
      </c>
    </row>
    <row r="178" spans="1:8" hidden="1">
      <c r="A178" s="80"/>
      <c r="B178" s="80"/>
      <c r="C178" s="80"/>
      <c r="D178" s="80"/>
      <c r="E178" s="81"/>
      <c r="F178" s="82"/>
      <c r="G178" s="81"/>
      <c r="H178" s="81"/>
    </row>
    <row r="179" spans="1:8" hidden="1">
      <c r="A179" s="429" t="s">
        <v>237</v>
      </c>
      <c r="B179" s="429"/>
      <c r="C179" s="429"/>
      <c r="D179" s="429"/>
      <c r="E179" s="429"/>
      <c r="F179" s="430"/>
      <c r="G179" s="429"/>
      <c r="H179" s="79">
        <f>H177</f>
        <v>18.559999999999999</v>
      </c>
    </row>
    <row r="180" spans="1:8" hidden="1">
      <c r="A180" s="431"/>
      <c r="B180" s="431"/>
      <c r="C180" s="431"/>
      <c r="D180" s="431"/>
      <c r="E180" s="431"/>
      <c r="F180" s="432"/>
      <c r="G180" s="431"/>
      <c r="H180" s="431"/>
    </row>
    <row r="181" spans="1:8" ht="31.5" hidden="1">
      <c r="A181" s="448" t="s">
        <v>249</v>
      </c>
      <c r="B181" s="448"/>
      <c r="C181" s="344" t="s">
        <v>138</v>
      </c>
      <c r="D181" s="479" t="s">
        <v>250</v>
      </c>
      <c r="E181" s="479"/>
      <c r="F181" s="479" t="s">
        <v>234</v>
      </c>
      <c r="G181" s="479"/>
      <c r="H181" s="77" t="s">
        <v>235</v>
      </c>
    </row>
    <row r="182" spans="1:8" ht="35.1" hidden="1" customHeight="1">
      <c r="A182" s="431" t="s">
        <v>151</v>
      </c>
      <c r="B182" s="431"/>
      <c r="C182" s="431" t="s">
        <v>140</v>
      </c>
      <c r="D182" s="431">
        <v>1.2E-2</v>
      </c>
      <c r="E182" s="78"/>
      <c r="F182" s="216">
        <v>0.68</v>
      </c>
      <c r="G182" s="217">
        <v>115</v>
      </c>
      <c r="H182" s="217">
        <f>F182*G182</f>
        <v>78.2</v>
      </c>
    </row>
    <row r="183" spans="1:8" hidden="1">
      <c r="A183" s="429" t="s">
        <v>251</v>
      </c>
      <c r="B183" s="429"/>
      <c r="C183" s="429"/>
      <c r="D183" s="429"/>
      <c r="E183" s="429"/>
      <c r="F183" s="430"/>
      <c r="G183" s="429"/>
      <c r="H183" s="79">
        <v>0.01</v>
      </c>
    </row>
    <row r="184" spans="1:8" hidden="1">
      <c r="A184" s="431"/>
      <c r="B184" s="431"/>
      <c r="C184" s="431"/>
      <c r="D184" s="431"/>
      <c r="E184" s="431"/>
      <c r="F184" s="432"/>
      <c r="G184" s="431"/>
      <c r="H184" s="431"/>
    </row>
    <row r="185" spans="1:8" ht="31.5" hidden="1">
      <c r="A185" s="448" t="s">
        <v>238</v>
      </c>
      <c r="B185" s="448"/>
      <c r="C185" s="448"/>
      <c r="D185" s="448"/>
      <c r="E185" s="75" t="s">
        <v>138</v>
      </c>
      <c r="F185" s="76" t="s">
        <v>239</v>
      </c>
      <c r="G185" s="76" t="s">
        <v>234</v>
      </c>
      <c r="H185" s="77" t="s">
        <v>235</v>
      </c>
    </row>
    <row r="186" spans="1:8" ht="15.75" hidden="1" customHeight="1">
      <c r="A186" s="431" t="s">
        <v>148</v>
      </c>
      <c r="B186" s="431"/>
      <c r="C186" s="431"/>
      <c r="D186" s="431"/>
      <c r="E186" s="78" t="s">
        <v>139</v>
      </c>
      <c r="F186" s="216">
        <v>0.02</v>
      </c>
      <c r="G186" s="217">
        <v>6.29</v>
      </c>
      <c r="H186" s="217">
        <f t="shared" ref="H186:H192" si="0">F186*G186</f>
        <v>0.13</v>
      </c>
    </row>
    <row r="187" spans="1:8" ht="35.1" hidden="1" customHeight="1">
      <c r="A187" s="431" t="s">
        <v>152</v>
      </c>
      <c r="B187" s="431"/>
      <c r="C187" s="431"/>
      <c r="D187" s="431"/>
      <c r="E187" s="78" t="s">
        <v>145</v>
      </c>
      <c r="F187" s="216">
        <v>4.4999999999999998E-2</v>
      </c>
      <c r="G187" s="217">
        <v>402.21</v>
      </c>
      <c r="H187" s="217">
        <f t="shared" si="0"/>
        <v>18.100000000000001</v>
      </c>
    </row>
    <row r="188" spans="1:8" ht="15.75" hidden="1" customHeight="1">
      <c r="A188" s="431" t="s">
        <v>155</v>
      </c>
      <c r="B188" s="431"/>
      <c r="C188" s="431"/>
      <c r="D188" s="431"/>
      <c r="E188" s="78" t="s">
        <v>145</v>
      </c>
      <c r="F188" s="216">
        <v>0.12</v>
      </c>
      <c r="G188" s="217">
        <v>145</v>
      </c>
      <c r="H188" s="217">
        <f t="shared" si="0"/>
        <v>17.399999999999999</v>
      </c>
    </row>
    <row r="189" spans="1:8" ht="15.75" hidden="1" customHeight="1">
      <c r="A189" s="431" t="s">
        <v>149</v>
      </c>
      <c r="B189" s="431"/>
      <c r="C189" s="431"/>
      <c r="D189" s="431"/>
      <c r="E189" s="78" t="s">
        <v>142</v>
      </c>
      <c r="F189" s="216">
        <v>0.3</v>
      </c>
      <c r="G189" s="217">
        <v>5.38</v>
      </c>
      <c r="H189" s="217">
        <f t="shared" si="0"/>
        <v>1.61</v>
      </c>
    </row>
    <row r="190" spans="1:8" ht="15.75" hidden="1" customHeight="1">
      <c r="A190" s="431" t="s">
        <v>156</v>
      </c>
      <c r="B190" s="431"/>
      <c r="C190" s="431"/>
      <c r="D190" s="431"/>
      <c r="E190" s="78" t="s">
        <v>139</v>
      </c>
      <c r="F190" s="216">
        <v>1.1000000000000001</v>
      </c>
      <c r="G190" s="217">
        <v>3.64</v>
      </c>
      <c r="H190" s="217">
        <f t="shared" si="0"/>
        <v>4</v>
      </c>
    </row>
    <row r="191" spans="1:8" hidden="1">
      <c r="A191" s="431" t="s">
        <v>555</v>
      </c>
      <c r="B191" s="431"/>
      <c r="C191" s="431"/>
      <c r="D191" s="431"/>
      <c r="E191" s="78" t="s">
        <v>147</v>
      </c>
      <c r="F191" s="216">
        <v>1.1499999999999999</v>
      </c>
      <c r="G191" s="217">
        <v>38.57</v>
      </c>
      <c r="H191" s="217">
        <f t="shared" si="0"/>
        <v>44.36</v>
      </c>
    </row>
    <row r="192" spans="1:8" ht="35.1" hidden="1" customHeight="1">
      <c r="A192" s="431" t="s">
        <v>154</v>
      </c>
      <c r="B192" s="431"/>
      <c r="C192" s="431"/>
      <c r="D192" s="431"/>
      <c r="E192" s="78" t="s">
        <v>142</v>
      </c>
      <c r="F192" s="216">
        <v>2.25</v>
      </c>
      <c r="G192" s="217">
        <v>6.9</v>
      </c>
      <c r="H192" s="217">
        <f t="shared" si="0"/>
        <v>15.53</v>
      </c>
    </row>
    <row r="193" spans="1:8" hidden="1">
      <c r="A193" s="429" t="s">
        <v>240</v>
      </c>
      <c r="B193" s="429"/>
      <c r="C193" s="429"/>
      <c r="D193" s="429"/>
      <c r="E193" s="429"/>
      <c r="F193" s="430"/>
      <c r="G193" s="429"/>
      <c r="H193" s="217">
        <f>SUM(H186:H192)</f>
        <v>101.13</v>
      </c>
    </row>
    <row r="194" spans="1:8" hidden="1">
      <c r="A194" s="431"/>
      <c r="B194" s="431"/>
      <c r="C194" s="431"/>
      <c r="D194" s="431"/>
      <c r="E194" s="431"/>
      <c r="F194" s="432"/>
      <c r="G194" s="431"/>
      <c r="H194" s="431"/>
    </row>
    <row r="195" spans="1:8" ht="15.75" hidden="1" customHeight="1">
      <c r="A195" s="433" t="s">
        <v>241</v>
      </c>
      <c r="B195" s="433"/>
      <c r="C195" s="433"/>
      <c r="D195" s="433"/>
      <c r="E195" s="433"/>
      <c r="F195" s="434"/>
      <c r="G195" s="433"/>
      <c r="H195" s="83">
        <f>H179+H183+H193</f>
        <v>119.7</v>
      </c>
    </row>
    <row r="196" spans="1:8">
      <c r="A196" s="431"/>
      <c r="B196" s="431"/>
      <c r="C196" s="431"/>
      <c r="D196" s="431"/>
      <c r="E196" s="431"/>
      <c r="F196" s="432"/>
      <c r="G196" s="431"/>
      <c r="H196" s="431"/>
    </row>
    <row r="197" spans="1:8" ht="15.75" customHeight="1">
      <c r="A197" s="440" t="s">
        <v>257</v>
      </c>
      <c r="B197" s="440"/>
      <c r="C197" s="440"/>
      <c r="D197" s="440"/>
      <c r="E197" s="441" t="s">
        <v>258</v>
      </c>
      <c r="F197" s="442"/>
      <c r="G197" s="443"/>
      <c r="H197" s="443"/>
    </row>
    <row r="198" spans="1:8" ht="45" customHeight="1">
      <c r="A198" s="440" t="s">
        <v>259</v>
      </c>
      <c r="B198" s="440"/>
      <c r="C198" s="440"/>
      <c r="D198" s="440"/>
      <c r="E198" s="440"/>
      <c r="F198" s="444"/>
      <c r="G198" s="440"/>
      <c r="H198" s="440"/>
    </row>
    <row r="199" spans="1:8">
      <c r="A199" s="431"/>
      <c r="B199" s="431"/>
      <c r="C199" s="431"/>
      <c r="D199" s="431"/>
      <c r="E199" s="431"/>
      <c r="F199" s="432"/>
      <c r="G199" s="431"/>
      <c r="H199" s="431"/>
    </row>
    <row r="200" spans="1:8" ht="31.5">
      <c r="A200" s="448" t="s">
        <v>108</v>
      </c>
      <c r="B200" s="448"/>
      <c r="C200" s="448"/>
      <c r="D200" s="448"/>
      <c r="E200" s="75" t="s">
        <v>138</v>
      </c>
      <c r="F200" s="76" t="s">
        <v>233</v>
      </c>
      <c r="G200" s="76" t="s">
        <v>234</v>
      </c>
      <c r="H200" s="77" t="s">
        <v>235</v>
      </c>
    </row>
    <row r="201" spans="1:8" ht="15.75" customHeight="1">
      <c r="A201" s="431" t="s">
        <v>357</v>
      </c>
      <c r="B201" s="431"/>
      <c r="C201" s="431"/>
      <c r="D201" s="431"/>
      <c r="E201" s="78" t="s">
        <v>140</v>
      </c>
      <c r="F201" s="216">
        <v>5</v>
      </c>
      <c r="G201" s="217">
        <v>17.84</v>
      </c>
      <c r="H201" s="217">
        <f>F201*G201</f>
        <v>89.2</v>
      </c>
    </row>
    <row r="202" spans="1:8">
      <c r="A202" s="429" t="s">
        <v>236</v>
      </c>
      <c r="B202" s="429"/>
      <c r="C202" s="429"/>
      <c r="D202" s="429"/>
      <c r="E202" s="429"/>
      <c r="F202" s="430"/>
      <c r="G202" s="429"/>
      <c r="H202" s="217">
        <f>H201</f>
        <v>89.2</v>
      </c>
    </row>
    <row r="203" spans="1:8">
      <c r="A203" s="449"/>
      <c r="B203" s="450"/>
      <c r="C203" s="450"/>
      <c r="D203" s="450"/>
      <c r="E203" s="450"/>
      <c r="F203" s="450"/>
      <c r="G203" s="450"/>
      <c r="H203" s="451"/>
    </row>
    <row r="204" spans="1:8">
      <c r="A204" s="429" t="s">
        <v>237</v>
      </c>
      <c r="B204" s="429"/>
      <c r="C204" s="429"/>
      <c r="D204" s="429"/>
      <c r="E204" s="429"/>
      <c r="F204" s="430"/>
      <c r="G204" s="429"/>
      <c r="H204" s="79">
        <f>H202</f>
        <v>89.2</v>
      </c>
    </row>
    <row r="205" spans="1:8">
      <c r="A205" s="431"/>
      <c r="B205" s="431"/>
      <c r="C205" s="431"/>
      <c r="D205" s="431"/>
      <c r="E205" s="431"/>
      <c r="F205" s="432"/>
      <c r="G205" s="431"/>
      <c r="H205" s="431"/>
    </row>
    <row r="206" spans="1:8" ht="31.5">
      <c r="A206" s="448" t="s">
        <v>238</v>
      </c>
      <c r="B206" s="448"/>
      <c r="C206" s="448"/>
      <c r="D206" s="448"/>
      <c r="E206" s="75" t="s">
        <v>138</v>
      </c>
      <c r="F206" s="76" t="s">
        <v>239</v>
      </c>
      <c r="G206" s="76" t="s">
        <v>234</v>
      </c>
      <c r="H206" s="77" t="s">
        <v>235</v>
      </c>
    </row>
    <row r="207" spans="1:8" ht="15.75" customHeight="1">
      <c r="A207" s="431" t="s">
        <v>205</v>
      </c>
      <c r="B207" s="431"/>
      <c r="C207" s="431"/>
      <c r="D207" s="431"/>
      <c r="E207" s="78" t="s">
        <v>138</v>
      </c>
      <c r="F207" s="216">
        <v>1</v>
      </c>
      <c r="G207" s="217">
        <v>6.29</v>
      </c>
      <c r="H207" s="217">
        <f>F207*G207</f>
        <v>6.29</v>
      </c>
    </row>
    <row r="208" spans="1:8" ht="35.1" customHeight="1">
      <c r="A208" s="431" t="s">
        <v>206</v>
      </c>
      <c r="B208" s="431"/>
      <c r="C208" s="431"/>
      <c r="D208" s="431"/>
      <c r="E208" s="78" t="s">
        <v>138</v>
      </c>
      <c r="F208" s="216">
        <v>1</v>
      </c>
      <c r="G208" s="217">
        <v>7.31</v>
      </c>
      <c r="H208" s="217">
        <f t="shared" ref="H208:H217" si="1">F208*G208</f>
        <v>7.31</v>
      </c>
    </row>
    <row r="209" spans="1:8" ht="15.75" customHeight="1">
      <c r="A209" s="431" t="s">
        <v>209</v>
      </c>
      <c r="B209" s="431"/>
      <c r="C209" s="431"/>
      <c r="D209" s="431"/>
      <c r="E209" s="78" t="s">
        <v>138</v>
      </c>
      <c r="F209" s="216">
        <v>1</v>
      </c>
      <c r="G209" s="217">
        <v>2.83</v>
      </c>
      <c r="H209" s="217">
        <f t="shared" si="1"/>
        <v>2.83</v>
      </c>
    </row>
    <row r="210" spans="1:8" ht="15.75" customHeight="1">
      <c r="A210" s="431" t="s">
        <v>210</v>
      </c>
      <c r="B210" s="431"/>
      <c r="C210" s="431"/>
      <c r="D210" s="431"/>
      <c r="E210" s="78" t="s">
        <v>138</v>
      </c>
      <c r="F210" s="216">
        <v>1</v>
      </c>
      <c r="G210" s="217">
        <v>5.27</v>
      </c>
      <c r="H210" s="217">
        <f t="shared" si="1"/>
        <v>5.27</v>
      </c>
    </row>
    <row r="211" spans="1:8" ht="15.75" customHeight="1">
      <c r="A211" s="431" t="s">
        <v>211</v>
      </c>
      <c r="B211" s="431"/>
      <c r="C211" s="431"/>
      <c r="D211" s="431"/>
      <c r="E211" s="78" t="s">
        <v>138</v>
      </c>
      <c r="F211" s="216">
        <v>1</v>
      </c>
      <c r="G211" s="217">
        <v>548.03</v>
      </c>
      <c r="H211" s="217">
        <f t="shared" si="1"/>
        <v>548.03</v>
      </c>
    </row>
    <row r="212" spans="1:8" ht="15.75" customHeight="1">
      <c r="A212" s="431" t="s">
        <v>212</v>
      </c>
      <c r="B212" s="431"/>
      <c r="C212" s="431"/>
      <c r="D212" s="431"/>
      <c r="E212" s="78" t="s">
        <v>138</v>
      </c>
      <c r="F212" s="216">
        <v>1</v>
      </c>
      <c r="G212" s="217">
        <v>162.78</v>
      </c>
      <c r="H212" s="217">
        <f t="shared" si="1"/>
        <v>162.78</v>
      </c>
    </row>
    <row r="213" spans="1:8" ht="15.75" customHeight="1">
      <c r="A213" s="431" t="s">
        <v>213</v>
      </c>
      <c r="B213" s="431"/>
      <c r="C213" s="431"/>
      <c r="D213" s="431"/>
      <c r="E213" s="78" t="s">
        <v>138</v>
      </c>
      <c r="F213" s="216">
        <v>1</v>
      </c>
      <c r="G213" s="217">
        <v>206.99</v>
      </c>
      <c r="H213" s="217">
        <f t="shared" si="1"/>
        <v>206.99</v>
      </c>
    </row>
    <row r="214" spans="1:8" ht="15.75" customHeight="1">
      <c r="A214" s="431" t="s">
        <v>214</v>
      </c>
      <c r="B214" s="431"/>
      <c r="C214" s="431"/>
      <c r="D214" s="431"/>
      <c r="E214" s="78" t="s">
        <v>138</v>
      </c>
      <c r="F214" s="216">
        <v>1</v>
      </c>
      <c r="G214" s="217">
        <v>233.83</v>
      </c>
      <c r="H214" s="217">
        <f t="shared" si="1"/>
        <v>233.83</v>
      </c>
    </row>
    <row r="215" spans="1:8" ht="15.75" customHeight="1">
      <c r="A215" s="431" t="s">
        <v>202</v>
      </c>
      <c r="B215" s="431"/>
      <c r="C215" s="431"/>
      <c r="D215" s="431"/>
      <c r="E215" s="78" t="s">
        <v>138</v>
      </c>
      <c r="F215" s="216">
        <v>6</v>
      </c>
      <c r="G215" s="217">
        <v>2.19</v>
      </c>
      <c r="H215" s="217">
        <f t="shared" si="1"/>
        <v>13.14</v>
      </c>
    </row>
    <row r="216" spans="1:8" ht="35.1" customHeight="1">
      <c r="A216" s="431" t="s">
        <v>207</v>
      </c>
      <c r="B216" s="431"/>
      <c r="C216" s="431"/>
      <c r="D216" s="431"/>
      <c r="E216" s="78" t="s">
        <v>138</v>
      </c>
      <c r="F216" s="216">
        <v>16</v>
      </c>
      <c r="G216" s="217">
        <v>7.62</v>
      </c>
      <c r="H216" s="217">
        <f t="shared" si="1"/>
        <v>121.92</v>
      </c>
    </row>
    <row r="217" spans="1:8" ht="15.75" customHeight="1">
      <c r="A217" s="431" t="s">
        <v>208</v>
      </c>
      <c r="B217" s="431"/>
      <c r="C217" s="431"/>
      <c r="D217" s="431"/>
      <c r="E217" s="78" t="s">
        <v>138</v>
      </c>
      <c r="F217" s="216">
        <v>16</v>
      </c>
      <c r="G217" s="217">
        <v>0.37</v>
      </c>
      <c r="H217" s="217">
        <f t="shared" si="1"/>
        <v>5.92</v>
      </c>
    </row>
    <row r="218" spans="1:8">
      <c r="A218" s="429" t="s">
        <v>240</v>
      </c>
      <c r="B218" s="429"/>
      <c r="C218" s="429"/>
      <c r="D218" s="429"/>
      <c r="E218" s="429"/>
      <c r="F218" s="430"/>
      <c r="G218" s="429"/>
      <c r="H218" s="79">
        <f>SUM(H207:H217)</f>
        <v>1314.31</v>
      </c>
    </row>
    <row r="219" spans="1:8">
      <c r="A219" s="431"/>
      <c r="B219" s="431"/>
      <c r="C219" s="431"/>
      <c r="D219" s="431"/>
      <c r="E219" s="431"/>
      <c r="F219" s="432"/>
      <c r="G219" s="431"/>
      <c r="H219" s="431"/>
    </row>
    <row r="220" spans="1:8">
      <c r="A220" s="433" t="s">
        <v>241</v>
      </c>
      <c r="B220" s="433"/>
      <c r="C220" s="433"/>
      <c r="D220" s="433"/>
      <c r="E220" s="433"/>
      <c r="F220" s="434"/>
      <c r="G220" s="433"/>
      <c r="H220" s="83">
        <f>H204+H218</f>
        <v>1403.51</v>
      </c>
    </row>
    <row r="221" spans="1:8">
      <c r="A221" s="431"/>
      <c r="B221" s="431"/>
      <c r="C221" s="431"/>
      <c r="D221" s="431"/>
      <c r="E221" s="431"/>
      <c r="F221" s="432"/>
      <c r="G221" s="431"/>
      <c r="H221" s="431"/>
    </row>
    <row r="222" spans="1:8" hidden="1">
      <c r="A222" s="440" t="s">
        <v>260</v>
      </c>
      <c r="B222" s="440"/>
      <c r="C222" s="440"/>
      <c r="D222" s="440"/>
      <c r="E222" s="441" t="s">
        <v>261</v>
      </c>
      <c r="F222" s="442"/>
      <c r="G222" s="443"/>
      <c r="H222" s="443"/>
    </row>
    <row r="223" spans="1:8" ht="45" hidden="1" customHeight="1">
      <c r="A223" s="440" t="s">
        <v>262</v>
      </c>
      <c r="B223" s="440"/>
      <c r="C223" s="440"/>
      <c r="D223" s="440"/>
      <c r="E223" s="440"/>
      <c r="F223" s="444"/>
      <c r="G223" s="440"/>
      <c r="H223" s="440"/>
    </row>
    <row r="224" spans="1:8" hidden="1">
      <c r="A224" s="431"/>
      <c r="B224" s="431"/>
      <c r="C224" s="431"/>
      <c r="D224" s="431"/>
      <c r="E224" s="431"/>
      <c r="F224" s="432"/>
      <c r="G224" s="431"/>
      <c r="H224" s="431"/>
    </row>
    <row r="225" spans="1:8" ht="31.5" hidden="1">
      <c r="A225" s="448" t="s">
        <v>108</v>
      </c>
      <c r="B225" s="448"/>
      <c r="C225" s="448"/>
      <c r="D225" s="448"/>
      <c r="E225" s="75" t="s">
        <v>138</v>
      </c>
      <c r="F225" s="76" t="s">
        <v>233</v>
      </c>
      <c r="G225" s="76" t="s">
        <v>234</v>
      </c>
      <c r="H225" s="77" t="s">
        <v>235</v>
      </c>
    </row>
    <row r="226" spans="1:8" ht="15.75" hidden="1" customHeight="1">
      <c r="A226" s="431" t="s">
        <v>358</v>
      </c>
      <c r="B226" s="431"/>
      <c r="C226" s="431"/>
      <c r="D226" s="431"/>
      <c r="E226" s="78" t="s">
        <v>140</v>
      </c>
      <c r="F226" s="216">
        <v>0.4</v>
      </c>
      <c r="G226" s="217">
        <v>13.44</v>
      </c>
      <c r="H226" s="217">
        <f>F226*G226</f>
        <v>5.38</v>
      </c>
    </row>
    <row r="227" spans="1:8" ht="15.75" hidden="1" customHeight="1">
      <c r="A227" s="431" t="s">
        <v>350</v>
      </c>
      <c r="B227" s="431"/>
      <c r="C227" s="431"/>
      <c r="D227" s="431"/>
      <c r="E227" s="78" t="s">
        <v>140</v>
      </c>
      <c r="F227" s="216">
        <v>0.43</v>
      </c>
      <c r="G227" s="217">
        <v>11.4</v>
      </c>
      <c r="H227" s="217">
        <f>F227*G227</f>
        <v>4.9000000000000004</v>
      </c>
    </row>
    <row r="228" spans="1:8" hidden="1">
      <c r="A228" s="429" t="s">
        <v>236</v>
      </c>
      <c r="B228" s="429"/>
      <c r="C228" s="429"/>
      <c r="D228" s="429"/>
      <c r="E228" s="429"/>
      <c r="F228" s="430"/>
      <c r="G228" s="429"/>
      <c r="H228" s="217">
        <f>H226+H227</f>
        <v>10.28</v>
      </c>
    </row>
    <row r="229" spans="1:8" hidden="1">
      <c r="A229" s="80"/>
      <c r="B229" s="80"/>
      <c r="C229" s="80"/>
      <c r="D229" s="80"/>
      <c r="E229" s="81"/>
      <c r="F229" s="82"/>
      <c r="G229" s="81"/>
      <c r="H229" s="81"/>
    </row>
    <row r="230" spans="1:8" hidden="1">
      <c r="A230" s="429" t="s">
        <v>237</v>
      </c>
      <c r="B230" s="429"/>
      <c r="C230" s="429"/>
      <c r="D230" s="429"/>
      <c r="E230" s="429"/>
      <c r="F230" s="430"/>
      <c r="G230" s="429"/>
      <c r="H230" s="79">
        <f>H228</f>
        <v>10.28</v>
      </c>
    </row>
    <row r="231" spans="1:8" hidden="1">
      <c r="A231" s="431"/>
      <c r="B231" s="431"/>
      <c r="C231" s="431"/>
      <c r="D231" s="431"/>
      <c r="E231" s="431"/>
      <c r="F231" s="432"/>
      <c r="G231" s="431"/>
      <c r="H231" s="431"/>
    </row>
    <row r="232" spans="1:8" ht="31.5" hidden="1">
      <c r="A232" s="448" t="s">
        <v>238</v>
      </c>
      <c r="B232" s="448"/>
      <c r="C232" s="448"/>
      <c r="D232" s="448"/>
      <c r="E232" s="75" t="s">
        <v>138</v>
      </c>
      <c r="F232" s="76" t="s">
        <v>239</v>
      </c>
      <c r="G232" s="76" t="s">
        <v>234</v>
      </c>
      <c r="H232" s="77" t="s">
        <v>235</v>
      </c>
    </row>
    <row r="233" spans="1:8" ht="15.75" hidden="1" customHeight="1">
      <c r="A233" s="431" t="s">
        <v>144</v>
      </c>
      <c r="B233" s="431"/>
      <c r="C233" s="431"/>
      <c r="D233" s="431"/>
      <c r="E233" s="78" t="s">
        <v>145</v>
      </c>
      <c r="F233" s="216">
        <v>3.6480000000000002E-3</v>
      </c>
      <c r="G233" s="217">
        <v>66</v>
      </c>
      <c r="H233" s="217">
        <v>0.24</v>
      </c>
    </row>
    <row r="234" spans="1:8" ht="15.75" hidden="1" customHeight="1">
      <c r="A234" s="431" t="s">
        <v>172</v>
      </c>
      <c r="B234" s="431"/>
      <c r="C234" s="431"/>
      <c r="D234" s="431"/>
      <c r="E234" s="78" t="s">
        <v>142</v>
      </c>
      <c r="F234" s="216">
        <v>1</v>
      </c>
      <c r="G234" s="217">
        <v>41.68</v>
      </c>
      <c r="H234" s="217">
        <v>41.68</v>
      </c>
    </row>
    <row r="235" spans="1:8" ht="15.75" hidden="1" customHeight="1">
      <c r="A235" s="431" t="s">
        <v>143</v>
      </c>
      <c r="B235" s="431"/>
      <c r="C235" s="431"/>
      <c r="D235" s="431"/>
      <c r="E235" s="78" t="s">
        <v>139</v>
      </c>
      <c r="F235" s="216">
        <v>1.095</v>
      </c>
      <c r="G235" s="217">
        <v>0.46</v>
      </c>
      <c r="H235" s="217">
        <v>0.5</v>
      </c>
    </row>
    <row r="236" spans="1:8" hidden="1">
      <c r="A236" s="429" t="s">
        <v>240</v>
      </c>
      <c r="B236" s="429"/>
      <c r="C236" s="429"/>
      <c r="D236" s="429"/>
      <c r="E236" s="429"/>
      <c r="F236" s="430"/>
      <c r="G236" s="429"/>
      <c r="H236" s="79">
        <v>42.42</v>
      </c>
    </row>
    <row r="237" spans="1:8" hidden="1">
      <c r="A237" s="431"/>
      <c r="B237" s="431"/>
      <c r="C237" s="431"/>
      <c r="D237" s="431"/>
      <c r="E237" s="431"/>
      <c r="F237" s="432"/>
      <c r="G237" s="431"/>
      <c r="H237" s="431"/>
    </row>
    <row r="238" spans="1:8" ht="15.75" hidden="1" customHeight="1">
      <c r="A238" s="433" t="s">
        <v>241</v>
      </c>
      <c r="B238" s="433"/>
      <c r="C238" s="433"/>
      <c r="D238" s="433"/>
      <c r="E238" s="433"/>
      <c r="F238" s="434"/>
      <c r="G238" s="433"/>
      <c r="H238" s="83">
        <f>H230+H236</f>
        <v>52.7</v>
      </c>
    </row>
    <row r="239" spans="1:8">
      <c r="A239" s="431"/>
      <c r="B239" s="431"/>
      <c r="C239" s="431"/>
      <c r="D239" s="431"/>
      <c r="E239" s="431"/>
      <c r="F239" s="432"/>
      <c r="G239" s="431"/>
      <c r="H239" s="431"/>
    </row>
    <row r="240" spans="1:8">
      <c r="A240" s="440" t="s">
        <v>263</v>
      </c>
      <c r="B240" s="440"/>
      <c r="C240" s="440"/>
      <c r="D240" s="440"/>
      <c r="E240" s="441" t="s">
        <v>261</v>
      </c>
      <c r="F240" s="442"/>
      <c r="G240" s="443"/>
      <c r="H240" s="443"/>
    </row>
    <row r="241" spans="1:8" ht="45" customHeight="1">
      <c r="A241" s="440" t="s">
        <v>876</v>
      </c>
      <c r="B241" s="440"/>
      <c r="C241" s="440"/>
      <c r="D241" s="440"/>
      <c r="E241" s="440"/>
      <c r="F241" s="444"/>
      <c r="G241" s="440"/>
      <c r="H241" s="440"/>
    </row>
    <row r="242" spans="1:8">
      <c r="A242" s="431"/>
      <c r="B242" s="431"/>
      <c r="C242" s="431"/>
      <c r="D242" s="431"/>
      <c r="E242" s="431"/>
      <c r="F242" s="432"/>
      <c r="G242" s="431"/>
      <c r="H242" s="431"/>
    </row>
    <row r="243" spans="1:8" ht="31.5">
      <c r="A243" s="448" t="s">
        <v>108</v>
      </c>
      <c r="B243" s="448"/>
      <c r="C243" s="448"/>
      <c r="D243" s="448"/>
      <c r="E243" s="75" t="s">
        <v>138</v>
      </c>
      <c r="F243" s="76" t="s">
        <v>233</v>
      </c>
      <c r="G243" s="76" t="s">
        <v>234</v>
      </c>
      <c r="H243" s="77" t="s">
        <v>235</v>
      </c>
    </row>
    <row r="244" spans="1:8" ht="15.75" customHeight="1">
      <c r="A244" s="431" t="s">
        <v>359</v>
      </c>
      <c r="B244" s="431"/>
      <c r="C244" s="431"/>
      <c r="D244" s="431"/>
      <c r="E244" s="78" t="s">
        <v>140</v>
      </c>
      <c r="F244" s="216">
        <v>0.3</v>
      </c>
      <c r="G244" s="217">
        <v>17.32</v>
      </c>
      <c r="H244" s="217">
        <f>F244*G244</f>
        <v>5.2</v>
      </c>
    </row>
    <row r="245" spans="1:8" ht="15.75" customHeight="1">
      <c r="A245" s="431" t="s">
        <v>350</v>
      </c>
      <c r="B245" s="431"/>
      <c r="C245" s="431"/>
      <c r="D245" s="431"/>
      <c r="E245" s="78" t="s">
        <v>140</v>
      </c>
      <c r="F245" s="216">
        <v>0.98</v>
      </c>
      <c r="G245" s="217">
        <v>14.13</v>
      </c>
      <c r="H245" s="217">
        <f t="shared" ref="H245:H246" si="2">F245*G245</f>
        <v>13.85</v>
      </c>
    </row>
    <row r="246" spans="1:8" ht="15.75" customHeight="1">
      <c r="A246" s="431" t="s">
        <v>358</v>
      </c>
      <c r="B246" s="431"/>
      <c r="C246" s="431"/>
      <c r="D246" s="431"/>
      <c r="E246" s="78" t="s">
        <v>140</v>
      </c>
      <c r="F246" s="216">
        <v>4.5</v>
      </c>
      <c r="G246" s="217">
        <v>17.649999999999999</v>
      </c>
      <c r="H246" s="217">
        <f t="shared" si="2"/>
        <v>79.430000000000007</v>
      </c>
    </row>
    <row r="247" spans="1:8">
      <c r="A247" s="429" t="s">
        <v>236</v>
      </c>
      <c r="B247" s="429"/>
      <c r="C247" s="429"/>
      <c r="D247" s="429"/>
      <c r="E247" s="429"/>
      <c r="F247" s="430"/>
      <c r="G247" s="429"/>
      <c r="H247" s="217">
        <f>SUM(H244:H246)</f>
        <v>98.48</v>
      </c>
    </row>
    <row r="248" spans="1:8">
      <c r="A248" s="449"/>
      <c r="B248" s="450"/>
      <c r="C248" s="450"/>
      <c r="D248" s="450"/>
      <c r="E248" s="450"/>
      <c r="F248" s="450"/>
      <c r="G248" s="450"/>
      <c r="H248" s="451"/>
    </row>
    <row r="249" spans="1:8">
      <c r="A249" s="429" t="s">
        <v>237</v>
      </c>
      <c r="B249" s="429"/>
      <c r="C249" s="429"/>
      <c r="D249" s="429"/>
      <c r="E249" s="429"/>
      <c r="F249" s="430"/>
      <c r="G249" s="429"/>
      <c r="H249" s="79">
        <f>H247</f>
        <v>98.48</v>
      </c>
    </row>
    <row r="250" spans="1:8">
      <c r="A250" s="431"/>
      <c r="B250" s="431"/>
      <c r="C250" s="431"/>
      <c r="D250" s="431"/>
      <c r="E250" s="431"/>
      <c r="F250" s="432"/>
      <c r="G250" s="431"/>
      <c r="H250" s="431"/>
    </row>
    <row r="251" spans="1:8" ht="31.5">
      <c r="A251" s="448" t="s">
        <v>238</v>
      </c>
      <c r="B251" s="448"/>
      <c r="C251" s="448"/>
      <c r="D251" s="448"/>
      <c r="E251" s="75" t="s">
        <v>138</v>
      </c>
      <c r="F251" s="76" t="s">
        <v>239</v>
      </c>
      <c r="G251" s="76" t="s">
        <v>234</v>
      </c>
      <c r="H251" s="77" t="s">
        <v>235</v>
      </c>
    </row>
    <row r="252" spans="1:8">
      <c r="A252" s="431" t="s">
        <v>171</v>
      </c>
      <c r="B252" s="431"/>
      <c r="C252" s="431"/>
      <c r="D252" s="431"/>
      <c r="E252" s="78" t="s">
        <v>139</v>
      </c>
      <c r="F252" s="216">
        <v>3.5099999999999999E-2</v>
      </c>
      <c r="G252" s="217">
        <v>2.93</v>
      </c>
      <c r="H252" s="217">
        <f>F252*G252</f>
        <v>0.1</v>
      </c>
    </row>
    <row r="253" spans="1:8" ht="15.75" customHeight="1">
      <c r="A253" s="431" t="s">
        <v>215</v>
      </c>
      <c r="B253" s="431"/>
      <c r="C253" s="431"/>
      <c r="D253" s="431"/>
      <c r="E253" s="78" t="s">
        <v>139</v>
      </c>
      <c r="F253" s="216">
        <v>0.08</v>
      </c>
      <c r="G253" s="217">
        <v>11.07</v>
      </c>
      <c r="H253" s="217">
        <f t="shared" ref="H253:H258" si="3">F253*G253</f>
        <v>0.89</v>
      </c>
    </row>
    <row r="254" spans="1:8" ht="15.75" customHeight="1">
      <c r="A254" s="431" t="s">
        <v>581</v>
      </c>
      <c r="B254" s="431"/>
      <c r="C254" s="431"/>
      <c r="D254" s="431"/>
      <c r="E254" s="78" t="s">
        <v>142</v>
      </c>
      <c r="F254" s="216">
        <v>1.05</v>
      </c>
      <c r="G254" s="217">
        <v>47.63</v>
      </c>
      <c r="H254" s="217">
        <f t="shared" si="3"/>
        <v>50.01</v>
      </c>
    </row>
    <row r="255" spans="1:8" ht="15.75" customHeight="1">
      <c r="A255" s="431" t="s">
        <v>204</v>
      </c>
      <c r="B255" s="431"/>
      <c r="C255" s="431"/>
      <c r="D255" s="431"/>
      <c r="E255" s="78" t="s">
        <v>139</v>
      </c>
      <c r="F255" s="216">
        <v>0.52280000000000004</v>
      </c>
      <c r="G255" s="217">
        <v>28.73</v>
      </c>
      <c r="H255" s="217">
        <f t="shared" si="3"/>
        <v>15.02</v>
      </c>
    </row>
    <row r="256" spans="1:8" ht="15.75" customHeight="1">
      <c r="A256" s="431" t="s">
        <v>216</v>
      </c>
      <c r="B256" s="431"/>
      <c r="C256" s="431"/>
      <c r="D256" s="431"/>
      <c r="E256" s="78" t="s">
        <v>147</v>
      </c>
      <c r="F256" s="216">
        <v>0.63</v>
      </c>
      <c r="G256" s="217">
        <v>483.01</v>
      </c>
      <c r="H256" s="217">
        <f t="shared" si="3"/>
        <v>304.3</v>
      </c>
    </row>
    <row r="257" spans="1:8" ht="15.75" customHeight="1">
      <c r="A257" s="431" t="s">
        <v>217</v>
      </c>
      <c r="B257" s="431"/>
      <c r="C257" s="431"/>
      <c r="D257" s="431"/>
      <c r="E257" s="78" t="s">
        <v>142</v>
      </c>
      <c r="F257" s="216">
        <v>1.24</v>
      </c>
      <c r="G257" s="217">
        <v>16.11</v>
      </c>
      <c r="H257" s="217">
        <f t="shared" si="3"/>
        <v>19.98</v>
      </c>
    </row>
    <row r="258" spans="1:8" ht="20.25" customHeight="1">
      <c r="A258" s="431" t="s">
        <v>218</v>
      </c>
      <c r="B258" s="431"/>
      <c r="C258" s="431"/>
      <c r="D258" s="431"/>
      <c r="E258" s="78" t="s">
        <v>138</v>
      </c>
      <c r="F258" s="216">
        <v>6</v>
      </c>
      <c r="G258" s="217">
        <v>0.61</v>
      </c>
      <c r="H258" s="217">
        <f t="shared" si="3"/>
        <v>3.66</v>
      </c>
    </row>
    <row r="259" spans="1:8">
      <c r="A259" s="429" t="s">
        <v>240</v>
      </c>
      <c r="B259" s="429"/>
      <c r="C259" s="429"/>
      <c r="D259" s="429"/>
      <c r="E259" s="429"/>
      <c r="F259" s="430"/>
      <c r="G259" s="429"/>
      <c r="H259" s="79">
        <f>SUM(H252:H258)</f>
        <v>393.96</v>
      </c>
    </row>
    <row r="260" spans="1:8">
      <c r="A260" s="431"/>
      <c r="B260" s="431"/>
      <c r="C260" s="431"/>
      <c r="D260" s="431"/>
      <c r="E260" s="431"/>
      <c r="F260" s="432"/>
      <c r="G260" s="431"/>
      <c r="H260" s="431"/>
    </row>
    <row r="261" spans="1:8" ht="15.75" customHeight="1">
      <c r="A261" s="433" t="s">
        <v>241</v>
      </c>
      <c r="B261" s="433"/>
      <c r="C261" s="433"/>
      <c r="D261" s="433"/>
      <c r="E261" s="433"/>
      <c r="F261" s="434"/>
      <c r="G261" s="433"/>
      <c r="H261" s="83">
        <f>H249+H259</f>
        <v>492.44</v>
      </c>
    </row>
    <row r="262" spans="1:8">
      <c r="A262" s="431"/>
      <c r="B262" s="431"/>
      <c r="C262" s="431"/>
      <c r="D262" s="431"/>
      <c r="E262" s="431"/>
      <c r="F262" s="432"/>
      <c r="G262" s="431"/>
      <c r="H262" s="431"/>
    </row>
    <row r="263" spans="1:8" ht="15.75" hidden="1" customHeight="1">
      <c r="A263" s="440" t="s">
        <v>264</v>
      </c>
      <c r="B263" s="440"/>
      <c r="C263" s="440"/>
      <c r="D263" s="440"/>
      <c r="E263" s="441" t="s">
        <v>245</v>
      </c>
      <c r="F263" s="442"/>
      <c r="G263" s="443"/>
      <c r="H263" s="443"/>
    </row>
    <row r="264" spans="1:8" ht="45" hidden="1" customHeight="1">
      <c r="A264" s="440" t="s">
        <v>265</v>
      </c>
      <c r="B264" s="440"/>
      <c r="C264" s="440"/>
      <c r="D264" s="440"/>
      <c r="E264" s="440"/>
      <c r="F264" s="444"/>
      <c r="G264" s="440"/>
      <c r="H264" s="440"/>
    </row>
    <row r="265" spans="1:8" hidden="1">
      <c r="A265" s="431"/>
      <c r="B265" s="431"/>
      <c r="C265" s="431"/>
      <c r="D265" s="431"/>
      <c r="E265" s="431"/>
      <c r="F265" s="432"/>
      <c r="G265" s="431"/>
      <c r="H265" s="431"/>
    </row>
    <row r="266" spans="1:8" ht="31.5" hidden="1">
      <c r="A266" s="448" t="s">
        <v>108</v>
      </c>
      <c r="B266" s="448"/>
      <c r="C266" s="448"/>
      <c r="D266" s="448"/>
      <c r="E266" s="75" t="s">
        <v>138</v>
      </c>
      <c r="F266" s="76" t="s">
        <v>233</v>
      </c>
      <c r="G266" s="76" t="s">
        <v>234</v>
      </c>
      <c r="H266" s="77" t="s">
        <v>235</v>
      </c>
    </row>
    <row r="267" spans="1:8" ht="15.75" hidden="1" customHeight="1">
      <c r="A267" s="431" t="s">
        <v>350</v>
      </c>
      <c r="B267" s="431"/>
      <c r="C267" s="431"/>
      <c r="D267" s="431"/>
      <c r="E267" s="78" t="s">
        <v>140</v>
      </c>
      <c r="F267" s="216">
        <v>0.12</v>
      </c>
      <c r="G267" s="217">
        <v>11.4</v>
      </c>
      <c r="H267" s="217">
        <f>F267*G267</f>
        <v>1.37</v>
      </c>
    </row>
    <row r="268" spans="1:8" ht="15.75" hidden="1" customHeight="1">
      <c r="A268" s="431" t="s">
        <v>351</v>
      </c>
      <c r="B268" s="431"/>
      <c r="C268" s="431"/>
      <c r="D268" s="431"/>
      <c r="E268" s="78" t="s">
        <v>140</v>
      </c>
      <c r="F268" s="216">
        <v>0.6</v>
      </c>
      <c r="G268" s="217">
        <v>14.04</v>
      </c>
      <c r="H268" s="217">
        <f>F268*G268</f>
        <v>8.42</v>
      </c>
    </row>
    <row r="269" spans="1:8" hidden="1">
      <c r="A269" s="429" t="s">
        <v>236</v>
      </c>
      <c r="B269" s="429"/>
      <c r="C269" s="429"/>
      <c r="D269" s="429"/>
      <c r="E269" s="429"/>
      <c r="F269" s="430"/>
      <c r="G269" s="429"/>
      <c r="H269" s="217">
        <f>H267+H268</f>
        <v>9.7899999999999991</v>
      </c>
    </row>
    <row r="270" spans="1:8" hidden="1">
      <c r="A270" s="80"/>
      <c r="B270" s="80"/>
      <c r="C270" s="80"/>
      <c r="D270" s="80"/>
      <c r="E270" s="81"/>
      <c r="F270" s="82"/>
      <c r="G270" s="81"/>
      <c r="H270" s="81"/>
    </row>
    <row r="271" spans="1:8" hidden="1">
      <c r="A271" s="429" t="s">
        <v>237</v>
      </c>
      <c r="B271" s="429"/>
      <c r="C271" s="429"/>
      <c r="D271" s="429"/>
      <c r="E271" s="429"/>
      <c r="F271" s="430"/>
      <c r="G271" s="429"/>
      <c r="H271" s="79">
        <f>H269</f>
        <v>9.7899999999999991</v>
      </c>
    </row>
    <row r="272" spans="1:8" hidden="1">
      <c r="A272" s="431"/>
      <c r="B272" s="431"/>
      <c r="C272" s="431"/>
      <c r="D272" s="431"/>
      <c r="E272" s="431"/>
      <c r="F272" s="432"/>
      <c r="G272" s="431"/>
      <c r="H272" s="431"/>
    </row>
    <row r="273" spans="1:8" ht="31.5" hidden="1">
      <c r="A273" s="448" t="s">
        <v>238</v>
      </c>
      <c r="B273" s="448"/>
      <c r="C273" s="448"/>
      <c r="D273" s="448"/>
      <c r="E273" s="75" t="s">
        <v>138</v>
      </c>
      <c r="F273" s="76" t="s">
        <v>239</v>
      </c>
      <c r="G273" s="76" t="s">
        <v>234</v>
      </c>
      <c r="H273" s="77" t="s">
        <v>235</v>
      </c>
    </row>
    <row r="274" spans="1:8" ht="15.75" hidden="1" customHeight="1">
      <c r="A274" s="431" t="s">
        <v>144</v>
      </c>
      <c r="B274" s="431"/>
      <c r="C274" s="431"/>
      <c r="D274" s="431"/>
      <c r="E274" s="78" t="s">
        <v>145</v>
      </c>
      <c r="F274" s="216">
        <v>1.4592000000000001E-2</v>
      </c>
      <c r="G274" s="217">
        <v>66</v>
      </c>
      <c r="H274" s="217">
        <v>0.96</v>
      </c>
    </row>
    <row r="275" spans="1:8" ht="15.75" hidden="1" customHeight="1">
      <c r="A275" s="431" t="s">
        <v>224</v>
      </c>
      <c r="B275" s="431"/>
      <c r="C275" s="431"/>
      <c r="D275" s="431"/>
      <c r="E275" s="78" t="s">
        <v>138</v>
      </c>
      <c r="F275" s="216">
        <v>1</v>
      </c>
      <c r="G275" s="217">
        <v>35</v>
      </c>
      <c r="H275" s="217">
        <v>35</v>
      </c>
    </row>
    <row r="276" spans="1:8" ht="15.75" hidden="1" customHeight="1">
      <c r="A276" s="431" t="s">
        <v>143</v>
      </c>
      <c r="B276" s="431"/>
      <c r="C276" s="431"/>
      <c r="D276" s="431"/>
      <c r="E276" s="78" t="s">
        <v>139</v>
      </c>
      <c r="F276" s="216">
        <v>4.38</v>
      </c>
      <c r="G276" s="217">
        <v>0.46</v>
      </c>
      <c r="H276" s="217">
        <v>2.0099999999999998</v>
      </c>
    </row>
    <row r="277" spans="1:8" hidden="1">
      <c r="A277" s="429" t="s">
        <v>240</v>
      </c>
      <c r="B277" s="429"/>
      <c r="C277" s="429"/>
      <c r="D277" s="429"/>
      <c r="E277" s="429"/>
      <c r="F277" s="430"/>
      <c r="G277" s="429"/>
      <c r="H277" s="79">
        <v>37.979999999999997</v>
      </c>
    </row>
    <row r="278" spans="1:8" hidden="1">
      <c r="A278" s="431"/>
      <c r="B278" s="431"/>
      <c r="C278" s="431"/>
      <c r="D278" s="431"/>
      <c r="E278" s="431"/>
      <c r="F278" s="432"/>
      <c r="G278" s="431"/>
      <c r="H278" s="431"/>
    </row>
    <row r="279" spans="1:8" ht="15.75" hidden="1" customHeight="1">
      <c r="A279" s="433" t="s">
        <v>241</v>
      </c>
      <c r="B279" s="433"/>
      <c r="C279" s="433"/>
      <c r="D279" s="433"/>
      <c r="E279" s="433"/>
      <c r="F279" s="434"/>
      <c r="G279" s="433"/>
      <c r="H279" s="83">
        <f>H271+H277</f>
        <v>47.77</v>
      </c>
    </row>
    <row r="280" spans="1:8" hidden="1">
      <c r="A280" s="431"/>
      <c r="B280" s="431"/>
      <c r="C280" s="431"/>
      <c r="D280" s="431"/>
      <c r="E280" s="431"/>
      <c r="F280" s="432"/>
      <c r="G280" s="431"/>
      <c r="H280" s="431"/>
    </row>
    <row r="281" spans="1:8" ht="15.75" hidden="1" customHeight="1">
      <c r="A281" s="440" t="s">
        <v>266</v>
      </c>
      <c r="B281" s="440"/>
      <c r="C281" s="440"/>
      <c r="D281" s="440"/>
      <c r="E281" s="441" t="s">
        <v>245</v>
      </c>
      <c r="F281" s="442"/>
      <c r="G281" s="443"/>
      <c r="H281" s="443"/>
    </row>
    <row r="282" spans="1:8" ht="45" hidden="1" customHeight="1">
      <c r="A282" s="440" t="s">
        <v>267</v>
      </c>
      <c r="B282" s="440"/>
      <c r="C282" s="440"/>
      <c r="D282" s="440"/>
      <c r="E282" s="440"/>
      <c r="F282" s="444"/>
      <c r="G282" s="440"/>
      <c r="H282" s="440"/>
    </row>
    <row r="283" spans="1:8" hidden="1">
      <c r="A283" s="431"/>
      <c r="B283" s="431"/>
      <c r="C283" s="431"/>
      <c r="D283" s="431"/>
      <c r="E283" s="431"/>
      <c r="F283" s="432"/>
      <c r="G283" s="431"/>
      <c r="H283" s="431"/>
    </row>
    <row r="284" spans="1:8" ht="31.5" hidden="1">
      <c r="A284" s="448" t="s">
        <v>108</v>
      </c>
      <c r="B284" s="448"/>
      <c r="C284" s="448"/>
      <c r="D284" s="448"/>
      <c r="E284" s="75" t="s">
        <v>138</v>
      </c>
      <c r="F284" s="76" t="s">
        <v>233</v>
      </c>
      <c r="G284" s="76" t="s">
        <v>234</v>
      </c>
      <c r="H284" s="77" t="s">
        <v>235</v>
      </c>
    </row>
    <row r="285" spans="1:8" ht="15.75" hidden="1" customHeight="1">
      <c r="A285" s="431" t="s">
        <v>350</v>
      </c>
      <c r="B285" s="431"/>
      <c r="C285" s="431"/>
      <c r="D285" s="431"/>
      <c r="E285" s="78" t="s">
        <v>140</v>
      </c>
      <c r="F285" s="216">
        <v>0.69</v>
      </c>
      <c r="G285" s="217">
        <v>11.4</v>
      </c>
      <c r="H285" s="217">
        <f>F285*G285</f>
        <v>7.87</v>
      </c>
    </row>
    <row r="286" spans="1:8" ht="15.75" hidden="1" customHeight="1">
      <c r="A286" s="431" t="s">
        <v>351</v>
      </c>
      <c r="B286" s="431"/>
      <c r="C286" s="431"/>
      <c r="D286" s="431"/>
      <c r="E286" s="78" t="s">
        <v>140</v>
      </c>
      <c r="F286" s="216">
        <v>1.05</v>
      </c>
      <c r="G286" s="217">
        <v>14.04</v>
      </c>
      <c r="H286" s="217">
        <f>F286*G286</f>
        <v>14.74</v>
      </c>
    </row>
    <row r="287" spans="1:8" hidden="1">
      <c r="A287" s="429" t="s">
        <v>236</v>
      </c>
      <c r="B287" s="429"/>
      <c r="C287" s="429"/>
      <c r="D287" s="429"/>
      <c r="E287" s="429"/>
      <c r="F287" s="430"/>
      <c r="G287" s="429"/>
      <c r="H287" s="217">
        <f>H285+H286</f>
        <v>22.61</v>
      </c>
    </row>
    <row r="288" spans="1:8" hidden="1">
      <c r="A288" s="80"/>
      <c r="B288" s="80"/>
      <c r="C288" s="80"/>
      <c r="D288" s="80"/>
      <c r="E288" s="81"/>
      <c r="F288" s="82"/>
      <c r="G288" s="81"/>
      <c r="H288" s="81"/>
    </row>
    <row r="289" spans="1:8" hidden="1">
      <c r="A289" s="429" t="s">
        <v>237</v>
      </c>
      <c r="B289" s="429"/>
      <c r="C289" s="429"/>
      <c r="D289" s="429"/>
      <c r="E289" s="429"/>
      <c r="F289" s="430"/>
      <c r="G289" s="429"/>
      <c r="H289" s="79">
        <f>H287</f>
        <v>22.61</v>
      </c>
    </row>
    <row r="290" spans="1:8" hidden="1">
      <c r="A290" s="431"/>
      <c r="B290" s="431"/>
      <c r="C290" s="431"/>
      <c r="D290" s="431"/>
      <c r="E290" s="431"/>
      <c r="F290" s="432"/>
      <c r="G290" s="431"/>
      <c r="H290" s="431"/>
    </row>
    <row r="291" spans="1:8" ht="31.5" hidden="1">
      <c r="A291" s="448" t="s">
        <v>238</v>
      </c>
      <c r="B291" s="448"/>
      <c r="C291" s="448"/>
      <c r="D291" s="448"/>
      <c r="E291" s="75" t="s">
        <v>138</v>
      </c>
      <c r="F291" s="76" t="s">
        <v>239</v>
      </c>
      <c r="G291" s="76" t="s">
        <v>234</v>
      </c>
      <c r="H291" s="77" t="s">
        <v>235</v>
      </c>
    </row>
    <row r="292" spans="1:8" ht="15.75" hidden="1" customHeight="1">
      <c r="A292" s="431" t="s">
        <v>199</v>
      </c>
      <c r="B292" s="431"/>
      <c r="C292" s="431"/>
      <c r="D292" s="431"/>
      <c r="E292" s="78" t="s">
        <v>145</v>
      </c>
      <c r="F292" s="216">
        <v>1.2600000000000001E-3</v>
      </c>
      <c r="G292" s="217">
        <v>70.45</v>
      </c>
      <c r="H292" s="217">
        <v>0.09</v>
      </c>
    </row>
    <row r="293" spans="1:8" ht="15.75" hidden="1" customHeight="1">
      <c r="A293" s="431" t="s">
        <v>146</v>
      </c>
      <c r="B293" s="431"/>
      <c r="C293" s="431"/>
      <c r="D293" s="431"/>
      <c r="E293" s="78" t="s">
        <v>145</v>
      </c>
      <c r="F293" s="216">
        <v>1.4599999999999999E-3</v>
      </c>
      <c r="G293" s="217">
        <v>89</v>
      </c>
      <c r="H293" s="217">
        <v>0.13</v>
      </c>
    </row>
    <row r="294" spans="1:8" ht="15.75" hidden="1" customHeight="1">
      <c r="A294" s="431" t="s">
        <v>226</v>
      </c>
      <c r="B294" s="431"/>
      <c r="C294" s="431"/>
      <c r="D294" s="431"/>
      <c r="E294" s="78" t="s">
        <v>145</v>
      </c>
      <c r="F294" s="216">
        <v>3.0000000000000001E-3</v>
      </c>
      <c r="G294" s="217">
        <v>80.13</v>
      </c>
      <c r="H294" s="217">
        <v>0.24</v>
      </c>
    </row>
    <row r="295" spans="1:8" ht="15.75" hidden="1" customHeight="1">
      <c r="A295" s="431" t="s">
        <v>144</v>
      </c>
      <c r="B295" s="431"/>
      <c r="C295" s="431"/>
      <c r="D295" s="431"/>
      <c r="E295" s="78" t="s">
        <v>145</v>
      </c>
      <c r="F295" s="216">
        <v>0.02</v>
      </c>
      <c r="G295" s="217">
        <v>66</v>
      </c>
      <c r="H295" s="217">
        <v>1.32</v>
      </c>
    </row>
    <row r="296" spans="1:8" ht="15.75" hidden="1" customHeight="1">
      <c r="A296" s="431" t="s">
        <v>225</v>
      </c>
      <c r="B296" s="431"/>
      <c r="C296" s="431"/>
      <c r="D296" s="431"/>
      <c r="E296" s="78" t="s">
        <v>147</v>
      </c>
      <c r="F296" s="216">
        <v>0.04</v>
      </c>
      <c r="G296" s="217">
        <v>21.77</v>
      </c>
      <c r="H296" s="217">
        <v>0.87</v>
      </c>
    </row>
    <row r="297" spans="1:8" ht="15.75" hidden="1" customHeight="1">
      <c r="A297" s="431" t="s">
        <v>150</v>
      </c>
      <c r="B297" s="431"/>
      <c r="C297" s="431"/>
      <c r="D297" s="431"/>
      <c r="E297" s="78" t="s">
        <v>139</v>
      </c>
      <c r="F297" s="216">
        <v>0.14000000000000001</v>
      </c>
      <c r="G297" s="217">
        <v>3.42</v>
      </c>
      <c r="H297" s="217">
        <v>0.48</v>
      </c>
    </row>
    <row r="298" spans="1:8" ht="15.75" hidden="1" customHeight="1">
      <c r="A298" s="431" t="s">
        <v>173</v>
      </c>
      <c r="B298" s="431"/>
      <c r="C298" s="431"/>
      <c r="D298" s="431"/>
      <c r="E298" s="78" t="s">
        <v>139</v>
      </c>
      <c r="F298" s="216">
        <v>1.65</v>
      </c>
      <c r="G298" s="217">
        <v>0.44</v>
      </c>
      <c r="H298" s="217">
        <v>0.73</v>
      </c>
    </row>
    <row r="299" spans="1:8" ht="15.75" hidden="1" customHeight="1">
      <c r="A299" s="431" t="s">
        <v>143</v>
      </c>
      <c r="B299" s="431"/>
      <c r="C299" s="431"/>
      <c r="D299" s="431"/>
      <c r="E299" s="78" t="s">
        <v>139</v>
      </c>
      <c r="F299" s="216">
        <v>4.5999999999999996</v>
      </c>
      <c r="G299" s="217">
        <v>0.46</v>
      </c>
      <c r="H299" s="217">
        <v>2.12</v>
      </c>
    </row>
    <row r="300" spans="1:8" ht="15.75" hidden="1" customHeight="1">
      <c r="A300" s="431" t="s">
        <v>200</v>
      </c>
      <c r="B300" s="431"/>
      <c r="C300" s="431"/>
      <c r="D300" s="431"/>
      <c r="E300" s="78" t="s">
        <v>138</v>
      </c>
      <c r="F300" s="216">
        <v>29</v>
      </c>
      <c r="G300" s="217">
        <v>0.28000000000000003</v>
      </c>
      <c r="H300" s="217">
        <v>8.1199999999999992</v>
      </c>
    </row>
    <row r="301" spans="1:8" hidden="1">
      <c r="A301" s="429" t="s">
        <v>240</v>
      </c>
      <c r="B301" s="429"/>
      <c r="C301" s="429"/>
      <c r="D301" s="429"/>
      <c r="E301" s="429"/>
      <c r="F301" s="430"/>
      <c r="G301" s="429"/>
      <c r="H301" s="79">
        <v>14.09</v>
      </c>
    </row>
    <row r="302" spans="1:8" hidden="1">
      <c r="A302" s="431"/>
      <c r="B302" s="431"/>
      <c r="C302" s="431"/>
      <c r="D302" s="431"/>
      <c r="E302" s="431"/>
      <c r="F302" s="432"/>
      <c r="G302" s="431"/>
      <c r="H302" s="431"/>
    </row>
    <row r="303" spans="1:8" ht="15.75" hidden="1" customHeight="1">
      <c r="A303" s="433" t="s">
        <v>241</v>
      </c>
      <c r="B303" s="433"/>
      <c r="C303" s="433"/>
      <c r="D303" s="433"/>
      <c r="E303" s="433"/>
      <c r="F303" s="434"/>
      <c r="G303" s="433"/>
      <c r="H303" s="83">
        <f>H289+H301</f>
        <v>36.700000000000003</v>
      </c>
    </row>
    <row r="304" spans="1:8" hidden="1">
      <c r="A304" s="431"/>
      <c r="B304" s="431"/>
      <c r="C304" s="431"/>
      <c r="D304" s="431"/>
      <c r="E304" s="431"/>
      <c r="F304" s="432"/>
      <c r="G304" s="431"/>
      <c r="H304" s="431"/>
    </row>
    <row r="305" spans="1:8" ht="15.75" hidden="1" customHeight="1">
      <c r="A305" s="440" t="s">
        <v>502</v>
      </c>
      <c r="B305" s="440"/>
      <c r="C305" s="440"/>
      <c r="D305" s="440"/>
      <c r="E305" s="441" t="s">
        <v>245</v>
      </c>
      <c r="F305" s="442"/>
      <c r="G305" s="443"/>
      <c r="H305" s="443"/>
    </row>
    <row r="306" spans="1:8" ht="45" hidden="1" customHeight="1">
      <c r="A306" s="440" t="s">
        <v>501</v>
      </c>
      <c r="B306" s="440"/>
      <c r="C306" s="440"/>
      <c r="D306" s="440"/>
      <c r="E306" s="440"/>
      <c r="F306" s="444"/>
      <c r="G306" s="440"/>
      <c r="H306" s="440"/>
    </row>
    <row r="307" spans="1:8" hidden="1">
      <c r="A307" s="431"/>
      <c r="B307" s="431"/>
      <c r="C307" s="431"/>
      <c r="D307" s="431"/>
      <c r="E307" s="431"/>
      <c r="F307" s="432"/>
      <c r="G307" s="431"/>
      <c r="H307" s="431"/>
    </row>
    <row r="308" spans="1:8" ht="31.5" hidden="1">
      <c r="A308" s="448" t="s">
        <v>108</v>
      </c>
      <c r="B308" s="448"/>
      <c r="C308" s="448"/>
      <c r="D308" s="448"/>
      <c r="E308" s="75" t="s">
        <v>138</v>
      </c>
      <c r="F308" s="76" t="s">
        <v>233</v>
      </c>
      <c r="G308" s="76" t="s">
        <v>234</v>
      </c>
      <c r="H308" s="77" t="s">
        <v>235</v>
      </c>
    </row>
    <row r="309" spans="1:8" ht="15.75" hidden="1" customHeight="1">
      <c r="A309" s="431" t="s">
        <v>174</v>
      </c>
      <c r="B309" s="431"/>
      <c r="C309" s="431"/>
      <c r="D309" s="431"/>
      <c r="E309" s="78" t="s">
        <v>140</v>
      </c>
      <c r="F309" s="216">
        <v>19.5</v>
      </c>
      <c r="G309" s="217">
        <v>11.4</v>
      </c>
      <c r="H309" s="217">
        <f>F309*G309</f>
        <v>222.3</v>
      </c>
    </row>
    <row r="310" spans="1:8" ht="35.1" hidden="1" customHeight="1">
      <c r="A310" s="431" t="s">
        <v>175</v>
      </c>
      <c r="B310" s="431"/>
      <c r="C310" s="431"/>
      <c r="D310" s="431"/>
      <c r="E310" s="78" t="s">
        <v>140</v>
      </c>
      <c r="F310" s="216">
        <v>19.5</v>
      </c>
      <c r="G310" s="217">
        <v>13.47</v>
      </c>
      <c r="H310" s="217">
        <f>F310*G310</f>
        <v>262.67</v>
      </c>
    </row>
    <row r="311" spans="1:8" hidden="1">
      <c r="A311" s="429" t="s">
        <v>236</v>
      </c>
      <c r="B311" s="429"/>
      <c r="C311" s="429"/>
      <c r="D311" s="429"/>
      <c r="E311" s="429"/>
      <c r="F311" s="430"/>
      <c r="G311" s="429"/>
      <c r="H311" s="217">
        <f>H309+H310</f>
        <v>484.97</v>
      </c>
    </row>
    <row r="312" spans="1:8" hidden="1">
      <c r="A312" s="80"/>
      <c r="B312" s="80"/>
      <c r="C312" s="80"/>
      <c r="D312" s="80"/>
      <c r="E312" s="81"/>
      <c r="F312" s="82"/>
      <c r="G312" s="81"/>
      <c r="H312" s="81"/>
    </row>
    <row r="313" spans="1:8" hidden="1">
      <c r="A313" s="429" t="s">
        <v>237</v>
      </c>
      <c r="B313" s="429"/>
      <c r="C313" s="429"/>
      <c r="D313" s="429"/>
      <c r="E313" s="429"/>
      <c r="F313" s="430"/>
      <c r="G313" s="429"/>
      <c r="H313" s="79">
        <f>H311</f>
        <v>484.97</v>
      </c>
    </row>
    <row r="314" spans="1:8" hidden="1">
      <c r="A314" s="431"/>
      <c r="B314" s="431"/>
      <c r="C314" s="431"/>
      <c r="D314" s="431"/>
      <c r="E314" s="431"/>
      <c r="F314" s="432"/>
      <c r="G314" s="431"/>
      <c r="H314" s="431"/>
    </row>
    <row r="315" spans="1:8" ht="31.5" hidden="1">
      <c r="A315" s="448" t="s">
        <v>238</v>
      </c>
      <c r="B315" s="448"/>
      <c r="C315" s="448"/>
      <c r="D315" s="448"/>
      <c r="E315" s="75" t="s">
        <v>138</v>
      </c>
      <c r="F315" s="76" t="s">
        <v>239</v>
      </c>
      <c r="G315" s="76" t="s">
        <v>234</v>
      </c>
      <c r="H315" s="77" t="s">
        <v>235</v>
      </c>
    </row>
    <row r="316" spans="1:8" ht="52.5" hidden="1" customHeight="1">
      <c r="A316" s="431" t="s">
        <v>182</v>
      </c>
      <c r="B316" s="431"/>
      <c r="C316" s="431"/>
      <c r="D316" s="431"/>
      <c r="E316" s="78" t="s">
        <v>142</v>
      </c>
      <c r="F316" s="216">
        <v>1</v>
      </c>
      <c r="G316" s="217">
        <v>147.35</v>
      </c>
      <c r="H316" s="217">
        <v>147.35</v>
      </c>
    </row>
    <row r="317" spans="1:8" ht="15.75" hidden="1" customHeight="1">
      <c r="A317" s="431" t="s">
        <v>176</v>
      </c>
      <c r="B317" s="431"/>
      <c r="C317" s="431"/>
      <c r="D317" s="431"/>
      <c r="E317" s="78" t="s">
        <v>142</v>
      </c>
      <c r="F317" s="216">
        <v>2</v>
      </c>
      <c r="G317" s="217">
        <v>23.95</v>
      </c>
      <c r="H317" s="217">
        <v>47.9</v>
      </c>
    </row>
    <row r="318" spans="1:8" ht="15.75" hidden="1" customHeight="1">
      <c r="A318" s="431" t="s">
        <v>177</v>
      </c>
      <c r="B318" s="431"/>
      <c r="C318" s="431"/>
      <c r="D318" s="431"/>
      <c r="E318" s="78" t="s">
        <v>142</v>
      </c>
      <c r="F318" s="216">
        <v>2</v>
      </c>
      <c r="G318" s="217">
        <v>15.12</v>
      </c>
      <c r="H318" s="217">
        <v>30.24</v>
      </c>
    </row>
    <row r="319" spans="1:8" ht="15.75" hidden="1" customHeight="1">
      <c r="A319" s="431" t="s">
        <v>178</v>
      </c>
      <c r="B319" s="431"/>
      <c r="C319" s="431"/>
      <c r="D319" s="431"/>
      <c r="E319" s="78" t="s">
        <v>142</v>
      </c>
      <c r="F319" s="216">
        <v>2</v>
      </c>
      <c r="G319" s="217">
        <v>8.6</v>
      </c>
      <c r="H319" s="217">
        <v>17.2</v>
      </c>
    </row>
    <row r="320" spans="1:8" ht="15.75" hidden="1" customHeight="1">
      <c r="A320" s="431" t="s">
        <v>180</v>
      </c>
      <c r="B320" s="431"/>
      <c r="C320" s="431"/>
      <c r="D320" s="431"/>
      <c r="E320" s="78" t="s">
        <v>142</v>
      </c>
      <c r="F320" s="216">
        <v>2.1</v>
      </c>
      <c r="G320" s="217">
        <v>10.66</v>
      </c>
      <c r="H320" s="217">
        <v>22.39</v>
      </c>
    </row>
    <row r="321" spans="1:8" ht="15.75" hidden="1" customHeight="1">
      <c r="A321" s="431" t="s">
        <v>181</v>
      </c>
      <c r="B321" s="431"/>
      <c r="C321" s="431"/>
      <c r="D321" s="431"/>
      <c r="E321" s="78" t="s">
        <v>142</v>
      </c>
      <c r="F321" s="216">
        <v>2.1</v>
      </c>
      <c r="G321" s="217">
        <v>5.77</v>
      </c>
      <c r="H321" s="217">
        <v>12.12</v>
      </c>
    </row>
    <row r="322" spans="1:8" ht="15.75" hidden="1" customHeight="1">
      <c r="A322" s="431" t="s">
        <v>183</v>
      </c>
      <c r="B322" s="431"/>
      <c r="C322" s="431"/>
      <c r="D322" s="431"/>
      <c r="E322" s="78" t="s">
        <v>147</v>
      </c>
      <c r="F322" s="216">
        <v>5</v>
      </c>
      <c r="G322" s="217">
        <v>179.81</v>
      </c>
      <c r="H322" s="217">
        <f>F322*G322</f>
        <v>899.05</v>
      </c>
    </row>
    <row r="323" spans="1:8" ht="15.75" hidden="1" customHeight="1">
      <c r="A323" s="431" t="s">
        <v>179</v>
      </c>
      <c r="B323" s="431"/>
      <c r="C323" s="431"/>
      <c r="D323" s="431"/>
      <c r="E323" s="78" t="s">
        <v>142</v>
      </c>
      <c r="F323" s="216">
        <v>4.2</v>
      </c>
      <c r="G323" s="217">
        <v>7.92</v>
      </c>
      <c r="H323" s="217">
        <v>33.26</v>
      </c>
    </row>
    <row r="324" spans="1:8" hidden="1">
      <c r="A324" s="429" t="s">
        <v>240</v>
      </c>
      <c r="B324" s="429"/>
      <c r="C324" s="429"/>
      <c r="D324" s="429"/>
      <c r="E324" s="429"/>
      <c r="F324" s="430"/>
      <c r="G324" s="429"/>
      <c r="H324" s="79">
        <f>SUM(H316:H323)</f>
        <v>1209.51</v>
      </c>
    </row>
    <row r="325" spans="1:8" hidden="1">
      <c r="A325" s="431"/>
      <c r="B325" s="431"/>
      <c r="C325" s="431"/>
      <c r="D325" s="431"/>
      <c r="E325" s="431"/>
      <c r="F325" s="432"/>
      <c r="G325" s="431"/>
      <c r="H325" s="431"/>
    </row>
    <row r="326" spans="1:8" ht="15.75" hidden="1" customHeight="1">
      <c r="A326" s="433" t="s">
        <v>241</v>
      </c>
      <c r="B326" s="433"/>
      <c r="C326" s="433"/>
      <c r="D326" s="433"/>
      <c r="E326" s="433"/>
      <c r="F326" s="434"/>
      <c r="G326" s="433"/>
      <c r="H326" s="83">
        <f>SUM(H313+H324)</f>
        <v>1694.48</v>
      </c>
    </row>
    <row r="327" spans="1:8" hidden="1">
      <c r="A327" s="431"/>
      <c r="B327" s="431"/>
      <c r="C327" s="431"/>
      <c r="D327" s="431"/>
      <c r="E327" s="431"/>
      <c r="F327" s="432"/>
      <c r="G327" s="431"/>
      <c r="H327" s="431"/>
    </row>
    <row r="328" spans="1:8" ht="15.75" hidden="1" customHeight="1">
      <c r="A328" s="440" t="s">
        <v>268</v>
      </c>
      <c r="B328" s="440"/>
      <c r="C328" s="440"/>
      <c r="D328" s="440"/>
      <c r="E328" s="441" t="s">
        <v>245</v>
      </c>
      <c r="F328" s="442"/>
      <c r="G328" s="443"/>
      <c r="H328" s="443"/>
    </row>
    <row r="329" spans="1:8" ht="45" hidden="1" customHeight="1">
      <c r="A329" s="440" t="s">
        <v>269</v>
      </c>
      <c r="B329" s="440"/>
      <c r="C329" s="440"/>
      <c r="D329" s="440"/>
      <c r="E329" s="440"/>
      <c r="F329" s="444"/>
      <c r="G329" s="440"/>
      <c r="H329" s="440"/>
    </row>
    <row r="330" spans="1:8" hidden="1">
      <c r="A330" s="431"/>
      <c r="B330" s="431"/>
      <c r="C330" s="431"/>
      <c r="D330" s="431"/>
      <c r="E330" s="431"/>
      <c r="F330" s="432"/>
      <c r="G330" s="431"/>
      <c r="H330" s="431"/>
    </row>
    <row r="331" spans="1:8" ht="31.5" hidden="1">
      <c r="A331" s="448" t="s">
        <v>108</v>
      </c>
      <c r="B331" s="448"/>
      <c r="C331" s="448"/>
      <c r="D331" s="448"/>
      <c r="E331" s="75" t="s">
        <v>138</v>
      </c>
      <c r="F331" s="76" t="s">
        <v>233</v>
      </c>
      <c r="G331" s="76" t="s">
        <v>234</v>
      </c>
      <c r="H331" s="77" t="s">
        <v>235</v>
      </c>
    </row>
    <row r="332" spans="1:8" ht="15.75" hidden="1" customHeight="1">
      <c r="A332" s="431" t="s">
        <v>174</v>
      </c>
      <c r="B332" s="431"/>
      <c r="C332" s="431"/>
      <c r="D332" s="431"/>
      <c r="E332" s="78" t="s">
        <v>140</v>
      </c>
      <c r="F332" s="216">
        <v>19.5</v>
      </c>
      <c r="G332" s="217">
        <v>11.4</v>
      </c>
      <c r="H332" s="217">
        <f>F332*G332</f>
        <v>222.3</v>
      </c>
    </row>
    <row r="333" spans="1:8" ht="35.1" hidden="1" customHeight="1">
      <c r="A333" s="431" t="s">
        <v>175</v>
      </c>
      <c r="B333" s="431"/>
      <c r="C333" s="431"/>
      <c r="D333" s="431"/>
      <c r="E333" s="78" t="s">
        <v>140</v>
      </c>
      <c r="F333" s="216">
        <v>19.5</v>
      </c>
      <c r="G333" s="217">
        <v>13.47</v>
      </c>
      <c r="H333" s="217">
        <f>F333*G333</f>
        <v>262.67</v>
      </c>
    </row>
    <row r="334" spans="1:8" hidden="1">
      <c r="A334" s="429" t="s">
        <v>236</v>
      </c>
      <c r="B334" s="429"/>
      <c r="C334" s="429"/>
      <c r="D334" s="429"/>
      <c r="E334" s="429"/>
      <c r="F334" s="430"/>
      <c r="G334" s="429"/>
      <c r="H334" s="217">
        <f>H332+H333</f>
        <v>484.97</v>
      </c>
    </row>
    <row r="335" spans="1:8" hidden="1">
      <c r="A335" s="80"/>
      <c r="B335" s="80"/>
      <c r="C335" s="80"/>
      <c r="D335" s="80"/>
      <c r="E335" s="81"/>
      <c r="F335" s="82"/>
      <c r="G335" s="81"/>
      <c r="H335" s="81"/>
    </row>
    <row r="336" spans="1:8" hidden="1">
      <c r="A336" s="429" t="s">
        <v>237</v>
      </c>
      <c r="B336" s="429"/>
      <c r="C336" s="429"/>
      <c r="D336" s="429"/>
      <c r="E336" s="429"/>
      <c r="F336" s="430"/>
      <c r="G336" s="429"/>
      <c r="H336" s="79">
        <f>H334</f>
        <v>484.97</v>
      </c>
    </row>
    <row r="337" spans="1:8" hidden="1">
      <c r="A337" s="431"/>
      <c r="B337" s="431"/>
      <c r="C337" s="431"/>
      <c r="D337" s="431"/>
      <c r="E337" s="431"/>
      <c r="F337" s="432"/>
      <c r="G337" s="431"/>
      <c r="H337" s="431"/>
    </row>
    <row r="338" spans="1:8" ht="31.5" hidden="1">
      <c r="A338" s="448" t="s">
        <v>238</v>
      </c>
      <c r="B338" s="448"/>
      <c r="C338" s="448"/>
      <c r="D338" s="448"/>
      <c r="E338" s="75" t="s">
        <v>138</v>
      </c>
      <c r="F338" s="76" t="s">
        <v>239</v>
      </c>
      <c r="G338" s="76" t="s">
        <v>234</v>
      </c>
      <c r="H338" s="77" t="s">
        <v>235</v>
      </c>
    </row>
    <row r="339" spans="1:8" ht="15.75" hidden="1" customHeight="1">
      <c r="A339" s="431" t="s">
        <v>181</v>
      </c>
      <c r="B339" s="431"/>
      <c r="C339" s="431"/>
      <c r="D339" s="431"/>
      <c r="E339" s="78" t="s">
        <v>142</v>
      </c>
      <c r="F339" s="216">
        <v>0.95</v>
      </c>
      <c r="G339" s="217">
        <v>5.77</v>
      </c>
      <c r="H339" s="217">
        <f>F339*G339</f>
        <v>5.48</v>
      </c>
    </row>
    <row r="340" spans="1:8" ht="15.75" hidden="1" customHeight="1">
      <c r="A340" s="431" t="s">
        <v>180</v>
      </c>
      <c r="B340" s="431"/>
      <c r="C340" s="431"/>
      <c r="D340" s="431"/>
      <c r="E340" s="78" t="s">
        <v>142</v>
      </c>
      <c r="F340" s="216">
        <v>1</v>
      </c>
      <c r="G340" s="217">
        <v>10.66</v>
      </c>
      <c r="H340" s="217">
        <f t="shared" ref="H340:H346" si="4">F340*G340</f>
        <v>10.66</v>
      </c>
    </row>
    <row r="341" spans="1:8" ht="56.25" hidden="1" customHeight="1">
      <c r="A341" s="431" t="s">
        <v>182</v>
      </c>
      <c r="B341" s="431"/>
      <c r="C341" s="431"/>
      <c r="D341" s="431"/>
      <c r="E341" s="78" t="s">
        <v>142</v>
      </c>
      <c r="F341" s="216">
        <v>1</v>
      </c>
      <c r="G341" s="217">
        <v>147.35</v>
      </c>
      <c r="H341" s="217">
        <f t="shared" si="4"/>
        <v>147.35</v>
      </c>
    </row>
    <row r="342" spans="1:8" ht="15.75" hidden="1" customHeight="1">
      <c r="A342" s="431" t="s">
        <v>176</v>
      </c>
      <c r="B342" s="431"/>
      <c r="C342" s="431"/>
      <c r="D342" s="431"/>
      <c r="E342" s="78" t="s">
        <v>142</v>
      </c>
      <c r="F342" s="216">
        <v>1.5</v>
      </c>
      <c r="G342" s="217">
        <v>23.95</v>
      </c>
      <c r="H342" s="217">
        <f t="shared" si="4"/>
        <v>35.93</v>
      </c>
    </row>
    <row r="343" spans="1:8" ht="15.75" hidden="1" customHeight="1">
      <c r="A343" s="431" t="s">
        <v>177</v>
      </c>
      <c r="B343" s="431"/>
      <c r="C343" s="431"/>
      <c r="D343" s="431"/>
      <c r="E343" s="78" t="s">
        <v>142</v>
      </c>
      <c r="F343" s="216">
        <v>1.5</v>
      </c>
      <c r="G343" s="217">
        <v>15.12</v>
      </c>
      <c r="H343" s="217">
        <f t="shared" si="4"/>
        <v>22.68</v>
      </c>
    </row>
    <row r="344" spans="1:8" ht="15.75" hidden="1" customHeight="1">
      <c r="A344" s="431" t="s">
        <v>178</v>
      </c>
      <c r="B344" s="431"/>
      <c r="C344" s="431"/>
      <c r="D344" s="431"/>
      <c r="E344" s="78" t="s">
        <v>142</v>
      </c>
      <c r="F344" s="216">
        <v>1.5</v>
      </c>
      <c r="G344" s="217">
        <v>8.6</v>
      </c>
      <c r="H344" s="217">
        <f t="shared" si="4"/>
        <v>12.9</v>
      </c>
    </row>
    <row r="345" spans="1:8" ht="15.75" hidden="1" customHeight="1">
      <c r="A345" s="431" t="s">
        <v>183</v>
      </c>
      <c r="B345" s="431"/>
      <c r="C345" s="431"/>
      <c r="D345" s="431"/>
      <c r="E345" s="78" t="s">
        <v>147</v>
      </c>
      <c r="F345" s="216">
        <v>1.5</v>
      </c>
      <c r="G345" s="217">
        <v>179.81</v>
      </c>
      <c r="H345" s="217">
        <f t="shared" si="4"/>
        <v>269.72000000000003</v>
      </c>
    </row>
    <row r="346" spans="1:8" ht="15.75" hidden="1" customHeight="1">
      <c r="A346" s="431" t="s">
        <v>179</v>
      </c>
      <c r="B346" s="431"/>
      <c r="C346" s="431"/>
      <c r="D346" s="431"/>
      <c r="E346" s="78" t="s">
        <v>142</v>
      </c>
      <c r="F346" s="216">
        <v>2</v>
      </c>
      <c r="G346" s="217">
        <v>7.92</v>
      </c>
      <c r="H346" s="217">
        <f t="shared" si="4"/>
        <v>15.84</v>
      </c>
    </row>
    <row r="347" spans="1:8" hidden="1">
      <c r="A347" s="429" t="s">
        <v>240</v>
      </c>
      <c r="B347" s="429"/>
      <c r="C347" s="429"/>
      <c r="D347" s="429"/>
      <c r="E347" s="429"/>
      <c r="F347" s="430"/>
      <c r="G347" s="429"/>
      <c r="H347" s="79">
        <f>SUM(H339:H346)</f>
        <v>520.55999999999995</v>
      </c>
    </row>
    <row r="348" spans="1:8" hidden="1">
      <c r="A348" s="431"/>
      <c r="B348" s="431"/>
      <c r="C348" s="431"/>
      <c r="D348" s="431"/>
      <c r="E348" s="431"/>
      <c r="F348" s="432"/>
      <c r="G348" s="431"/>
      <c r="H348" s="431"/>
    </row>
    <row r="349" spans="1:8" ht="15.75" hidden="1" customHeight="1">
      <c r="A349" s="433" t="s">
        <v>241</v>
      </c>
      <c r="B349" s="433"/>
      <c r="C349" s="433"/>
      <c r="D349" s="433"/>
      <c r="E349" s="433"/>
      <c r="F349" s="434"/>
      <c r="G349" s="433"/>
      <c r="H349" s="83">
        <f>H336+H347</f>
        <v>1005.53</v>
      </c>
    </row>
    <row r="350" spans="1:8" hidden="1">
      <c r="A350" s="431"/>
      <c r="B350" s="431"/>
      <c r="C350" s="431"/>
      <c r="D350" s="431"/>
      <c r="E350" s="431"/>
      <c r="F350" s="432"/>
      <c r="G350" s="431"/>
      <c r="H350" s="431"/>
    </row>
    <row r="351" spans="1:8" ht="15.75" hidden="1" customHeight="1">
      <c r="A351" s="440" t="s">
        <v>270</v>
      </c>
      <c r="B351" s="440"/>
      <c r="C351" s="440"/>
      <c r="D351" s="440"/>
      <c r="E351" s="441" t="s">
        <v>245</v>
      </c>
      <c r="F351" s="442"/>
      <c r="G351" s="443"/>
      <c r="H351" s="443"/>
    </row>
    <row r="352" spans="1:8" ht="45" hidden="1" customHeight="1">
      <c r="A352" s="440" t="s">
        <v>271</v>
      </c>
      <c r="B352" s="440"/>
      <c r="C352" s="440"/>
      <c r="D352" s="440"/>
      <c r="E352" s="440"/>
      <c r="F352" s="444"/>
      <c r="G352" s="440"/>
      <c r="H352" s="440"/>
    </row>
    <row r="353" spans="1:8" hidden="1">
      <c r="A353" s="431"/>
      <c r="B353" s="431"/>
      <c r="C353" s="431"/>
      <c r="D353" s="431"/>
      <c r="E353" s="431"/>
      <c r="F353" s="432"/>
      <c r="G353" s="431"/>
      <c r="H353" s="431"/>
    </row>
    <row r="354" spans="1:8" ht="31.5" hidden="1">
      <c r="A354" s="448" t="s">
        <v>108</v>
      </c>
      <c r="B354" s="448"/>
      <c r="C354" s="448"/>
      <c r="D354" s="448"/>
      <c r="E354" s="75" t="s">
        <v>138</v>
      </c>
      <c r="F354" s="76" t="s">
        <v>233</v>
      </c>
      <c r="G354" s="76" t="s">
        <v>234</v>
      </c>
      <c r="H354" s="77" t="s">
        <v>235</v>
      </c>
    </row>
    <row r="355" spans="1:8" ht="15.75" hidden="1" customHeight="1">
      <c r="A355" s="431" t="s">
        <v>174</v>
      </c>
      <c r="B355" s="431"/>
      <c r="C355" s="431"/>
      <c r="D355" s="431"/>
      <c r="E355" s="78" t="s">
        <v>140</v>
      </c>
      <c r="F355" s="216">
        <v>19.5</v>
      </c>
      <c r="G355" s="217">
        <v>11.4</v>
      </c>
      <c r="H355" s="217">
        <f>F355*G355</f>
        <v>222.3</v>
      </c>
    </row>
    <row r="356" spans="1:8" ht="35.1" hidden="1" customHeight="1">
      <c r="A356" s="431" t="s">
        <v>175</v>
      </c>
      <c r="B356" s="431"/>
      <c r="C356" s="431"/>
      <c r="D356" s="431"/>
      <c r="E356" s="78" t="s">
        <v>140</v>
      </c>
      <c r="F356" s="216">
        <v>19.5</v>
      </c>
      <c r="G356" s="217">
        <v>13.47</v>
      </c>
      <c r="H356" s="217">
        <f>F356*G356</f>
        <v>262.67</v>
      </c>
    </row>
    <row r="357" spans="1:8" hidden="1">
      <c r="A357" s="429" t="s">
        <v>236</v>
      </c>
      <c r="B357" s="429"/>
      <c r="C357" s="429"/>
      <c r="D357" s="429"/>
      <c r="E357" s="429"/>
      <c r="F357" s="430"/>
      <c r="G357" s="429"/>
      <c r="H357" s="217">
        <f>H355+H356</f>
        <v>484.97</v>
      </c>
    </row>
    <row r="358" spans="1:8" hidden="1">
      <c r="A358" s="80"/>
      <c r="B358" s="80"/>
      <c r="C358" s="80"/>
      <c r="D358" s="80"/>
      <c r="E358" s="81"/>
      <c r="F358" s="82"/>
      <c r="G358" s="81"/>
      <c r="H358" s="81"/>
    </row>
    <row r="359" spans="1:8" hidden="1">
      <c r="A359" s="429" t="s">
        <v>237</v>
      </c>
      <c r="B359" s="429"/>
      <c r="C359" s="429"/>
      <c r="D359" s="429"/>
      <c r="E359" s="429"/>
      <c r="F359" s="430"/>
      <c r="G359" s="429"/>
      <c r="H359" s="79">
        <f>H357</f>
        <v>484.97</v>
      </c>
    </row>
    <row r="360" spans="1:8" hidden="1">
      <c r="A360" s="431"/>
      <c r="B360" s="431"/>
      <c r="C360" s="431"/>
      <c r="D360" s="431"/>
      <c r="E360" s="431"/>
      <c r="F360" s="432"/>
      <c r="G360" s="431"/>
      <c r="H360" s="431"/>
    </row>
    <row r="361" spans="1:8" ht="31.5" hidden="1">
      <c r="A361" s="448" t="s">
        <v>238</v>
      </c>
      <c r="B361" s="448"/>
      <c r="C361" s="448"/>
      <c r="D361" s="448"/>
      <c r="E361" s="75" t="s">
        <v>138</v>
      </c>
      <c r="F361" s="76" t="s">
        <v>239</v>
      </c>
      <c r="G361" s="76" t="s">
        <v>234</v>
      </c>
      <c r="H361" s="77" t="s">
        <v>235</v>
      </c>
    </row>
    <row r="362" spans="1:8" ht="50.25" hidden="1" customHeight="1">
      <c r="A362" s="431" t="s">
        <v>182</v>
      </c>
      <c r="B362" s="431"/>
      <c r="C362" s="431"/>
      <c r="D362" s="431"/>
      <c r="E362" s="78" t="s">
        <v>142</v>
      </c>
      <c r="F362" s="216">
        <v>1</v>
      </c>
      <c r="G362" s="217">
        <v>147.35</v>
      </c>
      <c r="H362" s="217">
        <f>F362*G362</f>
        <v>147.35</v>
      </c>
    </row>
    <row r="363" spans="1:8" ht="15.75" hidden="1" customHeight="1">
      <c r="A363" s="431" t="s">
        <v>184</v>
      </c>
      <c r="B363" s="431"/>
      <c r="C363" s="431"/>
      <c r="D363" s="431"/>
      <c r="E363" s="78" t="s">
        <v>142</v>
      </c>
      <c r="F363" s="216">
        <v>2</v>
      </c>
      <c r="G363" s="217">
        <v>30.08</v>
      </c>
      <c r="H363" s="217">
        <f t="shared" ref="H363:H370" si="5">F363*G363</f>
        <v>60.16</v>
      </c>
    </row>
    <row r="364" spans="1:8" ht="15.75" hidden="1" customHeight="1">
      <c r="A364" s="431" t="s">
        <v>185</v>
      </c>
      <c r="B364" s="431"/>
      <c r="C364" s="431"/>
      <c r="D364" s="431"/>
      <c r="E364" s="78" t="s">
        <v>142</v>
      </c>
      <c r="F364" s="216">
        <v>2</v>
      </c>
      <c r="G364" s="217">
        <v>15.96</v>
      </c>
      <c r="H364" s="217">
        <f t="shared" si="5"/>
        <v>31.92</v>
      </c>
    </row>
    <row r="365" spans="1:8" ht="15.75" hidden="1" customHeight="1">
      <c r="A365" s="431" t="s">
        <v>186</v>
      </c>
      <c r="B365" s="431"/>
      <c r="C365" s="431"/>
      <c r="D365" s="431"/>
      <c r="E365" s="78" t="s">
        <v>142</v>
      </c>
      <c r="F365" s="216">
        <v>2</v>
      </c>
      <c r="G365" s="217">
        <v>11.44</v>
      </c>
      <c r="H365" s="217">
        <f t="shared" si="5"/>
        <v>22.88</v>
      </c>
    </row>
    <row r="366" spans="1:8" ht="15.75" hidden="1" customHeight="1">
      <c r="A366" s="431" t="s">
        <v>188</v>
      </c>
      <c r="B366" s="431"/>
      <c r="C366" s="431"/>
      <c r="D366" s="431"/>
      <c r="E366" s="78" t="s">
        <v>142</v>
      </c>
      <c r="F366" s="216">
        <v>2</v>
      </c>
      <c r="G366" s="217">
        <v>11.01</v>
      </c>
      <c r="H366" s="217">
        <f t="shared" si="5"/>
        <v>22.02</v>
      </c>
    </row>
    <row r="367" spans="1:8" ht="15.75" hidden="1" customHeight="1">
      <c r="A367" s="431" t="s">
        <v>189</v>
      </c>
      <c r="B367" s="431"/>
      <c r="C367" s="431"/>
      <c r="D367" s="431"/>
      <c r="E367" s="78" t="s">
        <v>142</v>
      </c>
      <c r="F367" s="216">
        <v>2</v>
      </c>
      <c r="G367" s="217">
        <v>3.93</v>
      </c>
      <c r="H367" s="217">
        <f t="shared" si="5"/>
        <v>7.86</v>
      </c>
    </row>
    <row r="368" spans="1:8" ht="15.75" hidden="1" customHeight="1">
      <c r="A368" s="431" t="s">
        <v>190</v>
      </c>
      <c r="B368" s="431"/>
      <c r="C368" s="431"/>
      <c r="D368" s="431"/>
      <c r="E368" s="78" t="s">
        <v>142</v>
      </c>
      <c r="F368" s="216">
        <v>2.0499999999999998</v>
      </c>
      <c r="G368" s="217">
        <v>4.97</v>
      </c>
      <c r="H368" s="217">
        <f t="shared" si="5"/>
        <v>10.19</v>
      </c>
    </row>
    <row r="369" spans="1:8" ht="15.75" hidden="1" customHeight="1">
      <c r="A369" s="431" t="s">
        <v>191</v>
      </c>
      <c r="B369" s="431"/>
      <c r="C369" s="431"/>
      <c r="D369" s="431"/>
      <c r="E369" s="78" t="s">
        <v>147</v>
      </c>
      <c r="F369" s="216">
        <v>4</v>
      </c>
      <c r="G369" s="217">
        <v>219.95</v>
      </c>
      <c r="H369" s="217">
        <f t="shared" si="5"/>
        <v>879.8</v>
      </c>
    </row>
    <row r="370" spans="1:8" ht="15.75" hidden="1" customHeight="1">
      <c r="A370" s="431" t="s">
        <v>187</v>
      </c>
      <c r="B370" s="431"/>
      <c r="C370" s="431"/>
      <c r="D370" s="431"/>
      <c r="E370" s="78" t="s">
        <v>142</v>
      </c>
      <c r="F370" s="216">
        <v>4.2</v>
      </c>
      <c r="G370" s="217">
        <v>7.18</v>
      </c>
      <c r="H370" s="217">
        <f t="shared" si="5"/>
        <v>30.16</v>
      </c>
    </row>
    <row r="371" spans="1:8" hidden="1">
      <c r="A371" s="429" t="s">
        <v>240</v>
      </c>
      <c r="B371" s="429"/>
      <c r="C371" s="429"/>
      <c r="D371" s="429"/>
      <c r="E371" s="429"/>
      <c r="F371" s="430"/>
      <c r="G371" s="429"/>
      <c r="H371" s="79">
        <v>1212.33</v>
      </c>
    </row>
    <row r="372" spans="1:8" hidden="1">
      <c r="A372" s="431"/>
      <c r="B372" s="431"/>
      <c r="C372" s="431"/>
      <c r="D372" s="431"/>
      <c r="E372" s="431"/>
      <c r="F372" s="432"/>
      <c r="G372" s="431"/>
      <c r="H372" s="431"/>
    </row>
    <row r="373" spans="1:8" ht="15.75" hidden="1" customHeight="1">
      <c r="A373" s="433" t="s">
        <v>241</v>
      </c>
      <c r="B373" s="433"/>
      <c r="C373" s="433"/>
      <c r="D373" s="433"/>
      <c r="E373" s="433"/>
      <c r="F373" s="434"/>
      <c r="G373" s="433"/>
      <c r="H373" s="83">
        <f>H359+H371</f>
        <v>1697.3</v>
      </c>
    </row>
    <row r="374" spans="1:8" hidden="1">
      <c r="A374" s="431"/>
      <c r="B374" s="431"/>
      <c r="C374" s="431"/>
      <c r="D374" s="431"/>
      <c r="E374" s="431"/>
      <c r="F374" s="432"/>
      <c r="G374" s="431"/>
      <c r="H374" s="431"/>
    </row>
    <row r="375" spans="1:8" ht="15.75" hidden="1" customHeight="1">
      <c r="A375" s="440" t="s">
        <v>272</v>
      </c>
      <c r="B375" s="440"/>
      <c r="C375" s="440"/>
      <c r="D375" s="440"/>
      <c r="E375" s="441" t="s">
        <v>245</v>
      </c>
      <c r="F375" s="442"/>
      <c r="G375" s="443"/>
      <c r="H375" s="443"/>
    </row>
    <row r="376" spans="1:8" ht="45" hidden="1" customHeight="1">
      <c r="A376" s="440" t="s">
        <v>426</v>
      </c>
      <c r="B376" s="440"/>
      <c r="C376" s="440"/>
      <c r="D376" s="440"/>
      <c r="E376" s="440"/>
      <c r="F376" s="444"/>
      <c r="G376" s="440"/>
      <c r="H376" s="440"/>
    </row>
    <row r="377" spans="1:8" hidden="1">
      <c r="A377" s="431"/>
      <c r="B377" s="431"/>
      <c r="C377" s="431"/>
      <c r="D377" s="431"/>
      <c r="E377" s="431"/>
      <c r="F377" s="432"/>
      <c r="G377" s="431"/>
      <c r="H377" s="431"/>
    </row>
    <row r="378" spans="1:8" ht="31.5" hidden="1">
      <c r="A378" s="448" t="s">
        <v>108</v>
      </c>
      <c r="B378" s="448"/>
      <c r="C378" s="448"/>
      <c r="D378" s="448"/>
      <c r="E378" s="75" t="s">
        <v>138</v>
      </c>
      <c r="F378" s="76" t="s">
        <v>233</v>
      </c>
      <c r="G378" s="76" t="s">
        <v>234</v>
      </c>
      <c r="H378" s="77" t="s">
        <v>235</v>
      </c>
    </row>
    <row r="379" spans="1:8" ht="15.75" hidden="1" customHeight="1">
      <c r="A379" s="431" t="s">
        <v>174</v>
      </c>
      <c r="B379" s="431"/>
      <c r="C379" s="431"/>
      <c r="D379" s="431"/>
      <c r="E379" s="78" t="s">
        <v>140</v>
      </c>
      <c r="F379" s="216">
        <v>10</v>
      </c>
      <c r="G379" s="217">
        <v>11.4</v>
      </c>
      <c r="H379" s="217">
        <f>F379*G379</f>
        <v>114</v>
      </c>
    </row>
    <row r="380" spans="1:8" ht="35.1" hidden="1" customHeight="1">
      <c r="A380" s="431" t="s">
        <v>175</v>
      </c>
      <c r="B380" s="431"/>
      <c r="C380" s="431"/>
      <c r="D380" s="431"/>
      <c r="E380" s="78" t="s">
        <v>140</v>
      </c>
      <c r="F380" s="216">
        <v>10</v>
      </c>
      <c r="G380" s="217">
        <v>13.47</v>
      </c>
      <c r="H380" s="217">
        <f>F380*G380</f>
        <v>134.69999999999999</v>
      </c>
    </row>
    <row r="381" spans="1:8" hidden="1">
      <c r="A381" s="429" t="s">
        <v>236</v>
      </c>
      <c r="B381" s="429"/>
      <c r="C381" s="429"/>
      <c r="D381" s="429"/>
      <c r="E381" s="429"/>
      <c r="F381" s="430"/>
      <c r="G381" s="429"/>
      <c r="H381" s="217">
        <f>H379+H380</f>
        <v>248.7</v>
      </c>
    </row>
    <row r="382" spans="1:8" hidden="1">
      <c r="A382" s="80"/>
      <c r="B382" s="80"/>
      <c r="C382" s="80"/>
      <c r="D382" s="80"/>
      <c r="E382" s="81"/>
      <c r="F382" s="82"/>
      <c r="G382" s="81"/>
      <c r="H382" s="81"/>
    </row>
    <row r="383" spans="1:8" hidden="1">
      <c r="A383" s="429" t="s">
        <v>237</v>
      </c>
      <c r="B383" s="429"/>
      <c r="C383" s="429"/>
      <c r="D383" s="429"/>
      <c r="E383" s="429"/>
      <c r="F383" s="430"/>
      <c r="G383" s="429"/>
      <c r="H383" s="79">
        <f>H381</f>
        <v>248.7</v>
      </c>
    </row>
    <row r="384" spans="1:8" hidden="1">
      <c r="A384" s="431"/>
      <c r="B384" s="431"/>
      <c r="C384" s="431"/>
      <c r="D384" s="431"/>
      <c r="E384" s="431"/>
      <c r="F384" s="432"/>
      <c r="G384" s="431"/>
      <c r="H384" s="431"/>
    </row>
    <row r="385" spans="1:8" ht="31.5" hidden="1">
      <c r="A385" s="448" t="s">
        <v>238</v>
      </c>
      <c r="B385" s="448"/>
      <c r="C385" s="448"/>
      <c r="D385" s="448"/>
      <c r="E385" s="75" t="s">
        <v>138</v>
      </c>
      <c r="F385" s="76" t="s">
        <v>239</v>
      </c>
      <c r="G385" s="76" t="s">
        <v>234</v>
      </c>
      <c r="H385" s="77" t="s">
        <v>235</v>
      </c>
    </row>
    <row r="386" spans="1:8" ht="15.75" hidden="1" customHeight="1">
      <c r="A386" s="431" t="s">
        <v>181</v>
      </c>
      <c r="B386" s="431"/>
      <c r="C386" s="431"/>
      <c r="D386" s="431"/>
      <c r="E386" s="78" t="s">
        <v>142</v>
      </c>
      <c r="F386" s="216">
        <v>0.95</v>
      </c>
      <c r="G386" s="217">
        <v>5.77</v>
      </c>
      <c r="H386" s="217">
        <f t="shared" ref="H386:H393" si="6">F386*G386</f>
        <v>5.48</v>
      </c>
    </row>
    <row r="387" spans="1:8" ht="15.75" hidden="1" customHeight="1">
      <c r="A387" s="431" t="s">
        <v>180</v>
      </c>
      <c r="B387" s="431"/>
      <c r="C387" s="431"/>
      <c r="D387" s="431"/>
      <c r="E387" s="78" t="s">
        <v>142</v>
      </c>
      <c r="F387" s="216">
        <v>1</v>
      </c>
      <c r="G387" s="217">
        <v>10.66</v>
      </c>
      <c r="H387" s="217">
        <f t="shared" si="6"/>
        <v>10.66</v>
      </c>
    </row>
    <row r="388" spans="1:8" ht="51" hidden="1" customHeight="1">
      <c r="A388" s="431" t="s">
        <v>182</v>
      </c>
      <c r="B388" s="431"/>
      <c r="C388" s="431"/>
      <c r="D388" s="431"/>
      <c r="E388" s="78" t="s">
        <v>142</v>
      </c>
      <c r="F388" s="216">
        <v>1</v>
      </c>
      <c r="G388" s="217">
        <v>147.35</v>
      </c>
      <c r="H388" s="217">
        <f t="shared" si="6"/>
        <v>147.35</v>
      </c>
    </row>
    <row r="389" spans="1:8" ht="15.75" hidden="1" customHeight="1">
      <c r="A389" s="431" t="s">
        <v>176</v>
      </c>
      <c r="B389" s="431"/>
      <c r="C389" s="431"/>
      <c r="D389" s="431"/>
      <c r="E389" s="78" t="s">
        <v>142</v>
      </c>
      <c r="F389" s="216">
        <v>1.2</v>
      </c>
      <c r="G389" s="217">
        <v>23.95</v>
      </c>
      <c r="H389" s="217">
        <f t="shared" si="6"/>
        <v>28.74</v>
      </c>
    </row>
    <row r="390" spans="1:8" ht="15.75" hidden="1" customHeight="1">
      <c r="A390" s="431" t="s">
        <v>177</v>
      </c>
      <c r="B390" s="431"/>
      <c r="C390" s="431"/>
      <c r="D390" s="431"/>
      <c r="E390" s="78" t="s">
        <v>142</v>
      </c>
      <c r="F390" s="216">
        <v>1.2</v>
      </c>
      <c r="G390" s="217">
        <v>15.12</v>
      </c>
      <c r="H390" s="217">
        <f t="shared" si="6"/>
        <v>18.14</v>
      </c>
    </row>
    <row r="391" spans="1:8" ht="15.75" hidden="1" customHeight="1">
      <c r="A391" s="431" t="s">
        <v>178</v>
      </c>
      <c r="B391" s="431"/>
      <c r="C391" s="431"/>
      <c r="D391" s="431"/>
      <c r="E391" s="78" t="s">
        <v>142</v>
      </c>
      <c r="F391" s="216">
        <v>1.2</v>
      </c>
      <c r="G391" s="217">
        <v>8.6</v>
      </c>
      <c r="H391" s="217">
        <f t="shared" si="6"/>
        <v>10.32</v>
      </c>
    </row>
    <row r="392" spans="1:8" ht="15.75" hidden="1" customHeight="1">
      <c r="A392" s="431" t="s">
        <v>183</v>
      </c>
      <c r="B392" s="431"/>
      <c r="C392" s="431"/>
      <c r="D392" s="431"/>
      <c r="E392" s="78" t="s">
        <v>147</v>
      </c>
      <c r="F392" s="216">
        <f>2.35*1.4</f>
        <v>3.29</v>
      </c>
      <c r="G392" s="217">
        <v>179.81</v>
      </c>
      <c r="H392" s="217">
        <f t="shared" si="6"/>
        <v>591.57000000000005</v>
      </c>
    </row>
    <row r="393" spans="1:8" ht="15.75" hidden="1" customHeight="1">
      <c r="A393" s="431" t="s">
        <v>179</v>
      </c>
      <c r="B393" s="431"/>
      <c r="C393" s="431"/>
      <c r="D393" s="431"/>
      <c r="E393" s="78" t="s">
        <v>142</v>
      </c>
      <c r="F393" s="216">
        <v>2</v>
      </c>
      <c r="G393" s="217">
        <v>7.92</v>
      </c>
      <c r="H393" s="217">
        <f t="shared" si="6"/>
        <v>15.84</v>
      </c>
    </row>
    <row r="394" spans="1:8" hidden="1">
      <c r="A394" s="429" t="s">
        <v>240</v>
      </c>
      <c r="B394" s="429"/>
      <c r="C394" s="429"/>
      <c r="D394" s="429"/>
      <c r="E394" s="429"/>
      <c r="F394" s="430"/>
      <c r="G394" s="429"/>
      <c r="H394" s="79">
        <f>SUM(H386:H393)</f>
        <v>828.1</v>
      </c>
    </row>
    <row r="395" spans="1:8" hidden="1">
      <c r="A395" s="431"/>
      <c r="B395" s="431"/>
      <c r="C395" s="431"/>
      <c r="D395" s="431"/>
      <c r="E395" s="431"/>
      <c r="F395" s="432"/>
      <c r="G395" s="431"/>
      <c r="H395" s="431"/>
    </row>
    <row r="396" spans="1:8" ht="15.75" hidden="1" customHeight="1">
      <c r="A396" s="433" t="s">
        <v>241</v>
      </c>
      <c r="B396" s="433"/>
      <c r="C396" s="433"/>
      <c r="D396" s="433"/>
      <c r="E396" s="433"/>
      <c r="F396" s="434"/>
      <c r="G396" s="433"/>
      <c r="H396" s="83">
        <f>H383+H394</f>
        <v>1076.8</v>
      </c>
    </row>
    <row r="397" spans="1:8" hidden="1">
      <c r="A397" s="431"/>
      <c r="B397" s="431"/>
      <c r="C397" s="431"/>
      <c r="D397" s="431"/>
      <c r="E397" s="431"/>
      <c r="F397" s="432"/>
      <c r="G397" s="431"/>
      <c r="H397" s="431"/>
    </row>
    <row r="398" spans="1:8" ht="15.75" hidden="1" customHeight="1">
      <c r="A398" s="440" t="s">
        <v>273</v>
      </c>
      <c r="B398" s="440"/>
      <c r="C398" s="440"/>
      <c r="D398" s="440"/>
      <c r="E398" s="441" t="s">
        <v>245</v>
      </c>
      <c r="F398" s="442"/>
      <c r="G398" s="443"/>
      <c r="H398" s="443"/>
    </row>
    <row r="399" spans="1:8" ht="45" hidden="1" customHeight="1">
      <c r="A399" s="440" t="s">
        <v>427</v>
      </c>
      <c r="B399" s="440"/>
      <c r="C399" s="440"/>
      <c r="D399" s="440"/>
      <c r="E399" s="440"/>
      <c r="F399" s="444"/>
      <c r="G399" s="440"/>
      <c r="H399" s="440"/>
    </row>
    <row r="400" spans="1:8" hidden="1">
      <c r="A400" s="431"/>
      <c r="B400" s="431"/>
      <c r="C400" s="431"/>
      <c r="D400" s="431"/>
      <c r="E400" s="431"/>
      <c r="F400" s="432"/>
      <c r="G400" s="431"/>
      <c r="H400" s="431"/>
    </row>
    <row r="401" spans="1:8" ht="31.5" hidden="1">
      <c r="A401" s="448" t="s">
        <v>108</v>
      </c>
      <c r="B401" s="448"/>
      <c r="C401" s="448"/>
      <c r="D401" s="448"/>
      <c r="E401" s="75" t="s">
        <v>138</v>
      </c>
      <c r="F401" s="76" t="s">
        <v>233</v>
      </c>
      <c r="G401" s="76" t="s">
        <v>234</v>
      </c>
      <c r="H401" s="77" t="s">
        <v>235</v>
      </c>
    </row>
    <row r="402" spans="1:8" ht="15.75" hidden="1" customHeight="1">
      <c r="A402" s="431" t="s">
        <v>174</v>
      </c>
      <c r="B402" s="431"/>
      <c r="C402" s="431"/>
      <c r="D402" s="431"/>
      <c r="E402" s="78" t="s">
        <v>140</v>
      </c>
      <c r="F402" s="216">
        <v>10</v>
      </c>
      <c r="G402" s="217">
        <v>11.4</v>
      </c>
      <c r="H402" s="217">
        <f>F402*G402</f>
        <v>114</v>
      </c>
    </row>
    <row r="403" spans="1:8" ht="35.1" hidden="1" customHeight="1">
      <c r="A403" s="431" t="s">
        <v>175</v>
      </c>
      <c r="B403" s="431"/>
      <c r="C403" s="431"/>
      <c r="D403" s="431"/>
      <c r="E403" s="78" t="s">
        <v>140</v>
      </c>
      <c r="F403" s="216">
        <v>10</v>
      </c>
      <c r="G403" s="217">
        <v>13.47</v>
      </c>
      <c r="H403" s="217">
        <f>F403*G403</f>
        <v>134.69999999999999</v>
      </c>
    </row>
    <row r="404" spans="1:8" hidden="1">
      <c r="A404" s="429" t="s">
        <v>236</v>
      </c>
      <c r="B404" s="429"/>
      <c r="C404" s="429"/>
      <c r="D404" s="429"/>
      <c r="E404" s="429"/>
      <c r="F404" s="430"/>
      <c r="G404" s="429"/>
      <c r="H404" s="217">
        <f>H402+H403</f>
        <v>248.7</v>
      </c>
    </row>
    <row r="405" spans="1:8" hidden="1">
      <c r="A405" s="80"/>
      <c r="B405" s="80"/>
      <c r="C405" s="80"/>
      <c r="D405" s="80"/>
      <c r="E405" s="81"/>
      <c r="F405" s="82"/>
      <c r="G405" s="81"/>
      <c r="H405" s="81"/>
    </row>
    <row r="406" spans="1:8" hidden="1">
      <c r="A406" s="429" t="s">
        <v>237</v>
      </c>
      <c r="B406" s="429"/>
      <c r="C406" s="429"/>
      <c r="D406" s="429"/>
      <c r="E406" s="429"/>
      <c r="F406" s="430"/>
      <c r="G406" s="429"/>
      <c r="H406" s="79">
        <f>H404</f>
        <v>248.7</v>
      </c>
    </row>
    <row r="407" spans="1:8" hidden="1">
      <c r="A407" s="431"/>
      <c r="B407" s="431"/>
      <c r="C407" s="431"/>
      <c r="D407" s="431"/>
      <c r="E407" s="431"/>
      <c r="F407" s="432"/>
      <c r="G407" s="431"/>
      <c r="H407" s="431"/>
    </row>
    <row r="408" spans="1:8" ht="31.5" hidden="1">
      <c r="A408" s="448" t="s">
        <v>238</v>
      </c>
      <c r="B408" s="448"/>
      <c r="C408" s="448"/>
      <c r="D408" s="448"/>
      <c r="E408" s="75" t="s">
        <v>138</v>
      </c>
      <c r="F408" s="76" t="s">
        <v>239</v>
      </c>
      <c r="G408" s="76" t="s">
        <v>234</v>
      </c>
      <c r="H408" s="77" t="s">
        <v>235</v>
      </c>
    </row>
    <row r="409" spans="1:8" ht="15.75" hidden="1" customHeight="1">
      <c r="A409" s="431" t="s">
        <v>176</v>
      </c>
      <c r="B409" s="431"/>
      <c r="C409" s="431"/>
      <c r="D409" s="431"/>
      <c r="E409" s="78" t="s">
        <v>142</v>
      </c>
      <c r="F409" s="216">
        <v>0.85</v>
      </c>
      <c r="G409" s="217">
        <v>23.95</v>
      </c>
      <c r="H409" s="217">
        <f t="shared" ref="H409:H416" si="7">F409*G409</f>
        <v>20.36</v>
      </c>
    </row>
    <row r="410" spans="1:8" ht="15.75" hidden="1" customHeight="1">
      <c r="A410" s="431" t="s">
        <v>177</v>
      </c>
      <c r="B410" s="431"/>
      <c r="C410" s="431"/>
      <c r="D410" s="431"/>
      <c r="E410" s="78" t="s">
        <v>142</v>
      </c>
      <c r="F410" s="216">
        <v>0.85</v>
      </c>
      <c r="G410" s="217">
        <v>15.12</v>
      </c>
      <c r="H410" s="217">
        <f t="shared" si="7"/>
        <v>12.85</v>
      </c>
    </row>
    <row r="411" spans="1:8" ht="15.75" hidden="1" customHeight="1">
      <c r="A411" s="431" t="s">
        <v>178</v>
      </c>
      <c r="B411" s="431"/>
      <c r="C411" s="431"/>
      <c r="D411" s="431"/>
      <c r="E411" s="78" t="s">
        <v>142</v>
      </c>
      <c r="F411" s="216">
        <v>0.85</v>
      </c>
      <c r="G411" s="217">
        <v>8.6</v>
      </c>
      <c r="H411" s="217">
        <f t="shared" si="7"/>
        <v>7.31</v>
      </c>
    </row>
    <row r="412" spans="1:8" ht="15.75" hidden="1" customHeight="1">
      <c r="A412" s="431" t="s">
        <v>183</v>
      </c>
      <c r="B412" s="431"/>
      <c r="C412" s="431"/>
      <c r="D412" s="431"/>
      <c r="E412" s="78" t="s">
        <v>147</v>
      </c>
      <c r="F412" s="216">
        <f>1.6*1.2</f>
        <v>1.92</v>
      </c>
      <c r="G412" s="217">
        <v>179.81</v>
      </c>
      <c r="H412" s="217">
        <f t="shared" si="7"/>
        <v>345.24</v>
      </c>
    </row>
    <row r="413" spans="1:8" ht="15.75" hidden="1" customHeight="1">
      <c r="A413" s="431" t="s">
        <v>181</v>
      </c>
      <c r="B413" s="431"/>
      <c r="C413" s="431"/>
      <c r="D413" s="431"/>
      <c r="E413" s="78" t="s">
        <v>142</v>
      </c>
      <c r="F413" s="216">
        <v>0.95</v>
      </c>
      <c r="G413" s="217">
        <v>5.77</v>
      </c>
      <c r="H413" s="217">
        <f t="shared" si="7"/>
        <v>5.48</v>
      </c>
    </row>
    <row r="414" spans="1:8" ht="15.75" hidden="1" customHeight="1">
      <c r="A414" s="431" t="s">
        <v>180</v>
      </c>
      <c r="B414" s="431"/>
      <c r="C414" s="431"/>
      <c r="D414" s="431"/>
      <c r="E414" s="78" t="s">
        <v>142</v>
      </c>
      <c r="F414" s="216">
        <v>1</v>
      </c>
      <c r="G414" s="217">
        <v>10.66</v>
      </c>
      <c r="H414" s="217">
        <f t="shared" si="7"/>
        <v>10.66</v>
      </c>
    </row>
    <row r="415" spans="1:8" ht="51" hidden="1" customHeight="1">
      <c r="A415" s="431" t="s">
        <v>182</v>
      </c>
      <c r="B415" s="431"/>
      <c r="C415" s="431"/>
      <c r="D415" s="431"/>
      <c r="E415" s="78" t="s">
        <v>142</v>
      </c>
      <c r="F415" s="216">
        <v>1</v>
      </c>
      <c r="G415" s="217">
        <v>147.35</v>
      </c>
      <c r="H415" s="217">
        <f t="shared" si="7"/>
        <v>147.35</v>
      </c>
    </row>
    <row r="416" spans="1:8" ht="15.75" hidden="1" customHeight="1">
      <c r="A416" s="431" t="s">
        <v>179</v>
      </c>
      <c r="B416" s="431"/>
      <c r="C416" s="431"/>
      <c r="D416" s="431"/>
      <c r="E416" s="78" t="s">
        <v>142</v>
      </c>
      <c r="F416" s="216">
        <v>2</v>
      </c>
      <c r="G416" s="217">
        <v>7.92</v>
      </c>
      <c r="H416" s="217">
        <f t="shared" si="7"/>
        <v>15.84</v>
      </c>
    </row>
    <row r="417" spans="1:8" hidden="1">
      <c r="A417" s="429" t="s">
        <v>240</v>
      </c>
      <c r="B417" s="429"/>
      <c r="C417" s="429"/>
      <c r="D417" s="429"/>
      <c r="E417" s="429"/>
      <c r="F417" s="430"/>
      <c r="G417" s="429"/>
      <c r="H417" s="79">
        <f>SUM(H409:H416)</f>
        <v>565.09</v>
      </c>
    </row>
    <row r="418" spans="1:8" hidden="1">
      <c r="A418" s="431"/>
      <c r="B418" s="431"/>
      <c r="C418" s="431"/>
      <c r="D418" s="431"/>
      <c r="E418" s="431"/>
      <c r="F418" s="432"/>
      <c r="G418" s="431"/>
      <c r="H418" s="431"/>
    </row>
    <row r="419" spans="1:8" ht="15.75" hidden="1" customHeight="1">
      <c r="A419" s="433" t="s">
        <v>241</v>
      </c>
      <c r="B419" s="433"/>
      <c r="C419" s="433"/>
      <c r="D419" s="433"/>
      <c r="E419" s="433"/>
      <c r="F419" s="434"/>
      <c r="G419" s="433"/>
      <c r="H419" s="83">
        <f>H406+H417</f>
        <v>813.79</v>
      </c>
    </row>
    <row r="420" spans="1:8" hidden="1">
      <c r="A420" s="431"/>
      <c r="B420" s="431"/>
      <c r="C420" s="431"/>
      <c r="D420" s="431"/>
      <c r="E420" s="431"/>
      <c r="F420" s="432"/>
      <c r="G420" s="431"/>
      <c r="H420" s="431"/>
    </row>
    <row r="421" spans="1:8" ht="15.75" hidden="1" customHeight="1">
      <c r="A421" s="440" t="s">
        <v>274</v>
      </c>
      <c r="B421" s="440"/>
      <c r="C421" s="440"/>
      <c r="D421" s="440"/>
      <c r="E421" s="441" t="s">
        <v>245</v>
      </c>
      <c r="F421" s="442"/>
      <c r="G421" s="443"/>
      <c r="H421" s="443"/>
    </row>
    <row r="422" spans="1:8" ht="45" hidden="1" customHeight="1">
      <c r="A422" s="440" t="s">
        <v>504</v>
      </c>
      <c r="B422" s="440"/>
      <c r="C422" s="440"/>
      <c r="D422" s="440"/>
      <c r="E422" s="440"/>
      <c r="F422" s="444"/>
      <c r="G422" s="440"/>
      <c r="H422" s="440"/>
    </row>
    <row r="423" spans="1:8" hidden="1">
      <c r="A423" s="431"/>
      <c r="B423" s="431"/>
      <c r="C423" s="431"/>
      <c r="D423" s="431"/>
      <c r="E423" s="431"/>
      <c r="F423" s="432"/>
      <c r="G423" s="431"/>
      <c r="H423" s="431"/>
    </row>
    <row r="424" spans="1:8" ht="31.5" hidden="1">
      <c r="A424" s="448" t="s">
        <v>108</v>
      </c>
      <c r="B424" s="448"/>
      <c r="C424" s="448"/>
      <c r="D424" s="448"/>
      <c r="E424" s="75" t="s">
        <v>138</v>
      </c>
      <c r="F424" s="76" t="s">
        <v>233</v>
      </c>
      <c r="G424" s="76" t="s">
        <v>234</v>
      </c>
      <c r="H424" s="77" t="s">
        <v>235</v>
      </c>
    </row>
    <row r="425" spans="1:8" ht="15.75" hidden="1" customHeight="1">
      <c r="A425" s="445" t="s">
        <v>174</v>
      </c>
      <c r="B425" s="446"/>
      <c r="C425" s="446"/>
      <c r="D425" s="447"/>
      <c r="E425" s="78" t="s">
        <v>140</v>
      </c>
      <c r="F425" s="216">
        <v>8</v>
      </c>
      <c r="G425" s="217">
        <v>11.4</v>
      </c>
      <c r="H425" s="217">
        <f>F425*G425</f>
        <v>91.2</v>
      </c>
    </row>
    <row r="426" spans="1:8" ht="35.1" hidden="1" customHeight="1">
      <c r="A426" s="445" t="s">
        <v>175</v>
      </c>
      <c r="B426" s="446"/>
      <c r="C426" s="446"/>
      <c r="D426" s="447"/>
      <c r="E426" s="78" t="s">
        <v>140</v>
      </c>
      <c r="F426" s="216">
        <v>8</v>
      </c>
      <c r="G426" s="217">
        <v>13.47</v>
      </c>
      <c r="H426" s="217">
        <f>F426*G426</f>
        <v>107.76</v>
      </c>
    </row>
    <row r="427" spans="1:8" hidden="1">
      <c r="A427" s="480" t="s">
        <v>236</v>
      </c>
      <c r="B427" s="481"/>
      <c r="C427" s="481"/>
      <c r="D427" s="481"/>
      <c r="E427" s="481"/>
      <c r="F427" s="481"/>
      <c r="G427" s="482"/>
      <c r="H427" s="217">
        <f>H425+H426</f>
        <v>198.96</v>
      </c>
    </row>
    <row r="428" spans="1:8" hidden="1">
      <c r="A428" s="80"/>
      <c r="B428" s="80"/>
      <c r="C428" s="80"/>
      <c r="D428" s="80"/>
      <c r="E428" s="81"/>
      <c r="F428" s="82"/>
      <c r="G428" s="81"/>
      <c r="H428" s="81"/>
    </row>
    <row r="429" spans="1:8" hidden="1">
      <c r="A429" s="429" t="s">
        <v>237</v>
      </c>
      <c r="B429" s="429"/>
      <c r="C429" s="429"/>
      <c r="D429" s="429"/>
      <c r="E429" s="429"/>
      <c r="F429" s="430"/>
      <c r="G429" s="429"/>
      <c r="H429" s="79">
        <f>H427</f>
        <v>198.96</v>
      </c>
    </row>
    <row r="430" spans="1:8" hidden="1">
      <c r="A430" s="431"/>
      <c r="B430" s="431"/>
      <c r="C430" s="431"/>
      <c r="D430" s="431"/>
      <c r="E430" s="431"/>
      <c r="F430" s="432"/>
      <c r="G430" s="431"/>
      <c r="H430" s="431"/>
    </row>
    <row r="431" spans="1:8" ht="31.5" hidden="1">
      <c r="A431" s="448" t="s">
        <v>238</v>
      </c>
      <c r="B431" s="448"/>
      <c r="C431" s="448"/>
      <c r="D431" s="448"/>
      <c r="E431" s="75" t="s">
        <v>138</v>
      </c>
      <c r="F431" s="76" t="s">
        <v>239</v>
      </c>
      <c r="G431" s="76" t="s">
        <v>234</v>
      </c>
      <c r="H431" s="77" t="s">
        <v>235</v>
      </c>
    </row>
    <row r="432" spans="1:8" ht="15.75" hidden="1" customHeight="1">
      <c r="A432" s="431" t="s">
        <v>192</v>
      </c>
      <c r="B432" s="431"/>
      <c r="C432" s="431"/>
      <c r="D432" s="431"/>
      <c r="E432" s="78" t="s">
        <v>138</v>
      </c>
      <c r="F432" s="216">
        <v>1</v>
      </c>
      <c r="G432" s="217">
        <v>237.74</v>
      </c>
      <c r="H432" s="217">
        <f t="shared" ref="H432:H439" si="8">F432*G432</f>
        <v>237.74</v>
      </c>
    </row>
    <row r="433" spans="1:8" ht="15.75" hidden="1" customHeight="1">
      <c r="A433" s="431" t="s">
        <v>176</v>
      </c>
      <c r="B433" s="431"/>
      <c r="C433" s="431"/>
      <c r="D433" s="431"/>
      <c r="E433" s="78" t="s">
        <v>142</v>
      </c>
      <c r="F433" s="216">
        <v>1.5</v>
      </c>
      <c r="G433" s="217">
        <v>23.95</v>
      </c>
      <c r="H433" s="217">
        <f t="shared" si="8"/>
        <v>35.93</v>
      </c>
    </row>
    <row r="434" spans="1:8" ht="15.75" hidden="1" customHeight="1">
      <c r="A434" s="431" t="s">
        <v>177</v>
      </c>
      <c r="B434" s="431"/>
      <c r="C434" s="431"/>
      <c r="D434" s="431"/>
      <c r="E434" s="78" t="s">
        <v>142</v>
      </c>
      <c r="F434" s="216">
        <v>1.5</v>
      </c>
      <c r="G434" s="217">
        <v>15.12</v>
      </c>
      <c r="H434" s="217">
        <f t="shared" si="8"/>
        <v>22.68</v>
      </c>
    </row>
    <row r="435" spans="1:8" ht="15.75" hidden="1" customHeight="1">
      <c r="A435" s="431" t="s">
        <v>178</v>
      </c>
      <c r="B435" s="431"/>
      <c r="C435" s="431"/>
      <c r="D435" s="431"/>
      <c r="E435" s="78" t="s">
        <v>142</v>
      </c>
      <c r="F435" s="216">
        <v>1.5</v>
      </c>
      <c r="G435" s="217">
        <v>8.6</v>
      </c>
      <c r="H435" s="217">
        <f t="shared" si="8"/>
        <v>12.9</v>
      </c>
    </row>
    <row r="436" spans="1:8" ht="52.5" hidden="1" customHeight="1">
      <c r="A436" s="431" t="s">
        <v>180</v>
      </c>
      <c r="B436" s="431"/>
      <c r="C436" s="431"/>
      <c r="D436" s="431"/>
      <c r="E436" s="78" t="s">
        <v>142</v>
      </c>
      <c r="F436" s="216">
        <v>1.5</v>
      </c>
      <c r="G436" s="217">
        <v>10.66</v>
      </c>
      <c r="H436" s="217">
        <f t="shared" si="8"/>
        <v>15.99</v>
      </c>
    </row>
    <row r="437" spans="1:8" ht="15.75" hidden="1" customHeight="1">
      <c r="A437" s="431" t="s">
        <v>183</v>
      </c>
      <c r="B437" s="431"/>
      <c r="C437" s="431"/>
      <c r="D437" s="431"/>
      <c r="E437" s="78" t="s">
        <v>147</v>
      </c>
      <c r="F437" s="216">
        <f>1.7*1.4</f>
        <v>2.38</v>
      </c>
      <c r="G437" s="217">
        <v>179.81</v>
      </c>
      <c r="H437" s="217">
        <f t="shared" si="8"/>
        <v>427.95</v>
      </c>
    </row>
    <row r="438" spans="1:8" ht="15.75" hidden="1" customHeight="1">
      <c r="A438" s="431" t="s">
        <v>179</v>
      </c>
      <c r="B438" s="431"/>
      <c r="C438" s="431"/>
      <c r="D438" s="431"/>
      <c r="E438" s="78" t="s">
        <v>142</v>
      </c>
      <c r="F438" s="216">
        <v>2</v>
      </c>
      <c r="G438" s="217">
        <v>7.92</v>
      </c>
      <c r="H438" s="217">
        <f t="shared" si="8"/>
        <v>15.84</v>
      </c>
    </row>
    <row r="439" spans="1:8" ht="15.75" hidden="1" customHeight="1">
      <c r="A439" s="431" t="s">
        <v>181</v>
      </c>
      <c r="B439" s="431"/>
      <c r="C439" s="431"/>
      <c r="D439" s="431"/>
      <c r="E439" s="78" t="s">
        <v>142</v>
      </c>
      <c r="F439" s="216">
        <v>3.8</v>
      </c>
      <c r="G439" s="217">
        <v>5.77</v>
      </c>
      <c r="H439" s="217">
        <f t="shared" si="8"/>
        <v>21.93</v>
      </c>
    </row>
    <row r="440" spans="1:8" hidden="1">
      <c r="A440" s="429" t="s">
        <v>240</v>
      </c>
      <c r="B440" s="429"/>
      <c r="C440" s="429"/>
      <c r="D440" s="429"/>
      <c r="E440" s="429"/>
      <c r="F440" s="430"/>
      <c r="G440" s="429"/>
      <c r="H440" s="79">
        <f>SUM(H432:H439)</f>
        <v>790.96</v>
      </c>
    </row>
    <row r="441" spans="1:8" hidden="1">
      <c r="A441" s="431"/>
      <c r="B441" s="431"/>
      <c r="C441" s="431"/>
      <c r="D441" s="431"/>
      <c r="E441" s="431"/>
      <c r="F441" s="432"/>
      <c r="G441" s="431"/>
      <c r="H441" s="431"/>
    </row>
    <row r="442" spans="1:8" ht="15.75" hidden="1" customHeight="1">
      <c r="A442" s="433" t="s">
        <v>241</v>
      </c>
      <c r="B442" s="433"/>
      <c r="C442" s="433"/>
      <c r="D442" s="433"/>
      <c r="E442" s="433"/>
      <c r="F442" s="434"/>
      <c r="G442" s="433"/>
      <c r="H442" s="83">
        <f>H429+H440</f>
        <v>989.92</v>
      </c>
    </row>
    <row r="443" spans="1:8" s="50" customFormat="1" ht="15.75" hidden="1" customHeight="1"/>
    <row r="444" spans="1:8" s="50" customFormat="1" ht="15.75" hidden="1" customHeight="1">
      <c r="A444" s="440" t="s">
        <v>661</v>
      </c>
      <c r="B444" s="440"/>
      <c r="C444" s="440"/>
      <c r="D444" s="440"/>
      <c r="E444" s="441" t="s">
        <v>245</v>
      </c>
      <c r="F444" s="442"/>
      <c r="G444" s="443"/>
      <c r="H444" s="443"/>
    </row>
    <row r="445" spans="1:8" s="50" customFormat="1" ht="15.75" hidden="1" customHeight="1">
      <c r="A445" s="440" t="s">
        <v>662</v>
      </c>
      <c r="B445" s="440"/>
      <c r="C445" s="440"/>
      <c r="D445" s="440"/>
      <c r="E445" s="440"/>
      <c r="F445" s="444"/>
      <c r="G445" s="440"/>
      <c r="H445" s="440"/>
    </row>
    <row r="446" spans="1:8" s="50" customFormat="1" ht="15.75" hidden="1" customHeight="1">
      <c r="A446" s="431"/>
      <c r="B446" s="431"/>
      <c r="C446" s="431"/>
      <c r="D446" s="431"/>
      <c r="E446" s="431"/>
      <c r="F446" s="432"/>
      <c r="G446" s="431"/>
      <c r="H446" s="431"/>
    </row>
    <row r="447" spans="1:8" s="50" customFormat="1" ht="15.75" hidden="1" customHeight="1">
      <c r="A447" s="448" t="s">
        <v>108</v>
      </c>
      <c r="B447" s="448"/>
      <c r="C447" s="448"/>
      <c r="D447" s="448"/>
      <c r="E447" s="75" t="s">
        <v>138</v>
      </c>
      <c r="F447" s="76" t="s">
        <v>233</v>
      </c>
      <c r="G447" s="76" t="s">
        <v>234</v>
      </c>
      <c r="H447" s="77" t="s">
        <v>235</v>
      </c>
    </row>
    <row r="448" spans="1:8" s="50" customFormat="1" ht="15.75" hidden="1" customHeight="1">
      <c r="A448" s="445" t="s">
        <v>174</v>
      </c>
      <c r="B448" s="446"/>
      <c r="C448" s="446"/>
      <c r="D448" s="447"/>
      <c r="E448" s="78" t="s">
        <v>140</v>
      </c>
      <c r="F448" s="216">
        <v>8</v>
      </c>
      <c r="G448" s="217">
        <v>11.4</v>
      </c>
      <c r="H448" s="217">
        <f>F448*G448</f>
        <v>91.2</v>
      </c>
    </row>
    <row r="449" spans="1:8" s="50" customFormat="1" ht="15.75" hidden="1" customHeight="1">
      <c r="A449" s="445" t="s">
        <v>175</v>
      </c>
      <c r="B449" s="446"/>
      <c r="C449" s="446"/>
      <c r="D449" s="447"/>
      <c r="E449" s="78" t="s">
        <v>140</v>
      </c>
      <c r="F449" s="216">
        <v>8</v>
      </c>
      <c r="G449" s="217">
        <v>13.47</v>
      </c>
      <c r="H449" s="217">
        <f>F449*G449</f>
        <v>107.76</v>
      </c>
    </row>
    <row r="450" spans="1:8" s="50" customFormat="1" ht="15.75" hidden="1" customHeight="1">
      <c r="A450" s="480" t="s">
        <v>236</v>
      </c>
      <c r="B450" s="481"/>
      <c r="C450" s="481"/>
      <c r="D450" s="481"/>
      <c r="E450" s="481"/>
      <c r="F450" s="481"/>
      <c r="G450" s="482"/>
      <c r="H450" s="217">
        <f>H448+H449</f>
        <v>198.96</v>
      </c>
    </row>
    <row r="451" spans="1:8" s="50" customFormat="1" ht="15.75" hidden="1" customHeight="1">
      <c r="A451" s="80"/>
      <c r="B451" s="80"/>
      <c r="C451" s="80"/>
      <c r="D451" s="80"/>
      <c r="E451" s="81"/>
      <c r="F451" s="82"/>
      <c r="G451" s="81"/>
      <c r="H451" s="81"/>
    </row>
    <row r="452" spans="1:8" s="50" customFormat="1" ht="15.75" hidden="1" customHeight="1">
      <c r="A452" s="429" t="s">
        <v>237</v>
      </c>
      <c r="B452" s="429"/>
      <c r="C452" s="429"/>
      <c r="D452" s="429"/>
      <c r="E452" s="429"/>
      <c r="F452" s="430"/>
      <c r="G452" s="429"/>
      <c r="H452" s="79">
        <f>H450</f>
        <v>198.96</v>
      </c>
    </row>
    <row r="453" spans="1:8" s="50" customFormat="1" ht="15.75" hidden="1" customHeight="1">
      <c r="A453" s="431"/>
      <c r="B453" s="431"/>
      <c r="C453" s="431"/>
      <c r="D453" s="431"/>
      <c r="E453" s="431"/>
      <c r="F453" s="432"/>
      <c r="G453" s="431"/>
      <c r="H453" s="431"/>
    </row>
    <row r="454" spans="1:8" s="50" customFormat="1" ht="15.75" hidden="1" customHeight="1">
      <c r="A454" s="448" t="s">
        <v>238</v>
      </c>
      <c r="B454" s="448"/>
      <c r="C454" s="448"/>
      <c r="D454" s="448"/>
      <c r="E454" s="75" t="s">
        <v>138</v>
      </c>
      <c r="F454" s="76" t="s">
        <v>239</v>
      </c>
      <c r="G454" s="76" t="s">
        <v>234</v>
      </c>
      <c r="H454" s="77" t="s">
        <v>235</v>
      </c>
    </row>
    <row r="455" spans="1:8" s="50" customFormat="1" ht="15.75" hidden="1" customHeight="1">
      <c r="A455" s="431" t="s">
        <v>192</v>
      </c>
      <c r="B455" s="431"/>
      <c r="C455" s="431"/>
      <c r="D455" s="431"/>
      <c r="E455" s="78" t="s">
        <v>138</v>
      </c>
      <c r="F455" s="216">
        <v>1</v>
      </c>
      <c r="G455" s="217">
        <v>237.74</v>
      </c>
      <c r="H455" s="217">
        <f t="shared" ref="H455:H462" si="9">F455*G455</f>
        <v>237.74</v>
      </c>
    </row>
    <row r="456" spans="1:8" s="50" customFormat="1" ht="15.75" hidden="1" customHeight="1">
      <c r="A456" s="431" t="s">
        <v>176</v>
      </c>
      <c r="B456" s="431"/>
      <c r="C456" s="431"/>
      <c r="D456" s="431"/>
      <c r="E456" s="78" t="s">
        <v>142</v>
      </c>
      <c r="F456" s="216">
        <v>1</v>
      </c>
      <c r="G456" s="217">
        <v>23.95</v>
      </c>
      <c r="H456" s="217">
        <f t="shared" si="9"/>
        <v>23.95</v>
      </c>
    </row>
    <row r="457" spans="1:8" s="50" customFormat="1" ht="15.75" hidden="1" customHeight="1">
      <c r="A457" s="431" t="s">
        <v>177</v>
      </c>
      <c r="B457" s="431"/>
      <c r="C457" s="431"/>
      <c r="D457" s="431"/>
      <c r="E457" s="78" t="s">
        <v>142</v>
      </c>
      <c r="F457" s="216">
        <v>1</v>
      </c>
      <c r="G457" s="217">
        <v>15.12</v>
      </c>
      <c r="H457" s="217">
        <f t="shared" si="9"/>
        <v>15.12</v>
      </c>
    </row>
    <row r="458" spans="1:8" s="50" customFormat="1" ht="15.75" hidden="1" customHeight="1">
      <c r="A458" s="431" t="s">
        <v>178</v>
      </c>
      <c r="B458" s="431"/>
      <c r="C458" s="431"/>
      <c r="D458" s="431"/>
      <c r="E458" s="78" t="s">
        <v>142</v>
      </c>
      <c r="F458" s="216">
        <v>1</v>
      </c>
      <c r="G458" s="217">
        <v>8.6</v>
      </c>
      <c r="H458" s="217">
        <f t="shared" si="9"/>
        <v>8.6</v>
      </c>
    </row>
    <row r="459" spans="1:8" s="50" customFormat="1" ht="15.75" hidden="1" customHeight="1">
      <c r="A459" s="431" t="s">
        <v>180</v>
      </c>
      <c r="B459" s="431"/>
      <c r="C459" s="431"/>
      <c r="D459" s="431"/>
      <c r="E459" s="78" t="s">
        <v>142</v>
      </c>
      <c r="F459" s="216">
        <v>1</v>
      </c>
      <c r="G459" s="217">
        <v>10.66</v>
      </c>
      <c r="H459" s="217">
        <f t="shared" si="9"/>
        <v>10.66</v>
      </c>
    </row>
    <row r="460" spans="1:8" s="50" customFormat="1" ht="15.75" hidden="1" customHeight="1">
      <c r="A460" s="431" t="s">
        <v>183</v>
      </c>
      <c r="B460" s="431"/>
      <c r="C460" s="431"/>
      <c r="D460" s="431"/>
      <c r="E460" s="78" t="s">
        <v>147</v>
      </c>
      <c r="F460" s="216">
        <v>0.45</v>
      </c>
      <c r="G460" s="217">
        <v>179.81</v>
      </c>
      <c r="H460" s="217">
        <f t="shared" si="9"/>
        <v>80.91</v>
      </c>
    </row>
    <row r="461" spans="1:8" s="50" customFormat="1" ht="15.75" hidden="1" customHeight="1">
      <c r="A461" s="431" t="s">
        <v>179</v>
      </c>
      <c r="B461" s="431"/>
      <c r="C461" s="431"/>
      <c r="D461" s="431"/>
      <c r="E461" s="78" t="s">
        <v>142</v>
      </c>
      <c r="F461" s="216">
        <v>1</v>
      </c>
      <c r="G461" s="217">
        <v>7.92</v>
      </c>
      <c r="H461" s="217">
        <f t="shared" si="9"/>
        <v>7.92</v>
      </c>
    </row>
    <row r="462" spans="1:8" s="50" customFormat="1" ht="15.75" hidden="1" customHeight="1">
      <c r="A462" s="431" t="s">
        <v>181</v>
      </c>
      <c r="B462" s="431"/>
      <c r="C462" s="431"/>
      <c r="D462" s="431"/>
      <c r="E462" s="78" t="s">
        <v>142</v>
      </c>
      <c r="F462" s="216">
        <v>2</v>
      </c>
      <c r="G462" s="217">
        <v>5.77</v>
      </c>
      <c r="H462" s="217">
        <f t="shared" si="9"/>
        <v>11.54</v>
      </c>
    </row>
    <row r="463" spans="1:8" s="50" customFormat="1" ht="15.75" hidden="1" customHeight="1">
      <c r="A463" s="429" t="s">
        <v>240</v>
      </c>
      <c r="B463" s="429"/>
      <c r="C463" s="429"/>
      <c r="D463" s="429"/>
      <c r="E463" s="429"/>
      <c r="F463" s="430"/>
      <c r="G463" s="429"/>
      <c r="H463" s="79">
        <f>SUM(H455:H462)</f>
        <v>396.44</v>
      </c>
    </row>
    <row r="464" spans="1:8" s="50" customFormat="1" ht="15.75" hidden="1" customHeight="1">
      <c r="A464" s="431"/>
      <c r="B464" s="431"/>
      <c r="C464" s="431"/>
      <c r="D464" s="431"/>
      <c r="E464" s="431"/>
      <c r="F464" s="432"/>
      <c r="G464" s="431"/>
      <c r="H464" s="431"/>
    </row>
    <row r="465" spans="1:8" s="50" customFormat="1" ht="15.75" hidden="1" customHeight="1">
      <c r="A465" s="433" t="s">
        <v>241</v>
      </c>
      <c r="B465" s="433"/>
      <c r="C465" s="433"/>
      <c r="D465" s="433"/>
      <c r="E465" s="433"/>
      <c r="F465" s="434"/>
      <c r="G465" s="433"/>
      <c r="H465" s="83">
        <f>H452+H463</f>
        <v>595.4</v>
      </c>
    </row>
    <row r="466" spans="1:8" hidden="1">
      <c r="A466" s="431"/>
      <c r="B466" s="431"/>
      <c r="C466" s="431"/>
      <c r="D466" s="431"/>
      <c r="E466" s="431"/>
      <c r="F466" s="432"/>
      <c r="G466" s="431"/>
      <c r="H466" s="431"/>
    </row>
    <row r="467" spans="1:8" ht="15.75" hidden="1" customHeight="1">
      <c r="A467" s="440" t="s">
        <v>275</v>
      </c>
      <c r="B467" s="440"/>
      <c r="C467" s="440"/>
      <c r="D467" s="440"/>
      <c r="E467" s="441" t="s">
        <v>245</v>
      </c>
      <c r="F467" s="442"/>
      <c r="G467" s="443"/>
      <c r="H467" s="443"/>
    </row>
    <row r="468" spans="1:8" ht="45" hidden="1" customHeight="1">
      <c r="A468" s="440" t="s">
        <v>503</v>
      </c>
      <c r="B468" s="440"/>
      <c r="C468" s="440"/>
      <c r="D468" s="440"/>
      <c r="E468" s="440"/>
      <c r="F468" s="444"/>
      <c r="G468" s="440"/>
      <c r="H468" s="440"/>
    </row>
    <row r="469" spans="1:8" hidden="1">
      <c r="A469" s="431"/>
      <c r="B469" s="431"/>
      <c r="C469" s="431"/>
      <c r="D469" s="431"/>
      <c r="E469" s="431"/>
      <c r="F469" s="432"/>
      <c r="G469" s="431"/>
      <c r="H469" s="431"/>
    </row>
    <row r="470" spans="1:8" ht="31.5" hidden="1">
      <c r="A470" s="448" t="s">
        <v>108</v>
      </c>
      <c r="B470" s="448"/>
      <c r="C470" s="448"/>
      <c r="D470" s="448"/>
      <c r="E470" s="75" t="s">
        <v>138</v>
      </c>
      <c r="F470" s="76" t="s">
        <v>233</v>
      </c>
      <c r="G470" s="76" t="s">
        <v>234</v>
      </c>
      <c r="H470" s="77" t="s">
        <v>235</v>
      </c>
    </row>
    <row r="471" spans="1:8" ht="15.75" hidden="1" customHeight="1">
      <c r="A471" s="445" t="s">
        <v>174</v>
      </c>
      <c r="B471" s="446"/>
      <c r="C471" s="446"/>
      <c r="D471" s="447"/>
      <c r="E471" s="78" t="s">
        <v>140</v>
      </c>
      <c r="F471" s="216">
        <v>8</v>
      </c>
      <c r="G471" s="217">
        <v>11.4</v>
      </c>
      <c r="H471" s="217">
        <f>F471*G471</f>
        <v>91.2</v>
      </c>
    </row>
    <row r="472" spans="1:8" ht="35.1" hidden="1" customHeight="1">
      <c r="A472" s="445" t="s">
        <v>175</v>
      </c>
      <c r="B472" s="446"/>
      <c r="C472" s="446"/>
      <c r="D472" s="447"/>
      <c r="E472" s="78" t="s">
        <v>140</v>
      </c>
      <c r="F472" s="216">
        <v>8</v>
      </c>
      <c r="G472" s="217">
        <v>13.47</v>
      </c>
      <c r="H472" s="217">
        <f>F472*G472</f>
        <v>107.76</v>
      </c>
    </row>
    <row r="473" spans="1:8" hidden="1">
      <c r="A473" s="480" t="s">
        <v>236</v>
      </c>
      <c r="B473" s="481"/>
      <c r="C473" s="481"/>
      <c r="D473" s="481"/>
      <c r="E473" s="481"/>
      <c r="F473" s="481"/>
      <c r="G473" s="482"/>
      <c r="H473" s="217">
        <f>H471+H472</f>
        <v>198.96</v>
      </c>
    </row>
    <row r="474" spans="1:8" hidden="1">
      <c r="A474" s="80"/>
      <c r="B474" s="80"/>
      <c r="C474" s="80"/>
      <c r="D474" s="80"/>
      <c r="E474" s="81"/>
      <c r="F474" s="82"/>
      <c r="G474" s="81"/>
      <c r="H474" s="81"/>
    </row>
    <row r="475" spans="1:8" hidden="1">
      <c r="A475" s="429" t="s">
        <v>237</v>
      </c>
      <c r="B475" s="429"/>
      <c r="C475" s="429"/>
      <c r="D475" s="429"/>
      <c r="E475" s="429"/>
      <c r="F475" s="430"/>
      <c r="G475" s="429"/>
      <c r="H475" s="79">
        <f>H473</f>
        <v>198.96</v>
      </c>
    </row>
    <row r="476" spans="1:8" hidden="1">
      <c r="A476" s="431"/>
      <c r="B476" s="431"/>
      <c r="C476" s="431"/>
      <c r="D476" s="431"/>
      <c r="E476" s="431"/>
      <c r="F476" s="432"/>
      <c r="G476" s="431"/>
      <c r="H476" s="431"/>
    </row>
    <row r="477" spans="1:8" ht="31.5" hidden="1">
      <c r="A477" s="448" t="s">
        <v>238</v>
      </c>
      <c r="B477" s="448"/>
      <c r="C477" s="448"/>
      <c r="D477" s="448"/>
      <c r="E477" s="75" t="s">
        <v>138</v>
      </c>
      <c r="F477" s="76" t="s">
        <v>239</v>
      </c>
      <c r="G477" s="76" t="s">
        <v>234</v>
      </c>
      <c r="H477" s="77" t="s">
        <v>235</v>
      </c>
    </row>
    <row r="478" spans="1:8" ht="48.75" hidden="1" customHeight="1">
      <c r="A478" s="431" t="s">
        <v>192</v>
      </c>
      <c r="B478" s="431"/>
      <c r="C478" s="431"/>
      <c r="D478" s="431"/>
      <c r="E478" s="78" t="s">
        <v>138</v>
      </c>
      <c r="F478" s="216">
        <v>1</v>
      </c>
      <c r="G478" s="217">
        <v>237.74</v>
      </c>
      <c r="H478" s="217">
        <f t="shared" ref="H478:H485" si="10">F478*G478</f>
        <v>237.74</v>
      </c>
    </row>
    <row r="479" spans="1:8" ht="15.75" hidden="1" customHeight="1">
      <c r="A479" s="431" t="s">
        <v>176</v>
      </c>
      <c r="B479" s="431"/>
      <c r="C479" s="431"/>
      <c r="D479" s="431"/>
      <c r="E479" s="78" t="s">
        <v>142</v>
      </c>
      <c r="F479" s="216">
        <v>1.5</v>
      </c>
      <c r="G479" s="217">
        <v>23.95</v>
      </c>
      <c r="H479" s="217">
        <f t="shared" si="10"/>
        <v>35.93</v>
      </c>
    </row>
    <row r="480" spans="1:8" ht="15.75" hidden="1" customHeight="1">
      <c r="A480" s="431" t="s">
        <v>177</v>
      </c>
      <c r="B480" s="431"/>
      <c r="C480" s="431"/>
      <c r="D480" s="431"/>
      <c r="E480" s="78" t="s">
        <v>142</v>
      </c>
      <c r="F480" s="216">
        <v>1.5</v>
      </c>
      <c r="G480" s="217">
        <v>15.12</v>
      </c>
      <c r="H480" s="217">
        <f t="shared" si="10"/>
        <v>22.68</v>
      </c>
    </row>
    <row r="481" spans="1:8" ht="15.75" hidden="1" customHeight="1">
      <c r="A481" s="431" t="s">
        <v>178</v>
      </c>
      <c r="B481" s="431"/>
      <c r="C481" s="431"/>
      <c r="D481" s="431"/>
      <c r="E481" s="78" t="s">
        <v>142</v>
      </c>
      <c r="F481" s="216">
        <v>1.5</v>
      </c>
      <c r="G481" s="217">
        <v>8.6</v>
      </c>
      <c r="H481" s="217">
        <f t="shared" si="10"/>
        <v>12.9</v>
      </c>
    </row>
    <row r="482" spans="1:8" ht="15.75" hidden="1" customHeight="1">
      <c r="A482" s="431" t="s">
        <v>180</v>
      </c>
      <c r="B482" s="431"/>
      <c r="C482" s="431"/>
      <c r="D482" s="431"/>
      <c r="E482" s="78" t="s">
        <v>142</v>
      </c>
      <c r="F482" s="216">
        <v>1.5</v>
      </c>
      <c r="G482" s="217">
        <v>10.66</v>
      </c>
      <c r="H482" s="217">
        <f t="shared" si="10"/>
        <v>15.99</v>
      </c>
    </row>
    <row r="483" spans="1:8" ht="15.75" hidden="1" customHeight="1">
      <c r="A483" s="431" t="s">
        <v>183</v>
      </c>
      <c r="B483" s="431"/>
      <c r="C483" s="431"/>
      <c r="D483" s="431"/>
      <c r="E483" s="78" t="s">
        <v>147</v>
      </c>
      <c r="F483" s="216">
        <v>2</v>
      </c>
      <c r="G483" s="217">
        <v>179.81</v>
      </c>
      <c r="H483" s="217">
        <f t="shared" si="10"/>
        <v>359.62</v>
      </c>
    </row>
    <row r="484" spans="1:8" ht="15.75" hidden="1" customHeight="1">
      <c r="A484" s="431" t="s">
        <v>179</v>
      </c>
      <c r="B484" s="431"/>
      <c r="C484" s="431"/>
      <c r="D484" s="431"/>
      <c r="E484" s="78" t="s">
        <v>142</v>
      </c>
      <c r="F484" s="216">
        <v>2</v>
      </c>
      <c r="G484" s="217">
        <v>7.92</v>
      </c>
      <c r="H484" s="217">
        <f t="shared" si="10"/>
        <v>15.84</v>
      </c>
    </row>
    <row r="485" spans="1:8" ht="15.75" hidden="1" customHeight="1">
      <c r="A485" s="431" t="s">
        <v>181</v>
      </c>
      <c r="B485" s="431"/>
      <c r="C485" s="431"/>
      <c r="D485" s="431"/>
      <c r="E485" s="78" t="s">
        <v>142</v>
      </c>
      <c r="F485" s="216">
        <v>3.8</v>
      </c>
      <c r="G485" s="217">
        <v>5.77</v>
      </c>
      <c r="H485" s="217">
        <f t="shared" si="10"/>
        <v>21.93</v>
      </c>
    </row>
    <row r="486" spans="1:8" hidden="1">
      <c r="A486" s="429" t="s">
        <v>240</v>
      </c>
      <c r="B486" s="429"/>
      <c r="C486" s="429"/>
      <c r="D486" s="429"/>
      <c r="E486" s="429"/>
      <c r="F486" s="430"/>
      <c r="G486" s="429"/>
      <c r="H486" s="79">
        <f>SUM(H478:H485)</f>
        <v>722.63</v>
      </c>
    </row>
    <row r="487" spans="1:8" hidden="1">
      <c r="A487" s="431"/>
      <c r="B487" s="431"/>
      <c r="C487" s="431"/>
      <c r="D487" s="431"/>
      <c r="E487" s="431"/>
      <c r="F487" s="432"/>
      <c r="G487" s="431"/>
      <c r="H487" s="431"/>
    </row>
    <row r="488" spans="1:8" ht="15.75" hidden="1" customHeight="1">
      <c r="A488" s="433" t="s">
        <v>241</v>
      </c>
      <c r="B488" s="433"/>
      <c r="C488" s="433"/>
      <c r="D488" s="433"/>
      <c r="E488" s="433"/>
      <c r="F488" s="434"/>
      <c r="G488" s="433"/>
      <c r="H488" s="83">
        <f>H475+H486</f>
        <v>921.59</v>
      </c>
    </row>
    <row r="489" spans="1:8" hidden="1">
      <c r="A489" s="431"/>
      <c r="B489" s="431"/>
      <c r="C489" s="431"/>
      <c r="D489" s="431"/>
      <c r="E489" s="431"/>
      <c r="F489" s="432"/>
      <c r="G489" s="431"/>
      <c r="H489" s="431"/>
    </row>
    <row r="490" spans="1:8" ht="15.75" hidden="1" customHeight="1">
      <c r="A490" s="440" t="s">
        <v>276</v>
      </c>
      <c r="B490" s="440"/>
      <c r="C490" s="440"/>
      <c r="D490" s="440"/>
      <c r="E490" s="441" t="s">
        <v>231</v>
      </c>
      <c r="F490" s="442"/>
      <c r="G490" s="443"/>
      <c r="H490" s="443"/>
    </row>
    <row r="491" spans="1:8" ht="45" hidden="1" customHeight="1">
      <c r="A491" s="440" t="s">
        <v>277</v>
      </c>
      <c r="B491" s="440"/>
      <c r="C491" s="440"/>
      <c r="D491" s="440"/>
      <c r="E491" s="440"/>
      <c r="F491" s="444"/>
      <c r="G491" s="440"/>
      <c r="H491" s="440"/>
    </row>
    <row r="492" spans="1:8" hidden="1">
      <c r="A492" s="431"/>
      <c r="B492" s="431"/>
      <c r="C492" s="431"/>
      <c r="D492" s="431"/>
      <c r="E492" s="431"/>
      <c r="F492" s="432"/>
      <c r="G492" s="431"/>
      <c r="H492" s="431"/>
    </row>
    <row r="493" spans="1:8" ht="31.5" hidden="1">
      <c r="A493" s="448" t="s">
        <v>108</v>
      </c>
      <c r="B493" s="448"/>
      <c r="C493" s="448"/>
      <c r="D493" s="448"/>
      <c r="E493" s="75" t="s">
        <v>138</v>
      </c>
      <c r="F493" s="76" t="s">
        <v>233</v>
      </c>
      <c r="G493" s="76" t="s">
        <v>234</v>
      </c>
      <c r="H493" s="77" t="s">
        <v>235</v>
      </c>
    </row>
    <row r="494" spans="1:8" ht="15.75" hidden="1" customHeight="1">
      <c r="A494" s="431" t="s">
        <v>174</v>
      </c>
      <c r="B494" s="431"/>
      <c r="C494" s="431"/>
      <c r="D494" s="431"/>
      <c r="E494" s="78" t="s">
        <v>140</v>
      </c>
      <c r="F494" s="216">
        <v>4</v>
      </c>
      <c r="G494" s="217">
        <v>11.4</v>
      </c>
      <c r="H494" s="217">
        <f>F494*G494</f>
        <v>45.6</v>
      </c>
    </row>
    <row r="495" spans="1:8" ht="35.1" hidden="1" customHeight="1">
      <c r="A495" s="431" t="s">
        <v>175</v>
      </c>
      <c r="B495" s="431"/>
      <c r="C495" s="431"/>
      <c r="D495" s="431"/>
      <c r="E495" s="78" t="s">
        <v>140</v>
      </c>
      <c r="F495" s="216">
        <v>4</v>
      </c>
      <c r="G495" s="217">
        <v>13.47</v>
      </c>
      <c r="H495" s="217">
        <f>F495*G495</f>
        <v>53.88</v>
      </c>
    </row>
    <row r="496" spans="1:8" hidden="1">
      <c r="A496" s="429" t="s">
        <v>236</v>
      </c>
      <c r="B496" s="429"/>
      <c r="C496" s="429"/>
      <c r="D496" s="429"/>
      <c r="E496" s="429"/>
      <c r="F496" s="430"/>
      <c r="G496" s="429"/>
      <c r="H496" s="217">
        <f>H494+H495</f>
        <v>99.48</v>
      </c>
    </row>
    <row r="497" spans="1:8" hidden="1">
      <c r="A497" s="80"/>
      <c r="B497" s="80"/>
      <c r="C497" s="80"/>
      <c r="D497" s="80"/>
      <c r="E497" s="81"/>
      <c r="F497" s="82"/>
      <c r="G497" s="81"/>
      <c r="H497" s="81"/>
    </row>
    <row r="498" spans="1:8" hidden="1">
      <c r="A498" s="429" t="s">
        <v>237</v>
      </c>
      <c r="B498" s="429"/>
      <c r="C498" s="429"/>
      <c r="D498" s="429"/>
      <c r="E498" s="429"/>
      <c r="F498" s="430"/>
      <c r="G498" s="429"/>
      <c r="H498" s="79">
        <f>H496</f>
        <v>99.48</v>
      </c>
    </row>
    <row r="499" spans="1:8" hidden="1">
      <c r="A499" s="431"/>
      <c r="B499" s="431"/>
      <c r="C499" s="431"/>
      <c r="D499" s="431"/>
      <c r="E499" s="431"/>
      <c r="F499" s="432"/>
      <c r="G499" s="431"/>
      <c r="H499" s="431"/>
    </row>
    <row r="500" spans="1:8" ht="31.5" hidden="1">
      <c r="A500" s="448" t="s">
        <v>238</v>
      </c>
      <c r="B500" s="448"/>
      <c r="C500" s="448"/>
      <c r="D500" s="448"/>
      <c r="E500" s="75" t="s">
        <v>138</v>
      </c>
      <c r="F500" s="76" t="s">
        <v>239</v>
      </c>
      <c r="G500" s="76" t="s">
        <v>234</v>
      </c>
      <c r="H500" s="77" t="s">
        <v>235</v>
      </c>
    </row>
    <row r="501" spans="1:8" ht="15.75" hidden="1" customHeight="1">
      <c r="A501" s="431" t="s">
        <v>183</v>
      </c>
      <c r="B501" s="431"/>
      <c r="C501" s="431"/>
      <c r="D501" s="431"/>
      <c r="E501" s="78" t="s">
        <v>147</v>
      </c>
      <c r="F501" s="216">
        <v>1</v>
      </c>
      <c r="G501" s="217">
        <v>179.81</v>
      </c>
      <c r="H501" s="217">
        <f>F501*G501</f>
        <v>179.81</v>
      </c>
    </row>
    <row r="502" spans="1:8" ht="15.75" hidden="1" customHeight="1">
      <c r="A502" s="431" t="s">
        <v>179</v>
      </c>
      <c r="B502" s="431"/>
      <c r="C502" s="431"/>
      <c r="D502" s="431"/>
      <c r="E502" s="78" t="s">
        <v>142</v>
      </c>
      <c r="F502" s="216">
        <v>4</v>
      </c>
      <c r="G502" s="217">
        <v>7.92</v>
      </c>
      <c r="H502" s="217">
        <f>F502*G502</f>
        <v>31.68</v>
      </c>
    </row>
    <row r="503" spans="1:8" hidden="1">
      <c r="A503" s="429" t="s">
        <v>240</v>
      </c>
      <c r="B503" s="429"/>
      <c r="C503" s="429"/>
      <c r="D503" s="429"/>
      <c r="E503" s="429"/>
      <c r="F503" s="430"/>
      <c r="G503" s="429"/>
      <c r="H503" s="79">
        <f>SUM(H501:H502)</f>
        <v>211.49</v>
      </c>
    </row>
    <row r="504" spans="1:8" hidden="1">
      <c r="A504" s="431"/>
      <c r="B504" s="431"/>
      <c r="C504" s="431"/>
      <c r="D504" s="431"/>
      <c r="E504" s="431"/>
      <c r="F504" s="432"/>
      <c r="G504" s="431"/>
      <c r="H504" s="431"/>
    </row>
    <row r="505" spans="1:8" ht="15.75" hidden="1" customHeight="1">
      <c r="A505" s="433" t="s">
        <v>241</v>
      </c>
      <c r="B505" s="433"/>
      <c r="C505" s="433"/>
      <c r="D505" s="433"/>
      <c r="E505" s="433"/>
      <c r="F505" s="434"/>
      <c r="G505" s="433"/>
      <c r="H505" s="83">
        <f>H498+H503</f>
        <v>310.97000000000003</v>
      </c>
    </row>
    <row r="506" spans="1:8" hidden="1">
      <c r="A506" s="431"/>
      <c r="B506" s="431"/>
      <c r="C506" s="431"/>
      <c r="D506" s="431"/>
      <c r="E506" s="431"/>
      <c r="F506" s="432"/>
      <c r="G506" s="431"/>
      <c r="H506" s="431"/>
    </row>
    <row r="507" spans="1:8" ht="15.75" hidden="1" customHeight="1">
      <c r="A507" s="440" t="s">
        <v>654</v>
      </c>
      <c r="B507" s="440"/>
      <c r="C507" s="440"/>
      <c r="D507" s="440"/>
      <c r="E507" s="441" t="s">
        <v>245</v>
      </c>
      <c r="F507" s="442"/>
      <c r="G507" s="443"/>
      <c r="H507" s="443"/>
    </row>
    <row r="508" spans="1:8" ht="45" hidden="1" customHeight="1">
      <c r="A508" s="440" t="s">
        <v>653</v>
      </c>
      <c r="B508" s="440"/>
      <c r="C508" s="440"/>
      <c r="D508" s="440"/>
      <c r="E508" s="440"/>
      <c r="F508" s="444"/>
      <c r="G508" s="440"/>
      <c r="H508" s="440"/>
    </row>
    <row r="509" spans="1:8" hidden="1">
      <c r="A509" s="431"/>
      <c r="B509" s="431"/>
      <c r="C509" s="431"/>
      <c r="D509" s="431"/>
      <c r="E509" s="431"/>
      <c r="F509" s="432"/>
      <c r="G509" s="431"/>
      <c r="H509" s="431"/>
    </row>
    <row r="510" spans="1:8" ht="31.5" hidden="1">
      <c r="A510" s="448" t="s">
        <v>108</v>
      </c>
      <c r="B510" s="448"/>
      <c r="C510" s="448"/>
      <c r="D510" s="448"/>
      <c r="E510" s="75" t="s">
        <v>138</v>
      </c>
      <c r="F510" s="76" t="s">
        <v>233</v>
      </c>
      <c r="G510" s="76" t="s">
        <v>234</v>
      </c>
      <c r="H510" s="77" t="s">
        <v>235</v>
      </c>
    </row>
    <row r="511" spans="1:8" ht="15.75" hidden="1" customHeight="1">
      <c r="A511" s="431" t="s">
        <v>174</v>
      </c>
      <c r="B511" s="431"/>
      <c r="C511" s="431"/>
      <c r="D511" s="431"/>
      <c r="E511" s="78" t="s">
        <v>140</v>
      </c>
      <c r="F511" s="216">
        <v>8</v>
      </c>
      <c r="G511" s="217">
        <v>11.4</v>
      </c>
      <c r="H511" s="217">
        <f>F511*G511</f>
        <v>91.2</v>
      </c>
    </row>
    <row r="512" spans="1:8" ht="35.1" hidden="1" customHeight="1">
      <c r="A512" s="431" t="s">
        <v>175</v>
      </c>
      <c r="B512" s="431"/>
      <c r="C512" s="431"/>
      <c r="D512" s="431"/>
      <c r="E512" s="78" t="s">
        <v>140</v>
      </c>
      <c r="F512" s="216">
        <v>8</v>
      </c>
      <c r="G512" s="217">
        <v>13.47</v>
      </c>
      <c r="H512" s="217">
        <f>F512*G512</f>
        <v>107.76</v>
      </c>
    </row>
    <row r="513" spans="1:8" hidden="1">
      <c r="A513" s="429" t="s">
        <v>236</v>
      </c>
      <c r="B513" s="429"/>
      <c r="C513" s="429"/>
      <c r="D513" s="429"/>
      <c r="E513" s="429"/>
      <c r="F513" s="430"/>
      <c r="G513" s="429"/>
      <c r="H513" s="217">
        <f>H511+H512</f>
        <v>198.96</v>
      </c>
    </row>
    <row r="514" spans="1:8" hidden="1">
      <c r="A514" s="80"/>
      <c r="B514" s="80"/>
      <c r="C514" s="80"/>
      <c r="D514" s="80"/>
      <c r="E514" s="81"/>
      <c r="F514" s="82"/>
      <c r="G514" s="81"/>
      <c r="H514" s="81"/>
    </row>
    <row r="515" spans="1:8" hidden="1">
      <c r="A515" s="429" t="s">
        <v>237</v>
      </c>
      <c r="B515" s="429"/>
      <c r="C515" s="429"/>
      <c r="D515" s="429"/>
      <c r="E515" s="429"/>
      <c r="F515" s="430"/>
      <c r="G515" s="429"/>
      <c r="H515" s="79">
        <f>H513</f>
        <v>198.96</v>
      </c>
    </row>
    <row r="516" spans="1:8" hidden="1">
      <c r="A516" s="431"/>
      <c r="B516" s="431"/>
      <c r="C516" s="431"/>
      <c r="D516" s="431"/>
      <c r="E516" s="431"/>
      <c r="F516" s="432"/>
      <c r="G516" s="431"/>
      <c r="H516" s="431"/>
    </row>
    <row r="517" spans="1:8" ht="31.5" hidden="1">
      <c r="A517" s="448" t="s">
        <v>238</v>
      </c>
      <c r="B517" s="448"/>
      <c r="C517" s="448"/>
      <c r="D517" s="448"/>
      <c r="E517" s="75" t="s">
        <v>138</v>
      </c>
      <c r="F517" s="76" t="s">
        <v>239</v>
      </c>
      <c r="G517" s="76" t="s">
        <v>234</v>
      </c>
      <c r="H517" s="77" t="s">
        <v>235</v>
      </c>
    </row>
    <row r="518" spans="1:8" ht="35.1" hidden="1" customHeight="1">
      <c r="A518" s="431" t="s">
        <v>183</v>
      </c>
      <c r="B518" s="431"/>
      <c r="C518" s="431"/>
      <c r="D518" s="431"/>
      <c r="E518" s="78" t="s">
        <v>147</v>
      </c>
      <c r="F518" s="216">
        <v>3.0249999999999999</v>
      </c>
      <c r="G518" s="217">
        <v>179.81</v>
      </c>
      <c r="H518" s="217">
        <f>F518*G518</f>
        <v>543.92999999999995</v>
      </c>
    </row>
    <row r="519" spans="1:8" ht="50.25" hidden="1" customHeight="1">
      <c r="A519" s="431" t="s">
        <v>193</v>
      </c>
      <c r="B519" s="431"/>
      <c r="C519" s="431"/>
      <c r="D519" s="431"/>
      <c r="E519" s="78" t="s">
        <v>138</v>
      </c>
      <c r="F519" s="216">
        <v>1</v>
      </c>
      <c r="G519" s="217">
        <v>187.9</v>
      </c>
      <c r="H519" s="217">
        <f>F519*G519</f>
        <v>187.9</v>
      </c>
    </row>
    <row r="520" spans="1:8" ht="35.1" hidden="1" customHeight="1">
      <c r="A520" s="431" t="s">
        <v>194</v>
      </c>
      <c r="B520" s="431"/>
      <c r="C520" s="431"/>
      <c r="D520" s="431"/>
      <c r="E520" s="78" t="s">
        <v>142</v>
      </c>
      <c r="F520" s="216">
        <v>6.05</v>
      </c>
      <c r="G520" s="217">
        <v>3.77</v>
      </c>
      <c r="H520" s="217">
        <f>F520*G520</f>
        <v>22.81</v>
      </c>
    </row>
    <row r="521" spans="1:8" hidden="1">
      <c r="A521" s="429" t="s">
        <v>240</v>
      </c>
      <c r="B521" s="429"/>
      <c r="C521" s="429"/>
      <c r="D521" s="429"/>
      <c r="E521" s="429"/>
      <c r="F521" s="430"/>
      <c r="G521" s="429"/>
      <c r="H521" s="79">
        <f>SUM(H518:H520)</f>
        <v>754.64</v>
      </c>
    </row>
    <row r="522" spans="1:8" hidden="1">
      <c r="A522" s="431"/>
      <c r="B522" s="431"/>
      <c r="C522" s="431"/>
      <c r="D522" s="431"/>
      <c r="E522" s="431"/>
      <c r="F522" s="432"/>
      <c r="G522" s="431"/>
      <c r="H522" s="431"/>
    </row>
    <row r="523" spans="1:8" ht="15.75" hidden="1" customHeight="1">
      <c r="A523" s="433" t="s">
        <v>241</v>
      </c>
      <c r="B523" s="433"/>
      <c r="C523" s="433"/>
      <c r="D523" s="433"/>
      <c r="E523" s="433"/>
      <c r="F523" s="434"/>
      <c r="G523" s="433"/>
      <c r="H523" s="83">
        <f>H515+H521</f>
        <v>953.6</v>
      </c>
    </row>
    <row r="524" spans="1:8" s="50" customFormat="1" ht="15.75" hidden="1" customHeight="1"/>
    <row r="525" spans="1:8" s="50" customFormat="1" ht="15.75" hidden="1" customHeight="1">
      <c r="A525" s="440" t="s">
        <v>659</v>
      </c>
      <c r="B525" s="440"/>
      <c r="C525" s="440"/>
      <c r="D525" s="440"/>
      <c r="E525" s="441" t="s">
        <v>245</v>
      </c>
      <c r="F525" s="442"/>
      <c r="G525" s="443"/>
      <c r="H525" s="443"/>
    </row>
    <row r="526" spans="1:8" s="50" customFormat="1" ht="15.75" hidden="1" customHeight="1">
      <c r="A526" s="440" t="s">
        <v>660</v>
      </c>
      <c r="B526" s="440"/>
      <c r="C526" s="440"/>
      <c r="D526" s="440"/>
      <c r="E526" s="440"/>
      <c r="F526" s="444"/>
      <c r="G526" s="440"/>
      <c r="H526" s="440"/>
    </row>
    <row r="527" spans="1:8" s="50" customFormat="1" ht="15.75" hidden="1" customHeight="1">
      <c r="A527" s="431"/>
      <c r="B527" s="431"/>
      <c r="C527" s="431"/>
      <c r="D527" s="431"/>
      <c r="E527" s="431"/>
      <c r="F527" s="432"/>
      <c r="G527" s="431"/>
      <c r="H527" s="431"/>
    </row>
    <row r="528" spans="1:8" s="50" customFormat="1" ht="15.75" hidden="1" customHeight="1">
      <c r="A528" s="448" t="s">
        <v>108</v>
      </c>
      <c r="B528" s="448"/>
      <c r="C528" s="448"/>
      <c r="D528" s="448"/>
      <c r="E528" s="75" t="s">
        <v>138</v>
      </c>
      <c r="F528" s="76" t="s">
        <v>233</v>
      </c>
      <c r="G528" s="76" t="s">
        <v>234</v>
      </c>
      <c r="H528" s="77" t="s">
        <v>235</v>
      </c>
    </row>
    <row r="529" spans="1:8" s="50" customFormat="1" ht="15.75" hidden="1" customHeight="1">
      <c r="A529" s="431" t="s">
        <v>174</v>
      </c>
      <c r="B529" s="431"/>
      <c r="C529" s="431"/>
      <c r="D529" s="431"/>
      <c r="E529" s="78" t="s">
        <v>140</v>
      </c>
      <c r="F529" s="216">
        <v>8</v>
      </c>
      <c r="G529" s="217">
        <v>11.4</v>
      </c>
      <c r="H529" s="217">
        <f>F529*G529</f>
        <v>91.2</v>
      </c>
    </row>
    <row r="530" spans="1:8" s="50" customFormat="1" ht="15.75" hidden="1" customHeight="1">
      <c r="A530" s="431" t="s">
        <v>175</v>
      </c>
      <c r="B530" s="431"/>
      <c r="C530" s="431"/>
      <c r="D530" s="431"/>
      <c r="E530" s="78" t="s">
        <v>140</v>
      </c>
      <c r="F530" s="216">
        <v>8</v>
      </c>
      <c r="G530" s="217">
        <v>13.47</v>
      </c>
      <c r="H530" s="217">
        <f>F530*G530</f>
        <v>107.76</v>
      </c>
    </row>
    <row r="531" spans="1:8" s="50" customFormat="1" ht="15.75" hidden="1" customHeight="1">
      <c r="A531" s="429" t="s">
        <v>236</v>
      </c>
      <c r="B531" s="429"/>
      <c r="C531" s="429"/>
      <c r="D531" s="429"/>
      <c r="E531" s="429"/>
      <c r="F531" s="430"/>
      <c r="G531" s="429"/>
      <c r="H531" s="217">
        <f>H529+H530</f>
        <v>198.96</v>
      </c>
    </row>
    <row r="532" spans="1:8" s="50" customFormat="1" ht="15.75" hidden="1" customHeight="1">
      <c r="A532" s="80"/>
      <c r="B532" s="80"/>
      <c r="C532" s="80"/>
      <c r="D532" s="80"/>
      <c r="E532" s="81"/>
      <c r="F532" s="82"/>
      <c r="G532" s="81"/>
      <c r="H532" s="81"/>
    </row>
    <row r="533" spans="1:8" s="50" customFormat="1" ht="15.75" hidden="1" customHeight="1">
      <c r="A533" s="429" t="s">
        <v>237</v>
      </c>
      <c r="B533" s="429"/>
      <c r="C533" s="429"/>
      <c r="D533" s="429"/>
      <c r="E533" s="429"/>
      <c r="F533" s="430"/>
      <c r="G533" s="429"/>
      <c r="H533" s="79">
        <f>H531</f>
        <v>198.96</v>
      </c>
    </row>
    <row r="534" spans="1:8" s="50" customFormat="1" ht="15.75" hidden="1" customHeight="1">
      <c r="A534" s="431"/>
      <c r="B534" s="431"/>
      <c r="C534" s="431"/>
      <c r="D534" s="431"/>
      <c r="E534" s="431"/>
      <c r="F534" s="432"/>
      <c r="G534" s="431"/>
      <c r="H534" s="431"/>
    </row>
    <row r="535" spans="1:8" s="50" customFormat="1" ht="15.75" hidden="1" customHeight="1">
      <c r="A535" s="448" t="s">
        <v>238</v>
      </c>
      <c r="B535" s="448"/>
      <c r="C535" s="448"/>
      <c r="D535" s="448"/>
      <c r="E535" s="75" t="s">
        <v>138</v>
      </c>
      <c r="F535" s="76" t="s">
        <v>239</v>
      </c>
      <c r="G535" s="76" t="s">
        <v>234</v>
      </c>
      <c r="H535" s="77" t="s">
        <v>235</v>
      </c>
    </row>
    <row r="536" spans="1:8" s="50" customFormat="1" ht="15.75" hidden="1" customHeight="1">
      <c r="A536" s="431" t="s">
        <v>183</v>
      </c>
      <c r="B536" s="431"/>
      <c r="C536" s="431"/>
      <c r="D536" s="431"/>
      <c r="E536" s="78" t="s">
        <v>147</v>
      </c>
      <c r="F536" s="216">
        <v>1.88</v>
      </c>
      <c r="G536" s="217">
        <v>179.81</v>
      </c>
      <c r="H536" s="217">
        <f>F536*G536</f>
        <v>338.04</v>
      </c>
    </row>
    <row r="537" spans="1:8" s="50" customFormat="1" ht="15.75" hidden="1" customHeight="1">
      <c r="A537" s="431" t="s">
        <v>193</v>
      </c>
      <c r="B537" s="431"/>
      <c r="C537" s="431"/>
      <c r="D537" s="431"/>
      <c r="E537" s="78" t="s">
        <v>138</v>
      </c>
      <c r="F537" s="216">
        <v>1</v>
      </c>
      <c r="G537" s="217">
        <v>187.9</v>
      </c>
      <c r="H537" s="217">
        <f>F537*G537</f>
        <v>187.9</v>
      </c>
    </row>
    <row r="538" spans="1:8" s="50" customFormat="1" ht="15.75" hidden="1" customHeight="1">
      <c r="A538" s="431" t="s">
        <v>194</v>
      </c>
      <c r="B538" s="431"/>
      <c r="C538" s="431"/>
      <c r="D538" s="431"/>
      <c r="E538" s="78" t="s">
        <v>142</v>
      </c>
      <c r="F538" s="216">
        <v>4.7050000000000001</v>
      </c>
      <c r="G538" s="217">
        <v>3.77</v>
      </c>
      <c r="H538" s="217">
        <f>F538*G538</f>
        <v>17.739999999999998</v>
      </c>
    </row>
    <row r="539" spans="1:8" s="50" customFormat="1" ht="15.75" hidden="1" customHeight="1">
      <c r="A539" s="429" t="s">
        <v>240</v>
      </c>
      <c r="B539" s="429"/>
      <c r="C539" s="429"/>
      <c r="D539" s="429"/>
      <c r="E539" s="429"/>
      <c r="F539" s="430"/>
      <c r="G539" s="429"/>
      <c r="H539" s="79">
        <f>SUM(H536:H538)</f>
        <v>543.67999999999995</v>
      </c>
    </row>
    <row r="540" spans="1:8" s="50" customFormat="1" ht="15.75" hidden="1" customHeight="1">
      <c r="A540" s="431"/>
      <c r="B540" s="431"/>
      <c r="C540" s="431"/>
      <c r="D540" s="431"/>
      <c r="E540" s="431"/>
      <c r="F540" s="432"/>
      <c r="G540" s="431"/>
      <c r="H540" s="431"/>
    </row>
    <row r="541" spans="1:8" s="50" customFormat="1" ht="15.75" hidden="1" customHeight="1">
      <c r="A541" s="433" t="s">
        <v>241</v>
      </c>
      <c r="B541" s="433"/>
      <c r="C541" s="433"/>
      <c r="D541" s="433"/>
      <c r="E541" s="433"/>
      <c r="F541" s="434"/>
      <c r="G541" s="433"/>
      <c r="H541" s="83">
        <f>H533+H539</f>
        <v>742.64</v>
      </c>
    </row>
    <row r="542" spans="1:8" s="50" customFormat="1" ht="15.75" hidden="1" customHeight="1"/>
    <row r="543" spans="1:8" hidden="1">
      <c r="A543" s="431"/>
      <c r="B543" s="431"/>
      <c r="C543" s="431"/>
      <c r="D543" s="431"/>
      <c r="E543" s="431"/>
      <c r="F543" s="432"/>
      <c r="G543" s="431"/>
      <c r="H543" s="431"/>
    </row>
    <row r="544" spans="1:8" ht="15.75" hidden="1" customHeight="1">
      <c r="A544" s="440" t="s">
        <v>278</v>
      </c>
      <c r="B544" s="440"/>
      <c r="C544" s="440"/>
      <c r="D544" s="440"/>
      <c r="E544" s="441" t="s">
        <v>245</v>
      </c>
      <c r="F544" s="442"/>
      <c r="G544" s="443"/>
      <c r="H544" s="443"/>
    </row>
    <row r="545" spans="1:8" ht="45" hidden="1" customHeight="1">
      <c r="A545" s="440" t="s">
        <v>505</v>
      </c>
      <c r="B545" s="440"/>
      <c r="C545" s="440"/>
      <c r="D545" s="440"/>
      <c r="E545" s="440"/>
      <c r="F545" s="444"/>
      <c r="G545" s="440"/>
      <c r="H545" s="440"/>
    </row>
    <row r="546" spans="1:8" hidden="1">
      <c r="A546" s="431"/>
      <c r="B546" s="431"/>
      <c r="C546" s="431"/>
      <c r="D546" s="431"/>
      <c r="E546" s="431"/>
      <c r="F546" s="432"/>
      <c r="G546" s="431"/>
      <c r="H546" s="431"/>
    </row>
    <row r="547" spans="1:8" ht="31.5" hidden="1">
      <c r="A547" s="448" t="s">
        <v>108</v>
      </c>
      <c r="B547" s="448"/>
      <c r="C547" s="448"/>
      <c r="D547" s="448"/>
      <c r="E547" s="75" t="s">
        <v>138</v>
      </c>
      <c r="F547" s="76" t="s">
        <v>233</v>
      </c>
      <c r="G547" s="76" t="s">
        <v>234</v>
      </c>
      <c r="H547" s="77" t="s">
        <v>235</v>
      </c>
    </row>
    <row r="548" spans="1:8" ht="15.75" hidden="1" customHeight="1">
      <c r="A548" s="431" t="s">
        <v>174</v>
      </c>
      <c r="B548" s="431"/>
      <c r="C548" s="431"/>
      <c r="D548" s="431"/>
      <c r="E548" s="78" t="s">
        <v>140</v>
      </c>
      <c r="F548" s="216">
        <v>8</v>
      </c>
      <c r="G548" s="217">
        <v>11.4</v>
      </c>
      <c r="H548" s="217">
        <f>F548*G548</f>
        <v>91.2</v>
      </c>
    </row>
    <row r="549" spans="1:8" ht="35.1" hidden="1" customHeight="1">
      <c r="A549" s="431" t="s">
        <v>175</v>
      </c>
      <c r="B549" s="431"/>
      <c r="C549" s="431"/>
      <c r="D549" s="431"/>
      <c r="E549" s="78" t="s">
        <v>140</v>
      </c>
      <c r="F549" s="216">
        <v>8</v>
      </c>
      <c r="G549" s="217">
        <v>13.47</v>
      </c>
      <c r="H549" s="217">
        <f>F549*G549</f>
        <v>107.76</v>
      </c>
    </row>
    <row r="550" spans="1:8" hidden="1">
      <c r="A550" s="429" t="s">
        <v>236</v>
      </c>
      <c r="B550" s="429"/>
      <c r="C550" s="429"/>
      <c r="D550" s="429"/>
      <c r="E550" s="429"/>
      <c r="F550" s="430"/>
      <c r="G550" s="429"/>
      <c r="H550" s="217">
        <f>H548+H549</f>
        <v>198.96</v>
      </c>
    </row>
    <row r="551" spans="1:8" hidden="1">
      <c r="A551" s="80"/>
      <c r="B551" s="80"/>
      <c r="C551" s="80"/>
      <c r="D551" s="80"/>
      <c r="E551" s="81"/>
      <c r="F551" s="82"/>
      <c r="G551" s="81"/>
      <c r="H551" s="81"/>
    </row>
    <row r="552" spans="1:8" hidden="1">
      <c r="A552" s="429" t="s">
        <v>237</v>
      </c>
      <c r="B552" s="429"/>
      <c r="C552" s="429"/>
      <c r="D552" s="429"/>
      <c r="E552" s="429"/>
      <c r="F552" s="430"/>
      <c r="G552" s="429"/>
      <c r="H552" s="79">
        <f>H550</f>
        <v>198.96</v>
      </c>
    </row>
    <row r="553" spans="1:8" hidden="1">
      <c r="A553" s="431"/>
      <c r="B553" s="431"/>
      <c r="C553" s="431"/>
      <c r="D553" s="431"/>
      <c r="E553" s="431"/>
      <c r="F553" s="432"/>
      <c r="G553" s="431"/>
      <c r="H553" s="431"/>
    </row>
    <row r="554" spans="1:8" ht="31.5" hidden="1">
      <c r="A554" s="448" t="s">
        <v>238</v>
      </c>
      <c r="B554" s="448"/>
      <c r="C554" s="448"/>
      <c r="D554" s="448"/>
      <c r="E554" s="75" t="s">
        <v>138</v>
      </c>
      <c r="F554" s="76" t="s">
        <v>239</v>
      </c>
      <c r="G554" s="76" t="s">
        <v>234</v>
      </c>
      <c r="H554" s="77" t="s">
        <v>235</v>
      </c>
    </row>
    <row r="555" spans="1:8" ht="35.1" hidden="1" customHeight="1">
      <c r="A555" s="431" t="s">
        <v>183</v>
      </c>
      <c r="B555" s="431"/>
      <c r="C555" s="431"/>
      <c r="D555" s="431"/>
      <c r="E555" s="78" t="s">
        <v>147</v>
      </c>
      <c r="F555" s="216">
        <f>0.7*1.2</f>
        <v>0.84</v>
      </c>
      <c r="G555" s="217">
        <v>179.81</v>
      </c>
      <c r="H555" s="217">
        <f>F555*G555</f>
        <v>151.04</v>
      </c>
    </row>
    <row r="556" spans="1:8" ht="52.5" hidden="1" customHeight="1">
      <c r="A556" s="431" t="s">
        <v>193</v>
      </c>
      <c r="B556" s="431"/>
      <c r="C556" s="431"/>
      <c r="D556" s="431"/>
      <c r="E556" s="78" t="s">
        <v>138</v>
      </c>
      <c r="F556" s="216">
        <v>1</v>
      </c>
      <c r="G556" s="217">
        <v>187.9</v>
      </c>
      <c r="H556" s="217">
        <f>F556*G556</f>
        <v>187.9</v>
      </c>
    </row>
    <row r="557" spans="1:8" ht="35.1" hidden="1" customHeight="1">
      <c r="A557" s="431" t="s">
        <v>194</v>
      </c>
      <c r="B557" s="431"/>
      <c r="C557" s="431"/>
      <c r="D557" s="431"/>
      <c r="E557" s="78" t="s">
        <v>142</v>
      </c>
      <c r="F557" s="216">
        <v>4</v>
      </c>
      <c r="G557" s="217">
        <v>3.77</v>
      </c>
      <c r="H557" s="217">
        <f>F557*G557</f>
        <v>15.08</v>
      </c>
    </row>
    <row r="558" spans="1:8" hidden="1">
      <c r="A558" s="429" t="s">
        <v>240</v>
      </c>
      <c r="B558" s="429"/>
      <c r="C558" s="429"/>
      <c r="D558" s="429"/>
      <c r="E558" s="429"/>
      <c r="F558" s="430"/>
      <c r="G558" s="429"/>
      <c r="H558" s="79">
        <f>SUM(H555:H557)</f>
        <v>354.02</v>
      </c>
    </row>
    <row r="559" spans="1:8" hidden="1">
      <c r="A559" s="431"/>
      <c r="B559" s="431"/>
      <c r="C559" s="431"/>
      <c r="D559" s="431"/>
      <c r="E559" s="431"/>
      <c r="F559" s="432"/>
      <c r="G559" s="431"/>
      <c r="H559" s="431"/>
    </row>
    <row r="560" spans="1:8" ht="15.75" hidden="1" customHeight="1">
      <c r="A560" s="433" t="s">
        <v>241</v>
      </c>
      <c r="B560" s="433"/>
      <c r="C560" s="433"/>
      <c r="D560" s="433"/>
      <c r="E560" s="433"/>
      <c r="F560" s="434"/>
      <c r="G560" s="433"/>
      <c r="H560" s="83">
        <f>H552+H558</f>
        <v>552.98</v>
      </c>
    </row>
    <row r="561" spans="1:8" hidden="1">
      <c r="A561" s="431"/>
      <c r="B561" s="431"/>
      <c r="C561" s="431"/>
      <c r="D561" s="431"/>
      <c r="E561" s="431"/>
      <c r="F561" s="432"/>
      <c r="G561" s="431"/>
      <c r="H561" s="431"/>
    </row>
    <row r="562" spans="1:8" ht="15.75" hidden="1" customHeight="1">
      <c r="A562" s="440" t="s">
        <v>279</v>
      </c>
      <c r="B562" s="440"/>
      <c r="C562" s="440"/>
      <c r="D562" s="440"/>
      <c r="E562" s="441" t="s">
        <v>245</v>
      </c>
      <c r="F562" s="442"/>
      <c r="G562" s="443"/>
      <c r="H562" s="443"/>
    </row>
    <row r="563" spans="1:8" ht="45" hidden="1" customHeight="1">
      <c r="A563" s="440" t="s">
        <v>280</v>
      </c>
      <c r="B563" s="440"/>
      <c r="C563" s="440"/>
      <c r="D563" s="440"/>
      <c r="E563" s="440"/>
      <c r="F563" s="444"/>
      <c r="G563" s="440"/>
      <c r="H563" s="440"/>
    </row>
    <row r="564" spans="1:8" hidden="1">
      <c r="A564" s="431"/>
      <c r="B564" s="431"/>
      <c r="C564" s="431"/>
      <c r="D564" s="431"/>
      <c r="E564" s="431"/>
      <c r="F564" s="432"/>
      <c r="G564" s="431"/>
      <c r="H564" s="431"/>
    </row>
    <row r="565" spans="1:8" ht="31.5" hidden="1">
      <c r="A565" s="448" t="s">
        <v>108</v>
      </c>
      <c r="B565" s="448"/>
      <c r="C565" s="448"/>
      <c r="D565" s="448"/>
      <c r="E565" s="75" t="s">
        <v>138</v>
      </c>
      <c r="F565" s="76" t="s">
        <v>233</v>
      </c>
      <c r="G565" s="76" t="s">
        <v>234</v>
      </c>
      <c r="H565" s="77" t="s">
        <v>235</v>
      </c>
    </row>
    <row r="566" spans="1:8" ht="35.1" hidden="1" customHeight="1">
      <c r="A566" s="431" t="s">
        <v>175</v>
      </c>
      <c r="B566" s="431"/>
      <c r="C566" s="431"/>
      <c r="D566" s="431"/>
      <c r="E566" s="78" t="s">
        <v>140</v>
      </c>
      <c r="F566" s="216">
        <v>0.5</v>
      </c>
      <c r="G566" s="217">
        <v>13.47</v>
      </c>
      <c r="H566" s="217">
        <f>F566*G566</f>
        <v>6.74</v>
      </c>
    </row>
    <row r="567" spans="1:8" ht="15.75" hidden="1" customHeight="1">
      <c r="A567" s="431" t="s">
        <v>174</v>
      </c>
      <c r="B567" s="431"/>
      <c r="C567" s="431"/>
      <c r="D567" s="431"/>
      <c r="E567" s="78" t="s">
        <v>140</v>
      </c>
      <c r="F567" s="216">
        <v>1.5</v>
      </c>
      <c r="G567" s="217">
        <v>11.4</v>
      </c>
      <c r="H567" s="217">
        <f>F567*G567</f>
        <v>17.100000000000001</v>
      </c>
    </row>
    <row r="568" spans="1:8" hidden="1">
      <c r="A568" s="429" t="s">
        <v>236</v>
      </c>
      <c r="B568" s="429"/>
      <c r="C568" s="429"/>
      <c r="D568" s="429"/>
      <c r="E568" s="429"/>
      <c r="F568" s="430"/>
      <c r="G568" s="429"/>
      <c r="H568" s="217">
        <f>H566+H567</f>
        <v>23.84</v>
      </c>
    </row>
    <row r="569" spans="1:8" hidden="1">
      <c r="A569" s="80"/>
      <c r="B569" s="80"/>
      <c r="C569" s="80"/>
      <c r="D569" s="80"/>
      <c r="E569" s="81"/>
      <c r="F569" s="82"/>
      <c r="G569" s="81"/>
      <c r="H569" s="81"/>
    </row>
    <row r="570" spans="1:8" hidden="1">
      <c r="A570" s="429" t="s">
        <v>237</v>
      </c>
      <c r="B570" s="429"/>
      <c r="C570" s="429"/>
      <c r="D570" s="429"/>
      <c r="E570" s="429"/>
      <c r="F570" s="430"/>
      <c r="G570" s="429"/>
      <c r="H570" s="79">
        <f>H568</f>
        <v>23.84</v>
      </c>
    </row>
    <row r="571" spans="1:8" hidden="1">
      <c r="A571" s="431"/>
      <c r="B571" s="431"/>
      <c r="C571" s="431"/>
      <c r="D571" s="431"/>
      <c r="E571" s="431"/>
      <c r="F571" s="432"/>
      <c r="G571" s="431"/>
      <c r="H571" s="431"/>
    </row>
    <row r="572" spans="1:8" ht="31.5" hidden="1">
      <c r="A572" s="448" t="s">
        <v>238</v>
      </c>
      <c r="B572" s="448"/>
      <c r="C572" s="448"/>
      <c r="D572" s="448"/>
      <c r="E572" s="75" t="s">
        <v>138</v>
      </c>
      <c r="F572" s="76" t="s">
        <v>239</v>
      </c>
      <c r="G572" s="76" t="s">
        <v>234</v>
      </c>
      <c r="H572" s="77" t="s">
        <v>235</v>
      </c>
    </row>
    <row r="573" spans="1:8" ht="47.25" hidden="1" customHeight="1">
      <c r="A573" s="431" t="s">
        <v>182</v>
      </c>
      <c r="B573" s="431"/>
      <c r="C573" s="431"/>
      <c r="D573" s="431"/>
      <c r="E573" s="78" t="s">
        <v>142</v>
      </c>
      <c r="F573" s="216">
        <v>1</v>
      </c>
      <c r="G573" s="217">
        <v>147.35</v>
      </c>
      <c r="H573" s="217">
        <f>F573*G573</f>
        <v>147.35</v>
      </c>
    </row>
    <row r="574" spans="1:8" ht="35.1" hidden="1" customHeight="1">
      <c r="A574" s="431" t="s">
        <v>195</v>
      </c>
      <c r="B574" s="431"/>
      <c r="C574" s="431"/>
      <c r="D574" s="431"/>
      <c r="E574" s="78" t="s">
        <v>138</v>
      </c>
      <c r="F574" s="216">
        <v>1</v>
      </c>
      <c r="G574" s="217">
        <v>781.94</v>
      </c>
      <c r="H574" s="217">
        <f>F574*G574</f>
        <v>781.94</v>
      </c>
    </row>
    <row r="575" spans="1:8" ht="35.1" hidden="1" customHeight="1">
      <c r="A575" s="431" t="s">
        <v>191</v>
      </c>
      <c r="B575" s="431"/>
      <c r="C575" s="431"/>
      <c r="D575" s="431"/>
      <c r="E575" s="78" t="s">
        <v>147</v>
      </c>
      <c r="F575" s="216">
        <v>4.2</v>
      </c>
      <c r="G575" s="217">
        <v>219.95</v>
      </c>
      <c r="H575" s="217">
        <f>F575*G575</f>
        <v>923.79</v>
      </c>
    </row>
    <row r="576" spans="1:8" hidden="1">
      <c r="A576" s="429" t="s">
        <v>240</v>
      </c>
      <c r="B576" s="429"/>
      <c r="C576" s="429"/>
      <c r="D576" s="429"/>
      <c r="E576" s="429"/>
      <c r="F576" s="430"/>
      <c r="G576" s="429"/>
      <c r="H576" s="79">
        <f>SUM(H573:H575)</f>
        <v>1853.08</v>
      </c>
    </row>
    <row r="577" spans="1:8" hidden="1">
      <c r="A577" s="431"/>
      <c r="B577" s="431"/>
      <c r="C577" s="431"/>
      <c r="D577" s="431"/>
      <c r="E577" s="431"/>
      <c r="F577" s="432"/>
      <c r="G577" s="431"/>
      <c r="H577" s="431"/>
    </row>
    <row r="578" spans="1:8" ht="15.75" hidden="1" customHeight="1">
      <c r="A578" s="433" t="s">
        <v>241</v>
      </c>
      <c r="B578" s="433"/>
      <c r="C578" s="433"/>
      <c r="D578" s="433"/>
      <c r="E578" s="433"/>
      <c r="F578" s="434"/>
      <c r="G578" s="433"/>
      <c r="H578" s="83">
        <f>H570+H576</f>
        <v>1876.92</v>
      </c>
    </row>
    <row r="579" spans="1:8" hidden="1">
      <c r="A579" s="431"/>
      <c r="B579" s="431"/>
      <c r="C579" s="431"/>
      <c r="D579" s="431"/>
      <c r="E579" s="431"/>
      <c r="F579" s="432"/>
      <c r="G579" s="431"/>
      <c r="H579" s="431"/>
    </row>
    <row r="580" spans="1:8" ht="15.75" hidden="1" customHeight="1">
      <c r="A580" s="440" t="s">
        <v>281</v>
      </c>
      <c r="B580" s="440"/>
      <c r="C580" s="440"/>
      <c r="D580" s="440"/>
      <c r="E580" s="441" t="s">
        <v>231</v>
      </c>
      <c r="F580" s="442"/>
      <c r="G580" s="443"/>
      <c r="H580" s="443"/>
    </row>
    <row r="581" spans="1:8" ht="45" hidden="1" customHeight="1">
      <c r="A581" s="440" t="s">
        <v>282</v>
      </c>
      <c r="B581" s="440"/>
      <c r="C581" s="440"/>
      <c r="D581" s="440"/>
      <c r="E581" s="440"/>
      <c r="F581" s="444"/>
      <c r="G581" s="440"/>
      <c r="H581" s="440"/>
    </row>
    <row r="582" spans="1:8" hidden="1">
      <c r="A582" s="431"/>
      <c r="B582" s="431"/>
      <c r="C582" s="431"/>
      <c r="D582" s="431"/>
      <c r="E582" s="431"/>
      <c r="F582" s="432"/>
      <c r="G582" s="431"/>
      <c r="H582" s="431"/>
    </row>
    <row r="583" spans="1:8" ht="31.5" hidden="1">
      <c r="A583" s="448" t="s">
        <v>108</v>
      </c>
      <c r="B583" s="448"/>
      <c r="C583" s="448"/>
      <c r="D583" s="448"/>
      <c r="E583" s="75" t="s">
        <v>138</v>
      </c>
      <c r="F583" s="76" t="s">
        <v>233</v>
      </c>
      <c r="G583" s="76" t="s">
        <v>234</v>
      </c>
      <c r="H583" s="77" t="s">
        <v>235</v>
      </c>
    </row>
    <row r="584" spans="1:8" ht="15.75" hidden="1" customHeight="1">
      <c r="A584" s="431" t="s">
        <v>174</v>
      </c>
      <c r="B584" s="431"/>
      <c r="C584" s="431"/>
      <c r="D584" s="431"/>
      <c r="E584" s="78" t="s">
        <v>140</v>
      </c>
      <c r="F584" s="216">
        <v>0.5</v>
      </c>
      <c r="G584" s="217">
        <v>11.4</v>
      </c>
      <c r="H584" s="217">
        <f>F584*G584</f>
        <v>5.7</v>
      </c>
    </row>
    <row r="585" spans="1:8" ht="35.1" hidden="1" customHeight="1">
      <c r="A585" s="431" t="s">
        <v>175</v>
      </c>
      <c r="B585" s="431"/>
      <c r="C585" s="431"/>
      <c r="D585" s="431"/>
      <c r="E585" s="78" t="s">
        <v>140</v>
      </c>
      <c r="F585" s="216">
        <v>0.5</v>
      </c>
      <c r="G585" s="217">
        <v>13.47</v>
      </c>
      <c r="H585" s="217">
        <f>F585*G585</f>
        <v>6.74</v>
      </c>
    </row>
    <row r="586" spans="1:8" hidden="1">
      <c r="A586" s="429" t="s">
        <v>236</v>
      </c>
      <c r="B586" s="429"/>
      <c r="C586" s="429"/>
      <c r="D586" s="429"/>
      <c r="E586" s="429"/>
      <c r="F586" s="430"/>
      <c r="G586" s="429"/>
      <c r="H586" s="217">
        <f>SUM(H584:H585)</f>
        <v>12.44</v>
      </c>
    </row>
    <row r="587" spans="1:8" hidden="1">
      <c r="A587" s="80"/>
      <c r="B587" s="80"/>
      <c r="C587" s="80"/>
      <c r="D587" s="80"/>
      <c r="E587" s="81"/>
      <c r="F587" s="82"/>
      <c r="G587" s="81"/>
      <c r="H587" s="81"/>
    </row>
    <row r="588" spans="1:8" hidden="1">
      <c r="A588" s="429" t="s">
        <v>237</v>
      </c>
      <c r="B588" s="429"/>
      <c r="C588" s="429"/>
      <c r="D588" s="429"/>
      <c r="E588" s="429"/>
      <c r="F588" s="430"/>
      <c r="G588" s="429"/>
      <c r="H588" s="79">
        <f>H586</f>
        <v>12.44</v>
      </c>
    </row>
    <row r="589" spans="1:8" hidden="1">
      <c r="A589" s="431"/>
      <c r="B589" s="431"/>
      <c r="C589" s="431"/>
      <c r="D589" s="431"/>
      <c r="E589" s="431"/>
      <c r="F589" s="432"/>
      <c r="G589" s="431"/>
      <c r="H589" s="431"/>
    </row>
    <row r="590" spans="1:8" ht="31.5" hidden="1">
      <c r="A590" s="448" t="s">
        <v>238</v>
      </c>
      <c r="B590" s="448"/>
      <c r="C590" s="448"/>
      <c r="D590" s="448"/>
      <c r="E590" s="75" t="s">
        <v>138</v>
      </c>
      <c r="F590" s="76" t="s">
        <v>239</v>
      </c>
      <c r="G590" s="76" t="s">
        <v>234</v>
      </c>
      <c r="H590" s="77" t="s">
        <v>235</v>
      </c>
    </row>
    <row r="591" spans="1:8" ht="15.75" hidden="1" customHeight="1">
      <c r="A591" s="431" t="s">
        <v>196</v>
      </c>
      <c r="B591" s="431"/>
      <c r="C591" s="431"/>
      <c r="D591" s="431"/>
      <c r="E591" s="78" t="s">
        <v>142</v>
      </c>
      <c r="F591" s="216">
        <v>1</v>
      </c>
      <c r="G591" s="217">
        <v>38.159999999999997</v>
      </c>
      <c r="H591" s="217">
        <f>F591*G591</f>
        <v>38.159999999999997</v>
      </c>
    </row>
    <row r="592" spans="1:8" ht="15.75" hidden="1" customHeight="1">
      <c r="A592" s="431" t="s">
        <v>197</v>
      </c>
      <c r="B592" s="431"/>
      <c r="C592" s="431"/>
      <c r="D592" s="431"/>
      <c r="E592" s="78" t="s">
        <v>142</v>
      </c>
      <c r="F592" s="216">
        <v>1</v>
      </c>
      <c r="G592" s="217">
        <v>31.08</v>
      </c>
      <c r="H592" s="217">
        <f>F592*G592</f>
        <v>31.08</v>
      </c>
    </row>
    <row r="593" spans="1:8" ht="15.75" hidden="1" customHeight="1">
      <c r="A593" s="431" t="s">
        <v>497</v>
      </c>
      <c r="B593" s="431"/>
      <c r="C593" s="431"/>
      <c r="D593" s="431"/>
      <c r="E593" s="78" t="s">
        <v>147</v>
      </c>
      <c r="F593" s="216">
        <v>1</v>
      </c>
      <c r="G593" s="217">
        <v>189.53</v>
      </c>
      <c r="H593" s="217">
        <f>F593*G593</f>
        <v>189.53</v>
      </c>
    </row>
    <row r="594" spans="1:8" hidden="1">
      <c r="A594" s="431" t="s">
        <v>198</v>
      </c>
      <c r="B594" s="431"/>
      <c r="C594" s="431"/>
      <c r="D594" s="431"/>
      <c r="E594" s="78" t="s">
        <v>142</v>
      </c>
      <c r="F594" s="216">
        <v>4</v>
      </c>
      <c r="G594" s="217">
        <v>2.0499999999999998</v>
      </c>
      <c r="H594" s="217">
        <f>F594*G594</f>
        <v>8.1999999999999993</v>
      </c>
    </row>
    <row r="595" spans="1:8" hidden="1">
      <c r="A595" s="429" t="s">
        <v>240</v>
      </c>
      <c r="B595" s="429"/>
      <c r="C595" s="429"/>
      <c r="D595" s="429"/>
      <c r="E595" s="429"/>
      <c r="F595" s="430"/>
      <c r="G595" s="429"/>
      <c r="H595" s="79">
        <f>SUM(H591:H594)</f>
        <v>266.97000000000003</v>
      </c>
    </row>
    <row r="596" spans="1:8" hidden="1">
      <c r="A596" s="431"/>
      <c r="B596" s="431"/>
      <c r="C596" s="431"/>
      <c r="D596" s="431"/>
      <c r="E596" s="431"/>
      <c r="F596" s="432"/>
      <c r="G596" s="431"/>
      <c r="H596" s="431"/>
    </row>
    <row r="597" spans="1:8" ht="15.75" hidden="1" customHeight="1">
      <c r="A597" s="433" t="s">
        <v>241</v>
      </c>
      <c r="B597" s="433"/>
      <c r="C597" s="433"/>
      <c r="D597" s="433"/>
      <c r="E597" s="433"/>
      <c r="F597" s="434"/>
      <c r="G597" s="433"/>
      <c r="H597" s="83">
        <f>H588+H595</f>
        <v>279.41000000000003</v>
      </c>
    </row>
    <row r="598" spans="1:8" hidden="1"/>
    <row r="599" spans="1:8" ht="15.75" hidden="1" customHeight="1">
      <c r="A599" s="440" t="s">
        <v>298</v>
      </c>
      <c r="B599" s="440"/>
      <c r="C599" s="440"/>
      <c r="D599" s="440"/>
      <c r="E599" s="441" t="s">
        <v>231</v>
      </c>
      <c r="F599" s="442"/>
      <c r="G599" s="443"/>
      <c r="H599" s="443"/>
    </row>
    <row r="600" spans="1:8" ht="45" hidden="1" customHeight="1">
      <c r="A600" s="440" t="s">
        <v>299</v>
      </c>
      <c r="B600" s="440"/>
      <c r="C600" s="440"/>
      <c r="D600" s="440"/>
      <c r="E600" s="440"/>
      <c r="F600" s="444"/>
      <c r="G600" s="440"/>
      <c r="H600" s="440"/>
    </row>
    <row r="601" spans="1:8" hidden="1">
      <c r="A601" s="431"/>
      <c r="B601" s="431"/>
      <c r="C601" s="431"/>
      <c r="D601" s="431"/>
      <c r="E601" s="431"/>
      <c r="F601" s="432"/>
      <c r="G601" s="431"/>
      <c r="H601" s="431"/>
    </row>
    <row r="602" spans="1:8" ht="31.5" hidden="1">
      <c r="A602" s="448" t="s">
        <v>108</v>
      </c>
      <c r="B602" s="448"/>
      <c r="C602" s="448"/>
      <c r="D602" s="448"/>
      <c r="E602" s="75" t="s">
        <v>138</v>
      </c>
      <c r="F602" s="76" t="s">
        <v>233</v>
      </c>
      <c r="G602" s="76" t="s">
        <v>234</v>
      </c>
      <c r="H602" s="77" t="s">
        <v>235</v>
      </c>
    </row>
    <row r="603" spans="1:8" ht="35.1" hidden="1" customHeight="1">
      <c r="A603" s="431" t="s">
        <v>174</v>
      </c>
      <c r="B603" s="431"/>
      <c r="C603" s="431"/>
      <c r="D603" s="431"/>
      <c r="E603" s="78" t="s">
        <v>140</v>
      </c>
      <c r="F603" s="216">
        <v>0.9</v>
      </c>
      <c r="G603" s="217">
        <v>11.4</v>
      </c>
      <c r="H603" s="217">
        <f>F603*G603</f>
        <v>10.26</v>
      </c>
    </row>
    <row r="604" spans="1:8" ht="35.1" hidden="1" customHeight="1">
      <c r="A604" s="431" t="s">
        <v>175</v>
      </c>
      <c r="B604" s="431"/>
      <c r="C604" s="431"/>
      <c r="D604" s="431"/>
      <c r="E604" s="78" t="s">
        <v>140</v>
      </c>
      <c r="F604" s="216">
        <v>0.25</v>
      </c>
      <c r="G604" s="217">
        <v>13.47</v>
      </c>
      <c r="H604" s="217">
        <f>F604*G604</f>
        <v>3.37</v>
      </c>
    </row>
    <row r="605" spans="1:8" hidden="1">
      <c r="A605" s="429" t="s">
        <v>236</v>
      </c>
      <c r="B605" s="429"/>
      <c r="C605" s="429"/>
      <c r="D605" s="429"/>
      <c r="E605" s="429"/>
      <c r="F605" s="430"/>
      <c r="G605" s="429"/>
      <c r="H605" s="217">
        <f>SUM(H603:H604)</f>
        <v>13.63</v>
      </c>
    </row>
    <row r="606" spans="1:8" hidden="1">
      <c r="A606" s="80"/>
      <c r="B606" s="80"/>
      <c r="C606" s="80"/>
      <c r="D606" s="80"/>
      <c r="E606" s="81"/>
      <c r="F606" s="82"/>
      <c r="G606" s="81"/>
      <c r="H606" s="81"/>
    </row>
    <row r="607" spans="1:8" hidden="1">
      <c r="A607" s="429" t="s">
        <v>237</v>
      </c>
      <c r="B607" s="429"/>
      <c r="C607" s="429"/>
      <c r="D607" s="429"/>
      <c r="E607" s="429"/>
      <c r="F607" s="430"/>
      <c r="G607" s="429"/>
      <c r="H607" s="79">
        <f>H605</f>
        <v>13.63</v>
      </c>
    </row>
    <row r="608" spans="1:8" hidden="1">
      <c r="A608" s="431"/>
      <c r="B608" s="431"/>
      <c r="C608" s="431"/>
      <c r="D608" s="431"/>
      <c r="E608" s="431"/>
      <c r="F608" s="432"/>
      <c r="G608" s="431"/>
      <c r="H608" s="431"/>
    </row>
    <row r="609" spans="1:8" ht="31.5" hidden="1">
      <c r="A609" s="448" t="s">
        <v>238</v>
      </c>
      <c r="B609" s="448"/>
      <c r="C609" s="448"/>
      <c r="D609" s="448"/>
      <c r="E609" s="75" t="s">
        <v>138</v>
      </c>
      <c r="F609" s="76" t="s">
        <v>239</v>
      </c>
      <c r="G609" s="76" t="s">
        <v>234</v>
      </c>
      <c r="H609" s="77" t="s">
        <v>235</v>
      </c>
    </row>
    <row r="610" spans="1:8" ht="15.75" hidden="1" customHeight="1">
      <c r="A610" s="431" t="s">
        <v>300</v>
      </c>
      <c r="B610" s="431"/>
      <c r="C610" s="431"/>
      <c r="D610" s="431"/>
      <c r="E610" s="78" t="s">
        <v>139</v>
      </c>
      <c r="F610" s="216">
        <v>0.25</v>
      </c>
      <c r="G610" s="217">
        <v>0.8</v>
      </c>
      <c r="H610" s="217">
        <f>F610*G610</f>
        <v>0.2</v>
      </c>
    </row>
    <row r="611" spans="1:8" ht="35.1" hidden="1" customHeight="1">
      <c r="A611" s="431" t="s">
        <v>301</v>
      </c>
      <c r="B611" s="431"/>
      <c r="C611" s="431"/>
      <c r="D611" s="431"/>
      <c r="E611" s="78" t="s">
        <v>389</v>
      </c>
      <c r="F611" s="216">
        <v>1.05</v>
      </c>
      <c r="G611" s="217">
        <v>40</v>
      </c>
      <c r="H611" s="217">
        <f>F611*G611</f>
        <v>42</v>
      </c>
    </row>
    <row r="612" spans="1:8" hidden="1">
      <c r="A612" s="429" t="s">
        <v>240</v>
      </c>
      <c r="B612" s="429"/>
      <c r="C612" s="429"/>
      <c r="D612" s="429"/>
      <c r="E612" s="429"/>
      <c r="F612" s="430"/>
      <c r="G612" s="429"/>
      <c r="H612" s="79">
        <f>SUM(H610:H611)</f>
        <v>42.2</v>
      </c>
    </row>
    <row r="613" spans="1:8" hidden="1">
      <c r="A613" s="431"/>
      <c r="B613" s="431"/>
      <c r="C613" s="431"/>
      <c r="D613" s="431"/>
      <c r="E613" s="431"/>
      <c r="F613" s="432"/>
      <c r="G613" s="431"/>
      <c r="H613" s="431"/>
    </row>
    <row r="614" spans="1:8" ht="15.75" hidden="1" customHeight="1">
      <c r="A614" s="433" t="s">
        <v>241</v>
      </c>
      <c r="B614" s="433"/>
      <c r="C614" s="433"/>
      <c r="D614" s="433"/>
      <c r="E614" s="433"/>
      <c r="F614" s="434"/>
      <c r="G614" s="433"/>
      <c r="H614" s="83">
        <f>H607+H612</f>
        <v>55.83</v>
      </c>
    </row>
    <row r="615" spans="1:8" hidden="1"/>
    <row r="616" spans="1:8" ht="15.75" hidden="1" customHeight="1">
      <c r="A616" s="465" t="s">
        <v>992</v>
      </c>
      <c r="B616" s="465"/>
      <c r="C616" s="465"/>
      <c r="D616" s="465"/>
      <c r="E616" s="466" t="s">
        <v>993</v>
      </c>
      <c r="F616" s="467"/>
      <c r="G616" s="468"/>
      <c r="H616" s="468"/>
    </row>
    <row r="617" spans="1:8" ht="15.75" hidden="1" customHeight="1">
      <c r="A617" s="465" t="s">
        <v>306</v>
      </c>
      <c r="B617" s="465"/>
      <c r="C617" s="465"/>
      <c r="D617" s="465"/>
      <c r="E617" s="465"/>
      <c r="F617" s="469"/>
      <c r="G617" s="465"/>
      <c r="H617" s="465"/>
    </row>
    <row r="618" spans="1:8" hidden="1">
      <c r="A618" s="452"/>
      <c r="B618" s="453"/>
      <c r="C618" s="453"/>
      <c r="D618" s="453"/>
      <c r="E618" s="453"/>
      <c r="F618" s="454"/>
      <c r="G618" s="453"/>
      <c r="H618" s="455"/>
    </row>
    <row r="619" spans="1:8" ht="31.5" hidden="1">
      <c r="A619" s="456" t="s">
        <v>108</v>
      </c>
      <c r="B619" s="456"/>
      <c r="C619" s="456"/>
      <c r="D619" s="456"/>
      <c r="E619" s="193" t="s">
        <v>138</v>
      </c>
      <c r="F619" s="194" t="s">
        <v>233</v>
      </c>
      <c r="G619" s="194" t="s">
        <v>234</v>
      </c>
      <c r="H619" s="195" t="s">
        <v>235</v>
      </c>
    </row>
    <row r="620" spans="1:8" ht="15.75" hidden="1" customHeight="1">
      <c r="A620" s="457" t="s">
        <v>350</v>
      </c>
      <c r="B620" s="457"/>
      <c r="C620" s="457"/>
      <c r="D620" s="457"/>
      <c r="E620" s="196" t="s">
        <v>140</v>
      </c>
      <c r="F620" s="197">
        <v>0.114</v>
      </c>
      <c r="G620" s="198">
        <v>11.4</v>
      </c>
      <c r="H620" s="198">
        <f>F620*G620</f>
        <v>1.3</v>
      </c>
    </row>
    <row r="621" spans="1:8" ht="15.75" hidden="1" customHeight="1">
      <c r="A621" s="457" t="s">
        <v>360</v>
      </c>
      <c r="B621" s="457"/>
      <c r="C621" s="457"/>
      <c r="D621" s="457"/>
      <c r="E621" s="196" t="s">
        <v>140</v>
      </c>
      <c r="F621" s="197">
        <v>0.375</v>
      </c>
      <c r="G621" s="198">
        <v>14.04</v>
      </c>
      <c r="H621" s="198">
        <f>F621*G621</f>
        <v>5.27</v>
      </c>
    </row>
    <row r="622" spans="1:8" hidden="1">
      <c r="A622" s="460" t="s">
        <v>236</v>
      </c>
      <c r="B622" s="460"/>
      <c r="C622" s="460"/>
      <c r="D622" s="460"/>
      <c r="E622" s="460"/>
      <c r="F622" s="461"/>
      <c r="G622" s="460"/>
      <c r="H622" s="198">
        <f>H620+H621</f>
        <v>6.57</v>
      </c>
    </row>
    <row r="623" spans="1:8" hidden="1">
      <c r="A623" s="357"/>
      <c r="B623" s="358"/>
      <c r="C623" s="358"/>
      <c r="D623" s="358"/>
      <c r="E623" s="359"/>
      <c r="F623" s="360"/>
      <c r="G623" s="359"/>
      <c r="H623" s="361"/>
    </row>
    <row r="624" spans="1:8" hidden="1">
      <c r="A624" s="460" t="s">
        <v>237</v>
      </c>
      <c r="B624" s="460"/>
      <c r="C624" s="460"/>
      <c r="D624" s="460"/>
      <c r="E624" s="460"/>
      <c r="F624" s="461"/>
      <c r="G624" s="460"/>
      <c r="H624" s="199">
        <f>H622</f>
        <v>6.57</v>
      </c>
    </row>
    <row r="625" spans="1:8" hidden="1">
      <c r="A625" s="470"/>
      <c r="B625" s="471"/>
      <c r="C625" s="471"/>
      <c r="D625" s="471"/>
      <c r="E625" s="471"/>
      <c r="F625" s="472"/>
      <c r="G625" s="471"/>
      <c r="H625" s="473"/>
    </row>
    <row r="626" spans="1:8" ht="31.5" hidden="1">
      <c r="A626" s="456" t="s">
        <v>238</v>
      </c>
      <c r="B626" s="456"/>
      <c r="C626" s="456"/>
      <c r="D626" s="456"/>
      <c r="E626" s="193" t="s">
        <v>138</v>
      </c>
      <c r="F626" s="194" t="s">
        <v>239</v>
      </c>
      <c r="G626" s="194" t="s">
        <v>234</v>
      </c>
      <c r="H626" s="195" t="s">
        <v>235</v>
      </c>
    </row>
    <row r="627" spans="1:8" ht="15.75" hidden="1" customHeight="1">
      <c r="A627" s="457" t="s">
        <v>307</v>
      </c>
      <c r="B627" s="457"/>
      <c r="C627" s="457"/>
      <c r="D627" s="457"/>
      <c r="E627" s="196" t="s">
        <v>138</v>
      </c>
      <c r="F627" s="197">
        <v>1.418E-3</v>
      </c>
      <c r="G627" s="198">
        <v>15.05</v>
      </c>
      <c r="H627" s="198">
        <f t="shared" ref="H627:H638" si="11">F627*G627</f>
        <v>0.02</v>
      </c>
    </row>
    <row r="628" spans="1:8" ht="15.75" hidden="1" customHeight="1">
      <c r="A628" s="457" t="s">
        <v>308</v>
      </c>
      <c r="B628" s="457"/>
      <c r="C628" s="457"/>
      <c r="D628" s="457"/>
      <c r="E628" s="196" t="s">
        <v>138</v>
      </c>
      <c r="F628" s="197">
        <v>1.418E-3</v>
      </c>
      <c r="G628" s="198">
        <v>88.36</v>
      </c>
      <c r="H628" s="198">
        <f t="shared" si="11"/>
        <v>0.13</v>
      </c>
    </row>
    <row r="629" spans="1:8" ht="15.75" hidden="1" customHeight="1">
      <c r="A629" s="457" t="s">
        <v>309</v>
      </c>
      <c r="B629" s="457"/>
      <c r="C629" s="457"/>
      <c r="D629" s="457"/>
      <c r="E629" s="196" t="s">
        <v>310</v>
      </c>
      <c r="F629" s="197">
        <v>6.7479999999999997E-3</v>
      </c>
      <c r="G629" s="198">
        <v>8.9</v>
      </c>
      <c r="H629" s="198">
        <f t="shared" si="11"/>
        <v>0.06</v>
      </c>
    </row>
    <row r="630" spans="1:8" ht="15.75" hidden="1" customHeight="1">
      <c r="A630" s="457" t="s">
        <v>311</v>
      </c>
      <c r="B630" s="457"/>
      <c r="C630" s="457"/>
      <c r="D630" s="457"/>
      <c r="E630" s="196" t="s">
        <v>310</v>
      </c>
      <c r="F630" s="197">
        <v>6.7479999999999997E-3</v>
      </c>
      <c r="G630" s="198">
        <v>33.270000000000003</v>
      </c>
      <c r="H630" s="198">
        <f t="shared" si="11"/>
        <v>0.22</v>
      </c>
    </row>
    <row r="631" spans="1:8" hidden="1">
      <c r="A631" s="457" t="s">
        <v>312</v>
      </c>
      <c r="B631" s="457"/>
      <c r="C631" s="457"/>
      <c r="D631" s="457"/>
      <c r="E631" s="196" t="s">
        <v>138</v>
      </c>
      <c r="F631" s="197">
        <v>6.7479999999999997E-3</v>
      </c>
      <c r="G631" s="198">
        <v>27.73</v>
      </c>
      <c r="H631" s="198">
        <f t="shared" si="11"/>
        <v>0.19</v>
      </c>
    </row>
    <row r="632" spans="1:8" ht="15.75" hidden="1" customHeight="1">
      <c r="A632" s="457" t="s">
        <v>313</v>
      </c>
      <c r="B632" s="457"/>
      <c r="C632" s="457"/>
      <c r="D632" s="457"/>
      <c r="E632" s="196" t="s">
        <v>138</v>
      </c>
      <c r="F632" s="197">
        <v>6.7479999999999997E-3</v>
      </c>
      <c r="G632" s="198">
        <v>11.73</v>
      </c>
      <c r="H632" s="198">
        <f t="shared" si="11"/>
        <v>0.08</v>
      </c>
    </row>
    <row r="633" spans="1:8" ht="15.75" hidden="1" customHeight="1">
      <c r="A633" s="457" t="s">
        <v>314</v>
      </c>
      <c r="B633" s="457"/>
      <c r="C633" s="457"/>
      <c r="D633" s="457"/>
      <c r="E633" s="196" t="s">
        <v>138</v>
      </c>
      <c r="F633" s="197">
        <v>0.06</v>
      </c>
      <c r="G633" s="198">
        <v>0.53</v>
      </c>
      <c r="H633" s="198">
        <f t="shared" si="11"/>
        <v>0.03</v>
      </c>
    </row>
    <row r="634" spans="1:8" ht="15.75" hidden="1" customHeight="1">
      <c r="A634" s="457" t="s">
        <v>315</v>
      </c>
      <c r="B634" s="457"/>
      <c r="C634" s="457"/>
      <c r="D634" s="457"/>
      <c r="E634" s="196" t="s">
        <v>140</v>
      </c>
      <c r="F634" s="197">
        <v>0.48899999999999999</v>
      </c>
      <c r="G634" s="198">
        <v>1.56</v>
      </c>
      <c r="H634" s="198">
        <f t="shared" si="11"/>
        <v>0.76</v>
      </c>
    </row>
    <row r="635" spans="1:8" ht="15.75" hidden="1" customHeight="1">
      <c r="A635" s="457" t="s">
        <v>316</v>
      </c>
      <c r="B635" s="457"/>
      <c r="C635" s="457"/>
      <c r="D635" s="457"/>
      <c r="E635" s="196" t="s">
        <v>140</v>
      </c>
      <c r="F635" s="197">
        <v>0.48899999999999999</v>
      </c>
      <c r="G635" s="198">
        <v>0.47</v>
      </c>
      <c r="H635" s="198">
        <f t="shared" si="11"/>
        <v>0.23</v>
      </c>
    </row>
    <row r="636" spans="1:8" ht="15.75" hidden="1" customHeight="1">
      <c r="A636" s="457" t="s">
        <v>317</v>
      </c>
      <c r="B636" s="457"/>
      <c r="C636" s="457"/>
      <c r="D636" s="457"/>
      <c r="E636" s="196" t="s">
        <v>140</v>
      </c>
      <c r="F636" s="197">
        <v>0.48899999999999999</v>
      </c>
      <c r="G636" s="198">
        <v>0.09</v>
      </c>
      <c r="H636" s="198">
        <f t="shared" si="11"/>
        <v>0.04</v>
      </c>
    </row>
    <row r="637" spans="1:8" ht="15.75" hidden="1" customHeight="1">
      <c r="A637" s="457" t="s">
        <v>318</v>
      </c>
      <c r="B637" s="457"/>
      <c r="C637" s="457"/>
      <c r="D637" s="457"/>
      <c r="E637" s="196" t="s">
        <v>140</v>
      </c>
      <c r="F637" s="197">
        <v>0.48899999999999999</v>
      </c>
      <c r="G637" s="198">
        <v>0.04</v>
      </c>
      <c r="H637" s="198">
        <f t="shared" si="11"/>
        <v>0.02</v>
      </c>
    </row>
    <row r="638" spans="1:8" hidden="1">
      <c r="A638" s="457" t="s">
        <v>319</v>
      </c>
      <c r="B638" s="457"/>
      <c r="C638" s="457"/>
      <c r="D638" s="457"/>
      <c r="E638" s="196" t="s">
        <v>139</v>
      </c>
      <c r="F638" s="197">
        <v>0.7</v>
      </c>
      <c r="G638" s="198">
        <v>3.25</v>
      </c>
      <c r="H638" s="198">
        <f t="shared" si="11"/>
        <v>2.2799999999999998</v>
      </c>
    </row>
    <row r="639" spans="1:8" hidden="1">
      <c r="A639" s="460" t="s">
        <v>240</v>
      </c>
      <c r="B639" s="460"/>
      <c r="C639" s="460"/>
      <c r="D639" s="460"/>
      <c r="E639" s="460"/>
      <c r="F639" s="461"/>
      <c r="G639" s="460"/>
      <c r="H639" s="199">
        <f>SUM(H627:H638)</f>
        <v>4.0599999999999996</v>
      </c>
    </row>
    <row r="640" spans="1:8" hidden="1">
      <c r="A640" s="452"/>
      <c r="B640" s="453"/>
      <c r="C640" s="453"/>
      <c r="D640" s="453"/>
      <c r="E640" s="453"/>
      <c r="F640" s="454"/>
      <c r="G640" s="453"/>
      <c r="H640" s="455"/>
    </row>
    <row r="641" spans="1:8" ht="15.75" hidden="1" customHeight="1">
      <c r="A641" s="458" t="s">
        <v>241</v>
      </c>
      <c r="B641" s="458"/>
      <c r="C641" s="458"/>
      <c r="D641" s="458"/>
      <c r="E641" s="458"/>
      <c r="F641" s="459"/>
      <c r="G641" s="458"/>
      <c r="H641" s="200">
        <f>H624+H639</f>
        <v>10.63</v>
      </c>
    </row>
    <row r="642" spans="1:8" hidden="1">
      <c r="A642" s="452"/>
      <c r="B642" s="453"/>
      <c r="C642" s="453"/>
      <c r="D642" s="453"/>
      <c r="E642" s="453"/>
      <c r="F642" s="454"/>
      <c r="G642" s="453"/>
      <c r="H642" s="455"/>
    </row>
    <row r="643" spans="1:8" ht="15.75" hidden="1" customHeight="1">
      <c r="A643" s="465" t="s">
        <v>990</v>
      </c>
      <c r="B643" s="465"/>
      <c r="C643" s="465"/>
      <c r="D643" s="465"/>
      <c r="E643" s="466" t="s">
        <v>993</v>
      </c>
      <c r="F643" s="467"/>
      <c r="G643" s="468"/>
      <c r="H643" s="468"/>
    </row>
    <row r="644" spans="1:8" ht="15.75" hidden="1" customHeight="1">
      <c r="A644" s="465" t="s">
        <v>320</v>
      </c>
      <c r="B644" s="465"/>
      <c r="C644" s="465"/>
      <c r="D644" s="465"/>
      <c r="E644" s="465"/>
      <c r="F644" s="469"/>
      <c r="G644" s="465"/>
      <c r="H644" s="465"/>
    </row>
    <row r="645" spans="1:8" hidden="1">
      <c r="A645" s="452"/>
      <c r="B645" s="453"/>
      <c r="C645" s="453"/>
      <c r="D645" s="453"/>
      <c r="E645" s="453"/>
      <c r="F645" s="454"/>
      <c r="G645" s="453"/>
      <c r="H645" s="455"/>
    </row>
    <row r="646" spans="1:8" ht="31.5" hidden="1">
      <c r="A646" s="456" t="s">
        <v>108</v>
      </c>
      <c r="B646" s="456"/>
      <c r="C646" s="456"/>
      <c r="D646" s="456"/>
      <c r="E646" s="193" t="s">
        <v>138</v>
      </c>
      <c r="F646" s="194" t="s">
        <v>233</v>
      </c>
      <c r="G646" s="194" t="s">
        <v>234</v>
      </c>
      <c r="H646" s="195" t="s">
        <v>235</v>
      </c>
    </row>
    <row r="647" spans="1:8" ht="15.75" hidden="1" customHeight="1">
      <c r="A647" s="457" t="s">
        <v>350</v>
      </c>
      <c r="B647" s="457"/>
      <c r="C647" s="457"/>
      <c r="D647" s="457"/>
      <c r="E647" s="196" t="s">
        <v>140</v>
      </c>
      <c r="F647" s="197">
        <v>0.247</v>
      </c>
      <c r="G647" s="198">
        <v>11.4</v>
      </c>
      <c r="H647" s="198">
        <f>F647*G647</f>
        <v>2.82</v>
      </c>
    </row>
    <row r="648" spans="1:8" ht="15.75" hidden="1" customHeight="1">
      <c r="A648" s="457" t="s">
        <v>360</v>
      </c>
      <c r="B648" s="457"/>
      <c r="C648" s="457"/>
      <c r="D648" s="457"/>
      <c r="E648" s="196" t="s">
        <v>140</v>
      </c>
      <c r="F648" s="197">
        <v>0.67200000000000004</v>
      </c>
      <c r="G648" s="198">
        <v>14.04</v>
      </c>
      <c r="H648" s="198">
        <f>F648*G648</f>
        <v>9.43</v>
      </c>
    </row>
    <row r="649" spans="1:8" hidden="1">
      <c r="A649" s="460" t="s">
        <v>236</v>
      </c>
      <c r="B649" s="460"/>
      <c r="C649" s="460"/>
      <c r="D649" s="460"/>
      <c r="E649" s="460"/>
      <c r="F649" s="461"/>
      <c r="G649" s="460"/>
      <c r="H649" s="198">
        <f>H648+H647</f>
        <v>12.25</v>
      </c>
    </row>
    <row r="650" spans="1:8" hidden="1">
      <c r="A650" s="460" t="s">
        <v>237</v>
      </c>
      <c r="B650" s="460"/>
      <c r="C650" s="460"/>
      <c r="D650" s="460"/>
      <c r="E650" s="460"/>
      <c r="F650" s="461"/>
      <c r="G650" s="460"/>
      <c r="H650" s="199">
        <f>H649</f>
        <v>12.25</v>
      </c>
    </row>
    <row r="651" spans="1:8" hidden="1">
      <c r="A651" s="452"/>
      <c r="B651" s="453"/>
      <c r="C651" s="453"/>
      <c r="D651" s="453"/>
      <c r="E651" s="453"/>
      <c r="F651" s="454"/>
      <c r="G651" s="453"/>
      <c r="H651" s="455"/>
    </row>
    <row r="652" spans="1:8" ht="31.5" hidden="1">
      <c r="A652" s="456" t="s">
        <v>238</v>
      </c>
      <c r="B652" s="456"/>
      <c r="C652" s="456"/>
      <c r="D652" s="456"/>
      <c r="E652" s="193" t="s">
        <v>138</v>
      </c>
      <c r="F652" s="194" t="s">
        <v>239</v>
      </c>
      <c r="G652" s="194" t="s">
        <v>234</v>
      </c>
      <c r="H652" s="195" t="s">
        <v>235</v>
      </c>
    </row>
    <row r="653" spans="1:8" ht="15.75" hidden="1" customHeight="1">
      <c r="A653" s="457" t="s">
        <v>307</v>
      </c>
      <c r="B653" s="457"/>
      <c r="C653" s="457"/>
      <c r="D653" s="457"/>
      <c r="E653" s="196" t="s">
        <v>138</v>
      </c>
      <c r="F653" s="197">
        <v>2.6649999999999998E-3</v>
      </c>
      <c r="G653" s="198">
        <v>15.05</v>
      </c>
      <c r="H653" s="198">
        <f t="shared" ref="H653:H664" si="12">F653*G653</f>
        <v>0.04</v>
      </c>
    </row>
    <row r="654" spans="1:8" ht="15.75" hidden="1" customHeight="1">
      <c r="A654" s="457" t="s">
        <v>308</v>
      </c>
      <c r="B654" s="457"/>
      <c r="C654" s="457"/>
      <c r="D654" s="457"/>
      <c r="E654" s="196" t="s">
        <v>138</v>
      </c>
      <c r="F654" s="197">
        <v>2.6649999999999998E-3</v>
      </c>
      <c r="G654" s="198">
        <v>88.36</v>
      </c>
      <c r="H654" s="198">
        <f t="shared" si="12"/>
        <v>0.24</v>
      </c>
    </row>
    <row r="655" spans="1:8" ht="15.75" hidden="1" customHeight="1">
      <c r="A655" s="457" t="s">
        <v>309</v>
      </c>
      <c r="B655" s="457"/>
      <c r="C655" s="457"/>
      <c r="D655" s="457"/>
      <c r="E655" s="196" t="s">
        <v>310</v>
      </c>
      <c r="F655" s="197">
        <v>1.2682000000000001E-2</v>
      </c>
      <c r="G655" s="198">
        <v>8.9</v>
      </c>
      <c r="H655" s="198">
        <f t="shared" si="12"/>
        <v>0.11</v>
      </c>
    </row>
    <row r="656" spans="1:8" ht="15.75" hidden="1" customHeight="1">
      <c r="A656" s="457" t="s">
        <v>311</v>
      </c>
      <c r="B656" s="457"/>
      <c r="C656" s="457"/>
      <c r="D656" s="457"/>
      <c r="E656" s="196" t="s">
        <v>310</v>
      </c>
      <c r="F656" s="197">
        <v>1.2682000000000001E-2</v>
      </c>
      <c r="G656" s="198">
        <v>33.270000000000003</v>
      </c>
      <c r="H656" s="198">
        <f t="shared" si="12"/>
        <v>0.42</v>
      </c>
    </row>
    <row r="657" spans="1:8" hidden="1">
      <c r="A657" s="457" t="s">
        <v>312</v>
      </c>
      <c r="B657" s="457"/>
      <c r="C657" s="457"/>
      <c r="D657" s="457"/>
      <c r="E657" s="196" t="s">
        <v>138</v>
      </c>
      <c r="F657" s="197">
        <v>1.2682000000000001E-2</v>
      </c>
      <c r="G657" s="198">
        <v>27.73</v>
      </c>
      <c r="H657" s="198">
        <f t="shared" si="12"/>
        <v>0.35</v>
      </c>
    </row>
    <row r="658" spans="1:8" ht="15.75" hidden="1" customHeight="1">
      <c r="A658" s="457" t="s">
        <v>313</v>
      </c>
      <c r="B658" s="457"/>
      <c r="C658" s="457"/>
      <c r="D658" s="457"/>
      <c r="E658" s="196" t="s">
        <v>138</v>
      </c>
      <c r="F658" s="197">
        <v>1.2682000000000001E-2</v>
      </c>
      <c r="G658" s="198">
        <v>11.73</v>
      </c>
      <c r="H658" s="198">
        <f t="shared" si="12"/>
        <v>0.15</v>
      </c>
    </row>
    <row r="659" spans="1:8" ht="15.75" hidden="1" customHeight="1">
      <c r="A659" s="457" t="s">
        <v>314</v>
      </c>
      <c r="B659" s="457"/>
      <c r="C659" s="457"/>
      <c r="D659" s="457"/>
      <c r="E659" s="196" t="s">
        <v>138</v>
      </c>
      <c r="F659" s="197">
        <v>0.06</v>
      </c>
      <c r="G659" s="198">
        <v>0.53</v>
      </c>
      <c r="H659" s="198">
        <f t="shared" si="12"/>
        <v>0.03</v>
      </c>
    </row>
    <row r="660" spans="1:8" hidden="1">
      <c r="A660" s="457" t="s">
        <v>319</v>
      </c>
      <c r="B660" s="457"/>
      <c r="C660" s="457"/>
      <c r="D660" s="457"/>
      <c r="E660" s="196" t="s">
        <v>139</v>
      </c>
      <c r="F660" s="197">
        <v>0.7</v>
      </c>
      <c r="G660" s="198">
        <v>3.25</v>
      </c>
      <c r="H660" s="198">
        <f t="shared" si="12"/>
        <v>2.2799999999999998</v>
      </c>
    </row>
    <row r="661" spans="1:8" ht="15.75" hidden="1" customHeight="1">
      <c r="A661" s="457" t="s">
        <v>315</v>
      </c>
      <c r="B661" s="457"/>
      <c r="C661" s="457"/>
      <c r="D661" s="457"/>
      <c r="E661" s="196" t="s">
        <v>140</v>
      </c>
      <c r="F661" s="197">
        <v>0.91900000000000004</v>
      </c>
      <c r="G661" s="198">
        <v>1.56</v>
      </c>
      <c r="H661" s="198">
        <f t="shared" si="12"/>
        <v>1.43</v>
      </c>
    </row>
    <row r="662" spans="1:8" ht="15.75" hidden="1" customHeight="1">
      <c r="A662" s="457" t="s">
        <v>316</v>
      </c>
      <c r="B662" s="457"/>
      <c r="C662" s="457"/>
      <c r="D662" s="457"/>
      <c r="E662" s="196" t="s">
        <v>140</v>
      </c>
      <c r="F662" s="197">
        <v>0.91900000000000004</v>
      </c>
      <c r="G662" s="198">
        <v>0.47</v>
      </c>
      <c r="H662" s="198">
        <f t="shared" si="12"/>
        <v>0.43</v>
      </c>
    </row>
    <row r="663" spans="1:8" ht="15.75" hidden="1" customHeight="1">
      <c r="A663" s="457" t="s">
        <v>317</v>
      </c>
      <c r="B663" s="457"/>
      <c r="C663" s="457"/>
      <c r="D663" s="457"/>
      <c r="E663" s="196" t="s">
        <v>140</v>
      </c>
      <c r="F663" s="197">
        <v>0.91900000000000004</v>
      </c>
      <c r="G663" s="198">
        <v>0.09</v>
      </c>
      <c r="H663" s="198">
        <f t="shared" si="12"/>
        <v>0.08</v>
      </c>
    </row>
    <row r="664" spans="1:8" ht="15.75" hidden="1" customHeight="1">
      <c r="A664" s="457" t="s">
        <v>318</v>
      </c>
      <c r="B664" s="457"/>
      <c r="C664" s="457"/>
      <c r="D664" s="457"/>
      <c r="E664" s="196" t="s">
        <v>140</v>
      </c>
      <c r="F664" s="197">
        <v>0.91900000000000004</v>
      </c>
      <c r="G664" s="198">
        <v>0.04</v>
      </c>
      <c r="H664" s="198">
        <f t="shared" si="12"/>
        <v>0.04</v>
      </c>
    </row>
    <row r="665" spans="1:8" hidden="1">
      <c r="A665" s="460" t="s">
        <v>240</v>
      </c>
      <c r="B665" s="460"/>
      <c r="C665" s="460"/>
      <c r="D665" s="460"/>
      <c r="E665" s="460"/>
      <c r="F665" s="461"/>
      <c r="G665" s="460"/>
      <c r="H665" s="199">
        <f>SUM(H653:H664)</f>
        <v>5.6</v>
      </c>
    </row>
    <row r="666" spans="1:8" hidden="1">
      <c r="A666" s="452"/>
      <c r="B666" s="453"/>
      <c r="C666" s="453"/>
      <c r="D666" s="453"/>
      <c r="E666" s="453"/>
      <c r="F666" s="454"/>
      <c r="G666" s="453"/>
      <c r="H666" s="455"/>
    </row>
    <row r="667" spans="1:8" ht="15.75" hidden="1" customHeight="1">
      <c r="A667" s="458" t="s">
        <v>241</v>
      </c>
      <c r="B667" s="458"/>
      <c r="C667" s="458"/>
      <c r="D667" s="458"/>
      <c r="E667" s="458"/>
      <c r="F667" s="459"/>
      <c r="G667" s="458"/>
      <c r="H667" s="200">
        <f>H650+H665</f>
        <v>17.850000000000001</v>
      </c>
    </row>
    <row r="668" spans="1:8" hidden="1">
      <c r="A668" s="452"/>
      <c r="B668" s="453"/>
      <c r="C668" s="453"/>
      <c r="D668" s="453"/>
      <c r="E668" s="453"/>
      <c r="F668" s="454"/>
      <c r="G668" s="453"/>
      <c r="H668" s="455"/>
    </row>
    <row r="669" spans="1:8" ht="15.75" hidden="1" customHeight="1">
      <c r="A669" s="465" t="s">
        <v>994</v>
      </c>
      <c r="B669" s="465"/>
      <c r="C669" s="465"/>
      <c r="D669" s="465"/>
      <c r="E669" s="466" t="s">
        <v>993</v>
      </c>
      <c r="F669" s="467"/>
      <c r="G669" s="468"/>
      <c r="H669" s="468"/>
    </row>
    <row r="670" spans="1:8" ht="15.75" hidden="1" customHeight="1">
      <c r="A670" s="465" t="s">
        <v>321</v>
      </c>
      <c r="B670" s="465"/>
      <c r="C670" s="465"/>
      <c r="D670" s="465"/>
      <c r="E670" s="465"/>
      <c r="F670" s="469"/>
      <c r="G670" s="465"/>
      <c r="H670" s="465"/>
    </row>
    <row r="671" spans="1:8" hidden="1">
      <c r="A671" s="452"/>
      <c r="B671" s="453"/>
      <c r="C671" s="453"/>
      <c r="D671" s="453"/>
      <c r="E671" s="453"/>
      <c r="F671" s="454"/>
      <c r="G671" s="453"/>
      <c r="H671" s="455"/>
    </row>
    <row r="672" spans="1:8" ht="31.5" hidden="1">
      <c r="A672" s="456" t="s">
        <v>108</v>
      </c>
      <c r="B672" s="456"/>
      <c r="C672" s="456"/>
      <c r="D672" s="456"/>
      <c r="E672" s="193" t="s">
        <v>138</v>
      </c>
      <c r="F672" s="194" t="s">
        <v>233</v>
      </c>
      <c r="G672" s="194" t="s">
        <v>234</v>
      </c>
      <c r="H672" s="195" t="s">
        <v>235</v>
      </c>
    </row>
    <row r="673" spans="1:8" ht="15.75" hidden="1" customHeight="1">
      <c r="A673" s="457" t="s">
        <v>350</v>
      </c>
      <c r="B673" s="457"/>
      <c r="C673" s="457"/>
      <c r="D673" s="457"/>
      <c r="E673" s="196" t="s">
        <v>140</v>
      </c>
      <c r="F673" s="197">
        <v>6.9000000000000006E-2</v>
      </c>
      <c r="G673" s="198">
        <v>11.4</v>
      </c>
      <c r="H673" s="198">
        <f>F673*G673</f>
        <v>0.79</v>
      </c>
    </row>
    <row r="674" spans="1:8" ht="15.75" hidden="1" customHeight="1">
      <c r="A674" s="457" t="s">
        <v>360</v>
      </c>
      <c r="B674" s="457"/>
      <c r="C674" s="457"/>
      <c r="D674" s="457"/>
      <c r="E674" s="196" t="s">
        <v>140</v>
      </c>
      <c r="F674" s="197">
        <v>0.34499999999999997</v>
      </c>
      <c r="G674" s="198">
        <v>14.04</v>
      </c>
      <c r="H674" s="198">
        <f>F674*G674</f>
        <v>4.84</v>
      </c>
    </row>
    <row r="675" spans="1:8" hidden="1">
      <c r="A675" s="460" t="s">
        <v>236</v>
      </c>
      <c r="B675" s="460"/>
      <c r="C675" s="460"/>
      <c r="D675" s="460"/>
      <c r="E675" s="460"/>
      <c r="F675" s="461"/>
      <c r="G675" s="460"/>
      <c r="H675" s="198">
        <f>H673+H674</f>
        <v>5.63</v>
      </c>
    </row>
    <row r="676" spans="1:8" hidden="1">
      <c r="A676" s="460" t="s">
        <v>237</v>
      </c>
      <c r="B676" s="460"/>
      <c r="C676" s="460"/>
      <c r="D676" s="460"/>
      <c r="E676" s="460"/>
      <c r="F676" s="461"/>
      <c r="G676" s="460"/>
      <c r="H676" s="199">
        <f>H675</f>
        <v>5.63</v>
      </c>
    </row>
    <row r="677" spans="1:8" hidden="1">
      <c r="A677" s="452"/>
      <c r="B677" s="453"/>
      <c r="C677" s="453"/>
      <c r="D677" s="453"/>
      <c r="E677" s="453"/>
      <c r="F677" s="454"/>
      <c r="G677" s="453"/>
      <c r="H677" s="455"/>
    </row>
    <row r="678" spans="1:8" ht="31.5" hidden="1">
      <c r="A678" s="456" t="s">
        <v>238</v>
      </c>
      <c r="B678" s="456"/>
      <c r="C678" s="456"/>
      <c r="D678" s="456"/>
      <c r="E678" s="193" t="s">
        <v>138</v>
      </c>
      <c r="F678" s="194" t="s">
        <v>239</v>
      </c>
      <c r="G678" s="194" t="s">
        <v>234</v>
      </c>
      <c r="H678" s="195" t="s">
        <v>235</v>
      </c>
    </row>
    <row r="679" spans="1:8" ht="15.75" hidden="1" customHeight="1">
      <c r="A679" s="457" t="s">
        <v>307</v>
      </c>
      <c r="B679" s="457"/>
      <c r="C679" s="457"/>
      <c r="D679" s="457"/>
      <c r="E679" s="196" t="s">
        <v>138</v>
      </c>
      <c r="F679" s="197">
        <v>2.0000000000000001E-4</v>
      </c>
      <c r="G679" s="198">
        <v>15.05</v>
      </c>
      <c r="H679" s="198">
        <f t="shared" ref="H679:H689" si="13">F679*G679</f>
        <v>0</v>
      </c>
    </row>
    <row r="680" spans="1:8" ht="15.75" hidden="1" customHeight="1">
      <c r="A680" s="457" t="s">
        <v>308</v>
      </c>
      <c r="B680" s="457"/>
      <c r="C680" s="457"/>
      <c r="D680" s="457"/>
      <c r="E680" s="196" t="s">
        <v>138</v>
      </c>
      <c r="F680" s="197">
        <v>2.0000000000000001E-4</v>
      </c>
      <c r="G680" s="198">
        <v>88.36</v>
      </c>
      <c r="H680" s="198">
        <f t="shared" si="13"/>
        <v>0.02</v>
      </c>
    </row>
    <row r="681" spans="1:8" ht="15.75" hidden="1" customHeight="1">
      <c r="A681" s="457" t="s">
        <v>309</v>
      </c>
      <c r="B681" s="457"/>
      <c r="C681" s="457"/>
      <c r="D681" s="457"/>
      <c r="E681" s="196" t="s">
        <v>310</v>
      </c>
      <c r="F681" s="197">
        <v>9.5200000000000005E-4</v>
      </c>
      <c r="G681" s="198">
        <v>8.9</v>
      </c>
      <c r="H681" s="198">
        <f t="shared" si="13"/>
        <v>0.01</v>
      </c>
    </row>
    <row r="682" spans="1:8" ht="15.75" hidden="1" customHeight="1">
      <c r="A682" s="457" t="s">
        <v>311</v>
      </c>
      <c r="B682" s="457"/>
      <c r="C682" s="457"/>
      <c r="D682" s="457"/>
      <c r="E682" s="196" t="s">
        <v>310</v>
      </c>
      <c r="F682" s="197">
        <v>9.5200000000000005E-4</v>
      </c>
      <c r="G682" s="198">
        <v>33.270000000000003</v>
      </c>
      <c r="H682" s="198">
        <f t="shared" si="13"/>
        <v>0.03</v>
      </c>
    </row>
    <row r="683" spans="1:8" hidden="1">
      <c r="A683" s="457" t="s">
        <v>312</v>
      </c>
      <c r="B683" s="457"/>
      <c r="C683" s="457"/>
      <c r="D683" s="457"/>
      <c r="E683" s="196" t="s">
        <v>138</v>
      </c>
      <c r="F683" s="197">
        <v>9.5200000000000005E-4</v>
      </c>
      <c r="G683" s="198">
        <v>27.73</v>
      </c>
      <c r="H683" s="198">
        <f t="shared" si="13"/>
        <v>0.03</v>
      </c>
    </row>
    <row r="684" spans="1:8" ht="15.75" hidden="1" customHeight="1">
      <c r="A684" s="457" t="s">
        <v>313</v>
      </c>
      <c r="B684" s="457"/>
      <c r="C684" s="457"/>
      <c r="D684" s="457"/>
      <c r="E684" s="196" t="s">
        <v>138</v>
      </c>
      <c r="F684" s="197">
        <v>9.5200000000000005E-4</v>
      </c>
      <c r="G684" s="198">
        <v>11.73</v>
      </c>
      <c r="H684" s="198">
        <f t="shared" si="13"/>
        <v>0.01</v>
      </c>
    </row>
    <row r="685" spans="1:8" ht="15.75" hidden="1" customHeight="1">
      <c r="A685" s="457" t="s">
        <v>315</v>
      </c>
      <c r="B685" s="457"/>
      <c r="C685" s="457"/>
      <c r="D685" s="457"/>
      <c r="E685" s="196" t="s">
        <v>140</v>
      </c>
      <c r="F685" s="197">
        <v>6.9000000000000006E-2</v>
      </c>
      <c r="G685" s="198">
        <v>1.56</v>
      </c>
      <c r="H685" s="198">
        <f t="shared" si="13"/>
        <v>0.11</v>
      </c>
    </row>
    <row r="686" spans="1:8" ht="15.75" hidden="1" customHeight="1">
      <c r="A686" s="457" t="s">
        <v>316</v>
      </c>
      <c r="B686" s="457"/>
      <c r="C686" s="457"/>
      <c r="D686" s="457"/>
      <c r="E686" s="196" t="s">
        <v>140</v>
      </c>
      <c r="F686" s="197">
        <v>6.9000000000000006E-2</v>
      </c>
      <c r="G686" s="198">
        <v>0.47</v>
      </c>
      <c r="H686" s="198">
        <f t="shared" si="13"/>
        <v>0.03</v>
      </c>
    </row>
    <row r="687" spans="1:8" ht="15.75" hidden="1" customHeight="1">
      <c r="A687" s="457" t="s">
        <v>317</v>
      </c>
      <c r="B687" s="457"/>
      <c r="C687" s="457"/>
      <c r="D687" s="457"/>
      <c r="E687" s="196" t="s">
        <v>140</v>
      </c>
      <c r="F687" s="197">
        <v>6.9000000000000006E-2</v>
      </c>
      <c r="G687" s="198">
        <v>0.09</v>
      </c>
      <c r="H687" s="198">
        <f t="shared" si="13"/>
        <v>0.01</v>
      </c>
    </row>
    <row r="688" spans="1:8" ht="15.75" hidden="1" customHeight="1">
      <c r="A688" s="457" t="s">
        <v>318</v>
      </c>
      <c r="B688" s="457"/>
      <c r="C688" s="457"/>
      <c r="D688" s="457"/>
      <c r="E688" s="196" t="s">
        <v>140</v>
      </c>
      <c r="F688" s="197">
        <v>6.9000000000000006E-2</v>
      </c>
      <c r="G688" s="198">
        <v>0.04</v>
      </c>
      <c r="H688" s="198">
        <f t="shared" si="13"/>
        <v>0</v>
      </c>
    </row>
    <row r="689" spans="1:8" ht="15.75" hidden="1" customHeight="1">
      <c r="A689" s="457" t="s">
        <v>322</v>
      </c>
      <c r="B689" s="457"/>
      <c r="C689" s="457"/>
      <c r="D689" s="457"/>
      <c r="E689" s="196" t="s">
        <v>109</v>
      </c>
      <c r="F689" s="197">
        <v>0.26</v>
      </c>
      <c r="G689" s="198">
        <v>21.22</v>
      </c>
      <c r="H689" s="198">
        <f t="shared" si="13"/>
        <v>5.52</v>
      </c>
    </row>
    <row r="690" spans="1:8" hidden="1">
      <c r="A690" s="460" t="s">
        <v>240</v>
      </c>
      <c r="B690" s="460"/>
      <c r="C690" s="460"/>
      <c r="D690" s="460"/>
      <c r="E690" s="460"/>
      <c r="F690" s="461"/>
      <c r="G690" s="460"/>
      <c r="H690" s="199">
        <f>SUM(H679:H689)</f>
        <v>5.77</v>
      </c>
    </row>
    <row r="691" spans="1:8" hidden="1">
      <c r="A691" s="452"/>
      <c r="B691" s="453"/>
      <c r="C691" s="453"/>
      <c r="D691" s="453"/>
      <c r="E691" s="453"/>
      <c r="F691" s="454"/>
      <c r="G691" s="453"/>
      <c r="H691" s="455"/>
    </row>
    <row r="692" spans="1:8" ht="15.75" hidden="1" customHeight="1">
      <c r="A692" s="458" t="s">
        <v>241</v>
      </c>
      <c r="B692" s="458"/>
      <c r="C692" s="458"/>
      <c r="D692" s="458"/>
      <c r="E692" s="458"/>
      <c r="F692" s="459"/>
      <c r="G692" s="458"/>
      <c r="H692" s="200">
        <f>H676+H690</f>
        <v>11.4</v>
      </c>
    </row>
    <row r="693" spans="1:8" hidden="1">
      <c r="A693" s="452"/>
      <c r="B693" s="453"/>
      <c r="C693" s="453"/>
      <c r="D693" s="453"/>
      <c r="E693" s="453"/>
      <c r="F693" s="454"/>
      <c r="G693" s="453"/>
      <c r="H693" s="455"/>
    </row>
    <row r="694" spans="1:8" ht="15.75" hidden="1" customHeight="1">
      <c r="A694" s="465" t="s">
        <v>995</v>
      </c>
      <c r="B694" s="465"/>
      <c r="C694" s="465"/>
      <c r="D694" s="465"/>
      <c r="E694" s="466" t="s">
        <v>993</v>
      </c>
      <c r="F694" s="467"/>
      <c r="G694" s="468"/>
      <c r="H694" s="468"/>
    </row>
    <row r="695" spans="1:8" ht="15.75" hidden="1" customHeight="1">
      <c r="A695" s="465" t="s">
        <v>323</v>
      </c>
      <c r="B695" s="465"/>
      <c r="C695" s="465"/>
      <c r="D695" s="465"/>
      <c r="E695" s="465"/>
      <c r="F695" s="469"/>
      <c r="G695" s="465"/>
      <c r="H695" s="465"/>
    </row>
    <row r="696" spans="1:8" hidden="1">
      <c r="A696" s="452"/>
      <c r="B696" s="453"/>
      <c r="C696" s="453"/>
      <c r="D696" s="453"/>
      <c r="E696" s="453"/>
      <c r="F696" s="454"/>
      <c r="G696" s="453"/>
      <c r="H696" s="455"/>
    </row>
    <row r="697" spans="1:8" ht="31.5" hidden="1">
      <c r="A697" s="456" t="s">
        <v>108</v>
      </c>
      <c r="B697" s="456"/>
      <c r="C697" s="456"/>
      <c r="D697" s="456"/>
      <c r="E697" s="193" t="s">
        <v>138</v>
      </c>
      <c r="F697" s="194" t="s">
        <v>233</v>
      </c>
      <c r="G697" s="194" t="s">
        <v>234</v>
      </c>
      <c r="H697" s="195" t="s">
        <v>235</v>
      </c>
    </row>
    <row r="698" spans="1:8" ht="15.75" hidden="1" customHeight="1">
      <c r="A698" s="457" t="s">
        <v>350</v>
      </c>
      <c r="B698" s="457"/>
      <c r="C698" s="457"/>
      <c r="D698" s="457"/>
      <c r="E698" s="196" t="s">
        <v>140</v>
      </c>
      <c r="F698" s="197">
        <v>6.9000000000000006E-2</v>
      </c>
      <c r="G698" s="198">
        <v>11.4</v>
      </c>
      <c r="H698" s="198">
        <f>F698*G698</f>
        <v>0.79</v>
      </c>
    </row>
    <row r="699" spans="1:8" ht="15.75" hidden="1" customHeight="1">
      <c r="A699" s="457" t="s">
        <v>360</v>
      </c>
      <c r="B699" s="457"/>
      <c r="C699" s="457"/>
      <c r="D699" s="457"/>
      <c r="E699" s="196" t="s">
        <v>140</v>
      </c>
      <c r="F699" s="197">
        <v>0.34499999999999997</v>
      </c>
      <c r="G699" s="198">
        <v>14.04</v>
      </c>
      <c r="H699" s="198">
        <f>F699*G699</f>
        <v>4.84</v>
      </c>
    </row>
    <row r="700" spans="1:8" hidden="1">
      <c r="A700" s="460" t="s">
        <v>236</v>
      </c>
      <c r="B700" s="460"/>
      <c r="C700" s="460"/>
      <c r="D700" s="460"/>
      <c r="E700" s="460"/>
      <c r="F700" s="461"/>
      <c r="G700" s="460"/>
      <c r="H700" s="198">
        <f>H698+H699</f>
        <v>5.63</v>
      </c>
    </row>
    <row r="701" spans="1:8" hidden="1">
      <c r="A701" s="460" t="s">
        <v>237</v>
      </c>
      <c r="B701" s="460"/>
      <c r="C701" s="460"/>
      <c r="D701" s="460"/>
      <c r="E701" s="460"/>
      <c r="F701" s="461"/>
      <c r="G701" s="460"/>
      <c r="H701" s="199">
        <f>H700</f>
        <v>5.63</v>
      </c>
    </row>
    <row r="702" spans="1:8" hidden="1">
      <c r="A702" s="452"/>
      <c r="B702" s="453"/>
      <c r="C702" s="453"/>
      <c r="D702" s="453"/>
      <c r="E702" s="453"/>
      <c r="F702" s="454"/>
      <c r="G702" s="453"/>
      <c r="H702" s="455"/>
    </row>
    <row r="703" spans="1:8" ht="31.5" hidden="1">
      <c r="A703" s="456" t="s">
        <v>238</v>
      </c>
      <c r="B703" s="456"/>
      <c r="C703" s="456"/>
      <c r="D703" s="456"/>
      <c r="E703" s="193" t="s">
        <v>138</v>
      </c>
      <c r="F703" s="194" t="s">
        <v>239</v>
      </c>
      <c r="G703" s="194" t="s">
        <v>234</v>
      </c>
      <c r="H703" s="195" t="s">
        <v>235</v>
      </c>
    </row>
    <row r="704" spans="1:8" ht="15.75" hidden="1" customHeight="1">
      <c r="A704" s="457" t="s">
        <v>307</v>
      </c>
      <c r="B704" s="457"/>
      <c r="C704" s="457"/>
      <c r="D704" s="457"/>
      <c r="E704" s="196" t="s">
        <v>138</v>
      </c>
      <c r="F704" s="197">
        <v>2.0000000000000001E-4</v>
      </c>
      <c r="G704" s="198">
        <v>15.05</v>
      </c>
      <c r="H704" s="198">
        <f t="shared" ref="H704:H714" si="14">F704*G704</f>
        <v>0</v>
      </c>
    </row>
    <row r="705" spans="1:8" ht="15.75" hidden="1" customHeight="1">
      <c r="A705" s="457" t="s">
        <v>308</v>
      </c>
      <c r="B705" s="457"/>
      <c r="C705" s="457"/>
      <c r="D705" s="457"/>
      <c r="E705" s="196" t="s">
        <v>138</v>
      </c>
      <c r="F705" s="197">
        <v>2.0000000000000001E-4</v>
      </c>
      <c r="G705" s="198">
        <v>88.36</v>
      </c>
      <c r="H705" s="198">
        <f t="shared" si="14"/>
        <v>0.02</v>
      </c>
    </row>
    <row r="706" spans="1:8" ht="15.75" hidden="1" customHeight="1">
      <c r="A706" s="457" t="s">
        <v>309</v>
      </c>
      <c r="B706" s="457"/>
      <c r="C706" s="457"/>
      <c r="D706" s="457"/>
      <c r="E706" s="196" t="s">
        <v>310</v>
      </c>
      <c r="F706" s="197">
        <v>9.5200000000000005E-4</v>
      </c>
      <c r="G706" s="198">
        <v>8.9</v>
      </c>
      <c r="H706" s="198">
        <f t="shared" si="14"/>
        <v>0.01</v>
      </c>
    </row>
    <row r="707" spans="1:8" ht="15.75" hidden="1" customHeight="1">
      <c r="A707" s="457" t="s">
        <v>311</v>
      </c>
      <c r="B707" s="457"/>
      <c r="C707" s="457"/>
      <c r="D707" s="457"/>
      <c r="E707" s="196" t="s">
        <v>310</v>
      </c>
      <c r="F707" s="197">
        <v>9.5200000000000005E-4</v>
      </c>
      <c r="G707" s="198">
        <v>33.270000000000003</v>
      </c>
      <c r="H707" s="198">
        <f t="shared" si="14"/>
        <v>0.03</v>
      </c>
    </row>
    <row r="708" spans="1:8" hidden="1">
      <c r="A708" s="457" t="s">
        <v>312</v>
      </c>
      <c r="B708" s="457"/>
      <c r="C708" s="457"/>
      <c r="D708" s="457"/>
      <c r="E708" s="196" t="s">
        <v>138</v>
      </c>
      <c r="F708" s="197">
        <v>9.5200000000000005E-4</v>
      </c>
      <c r="G708" s="198">
        <v>27.73</v>
      </c>
      <c r="H708" s="198">
        <f t="shared" si="14"/>
        <v>0.03</v>
      </c>
    </row>
    <row r="709" spans="1:8" ht="15.75" hidden="1" customHeight="1">
      <c r="A709" s="457" t="s">
        <v>313</v>
      </c>
      <c r="B709" s="457"/>
      <c r="C709" s="457"/>
      <c r="D709" s="457"/>
      <c r="E709" s="196" t="s">
        <v>138</v>
      </c>
      <c r="F709" s="197">
        <v>9.5200000000000005E-4</v>
      </c>
      <c r="G709" s="198">
        <v>11.73</v>
      </c>
      <c r="H709" s="198">
        <f t="shared" si="14"/>
        <v>0.01</v>
      </c>
    </row>
    <row r="710" spans="1:8" ht="15.75" hidden="1" customHeight="1">
      <c r="A710" s="457" t="s">
        <v>315</v>
      </c>
      <c r="B710" s="457"/>
      <c r="C710" s="457"/>
      <c r="D710" s="457"/>
      <c r="E710" s="196" t="s">
        <v>140</v>
      </c>
      <c r="F710" s="197">
        <v>6.9000000000000006E-2</v>
      </c>
      <c r="G710" s="198">
        <v>1.56</v>
      </c>
      <c r="H710" s="198">
        <f t="shared" si="14"/>
        <v>0.11</v>
      </c>
    </row>
    <row r="711" spans="1:8" ht="15.75" hidden="1" customHeight="1">
      <c r="A711" s="457" t="s">
        <v>316</v>
      </c>
      <c r="B711" s="457"/>
      <c r="C711" s="457"/>
      <c r="D711" s="457"/>
      <c r="E711" s="196" t="s">
        <v>140</v>
      </c>
      <c r="F711" s="197">
        <v>6.9000000000000006E-2</v>
      </c>
      <c r="G711" s="198">
        <v>0.47</v>
      </c>
      <c r="H711" s="198">
        <f t="shared" si="14"/>
        <v>0.03</v>
      </c>
    </row>
    <row r="712" spans="1:8" ht="15.75" hidden="1" customHeight="1">
      <c r="A712" s="457" t="s">
        <v>317</v>
      </c>
      <c r="B712" s="457"/>
      <c r="C712" s="457"/>
      <c r="D712" s="457"/>
      <c r="E712" s="196" t="s">
        <v>140</v>
      </c>
      <c r="F712" s="197">
        <v>6.9000000000000006E-2</v>
      </c>
      <c r="G712" s="198">
        <v>0.09</v>
      </c>
      <c r="H712" s="198">
        <f t="shared" si="14"/>
        <v>0.01</v>
      </c>
    </row>
    <row r="713" spans="1:8" ht="15.75" hidden="1" customHeight="1">
      <c r="A713" s="457" t="s">
        <v>318</v>
      </c>
      <c r="B713" s="457"/>
      <c r="C713" s="457"/>
      <c r="D713" s="457"/>
      <c r="E713" s="196" t="s">
        <v>140</v>
      </c>
      <c r="F713" s="197">
        <v>6.9000000000000006E-2</v>
      </c>
      <c r="G713" s="198">
        <v>0.04</v>
      </c>
      <c r="H713" s="198">
        <f t="shared" si="14"/>
        <v>0</v>
      </c>
    </row>
    <row r="714" spans="1:8" ht="15.75" hidden="1" customHeight="1">
      <c r="A714" s="457" t="s">
        <v>324</v>
      </c>
      <c r="B714" s="457"/>
      <c r="C714" s="457"/>
      <c r="D714" s="457"/>
      <c r="E714" s="196" t="s">
        <v>109</v>
      </c>
      <c r="F714" s="197">
        <v>0.26</v>
      </c>
      <c r="G714" s="198">
        <v>26.83</v>
      </c>
      <c r="H714" s="198">
        <f t="shared" si="14"/>
        <v>6.98</v>
      </c>
    </row>
    <row r="715" spans="1:8" hidden="1">
      <c r="A715" s="460" t="s">
        <v>240</v>
      </c>
      <c r="B715" s="460"/>
      <c r="C715" s="460"/>
      <c r="D715" s="460"/>
      <c r="E715" s="460"/>
      <c r="F715" s="461"/>
      <c r="G715" s="460"/>
      <c r="H715" s="199">
        <f>SUM(H704:H714)</f>
        <v>7.23</v>
      </c>
    </row>
    <row r="716" spans="1:8" hidden="1">
      <c r="A716" s="452"/>
      <c r="B716" s="453"/>
      <c r="C716" s="453"/>
      <c r="D716" s="453"/>
      <c r="E716" s="453"/>
      <c r="F716" s="454"/>
      <c r="G716" s="453"/>
      <c r="H716" s="455"/>
    </row>
    <row r="717" spans="1:8" ht="15.75" hidden="1" customHeight="1">
      <c r="A717" s="458" t="s">
        <v>241</v>
      </c>
      <c r="B717" s="458"/>
      <c r="C717" s="458"/>
      <c r="D717" s="458"/>
      <c r="E717" s="458"/>
      <c r="F717" s="459"/>
      <c r="G717" s="458"/>
      <c r="H717" s="200">
        <f>H701+H715</f>
        <v>12.86</v>
      </c>
    </row>
    <row r="718" spans="1:8" hidden="1">
      <c r="A718" s="452"/>
      <c r="B718" s="453"/>
      <c r="C718" s="453"/>
      <c r="D718" s="453"/>
      <c r="E718" s="453"/>
      <c r="F718" s="454"/>
      <c r="G718" s="453"/>
      <c r="H718" s="455"/>
    </row>
    <row r="719" spans="1:8" ht="15.75" hidden="1" customHeight="1">
      <c r="A719" s="465" t="s">
        <v>996</v>
      </c>
      <c r="B719" s="465"/>
      <c r="C719" s="465"/>
      <c r="D719" s="465"/>
      <c r="E719" s="466" t="s">
        <v>993</v>
      </c>
      <c r="F719" s="467"/>
      <c r="G719" s="468"/>
      <c r="H719" s="468"/>
    </row>
    <row r="720" spans="1:8" ht="15.75" hidden="1" customHeight="1">
      <c r="A720" s="465" t="s">
        <v>325</v>
      </c>
      <c r="B720" s="465"/>
      <c r="C720" s="465"/>
      <c r="D720" s="465"/>
      <c r="E720" s="465"/>
      <c r="F720" s="469"/>
      <c r="G720" s="465"/>
      <c r="H720" s="465"/>
    </row>
    <row r="721" spans="1:8" hidden="1">
      <c r="A721" s="452"/>
      <c r="B721" s="453"/>
      <c r="C721" s="453"/>
      <c r="D721" s="453"/>
      <c r="E721" s="453"/>
      <c r="F721" s="454"/>
      <c r="G721" s="453"/>
      <c r="H721" s="455"/>
    </row>
    <row r="722" spans="1:8" ht="31.5" hidden="1">
      <c r="A722" s="456" t="s">
        <v>108</v>
      </c>
      <c r="B722" s="456"/>
      <c r="C722" s="456"/>
      <c r="D722" s="456"/>
      <c r="E722" s="193" t="s">
        <v>138</v>
      </c>
      <c r="F722" s="194" t="s">
        <v>233</v>
      </c>
      <c r="G722" s="194" t="s">
        <v>234</v>
      </c>
      <c r="H722" s="195" t="s">
        <v>235</v>
      </c>
    </row>
    <row r="723" spans="1:8" ht="15.75" hidden="1" customHeight="1">
      <c r="A723" s="457" t="s">
        <v>350</v>
      </c>
      <c r="B723" s="457"/>
      <c r="C723" s="457"/>
      <c r="D723" s="457"/>
      <c r="E723" s="196" t="s">
        <v>140</v>
      </c>
      <c r="F723" s="197">
        <v>8.8999999999999996E-2</v>
      </c>
      <c r="G723" s="198">
        <v>11.4</v>
      </c>
      <c r="H723" s="198">
        <f>F723*G723</f>
        <v>1.01</v>
      </c>
    </row>
    <row r="724" spans="1:8" ht="15.75" hidden="1" customHeight="1">
      <c r="A724" s="457" t="s">
        <v>360</v>
      </c>
      <c r="B724" s="457"/>
      <c r="C724" s="457"/>
      <c r="D724" s="457"/>
      <c r="E724" s="196" t="s">
        <v>140</v>
      </c>
      <c r="F724" s="197">
        <v>0.24399999999999999</v>
      </c>
      <c r="G724" s="198">
        <v>14.04</v>
      </c>
      <c r="H724" s="198">
        <f>F724*G724</f>
        <v>3.43</v>
      </c>
    </row>
    <row r="725" spans="1:8" hidden="1">
      <c r="A725" s="460" t="s">
        <v>236</v>
      </c>
      <c r="B725" s="460"/>
      <c r="C725" s="460"/>
      <c r="D725" s="460"/>
      <c r="E725" s="460"/>
      <c r="F725" s="461"/>
      <c r="G725" s="460"/>
      <c r="H725" s="198">
        <f>H723+H724</f>
        <v>4.4400000000000004</v>
      </c>
    </row>
    <row r="726" spans="1:8" hidden="1">
      <c r="A726" s="460" t="s">
        <v>237</v>
      </c>
      <c r="B726" s="460"/>
      <c r="C726" s="460"/>
      <c r="D726" s="460"/>
      <c r="E726" s="460"/>
      <c r="F726" s="461"/>
      <c r="G726" s="460"/>
      <c r="H726" s="199">
        <f>H725</f>
        <v>4.4400000000000004</v>
      </c>
    </row>
    <row r="727" spans="1:8" hidden="1">
      <c r="A727" s="452"/>
      <c r="B727" s="453"/>
      <c r="C727" s="453"/>
      <c r="D727" s="453"/>
      <c r="E727" s="453"/>
      <c r="F727" s="454"/>
      <c r="G727" s="453"/>
      <c r="H727" s="455"/>
    </row>
    <row r="728" spans="1:8" ht="31.5" hidden="1">
      <c r="A728" s="456" t="s">
        <v>238</v>
      </c>
      <c r="B728" s="456"/>
      <c r="C728" s="456"/>
      <c r="D728" s="456"/>
      <c r="E728" s="193" t="s">
        <v>138</v>
      </c>
      <c r="F728" s="194" t="s">
        <v>239</v>
      </c>
      <c r="G728" s="194" t="s">
        <v>234</v>
      </c>
      <c r="H728" s="195" t="s">
        <v>235</v>
      </c>
    </row>
    <row r="729" spans="1:8" ht="15.75" hidden="1" customHeight="1">
      <c r="A729" s="457" t="s">
        <v>307</v>
      </c>
      <c r="B729" s="457"/>
      <c r="C729" s="457"/>
      <c r="D729" s="457"/>
      <c r="E729" s="196" t="s">
        <v>138</v>
      </c>
      <c r="F729" s="197">
        <v>2.5799999999999998E-4</v>
      </c>
      <c r="G729" s="198">
        <v>15.05</v>
      </c>
      <c r="H729" s="198">
        <f t="shared" ref="H729:H739" si="15">F729*G729</f>
        <v>0</v>
      </c>
    </row>
    <row r="730" spans="1:8" ht="15.75" hidden="1" customHeight="1">
      <c r="A730" s="457" t="s">
        <v>308</v>
      </c>
      <c r="B730" s="457"/>
      <c r="C730" s="457"/>
      <c r="D730" s="457"/>
      <c r="E730" s="196" t="s">
        <v>138</v>
      </c>
      <c r="F730" s="197">
        <v>2.5799999999999998E-4</v>
      </c>
      <c r="G730" s="198">
        <v>88.36</v>
      </c>
      <c r="H730" s="198">
        <f t="shared" si="15"/>
        <v>0.02</v>
      </c>
    </row>
    <row r="731" spans="1:8" ht="15.75" hidden="1" customHeight="1">
      <c r="A731" s="457" t="s">
        <v>309</v>
      </c>
      <c r="B731" s="457"/>
      <c r="C731" s="457"/>
      <c r="D731" s="457"/>
      <c r="E731" s="196" t="s">
        <v>310</v>
      </c>
      <c r="F731" s="197">
        <v>1.2279999999999999E-3</v>
      </c>
      <c r="G731" s="198">
        <v>8.9</v>
      </c>
      <c r="H731" s="198">
        <f t="shared" si="15"/>
        <v>0.01</v>
      </c>
    </row>
    <row r="732" spans="1:8" ht="15.75" hidden="1" customHeight="1">
      <c r="A732" s="457" t="s">
        <v>311</v>
      </c>
      <c r="B732" s="457"/>
      <c r="C732" s="457"/>
      <c r="D732" s="457"/>
      <c r="E732" s="196" t="s">
        <v>310</v>
      </c>
      <c r="F732" s="197">
        <v>1.2279999999999999E-3</v>
      </c>
      <c r="G732" s="198">
        <v>33.270000000000003</v>
      </c>
      <c r="H732" s="198">
        <f t="shared" si="15"/>
        <v>0.04</v>
      </c>
    </row>
    <row r="733" spans="1:8" hidden="1">
      <c r="A733" s="457" t="s">
        <v>312</v>
      </c>
      <c r="B733" s="457"/>
      <c r="C733" s="457"/>
      <c r="D733" s="457"/>
      <c r="E733" s="196" t="s">
        <v>138</v>
      </c>
      <c r="F733" s="197">
        <v>1.2279999999999999E-3</v>
      </c>
      <c r="G733" s="198">
        <v>27.73</v>
      </c>
      <c r="H733" s="198">
        <f t="shared" si="15"/>
        <v>0.03</v>
      </c>
    </row>
    <row r="734" spans="1:8" ht="15.75" hidden="1" customHeight="1">
      <c r="A734" s="457" t="s">
        <v>313</v>
      </c>
      <c r="B734" s="457"/>
      <c r="C734" s="457"/>
      <c r="D734" s="457"/>
      <c r="E734" s="196" t="s">
        <v>138</v>
      </c>
      <c r="F734" s="197">
        <v>1.2279999999999999E-3</v>
      </c>
      <c r="G734" s="198">
        <v>11.73</v>
      </c>
      <c r="H734" s="198">
        <f t="shared" si="15"/>
        <v>0.01</v>
      </c>
    </row>
    <row r="735" spans="1:8" ht="15.75" hidden="1" customHeight="1">
      <c r="A735" s="457" t="s">
        <v>315</v>
      </c>
      <c r="B735" s="457"/>
      <c r="C735" s="457"/>
      <c r="D735" s="457"/>
      <c r="E735" s="196" t="s">
        <v>140</v>
      </c>
      <c r="F735" s="197">
        <v>8.8999999999999996E-2</v>
      </c>
      <c r="G735" s="198">
        <v>1.56</v>
      </c>
      <c r="H735" s="198">
        <f t="shared" si="15"/>
        <v>0.14000000000000001</v>
      </c>
    </row>
    <row r="736" spans="1:8" ht="15.75" hidden="1" customHeight="1">
      <c r="A736" s="457" t="s">
        <v>316</v>
      </c>
      <c r="B736" s="457"/>
      <c r="C736" s="457"/>
      <c r="D736" s="457"/>
      <c r="E736" s="196" t="s">
        <v>140</v>
      </c>
      <c r="F736" s="197">
        <v>8.8999999999999996E-2</v>
      </c>
      <c r="G736" s="198">
        <v>0.47</v>
      </c>
      <c r="H736" s="198">
        <f t="shared" si="15"/>
        <v>0.04</v>
      </c>
    </row>
    <row r="737" spans="1:8" ht="15.75" hidden="1" customHeight="1">
      <c r="A737" s="457" t="s">
        <v>317</v>
      </c>
      <c r="B737" s="457"/>
      <c r="C737" s="457"/>
      <c r="D737" s="457"/>
      <c r="E737" s="196" t="s">
        <v>140</v>
      </c>
      <c r="F737" s="197">
        <v>8.8999999999999996E-2</v>
      </c>
      <c r="G737" s="198">
        <v>0.09</v>
      </c>
      <c r="H737" s="198">
        <f t="shared" si="15"/>
        <v>0.01</v>
      </c>
    </row>
    <row r="738" spans="1:8" ht="15.75" hidden="1" customHeight="1">
      <c r="A738" s="457" t="s">
        <v>318</v>
      </c>
      <c r="B738" s="457"/>
      <c r="C738" s="457"/>
      <c r="D738" s="457"/>
      <c r="E738" s="196" t="s">
        <v>140</v>
      </c>
      <c r="F738" s="197">
        <v>8.8999999999999996E-2</v>
      </c>
      <c r="G738" s="198">
        <v>0.04</v>
      </c>
      <c r="H738" s="198">
        <f t="shared" si="15"/>
        <v>0</v>
      </c>
    </row>
    <row r="739" spans="1:8" ht="15.75" hidden="1" customHeight="1">
      <c r="A739" s="457" t="s">
        <v>322</v>
      </c>
      <c r="B739" s="457"/>
      <c r="C739" s="457"/>
      <c r="D739" s="457"/>
      <c r="E739" s="196" t="s">
        <v>109</v>
      </c>
      <c r="F739" s="197">
        <v>0.33</v>
      </c>
      <c r="G739" s="198">
        <v>21.22</v>
      </c>
      <c r="H739" s="198">
        <f t="shared" si="15"/>
        <v>7</v>
      </c>
    </row>
    <row r="740" spans="1:8" hidden="1">
      <c r="A740" s="460" t="s">
        <v>240</v>
      </c>
      <c r="B740" s="460"/>
      <c r="C740" s="460"/>
      <c r="D740" s="460"/>
      <c r="E740" s="460"/>
      <c r="F740" s="461"/>
      <c r="G740" s="460"/>
      <c r="H740" s="199">
        <f>SUM(H729:H739)</f>
        <v>7.3</v>
      </c>
    </row>
    <row r="741" spans="1:8" hidden="1">
      <c r="A741" s="452"/>
      <c r="B741" s="453"/>
      <c r="C741" s="453"/>
      <c r="D741" s="453"/>
      <c r="E741" s="453"/>
      <c r="F741" s="454"/>
      <c r="G741" s="453"/>
      <c r="H741" s="455"/>
    </row>
    <row r="742" spans="1:8" ht="15.75" hidden="1" customHeight="1">
      <c r="A742" s="458" t="s">
        <v>241</v>
      </c>
      <c r="B742" s="458"/>
      <c r="C742" s="458"/>
      <c r="D742" s="458"/>
      <c r="E742" s="458"/>
      <c r="F742" s="459"/>
      <c r="G742" s="458"/>
      <c r="H742" s="200">
        <f>H726+H740</f>
        <v>11.74</v>
      </c>
    </row>
    <row r="743" spans="1:8" hidden="1">
      <c r="A743" s="462"/>
      <c r="B743" s="463"/>
      <c r="C743" s="463"/>
      <c r="D743" s="463"/>
      <c r="E743" s="463"/>
      <c r="F743" s="463"/>
      <c r="G743" s="463"/>
      <c r="H743" s="464"/>
    </row>
    <row r="744" spans="1:8" ht="15.75" hidden="1" customHeight="1">
      <c r="A744" s="465" t="s">
        <v>991</v>
      </c>
      <c r="B744" s="465"/>
      <c r="C744" s="465"/>
      <c r="D744" s="465"/>
      <c r="E744" s="466" t="s">
        <v>993</v>
      </c>
      <c r="F744" s="467"/>
      <c r="G744" s="468"/>
      <c r="H744" s="468"/>
    </row>
    <row r="745" spans="1:8" ht="15.75" hidden="1" customHeight="1">
      <c r="A745" s="465" t="s">
        <v>326</v>
      </c>
      <c r="B745" s="465"/>
      <c r="C745" s="465"/>
      <c r="D745" s="465"/>
      <c r="E745" s="465"/>
      <c r="F745" s="469"/>
      <c r="G745" s="465"/>
      <c r="H745" s="465"/>
    </row>
    <row r="746" spans="1:8" hidden="1">
      <c r="A746" s="452"/>
      <c r="B746" s="453"/>
      <c r="C746" s="453"/>
      <c r="D746" s="453"/>
      <c r="E746" s="453"/>
      <c r="F746" s="454"/>
      <c r="G746" s="453"/>
      <c r="H746" s="455"/>
    </row>
    <row r="747" spans="1:8" ht="31.5" hidden="1">
      <c r="A747" s="456" t="s">
        <v>108</v>
      </c>
      <c r="B747" s="456"/>
      <c r="C747" s="456"/>
      <c r="D747" s="456"/>
      <c r="E747" s="193" t="s">
        <v>138</v>
      </c>
      <c r="F747" s="194" t="s">
        <v>233</v>
      </c>
      <c r="G747" s="194" t="s">
        <v>234</v>
      </c>
      <c r="H747" s="195" t="s">
        <v>235</v>
      </c>
    </row>
    <row r="748" spans="1:8" ht="15.75" hidden="1" customHeight="1">
      <c r="A748" s="457" t="s">
        <v>350</v>
      </c>
      <c r="B748" s="457"/>
      <c r="C748" s="457"/>
      <c r="D748" s="457"/>
      <c r="E748" s="196" t="s">
        <v>140</v>
      </c>
      <c r="F748" s="197">
        <v>8.8999999999999996E-2</v>
      </c>
      <c r="G748" s="198">
        <v>11.4</v>
      </c>
      <c r="H748" s="198">
        <f>F748*G748</f>
        <v>1.01</v>
      </c>
    </row>
    <row r="749" spans="1:8" ht="15.75" hidden="1" customHeight="1">
      <c r="A749" s="457" t="s">
        <v>360</v>
      </c>
      <c r="B749" s="457"/>
      <c r="C749" s="457"/>
      <c r="D749" s="457"/>
      <c r="E749" s="196" t="s">
        <v>140</v>
      </c>
      <c r="F749" s="197">
        <v>0.24399999999999999</v>
      </c>
      <c r="G749" s="198">
        <v>14.04</v>
      </c>
      <c r="H749" s="198">
        <f>F749*G749</f>
        <v>3.43</v>
      </c>
    </row>
    <row r="750" spans="1:8" hidden="1">
      <c r="A750" s="460" t="s">
        <v>236</v>
      </c>
      <c r="B750" s="460"/>
      <c r="C750" s="460"/>
      <c r="D750" s="460"/>
      <c r="E750" s="460"/>
      <c r="F750" s="461"/>
      <c r="G750" s="460"/>
      <c r="H750" s="198">
        <f>H748+H749</f>
        <v>4.4400000000000004</v>
      </c>
    </row>
    <row r="751" spans="1:8" hidden="1">
      <c r="A751" s="460" t="s">
        <v>237</v>
      </c>
      <c r="B751" s="460"/>
      <c r="C751" s="460"/>
      <c r="D751" s="460"/>
      <c r="E751" s="460"/>
      <c r="F751" s="461"/>
      <c r="G751" s="460"/>
      <c r="H751" s="199">
        <f>H750</f>
        <v>4.4400000000000004</v>
      </c>
    </row>
    <row r="752" spans="1:8" hidden="1">
      <c r="A752" s="452"/>
      <c r="B752" s="453"/>
      <c r="C752" s="453"/>
      <c r="D752" s="453"/>
      <c r="E752" s="453"/>
      <c r="F752" s="454"/>
      <c r="G752" s="453"/>
      <c r="H752" s="455"/>
    </row>
    <row r="753" spans="1:8" ht="31.5" hidden="1">
      <c r="A753" s="456" t="s">
        <v>238</v>
      </c>
      <c r="B753" s="456"/>
      <c r="C753" s="456"/>
      <c r="D753" s="456"/>
      <c r="E753" s="193" t="s">
        <v>138</v>
      </c>
      <c r="F753" s="194" t="s">
        <v>239</v>
      </c>
      <c r="G753" s="194" t="s">
        <v>234</v>
      </c>
      <c r="H753" s="195" t="s">
        <v>235</v>
      </c>
    </row>
    <row r="754" spans="1:8" ht="15.75" hidden="1" customHeight="1">
      <c r="A754" s="457" t="s">
        <v>307</v>
      </c>
      <c r="B754" s="457"/>
      <c r="C754" s="457"/>
      <c r="D754" s="457"/>
      <c r="E754" s="196" t="s">
        <v>138</v>
      </c>
      <c r="F754" s="197">
        <v>2.5799999999999998E-4</v>
      </c>
      <c r="G754" s="198">
        <v>15.05</v>
      </c>
      <c r="H754" s="198">
        <f t="shared" ref="H754:H764" si="16">F754*G754</f>
        <v>0</v>
      </c>
    </row>
    <row r="755" spans="1:8" ht="15.75" hidden="1" customHeight="1">
      <c r="A755" s="457" t="s">
        <v>308</v>
      </c>
      <c r="B755" s="457"/>
      <c r="C755" s="457"/>
      <c r="D755" s="457"/>
      <c r="E755" s="196" t="s">
        <v>138</v>
      </c>
      <c r="F755" s="197">
        <v>2.5799999999999998E-4</v>
      </c>
      <c r="G755" s="198">
        <v>88.36</v>
      </c>
      <c r="H755" s="198">
        <f t="shared" si="16"/>
        <v>0.02</v>
      </c>
    </row>
    <row r="756" spans="1:8" ht="15.75" hidden="1" customHeight="1">
      <c r="A756" s="457" t="s">
        <v>309</v>
      </c>
      <c r="B756" s="457"/>
      <c r="C756" s="457"/>
      <c r="D756" s="457"/>
      <c r="E756" s="196" t="s">
        <v>310</v>
      </c>
      <c r="F756" s="197">
        <v>1.2279999999999999E-3</v>
      </c>
      <c r="G756" s="198">
        <v>8.9</v>
      </c>
      <c r="H756" s="198">
        <f t="shared" si="16"/>
        <v>0.01</v>
      </c>
    </row>
    <row r="757" spans="1:8" ht="15.75" hidden="1" customHeight="1">
      <c r="A757" s="457" t="s">
        <v>311</v>
      </c>
      <c r="B757" s="457"/>
      <c r="C757" s="457"/>
      <c r="D757" s="457"/>
      <c r="E757" s="196" t="s">
        <v>310</v>
      </c>
      <c r="F757" s="197">
        <v>1.2279999999999999E-3</v>
      </c>
      <c r="G757" s="198">
        <v>33.270000000000003</v>
      </c>
      <c r="H757" s="198">
        <f t="shared" si="16"/>
        <v>0.04</v>
      </c>
    </row>
    <row r="758" spans="1:8" hidden="1">
      <c r="A758" s="457" t="s">
        <v>312</v>
      </c>
      <c r="B758" s="457"/>
      <c r="C758" s="457"/>
      <c r="D758" s="457"/>
      <c r="E758" s="196" t="s">
        <v>138</v>
      </c>
      <c r="F758" s="197">
        <v>1.2279999999999999E-3</v>
      </c>
      <c r="G758" s="198">
        <v>27.73</v>
      </c>
      <c r="H758" s="198">
        <f t="shared" si="16"/>
        <v>0.03</v>
      </c>
    </row>
    <row r="759" spans="1:8" ht="15.75" hidden="1" customHeight="1">
      <c r="A759" s="457" t="s">
        <v>313</v>
      </c>
      <c r="B759" s="457"/>
      <c r="C759" s="457"/>
      <c r="D759" s="457"/>
      <c r="E759" s="196" t="s">
        <v>138</v>
      </c>
      <c r="F759" s="197">
        <v>1.2279999999999999E-3</v>
      </c>
      <c r="G759" s="198">
        <v>11.73</v>
      </c>
      <c r="H759" s="198">
        <f t="shared" si="16"/>
        <v>0.01</v>
      </c>
    </row>
    <row r="760" spans="1:8" ht="15.75" hidden="1" customHeight="1">
      <c r="A760" s="457" t="s">
        <v>315</v>
      </c>
      <c r="B760" s="457"/>
      <c r="C760" s="457"/>
      <c r="D760" s="457"/>
      <c r="E760" s="196" t="s">
        <v>140</v>
      </c>
      <c r="F760" s="197">
        <v>8.8999999999999996E-2</v>
      </c>
      <c r="G760" s="198">
        <v>1.56</v>
      </c>
      <c r="H760" s="198">
        <f t="shared" si="16"/>
        <v>0.14000000000000001</v>
      </c>
    </row>
    <row r="761" spans="1:8" ht="15.75" hidden="1" customHeight="1">
      <c r="A761" s="457" t="s">
        <v>316</v>
      </c>
      <c r="B761" s="457"/>
      <c r="C761" s="457"/>
      <c r="D761" s="457"/>
      <c r="E761" s="196" t="s">
        <v>140</v>
      </c>
      <c r="F761" s="197">
        <v>8.8999999999999996E-2</v>
      </c>
      <c r="G761" s="198">
        <v>0.47</v>
      </c>
      <c r="H761" s="198">
        <f t="shared" si="16"/>
        <v>0.04</v>
      </c>
    </row>
    <row r="762" spans="1:8" ht="15.75" hidden="1" customHeight="1">
      <c r="A762" s="457" t="s">
        <v>317</v>
      </c>
      <c r="B762" s="457"/>
      <c r="C762" s="457"/>
      <c r="D762" s="457"/>
      <c r="E762" s="196" t="s">
        <v>140</v>
      </c>
      <c r="F762" s="197">
        <v>8.8999999999999996E-2</v>
      </c>
      <c r="G762" s="198">
        <v>0.09</v>
      </c>
      <c r="H762" s="198">
        <f t="shared" si="16"/>
        <v>0.01</v>
      </c>
    </row>
    <row r="763" spans="1:8" ht="15.75" hidden="1" customHeight="1">
      <c r="A763" s="457" t="s">
        <v>318</v>
      </c>
      <c r="B763" s="457"/>
      <c r="C763" s="457"/>
      <c r="D763" s="457"/>
      <c r="E763" s="196" t="s">
        <v>140</v>
      </c>
      <c r="F763" s="197">
        <v>8.8999999999999996E-2</v>
      </c>
      <c r="G763" s="198">
        <v>0.04</v>
      </c>
      <c r="H763" s="198">
        <f t="shared" si="16"/>
        <v>0</v>
      </c>
    </row>
    <row r="764" spans="1:8" ht="15.75" hidden="1" customHeight="1">
      <c r="A764" s="457" t="s">
        <v>324</v>
      </c>
      <c r="B764" s="457"/>
      <c r="C764" s="457"/>
      <c r="D764" s="457"/>
      <c r="E764" s="196" t="s">
        <v>109</v>
      </c>
      <c r="F764" s="197">
        <v>0.33</v>
      </c>
      <c r="G764" s="198">
        <v>26.83</v>
      </c>
      <c r="H764" s="198">
        <f t="shared" si="16"/>
        <v>8.85</v>
      </c>
    </row>
    <row r="765" spans="1:8" hidden="1">
      <c r="A765" s="460" t="s">
        <v>240</v>
      </c>
      <c r="B765" s="460"/>
      <c r="C765" s="460"/>
      <c r="D765" s="460"/>
      <c r="E765" s="460"/>
      <c r="F765" s="461"/>
      <c r="G765" s="460"/>
      <c r="H765" s="199">
        <f>SUM(H754:H764)</f>
        <v>9.15</v>
      </c>
    </row>
    <row r="766" spans="1:8" hidden="1">
      <c r="A766" s="452"/>
      <c r="B766" s="453"/>
      <c r="C766" s="453"/>
      <c r="D766" s="453"/>
      <c r="E766" s="453"/>
      <c r="F766" s="454"/>
      <c r="G766" s="453"/>
      <c r="H766" s="455"/>
    </row>
    <row r="767" spans="1:8" ht="15.75" hidden="1" customHeight="1">
      <c r="A767" s="458" t="s">
        <v>241</v>
      </c>
      <c r="B767" s="458"/>
      <c r="C767" s="458"/>
      <c r="D767" s="458"/>
      <c r="E767" s="458"/>
      <c r="F767" s="459"/>
      <c r="G767" s="458"/>
      <c r="H767" s="200">
        <f>H751+H765</f>
        <v>13.59</v>
      </c>
    </row>
    <row r="768" spans="1:8" ht="15.75" hidden="1" customHeight="1"/>
    <row r="769" spans="1:8" ht="15.75" hidden="1" customHeight="1">
      <c r="A769" s="440" t="s">
        <v>327</v>
      </c>
      <c r="B769" s="440"/>
      <c r="C769" s="440"/>
      <c r="D769" s="440"/>
      <c r="E769" s="441" t="s">
        <v>231</v>
      </c>
      <c r="F769" s="442"/>
      <c r="G769" s="443"/>
      <c r="H769" s="443"/>
    </row>
    <row r="770" spans="1:8" ht="15.75" hidden="1" customHeight="1">
      <c r="A770" s="440" t="s">
        <v>302</v>
      </c>
      <c r="B770" s="440"/>
      <c r="C770" s="440"/>
      <c r="D770" s="440"/>
      <c r="E770" s="440"/>
      <c r="F770" s="444"/>
      <c r="G770" s="440"/>
      <c r="H770" s="440"/>
    </row>
    <row r="771" spans="1:8" ht="15.75" hidden="1" customHeight="1">
      <c r="A771" s="431"/>
      <c r="B771" s="431"/>
      <c r="C771" s="431"/>
      <c r="D771" s="431"/>
      <c r="E771" s="431"/>
      <c r="F771" s="432"/>
      <c r="G771" s="431"/>
      <c r="H771" s="431"/>
    </row>
    <row r="772" spans="1:8" ht="31.5" hidden="1" customHeight="1">
      <c r="A772" s="448" t="s">
        <v>108</v>
      </c>
      <c r="B772" s="448"/>
      <c r="C772" s="448"/>
      <c r="D772" s="448"/>
      <c r="E772" s="75" t="s">
        <v>138</v>
      </c>
      <c r="F772" s="76" t="s">
        <v>233</v>
      </c>
      <c r="G772" s="76" t="s">
        <v>234</v>
      </c>
      <c r="H772" s="77" t="s">
        <v>235</v>
      </c>
    </row>
    <row r="773" spans="1:8" ht="15.75" hidden="1" customHeight="1">
      <c r="A773" s="431" t="s">
        <v>174</v>
      </c>
      <c r="B773" s="431"/>
      <c r="C773" s="431"/>
      <c r="D773" s="431"/>
      <c r="E773" s="78" t="s">
        <v>140</v>
      </c>
      <c r="F773" s="216">
        <v>0.9</v>
      </c>
      <c r="G773" s="217">
        <v>11.4</v>
      </c>
      <c r="H773" s="217">
        <f>F773*G773</f>
        <v>10.26</v>
      </c>
    </row>
    <row r="774" spans="1:8" ht="15.75" hidden="1" customHeight="1">
      <c r="A774" s="431" t="s">
        <v>175</v>
      </c>
      <c r="B774" s="431"/>
      <c r="C774" s="431"/>
      <c r="D774" s="431"/>
      <c r="E774" s="78" t="s">
        <v>140</v>
      </c>
      <c r="F774" s="216">
        <v>0.25</v>
      </c>
      <c r="G774" s="217">
        <v>13.47</v>
      </c>
      <c r="H774" s="217">
        <f>F774*G774</f>
        <v>3.37</v>
      </c>
    </row>
    <row r="775" spans="1:8" ht="15.75" hidden="1" customHeight="1">
      <c r="A775" s="429" t="s">
        <v>236</v>
      </c>
      <c r="B775" s="429"/>
      <c r="C775" s="429"/>
      <c r="D775" s="429"/>
      <c r="E775" s="429"/>
      <c r="F775" s="430"/>
      <c r="G775" s="429"/>
      <c r="H775" s="79">
        <f>SUM(H773:H774)</f>
        <v>13.63</v>
      </c>
    </row>
    <row r="776" spans="1:8" ht="15.75" hidden="1" customHeight="1">
      <c r="A776" s="80"/>
      <c r="B776" s="80"/>
      <c r="C776" s="80"/>
      <c r="D776" s="80"/>
      <c r="E776" s="81"/>
      <c r="F776" s="82"/>
      <c r="G776" s="81"/>
      <c r="H776" s="81"/>
    </row>
    <row r="777" spans="1:8" ht="15.75" hidden="1" customHeight="1">
      <c r="A777" s="429" t="s">
        <v>237</v>
      </c>
      <c r="B777" s="429"/>
      <c r="C777" s="429"/>
      <c r="D777" s="429"/>
      <c r="E777" s="429"/>
      <c r="F777" s="430"/>
      <c r="G777" s="429"/>
      <c r="H777" s="79">
        <f>H775</f>
        <v>13.63</v>
      </c>
    </row>
    <row r="778" spans="1:8" ht="15.75" hidden="1" customHeight="1">
      <c r="A778" s="431"/>
      <c r="B778" s="431"/>
      <c r="C778" s="431"/>
      <c r="D778" s="431"/>
      <c r="E778" s="431"/>
      <c r="F778" s="432"/>
      <c r="G778" s="431"/>
      <c r="H778" s="431"/>
    </row>
    <row r="779" spans="1:8" ht="31.5" hidden="1" customHeight="1">
      <c r="A779" s="448" t="s">
        <v>238</v>
      </c>
      <c r="B779" s="448"/>
      <c r="C779" s="448"/>
      <c r="D779" s="448"/>
      <c r="E779" s="75" t="s">
        <v>138</v>
      </c>
      <c r="F779" s="76" t="s">
        <v>239</v>
      </c>
      <c r="G779" s="76" t="s">
        <v>234</v>
      </c>
      <c r="H779" s="77" t="s">
        <v>235</v>
      </c>
    </row>
    <row r="780" spans="1:8" ht="15.75" hidden="1" customHeight="1">
      <c r="A780" s="431" t="s">
        <v>303</v>
      </c>
      <c r="B780" s="431"/>
      <c r="C780" s="431"/>
      <c r="D780" s="431"/>
      <c r="E780" s="78" t="s">
        <v>139</v>
      </c>
      <c r="F780" s="216">
        <v>0.25</v>
      </c>
      <c r="G780" s="217">
        <v>1.2</v>
      </c>
      <c r="H780" s="217">
        <f>F780*G780</f>
        <v>0.3</v>
      </c>
    </row>
    <row r="781" spans="1:8" ht="15.75" hidden="1" customHeight="1">
      <c r="A781" s="431" t="s">
        <v>304</v>
      </c>
      <c r="B781" s="431"/>
      <c r="C781" s="431"/>
      <c r="D781" s="431"/>
      <c r="E781" s="78" t="s">
        <v>147</v>
      </c>
      <c r="F781" s="216">
        <v>1.05</v>
      </c>
      <c r="G781" s="217">
        <v>388</v>
      </c>
      <c r="H781" s="217">
        <f>F781*G781</f>
        <v>407.4</v>
      </c>
    </row>
    <row r="782" spans="1:8" ht="15.75" hidden="1" customHeight="1">
      <c r="A782" s="429" t="s">
        <v>240</v>
      </c>
      <c r="B782" s="429"/>
      <c r="C782" s="429"/>
      <c r="D782" s="429"/>
      <c r="E782" s="429"/>
      <c r="F782" s="430"/>
      <c r="G782" s="429"/>
      <c r="H782" s="79">
        <f>SUM(H780:H781)</f>
        <v>407.7</v>
      </c>
    </row>
    <row r="783" spans="1:8" ht="15.75" hidden="1" customHeight="1">
      <c r="A783" s="431"/>
      <c r="B783" s="431"/>
      <c r="C783" s="431"/>
      <c r="D783" s="431"/>
      <c r="E783" s="431"/>
      <c r="F783" s="432"/>
      <c r="G783" s="431"/>
      <c r="H783" s="431"/>
    </row>
    <row r="784" spans="1:8" ht="15.75" hidden="1" customHeight="1">
      <c r="A784" s="433" t="s">
        <v>241</v>
      </c>
      <c r="B784" s="433"/>
      <c r="C784" s="433"/>
      <c r="D784" s="433"/>
      <c r="E784" s="433"/>
      <c r="F784" s="434"/>
      <c r="G784" s="433"/>
      <c r="H784" s="83">
        <f>H777+H782</f>
        <v>421.33</v>
      </c>
    </row>
    <row r="785" spans="1:8" ht="15.75" hidden="1" customHeight="1"/>
    <row r="786" spans="1:8" ht="15.75" hidden="1" customHeight="1">
      <c r="A786" s="440" t="s">
        <v>330</v>
      </c>
      <c r="B786" s="440"/>
      <c r="C786" s="440"/>
      <c r="D786" s="440"/>
      <c r="E786" s="441" t="s">
        <v>231</v>
      </c>
      <c r="F786" s="442"/>
      <c r="G786" s="443"/>
      <c r="H786" s="443"/>
    </row>
    <row r="787" spans="1:8" ht="39" hidden="1" customHeight="1">
      <c r="A787" s="440" t="s">
        <v>334</v>
      </c>
      <c r="B787" s="440"/>
      <c r="C787" s="440"/>
      <c r="D787" s="440"/>
      <c r="E787" s="440"/>
      <c r="F787" s="444"/>
      <c r="G787" s="440"/>
      <c r="H787" s="440"/>
    </row>
    <row r="788" spans="1:8" ht="15.75" hidden="1" customHeight="1">
      <c r="A788" s="431"/>
      <c r="B788" s="431"/>
      <c r="C788" s="431"/>
      <c r="D788" s="431"/>
      <c r="E788" s="431"/>
      <c r="F788" s="432"/>
      <c r="G788" s="431"/>
      <c r="H788" s="431"/>
    </row>
    <row r="789" spans="1:8" ht="31.5" hidden="1" customHeight="1">
      <c r="A789" s="448" t="s">
        <v>108</v>
      </c>
      <c r="B789" s="448"/>
      <c r="C789" s="448"/>
      <c r="D789" s="448"/>
      <c r="E789" s="75" t="s">
        <v>138</v>
      </c>
      <c r="F789" s="76" t="s">
        <v>233</v>
      </c>
      <c r="G789" s="76" t="s">
        <v>234</v>
      </c>
      <c r="H789" s="77" t="s">
        <v>235</v>
      </c>
    </row>
    <row r="790" spans="1:8" ht="15.75" hidden="1" customHeight="1">
      <c r="A790" s="431" t="s">
        <v>362</v>
      </c>
      <c r="B790" s="431"/>
      <c r="C790" s="431"/>
      <c r="D790" s="431"/>
      <c r="E790" s="78" t="s">
        <v>140</v>
      </c>
      <c r="F790" s="216">
        <v>1.5</v>
      </c>
      <c r="G790" s="217">
        <v>5.04</v>
      </c>
      <c r="H790" s="217">
        <f>F790*G790</f>
        <v>7.56</v>
      </c>
    </row>
    <row r="791" spans="1:8" ht="15.75" hidden="1" customHeight="1">
      <c r="A791" s="431" t="s">
        <v>141</v>
      </c>
      <c r="B791" s="431"/>
      <c r="C791" s="431"/>
      <c r="D791" s="431"/>
      <c r="E791" s="78" t="s">
        <v>140</v>
      </c>
      <c r="F791" s="216">
        <v>1.5</v>
      </c>
      <c r="G791" s="217">
        <v>3.74</v>
      </c>
      <c r="H791" s="217">
        <f>F791*G791</f>
        <v>5.61</v>
      </c>
    </row>
    <row r="792" spans="1:8" ht="15.75" hidden="1" customHeight="1">
      <c r="A792" s="429" t="s">
        <v>236</v>
      </c>
      <c r="B792" s="429"/>
      <c r="C792" s="429"/>
      <c r="D792" s="429"/>
      <c r="E792" s="429"/>
      <c r="F792" s="430"/>
      <c r="G792" s="429"/>
      <c r="H792" s="217">
        <f>SUM(H790:H791)</f>
        <v>13.17</v>
      </c>
    </row>
    <row r="793" spans="1:8" ht="15.75" hidden="1" customHeight="1">
      <c r="A793" s="80"/>
      <c r="B793" s="80"/>
      <c r="C793" s="80"/>
      <c r="D793" s="80"/>
      <c r="E793" s="81"/>
      <c r="F793" s="82"/>
      <c r="G793" s="81"/>
      <c r="H793" s="81"/>
    </row>
    <row r="794" spans="1:8" ht="15.75" hidden="1" customHeight="1">
      <c r="A794" s="429" t="s">
        <v>237</v>
      </c>
      <c r="B794" s="429"/>
      <c r="C794" s="429"/>
      <c r="D794" s="429"/>
      <c r="E794" s="429"/>
      <c r="F794" s="430"/>
      <c r="G794" s="429"/>
      <c r="H794" s="79">
        <f>H792</f>
        <v>13.17</v>
      </c>
    </row>
    <row r="795" spans="1:8" ht="15.75" hidden="1" customHeight="1">
      <c r="A795" s="431"/>
      <c r="B795" s="431"/>
      <c r="C795" s="431"/>
      <c r="D795" s="431"/>
      <c r="E795" s="431"/>
      <c r="F795" s="432"/>
      <c r="G795" s="431"/>
      <c r="H795" s="431"/>
    </row>
    <row r="796" spans="1:8" ht="31.5" hidden="1" customHeight="1">
      <c r="A796" s="448" t="s">
        <v>238</v>
      </c>
      <c r="B796" s="448"/>
      <c r="C796" s="448"/>
      <c r="D796" s="448"/>
      <c r="E796" s="75" t="s">
        <v>138</v>
      </c>
      <c r="F796" s="76" t="s">
        <v>239</v>
      </c>
      <c r="G796" s="76" t="s">
        <v>234</v>
      </c>
      <c r="H796" s="77" t="s">
        <v>235</v>
      </c>
    </row>
    <row r="797" spans="1:8" ht="15.75" hidden="1" customHeight="1">
      <c r="A797" s="431" t="s">
        <v>331</v>
      </c>
      <c r="B797" s="431"/>
      <c r="C797" s="431"/>
      <c r="D797" s="431"/>
      <c r="E797" s="78" t="s">
        <v>139</v>
      </c>
      <c r="F797" s="216">
        <v>68</v>
      </c>
      <c r="G797" s="217">
        <v>0.86</v>
      </c>
      <c r="H797" s="217">
        <f>F797*G797</f>
        <v>58.48</v>
      </c>
    </row>
    <row r="798" spans="1:8" ht="15.75" hidden="1" customHeight="1">
      <c r="A798" s="431" t="s">
        <v>332</v>
      </c>
      <c r="B798" s="431"/>
      <c r="C798" s="431"/>
      <c r="D798" s="431"/>
      <c r="E798" s="78" t="s">
        <v>139</v>
      </c>
      <c r="F798" s="216">
        <v>23</v>
      </c>
      <c r="G798" s="217">
        <v>1.2</v>
      </c>
      <c r="H798" s="217">
        <f>F798*G798</f>
        <v>27.6</v>
      </c>
    </row>
    <row r="799" spans="1:8" ht="15.75" hidden="1" customHeight="1">
      <c r="A799" s="431" t="s">
        <v>333</v>
      </c>
      <c r="B799" s="431"/>
      <c r="C799" s="431"/>
      <c r="D799" s="431"/>
      <c r="E799" s="78" t="s">
        <v>139</v>
      </c>
      <c r="F799" s="216">
        <v>34</v>
      </c>
      <c r="G799" s="217">
        <v>0.24</v>
      </c>
      <c r="H799" s="217">
        <f>F799*G799</f>
        <v>8.16</v>
      </c>
    </row>
    <row r="800" spans="1:8" ht="15.75" hidden="1" customHeight="1">
      <c r="A800" s="429" t="s">
        <v>240</v>
      </c>
      <c r="B800" s="429"/>
      <c r="C800" s="429"/>
      <c r="D800" s="429"/>
      <c r="E800" s="429"/>
      <c r="F800" s="430"/>
      <c r="G800" s="429"/>
      <c r="H800" s="79">
        <f>SUM(H797:H799)</f>
        <v>94.24</v>
      </c>
    </row>
    <row r="801" spans="1:8" ht="15.75" hidden="1" customHeight="1">
      <c r="A801" s="431"/>
      <c r="B801" s="431"/>
      <c r="C801" s="431"/>
      <c r="D801" s="431"/>
      <c r="E801" s="431"/>
      <c r="F801" s="432"/>
      <c r="G801" s="431"/>
      <c r="H801" s="431"/>
    </row>
    <row r="802" spans="1:8" ht="15.75" hidden="1" customHeight="1">
      <c r="A802" s="433" t="s">
        <v>241</v>
      </c>
      <c r="B802" s="433"/>
      <c r="C802" s="433"/>
      <c r="D802" s="433"/>
      <c r="E802" s="433"/>
      <c r="F802" s="434"/>
      <c r="G802" s="433"/>
      <c r="H802" s="83">
        <f>H794+H800</f>
        <v>107.41</v>
      </c>
    </row>
    <row r="803" spans="1:8" hidden="1"/>
    <row r="804" spans="1:8" ht="15.75" hidden="1" customHeight="1">
      <c r="A804" s="440" t="s">
        <v>361</v>
      </c>
      <c r="B804" s="440"/>
      <c r="C804" s="440"/>
      <c r="D804" s="440"/>
      <c r="E804" s="441" t="s">
        <v>231</v>
      </c>
      <c r="F804" s="442"/>
      <c r="G804" s="443"/>
      <c r="H804" s="443"/>
    </row>
    <row r="805" spans="1:8" ht="15.75" hidden="1" customHeight="1">
      <c r="A805" s="440" t="s">
        <v>371</v>
      </c>
      <c r="B805" s="440"/>
      <c r="C805" s="440"/>
      <c r="D805" s="440"/>
      <c r="E805" s="440"/>
      <c r="F805" s="444"/>
      <c r="G805" s="440"/>
      <c r="H805" s="440"/>
    </row>
    <row r="806" spans="1:8" hidden="1">
      <c r="A806" s="431"/>
      <c r="B806" s="431"/>
      <c r="C806" s="431"/>
      <c r="D806" s="431"/>
      <c r="E806" s="431"/>
      <c r="F806" s="432"/>
      <c r="G806" s="431"/>
      <c r="H806" s="431"/>
    </row>
    <row r="807" spans="1:8" ht="31.5" hidden="1">
      <c r="A807" s="448" t="s">
        <v>108</v>
      </c>
      <c r="B807" s="448"/>
      <c r="C807" s="448"/>
      <c r="D807" s="448"/>
      <c r="E807" s="75" t="s">
        <v>138</v>
      </c>
      <c r="F807" s="76" t="s">
        <v>233</v>
      </c>
      <c r="G807" s="76" t="s">
        <v>234</v>
      </c>
      <c r="H807" s="77" t="s">
        <v>235</v>
      </c>
    </row>
    <row r="808" spans="1:8" ht="15.75" hidden="1" customHeight="1">
      <c r="A808" s="431" t="s">
        <v>363</v>
      </c>
      <c r="B808" s="431"/>
      <c r="C808" s="431"/>
      <c r="D808" s="431"/>
      <c r="E808" s="78" t="s">
        <v>140</v>
      </c>
      <c r="F808" s="216">
        <v>0.8</v>
      </c>
      <c r="G808" s="217">
        <v>17.12</v>
      </c>
      <c r="H808" s="217">
        <f>F808*G808</f>
        <v>13.7</v>
      </c>
    </row>
    <row r="809" spans="1:8" ht="15.75" hidden="1" customHeight="1">
      <c r="A809" s="431" t="s">
        <v>350</v>
      </c>
      <c r="B809" s="431"/>
      <c r="C809" s="431"/>
      <c r="D809" s="431"/>
      <c r="E809" s="78" t="s">
        <v>140</v>
      </c>
      <c r="F809" s="216">
        <v>0.8</v>
      </c>
      <c r="G809" s="217">
        <v>11.4</v>
      </c>
      <c r="H809" s="217">
        <f>F809*G809</f>
        <v>9.1199999999999992</v>
      </c>
    </row>
    <row r="810" spans="1:8" ht="15.75" hidden="1" customHeight="1">
      <c r="A810" s="445" t="s">
        <v>359</v>
      </c>
      <c r="B810" s="446"/>
      <c r="C810" s="446"/>
      <c r="D810" s="447"/>
      <c r="E810" s="78" t="s">
        <v>140</v>
      </c>
      <c r="F810" s="216">
        <v>0.2</v>
      </c>
      <c r="G810" s="217">
        <v>14.04</v>
      </c>
      <c r="H810" s="217">
        <f>F810*G810</f>
        <v>2.81</v>
      </c>
    </row>
    <row r="811" spans="1:8" hidden="1">
      <c r="A811" s="123" t="s">
        <v>360</v>
      </c>
      <c r="B811" s="338"/>
      <c r="C811" s="338"/>
      <c r="D811" s="339"/>
      <c r="E811" s="78" t="s">
        <v>140</v>
      </c>
      <c r="F811" s="216">
        <v>0.28999999999999998</v>
      </c>
      <c r="G811" s="217">
        <v>14.04</v>
      </c>
      <c r="H811" s="217">
        <f>F811*G811</f>
        <v>4.07</v>
      </c>
    </row>
    <row r="812" spans="1:8" hidden="1">
      <c r="A812" s="429" t="s">
        <v>236</v>
      </c>
      <c r="B812" s="429"/>
      <c r="C812" s="429"/>
      <c r="D812" s="429"/>
      <c r="E812" s="429"/>
      <c r="F812" s="430"/>
      <c r="G812" s="429"/>
      <c r="H812" s="79">
        <f>SUM(H808:H811)</f>
        <v>29.7</v>
      </c>
    </row>
    <row r="813" spans="1:8" hidden="1">
      <c r="A813" s="80"/>
      <c r="B813" s="80"/>
      <c r="C813" s="80"/>
      <c r="D813" s="80"/>
      <c r="E813" s="81"/>
      <c r="F813" s="82"/>
      <c r="G813" s="81"/>
      <c r="H813" s="81"/>
    </row>
    <row r="814" spans="1:8" hidden="1">
      <c r="A814" s="429" t="s">
        <v>237</v>
      </c>
      <c r="B814" s="429"/>
      <c r="C814" s="429"/>
      <c r="D814" s="429"/>
      <c r="E814" s="429"/>
      <c r="F814" s="430"/>
      <c r="G814" s="429"/>
      <c r="H814" s="79">
        <f>H812</f>
        <v>29.7</v>
      </c>
    </row>
    <row r="815" spans="1:8" hidden="1">
      <c r="A815" s="431"/>
      <c r="B815" s="431"/>
      <c r="C815" s="431"/>
      <c r="D815" s="431"/>
      <c r="E815" s="431"/>
      <c r="F815" s="432"/>
      <c r="G815" s="431"/>
      <c r="H815" s="431"/>
    </row>
    <row r="816" spans="1:8" ht="31.5" hidden="1">
      <c r="A816" s="448" t="s">
        <v>238</v>
      </c>
      <c r="B816" s="448"/>
      <c r="C816" s="448"/>
      <c r="D816" s="448"/>
      <c r="E816" s="75" t="s">
        <v>138</v>
      </c>
      <c r="F816" s="76" t="s">
        <v>239</v>
      </c>
      <c r="G816" s="76" t="s">
        <v>234</v>
      </c>
      <c r="H816" s="77" t="s">
        <v>235</v>
      </c>
    </row>
    <row r="817" spans="1:8" ht="15.75" hidden="1" customHeight="1">
      <c r="A817" s="431" t="s">
        <v>364</v>
      </c>
      <c r="B817" s="431"/>
      <c r="C817" s="431"/>
      <c r="D817" s="431"/>
      <c r="E817" s="78" t="s">
        <v>139</v>
      </c>
      <c r="F817" s="216">
        <v>5.3</v>
      </c>
      <c r="G817" s="217">
        <v>4.12</v>
      </c>
      <c r="H817" s="217">
        <f>F817*G817</f>
        <v>21.84</v>
      </c>
    </row>
    <row r="818" spans="1:8" hidden="1">
      <c r="A818" s="337" t="s">
        <v>366</v>
      </c>
      <c r="B818" s="338"/>
      <c r="C818" s="338"/>
      <c r="D818" s="339"/>
      <c r="E818" s="78" t="s">
        <v>367</v>
      </c>
      <c r="F818" s="216">
        <v>0.6</v>
      </c>
      <c r="G818" s="217">
        <v>2.02</v>
      </c>
      <c r="H818" s="217">
        <f>F818*G818</f>
        <v>1.21</v>
      </c>
    </row>
    <row r="819" spans="1:8" hidden="1">
      <c r="A819" s="123" t="s">
        <v>368</v>
      </c>
      <c r="B819" s="338"/>
      <c r="C819" s="338"/>
      <c r="D819" s="339"/>
      <c r="E819" s="78" t="s">
        <v>109</v>
      </c>
      <c r="F819" s="216">
        <v>0.252</v>
      </c>
      <c r="G819" s="217">
        <v>9.07</v>
      </c>
      <c r="H819" s="217">
        <f>F819*G819</f>
        <v>2.29</v>
      </c>
    </row>
    <row r="820" spans="1:8" hidden="1">
      <c r="A820" s="123" t="s">
        <v>369</v>
      </c>
      <c r="B820" s="338"/>
      <c r="C820" s="338"/>
      <c r="D820" s="339"/>
      <c r="E820" s="78" t="s">
        <v>370</v>
      </c>
      <c r="F820" s="216">
        <v>7.0000000000000007E-2</v>
      </c>
      <c r="G820" s="217">
        <v>73.540000000000006</v>
      </c>
      <c r="H820" s="217">
        <f>F820*G820</f>
        <v>5.15</v>
      </c>
    </row>
    <row r="821" spans="1:8" ht="15.75" hidden="1" customHeight="1">
      <c r="A821" s="445" t="s">
        <v>365</v>
      </c>
      <c r="B821" s="446"/>
      <c r="C821" s="446"/>
      <c r="D821" s="447"/>
      <c r="E821" s="78" t="s">
        <v>139</v>
      </c>
      <c r="F821" s="216">
        <v>0.23</v>
      </c>
      <c r="G821" s="217">
        <v>15.77</v>
      </c>
      <c r="H821" s="217">
        <f>F821*G821</f>
        <v>3.63</v>
      </c>
    </row>
    <row r="822" spans="1:8" hidden="1">
      <c r="A822" s="429" t="s">
        <v>240</v>
      </c>
      <c r="B822" s="429"/>
      <c r="C822" s="429"/>
      <c r="D822" s="429"/>
      <c r="E822" s="429"/>
      <c r="F822" s="430"/>
      <c r="G822" s="429"/>
      <c r="H822" s="79">
        <f>SUM(H817:H821)</f>
        <v>34.119999999999997</v>
      </c>
    </row>
    <row r="823" spans="1:8" hidden="1">
      <c r="A823" s="431"/>
      <c r="B823" s="431"/>
      <c r="C823" s="431"/>
      <c r="D823" s="431"/>
      <c r="E823" s="431"/>
      <c r="F823" s="432"/>
      <c r="G823" s="431"/>
      <c r="H823" s="431"/>
    </row>
    <row r="824" spans="1:8" ht="15.75" hidden="1" customHeight="1">
      <c r="A824" s="433" t="s">
        <v>241</v>
      </c>
      <c r="B824" s="433"/>
      <c r="C824" s="433"/>
      <c r="D824" s="433"/>
      <c r="E824" s="433"/>
      <c r="F824" s="434"/>
      <c r="G824" s="433"/>
      <c r="H824" s="83">
        <f>H814+H822</f>
        <v>63.82</v>
      </c>
    </row>
    <row r="825" spans="1:8" hidden="1"/>
    <row r="826" spans="1:8" ht="15.75" customHeight="1">
      <c r="A826" s="440" t="s">
        <v>372</v>
      </c>
      <c r="B826" s="440"/>
      <c r="C826" s="440"/>
      <c r="D826" s="440"/>
      <c r="E826" s="441" t="s">
        <v>231</v>
      </c>
      <c r="F826" s="442"/>
      <c r="G826" s="443"/>
      <c r="H826" s="443"/>
    </row>
    <row r="827" spans="1:8" ht="15.75" customHeight="1">
      <c r="A827" s="440" t="s">
        <v>465</v>
      </c>
      <c r="B827" s="440"/>
      <c r="C827" s="440"/>
      <c r="D827" s="440"/>
      <c r="E827" s="440"/>
      <c r="F827" s="444"/>
      <c r="G827" s="440"/>
      <c r="H827" s="440"/>
    </row>
    <row r="828" spans="1:8">
      <c r="A828" s="431"/>
      <c r="B828" s="431"/>
      <c r="C828" s="431"/>
      <c r="D828" s="431"/>
      <c r="E828" s="431"/>
      <c r="F828" s="432"/>
      <c r="G828" s="431"/>
      <c r="H828" s="431"/>
    </row>
    <row r="829" spans="1:8" ht="31.5">
      <c r="A829" s="448" t="s">
        <v>108</v>
      </c>
      <c r="B829" s="448"/>
      <c r="C829" s="448"/>
      <c r="D829" s="448"/>
      <c r="E829" s="75" t="s">
        <v>138</v>
      </c>
      <c r="F829" s="76" t="s">
        <v>233</v>
      </c>
      <c r="G829" s="76" t="s">
        <v>234</v>
      </c>
      <c r="H829" s="77" t="s">
        <v>235</v>
      </c>
    </row>
    <row r="830" spans="1:8" ht="15.75" customHeight="1">
      <c r="A830" s="445" t="s">
        <v>373</v>
      </c>
      <c r="B830" s="446"/>
      <c r="C830" s="446"/>
      <c r="D830" s="447"/>
      <c r="E830" s="78" t="s">
        <v>140</v>
      </c>
      <c r="F830" s="216">
        <v>0.5</v>
      </c>
      <c r="G830" s="217">
        <v>14.14</v>
      </c>
      <c r="H830" s="217">
        <f>F830*G830</f>
        <v>7.07</v>
      </c>
    </row>
    <row r="831" spans="1:8">
      <c r="A831" s="123" t="s">
        <v>350</v>
      </c>
      <c r="B831" s="338"/>
      <c r="C831" s="338"/>
      <c r="D831" s="339"/>
      <c r="E831" s="78" t="s">
        <v>140</v>
      </c>
      <c r="F831" s="216">
        <v>1</v>
      </c>
      <c r="G831" s="217">
        <v>11.49</v>
      </c>
      <c r="H831" s="217">
        <f>F831*G831</f>
        <v>11.49</v>
      </c>
    </row>
    <row r="832" spans="1:8">
      <c r="A832" s="429" t="s">
        <v>236</v>
      </c>
      <c r="B832" s="429"/>
      <c r="C832" s="429"/>
      <c r="D832" s="429"/>
      <c r="E832" s="429"/>
      <c r="F832" s="430"/>
      <c r="G832" s="429"/>
      <c r="H832" s="79">
        <f>SUM(H830:H831)</f>
        <v>18.559999999999999</v>
      </c>
    </row>
    <row r="833" spans="1:8">
      <c r="A833" s="80"/>
      <c r="B833" s="80"/>
      <c r="C833" s="80"/>
      <c r="D833" s="80"/>
      <c r="E833" s="81"/>
      <c r="F833" s="82"/>
      <c r="G833" s="81"/>
      <c r="H833" s="81"/>
    </row>
    <row r="834" spans="1:8">
      <c r="A834" s="429" t="s">
        <v>237</v>
      </c>
      <c r="B834" s="429"/>
      <c r="C834" s="429"/>
      <c r="D834" s="429"/>
      <c r="E834" s="429"/>
      <c r="F834" s="430"/>
      <c r="G834" s="429"/>
      <c r="H834" s="79">
        <f>H832</f>
        <v>18.559999999999999</v>
      </c>
    </row>
    <row r="835" spans="1:8">
      <c r="A835" s="431"/>
      <c r="B835" s="431"/>
      <c r="C835" s="431"/>
      <c r="D835" s="431"/>
      <c r="E835" s="431"/>
      <c r="F835" s="432"/>
      <c r="G835" s="431"/>
      <c r="H835" s="431"/>
    </row>
    <row r="836" spans="1:8" ht="31.5">
      <c r="A836" s="448" t="s">
        <v>238</v>
      </c>
      <c r="B836" s="448"/>
      <c r="C836" s="448"/>
      <c r="D836" s="448"/>
      <c r="E836" s="75" t="s">
        <v>138</v>
      </c>
      <c r="F836" s="76" t="s">
        <v>239</v>
      </c>
      <c r="G836" s="76" t="s">
        <v>234</v>
      </c>
      <c r="H836" s="77" t="s">
        <v>235</v>
      </c>
    </row>
    <row r="837" spans="1:8" ht="32.25" customHeight="1">
      <c r="A837" s="431" t="s">
        <v>374</v>
      </c>
      <c r="B837" s="431"/>
      <c r="C837" s="431"/>
      <c r="D837" s="431"/>
      <c r="E837" s="78" t="s">
        <v>376</v>
      </c>
      <c r="F837" s="216">
        <v>1.05</v>
      </c>
      <c r="G837" s="217">
        <v>381.66</v>
      </c>
      <c r="H837" s="217">
        <f>F837*G837</f>
        <v>400.74</v>
      </c>
    </row>
    <row r="838" spans="1:8" ht="31.5" customHeight="1">
      <c r="A838" s="445" t="s">
        <v>375</v>
      </c>
      <c r="B838" s="446"/>
      <c r="C838" s="446"/>
      <c r="D838" s="447"/>
      <c r="E838" s="78" t="s">
        <v>140</v>
      </c>
      <c r="F838" s="216">
        <v>0.3</v>
      </c>
      <c r="G838" s="217">
        <v>0.67</v>
      </c>
      <c r="H838" s="217">
        <f>F838*G838</f>
        <v>0.2</v>
      </c>
    </row>
    <row r="839" spans="1:8">
      <c r="A839" s="429" t="s">
        <v>240</v>
      </c>
      <c r="B839" s="429"/>
      <c r="C839" s="429"/>
      <c r="D839" s="429"/>
      <c r="E839" s="429"/>
      <c r="F839" s="430"/>
      <c r="G839" s="429"/>
      <c r="H839" s="79">
        <f>SUM(H837:H838)</f>
        <v>400.94</v>
      </c>
    </row>
    <row r="840" spans="1:8">
      <c r="A840" s="431"/>
      <c r="B840" s="431"/>
      <c r="C840" s="431"/>
      <c r="D840" s="431"/>
      <c r="E840" s="431"/>
      <c r="F840" s="432"/>
      <c r="G840" s="431"/>
      <c r="H840" s="431"/>
    </row>
    <row r="841" spans="1:8" ht="15.75" customHeight="1">
      <c r="A841" s="433" t="s">
        <v>241</v>
      </c>
      <c r="B841" s="433"/>
      <c r="C841" s="433"/>
      <c r="D841" s="433"/>
      <c r="E841" s="433"/>
      <c r="F841" s="434"/>
      <c r="G841" s="433"/>
      <c r="H841" s="83">
        <f>H834+H839</f>
        <v>419.5</v>
      </c>
    </row>
    <row r="843" spans="1:8" ht="15.75" hidden="1" customHeight="1">
      <c r="A843" s="440" t="s">
        <v>384</v>
      </c>
      <c r="B843" s="440"/>
      <c r="C843" s="440"/>
      <c r="D843" s="440"/>
      <c r="E843" s="441" t="s">
        <v>245</v>
      </c>
      <c r="F843" s="442"/>
      <c r="G843" s="443"/>
      <c r="H843" s="443"/>
    </row>
    <row r="844" spans="1:8" ht="15.75" hidden="1" customHeight="1">
      <c r="A844" s="440" t="s">
        <v>385</v>
      </c>
      <c r="B844" s="440"/>
      <c r="C844" s="440"/>
      <c r="D844" s="440"/>
      <c r="E844" s="440"/>
      <c r="F844" s="444"/>
      <c r="G844" s="440"/>
      <c r="H844" s="440"/>
    </row>
    <row r="845" spans="1:8" hidden="1">
      <c r="A845" s="431"/>
      <c r="B845" s="431"/>
      <c r="C845" s="431"/>
      <c r="D845" s="431"/>
      <c r="E845" s="431"/>
      <c r="F845" s="432"/>
      <c r="G845" s="431"/>
      <c r="H845" s="431"/>
    </row>
    <row r="846" spans="1:8" ht="31.5" hidden="1">
      <c r="A846" s="448" t="s">
        <v>108</v>
      </c>
      <c r="B846" s="448"/>
      <c r="C846" s="448"/>
      <c r="D846" s="448"/>
      <c r="E846" s="75" t="s">
        <v>138</v>
      </c>
      <c r="F846" s="76" t="s">
        <v>233</v>
      </c>
      <c r="G846" s="76" t="s">
        <v>234</v>
      </c>
      <c r="H846" s="77" t="s">
        <v>235</v>
      </c>
    </row>
    <row r="847" spans="1:8" hidden="1">
      <c r="A847" s="431" t="s">
        <v>377</v>
      </c>
      <c r="B847" s="431"/>
      <c r="C847" s="431"/>
      <c r="D847" s="431"/>
      <c r="E847" s="78" t="s">
        <v>140</v>
      </c>
      <c r="F847" s="216">
        <v>94.3</v>
      </c>
      <c r="G847" s="217">
        <v>10.16</v>
      </c>
      <c r="H847" s="217">
        <f>F847*G847</f>
        <v>958.09</v>
      </c>
    </row>
    <row r="848" spans="1:8" hidden="1">
      <c r="A848" s="431" t="s">
        <v>141</v>
      </c>
      <c r="B848" s="431"/>
      <c r="C848" s="431"/>
      <c r="D848" s="431"/>
      <c r="E848" s="78" t="s">
        <v>140</v>
      </c>
      <c r="F848" s="216">
        <v>87.5</v>
      </c>
      <c r="G848" s="217">
        <v>7.55</v>
      </c>
      <c r="H848" s="217">
        <f>F848*G848</f>
        <v>660.63</v>
      </c>
    </row>
    <row r="849" spans="1:8" hidden="1">
      <c r="A849" s="429" t="s">
        <v>236</v>
      </c>
      <c r="B849" s="429"/>
      <c r="C849" s="429"/>
      <c r="D849" s="429"/>
      <c r="E849" s="429"/>
      <c r="F849" s="430"/>
      <c r="G849" s="429"/>
      <c r="H849" s="217">
        <f>SUM(H847:H848)</f>
        <v>1618.72</v>
      </c>
    </row>
    <row r="850" spans="1:8" hidden="1">
      <c r="A850" s="80"/>
      <c r="B850" s="80"/>
      <c r="C850" s="80"/>
      <c r="D850" s="80"/>
      <c r="E850" s="81"/>
      <c r="F850" s="82"/>
      <c r="G850" s="81"/>
      <c r="H850" s="81"/>
    </row>
    <row r="851" spans="1:8" hidden="1">
      <c r="A851" s="429" t="s">
        <v>237</v>
      </c>
      <c r="B851" s="429"/>
      <c r="C851" s="429"/>
      <c r="D851" s="429"/>
      <c r="E851" s="429"/>
      <c r="F851" s="430"/>
      <c r="G851" s="429"/>
      <c r="H851" s="79">
        <f>H849</f>
        <v>1618.72</v>
      </c>
    </row>
    <row r="852" spans="1:8" hidden="1">
      <c r="A852" s="431"/>
      <c r="B852" s="431"/>
      <c r="C852" s="431"/>
      <c r="D852" s="431"/>
      <c r="E852" s="431"/>
      <c r="F852" s="432"/>
      <c r="G852" s="431"/>
      <c r="H852" s="431"/>
    </row>
    <row r="853" spans="1:8" ht="31.5" hidden="1">
      <c r="A853" s="448" t="s">
        <v>238</v>
      </c>
      <c r="B853" s="448"/>
      <c r="C853" s="448"/>
      <c r="D853" s="448"/>
      <c r="E853" s="75" t="s">
        <v>138</v>
      </c>
      <c r="F853" s="76" t="s">
        <v>239</v>
      </c>
      <c r="G853" s="76" t="s">
        <v>234</v>
      </c>
      <c r="H853" s="77" t="s">
        <v>235</v>
      </c>
    </row>
    <row r="854" spans="1:8" ht="15.75" hidden="1" customHeight="1">
      <c r="A854" s="431" t="s">
        <v>378</v>
      </c>
      <c r="B854" s="431"/>
      <c r="C854" s="431"/>
      <c r="D854" s="431"/>
      <c r="E854" s="78" t="s">
        <v>145</v>
      </c>
      <c r="F854" s="217">
        <v>1.1599999999999999</v>
      </c>
      <c r="G854" s="217">
        <v>311.98</v>
      </c>
      <c r="H854" s="217">
        <f>F854*G854</f>
        <v>361.9</v>
      </c>
    </row>
    <row r="855" spans="1:8" ht="15.75" hidden="1" customHeight="1">
      <c r="A855" s="431" t="s">
        <v>379</v>
      </c>
      <c r="B855" s="431"/>
      <c r="C855" s="431"/>
      <c r="D855" s="431"/>
      <c r="E855" s="78" t="s">
        <v>145</v>
      </c>
      <c r="F855" s="217">
        <v>1.77</v>
      </c>
      <c r="G855" s="217">
        <v>44.02</v>
      </c>
      <c r="H855" s="217">
        <f>F855*G855</f>
        <v>77.92</v>
      </c>
    </row>
    <row r="856" spans="1:8" ht="15.75" hidden="1" customHeight="1">
      <c r="A856" s="431" t="s">
        <v>380</v>
      </c>
      <c r="B856" s="431"/>
      <c r="C856" s="431"/>
      <c r="D856" s="431"/>
      <c r="E856" s="78" t="s">
        <v>145</v>
      </c>
      <c r="F856" s="217">
        <v>0</v>
      </c>
      <c r="G856" s="217">
        <v>48.03</v>
      </c>
      <c r="H856" s="217">
        <f>F856*G856</f>
        <v>0</v>
      </c>
    </row>
    <row r="857" spans="1:8" ht="15.75" hidden="1" customHeight="1">
      <c r="A857" s="431" t="s">
        <v>381</v>
      </c>
      <c r="B857" s="431"/>
      <c r="C857" s="431"/>
      <c r="D857" s="431"/>
      <c r="E857" s="78" t="s">
        <v>382</v>
      </c>
      <c r="F857" s="217">
        <v>1</v>
      </c>
      <c r="G857" s="217">
        <v>327</v>
      </c>
      <c r="H857" s="217">
        <f>F857*G857</f>
        <v>327</v>
      </c>
    </row>
    <row r="858" spans="1:8" ht="15.75" hidden="1" customHeight="1">
      <c r="A858" s="431" t="s">
        <v>383</v>
      </c>
      <c r="B858" s="431"/>
      <c r="C858" s="431"/>
      <c r="D858" s="431"/>
      <c r="E858" s="78" t="s">
        <v>382</v>
      </c>
      <c r="F858" s="217">
        <v>311</v>
      </c>
      <c r="G858" s="217">
        <v>0.36</v>
      </c>
      <c r="H858" s="217">
        <f>F858*G858</f>
        <v>111.96</v>
      </c>
    </row>
    <row r="859" spans="1:8" hidden="1">
      <c r="A859" s="429" t="s">
        <v>240</v>
      </c>
      <c r="B859" s="429"/>
      <c r="C859" s="429"/>
      <c r="D859" s="429"/>
      <c r="E859" s="429"/>
      <c r="F859" s="430"/>
      <c r="G859" s="429"/>
      <c r="H859" s="79">
        <f>SUM(H854:H858)</f>
        <v>878.78</v>
      </c>
    </row>
    <row r="860" spans="1:8" hidden="1">
      <c r="A860" s="431"/>
      <c r="B860" s="431"/>
      <c r="C860" s="431"/>
      <c r="D860" s="431"/>
      <c r="E860" s="431"/>
      <c r="F860" s="432"/>
      <c r="G860" s="431"/>
      <c r="H860" s="431"/>
    </row>
    <row r="861" spans="1:8" ht="15.75" hidden="1" customHeight="1">
      <c r="A861" s="433" t="s">
        <v>241</v>
      </c>
      <c r="B861" s="433"/>
      <c r="C861" s="433"/>
      <c r="D861" s="433"/>
      <c r="E861" s="433"/>
      <c r="F861" s="434"/>
      <c r="G861" s="433"/>
      <c r="H861" s="83">
        <f>H851+H859</f>
        <v>2497.5</v>
      </c>
    </row>
    <row r="862" spans="1:8" hidden="1"/>
    <row r="863" spans="1:8" ht="15.75" hidden="1" customHeight="1">
      <c r="A863" s="440" t="s">
        <v>386</v>
      </c>
      <c r="B863" s="440"/>
      <c r="C863" s="440"/>
      <c r="D863" s="440"/>
      <c r="E863" s="441" t="s">
        <v>231</v>
      </c>
      <c r="F863" s="442"/>
      <c r="G863" s="443"/>
      <c r="H863" s="443"/>
    </row>
    <row r="864" spans="1:8" ht="15.75" hidden="1" customHeight="1">
      <c r="A864" s="440" t="s">
        <v>388</v>
      </c>
      <c r="B864" s="440"/>
      <c r="C864" s="440"/>
      <c r="D864" s="440"/>
      <c r="E864" s="440"/>
      <c r="F864" s="444"/>
      <c r="G864" s="440"/>
      <c r="H864" s="440"/>
    </row>
    <row r="865" spans="1:8" hidden="1">
      <c r="A865" s="431"/>
      <c r="B865" s="431"/>
      <c r="C865" s="431"/>
      <c r="D865" s="431"/>
      <c r="E865" s="431"/>
      <c r="F865" s="432"/>
      <c r="G865" s="431"/>
      <c r="H865" s="431"/>
    </row>
    <row r="866" spans="1:8" ht="31.5" hidden="1">
      <c r="A866" s="448" t="s">
        <v>108</v>
      </c>
      <c r="B866" s="448"/>
      <c r="C866" s="448"/>
      <c r="D866" s="448"/>
      <c r="E866" s="75" t="s">
        <v>138</v>
      </c>
      <c r="F866" s="76" t="s">
        <v>233</v>
      </c>
      <c r="G866" s="76" t="s">
        <v>234</v>
      </c>
      <c r="H866" s="77" t="s">
        <v>235</v>
      </c>
    </row>
    <row r="867" spans="1:8" ht="15.75" hidden="1" customHeight="1">
      <c r="A867" s="445" t="s">
        <v>373</v>
      </c>
      <c r="B867" s="446"/>
      <c r="C867" s="446"/>
      <c r="D867" s="447"/>
      <c r="E867" s="78" t="s">
        <v>140</v>
      </c>
      <c r="F867" s="216">
        <v>1.06</v>
      </c>
      <c r="G867" s="217">
        <v>14.14</v>
      </c>
      <c r="H867" s="217">
        <f>F867*G867</f>
        <v>14.99</v>
      </c>
    </row>
    <row r="868" spans="1:8" hidden="1">
      <c r="A868" s="123" t="s">
        <v>350</v>
      </c>
      <c r="B868" s="338"/>
      <c r="C868" s="338"/>
      <c r="D868" s="339"/>
      <c r="E868" s="78" t="s">
        <v>140</v>
      </c>
      <c r="F868" s="216">
        <v>0.8</v>
      </c>
      <c r="G868" s="217">
        <v>11.49</v>
      </c>
      <c r="H868" s="217">
        <f>F868*G868</f>
        <v>9.19</v>
      </c>
    </row>
    <row r="869" spans="1:8" hidden="1">
      <c r="A869" s="429" t="s">
        <v>236</v>
      </c>
      <c r="B869" s="429"/>
      <c r="C869" s="429"/>
      <c r="D869" s="429"/>
      <c r="E869" s="429"/>
      <c r="F869" s="430"/>
      <c r="G869" s="429"/>
      <c r="H869" s="79">
        <f>SUM(H867:H868)</f>
        <v>24.18</v>
      </c>
    </row>
    <row r="870" spans="1:8" hidden="1">
      <c r="A870" s="80"/>
      <c r="B870" s="80"/>
      <c r="C870" s="80"/>
      <c r="D870" s="80"/>
      <c r="E870" s="81"/>
      <c r="F870" s="82"/>
      <c r="G870" s="81"/>
      <c r="H870" s="81"/>
    </row>
    <row r="871" spans="1:8" hidden="1">
      <c r="A871" s="429" t="s">
        <v>237</v>
      </c>
      <c r="B871" s="429"/>
      <c r="C871" s="429"/>
      <c r="D871" s="429"/>
      <c r="E871" s="429"/>
      <c r="F871" s="430"/>
      <c r="G871" s="429"/>
      <c r="H871" s="79">
        <f>H869</f>
        <v>24.18</v>
      </c>
    </row>
    <row r="872" spans="1:8" hidden="1">
      <c r="A872" s="431"/>
      <c r="B872" s="431"/>
      <c r="C872" s="431"/>
      <c r="D872" s="431"/>
      <c r="E872" s="431"/>
      <c r="F872" s="432"/>
      <c r="G872" s="431"/>
      <c r="H872" s="431"/>
    </row>
    <row r="873" spans="1:8" ht="31.5" hidden="1">
      <c r="A873" s="448" t="s">
        <v>238</v>
      </c>
      <c r="B873" s="448"/>
      <c r="C873" s="448"/>
      <c r="D873" s="448"/>
      <c r="E873" s="75" t="s">
        <v>138</v>
      </c>
      <c r="F873" s="76" t="s">
        <v>239</v>
      </c>
      <c r="G873" s="76" t="s">
        <v>234</v>
      </c>
      <c r="H873" s="77" t="s">
        <v>235</v>
      </c>
    </row>
    <row r="874" spans="1:8" ht="15.75" hidden="1" customHeight="1">
      <c r="A874" s="431" t="s">
        <v>374</v>
      </c>
      <c r="B874" s="431"/>
      <c r="C874" s="431"/>
      <c r="D874" s="431"/>
      <c r="E874" s="78" t="s">
        <v>376</v>
      </c>
      <c r="F874" s="216">
        <f>0.15</f>
        <v>0.15</v>
      </c>
      <c r="G874" s="217">
        <v>381.66</v>
      </c>
      <c r="H874" s="217">
        <f>F874*G874</f>
        <v>57.25</v>
      </c>
    </row>
    <row r="875" spans="1:8" ht="42" hidden="1" customHeight="1">
      <c r="A875" s="445" t="s">
        <v>390</v>
      </c>
      <c r="B875" s="446"/>
      <c r="C875" s="446"/>
      <c r="D875" s="447"/>
      <c r="E875" s="78" t="s">
        <v>389</v>
      </c>
      <c r="F875" s="216">
        <v>1</v>
      </c>
      <c r="G875" s="217">
        <v>13.87</v>
      </c>
      <c r="H875" s="217">
        <f>F875*G875</f>
        <v>13.87</v>
      </c>
    </row>
    <row r="876" spans="1:8" ht="33" hidden="1" customHeight="1">
      <c r="A876" s="445" t="s">
        <v>387</v>
      </c>
      <c r="B876" s="446"/>
      <c r="C876" s="446"/>
      <c r="D876" s="447"/>
      <c r="E876" s="78" t="s">
        <v>28</v>
      </c>
      <c r="F876" s="216">
        <v>1</v>
      </c>
      <c r="G876" s="217">
        <v>0.89</v>
      </c>
      <c r="H876" s="217">
        <f>F876*G876</f>
        <v>0.89</v>
      </c>
    </row>
    <row r="877" spans="1:8" hidden="1">
      <c r="A877" s="429" t="s">
        <v>240</v>
      </c>
      <c r="B877" s="429"/>
      <c r="C877" s="429"/>
      <c r="D877" s="429"/>
      <c r="E877" s="429"/>
      <c r="F877" s="430"/>
      <c r="G877" s="429"/>
      <c r="H877" s="79">
        <f>SUM(H874:H876)</f>
        <v>72.010000000000005</v>
      </c>
    </row>
    <row r="878" spans="1:8" hidden="1">
      <c r="A878" s="431"/>
      <c r="B878" s="431"/>
      <c r="C878" s="431"/>
      <c r="D878" s="431"/>
      <c r="E878" s="431"/>
      <c r="F878" s="432"/>
      <c r="G878" s="431"/>
      <c r="H878" s="431"/>
    </row>
    <row r="879" spans="1:8" ht="15.75" hidden="1" customHeight="1">
      <c r="A879" s="433" t="s">
        <v>241</v>
      </c>
      <c r="B879" s="433"/>
      <c r="C879" s="433"/>
      <c r="D879" s="433"/>
      <c r="E879" s="433"/>
      <c r="F879" s="434"/>
      <c r="G879" s="433"/>
      <c r="H879" s="83">
        <f>H871+H877</f>
        <v>96.19</v>
      </c>
    </row>
    <row r="880" spans="1:8" hidden="1"/>
    <row r="881" spans="1:8" hidden="1">
      <c r="A881" s="440" t="s">
        <v>392</v>
      </c>
      <c r="B881" s="440"/>
      <c r="C881" s="440"/>
      <c r="D881" s="440"/>
      <c r="E881" s="441" t="s">
        <v>261</v>
      </c>
      <c r="F881" s="442"/>
      <c r="G881" s="443"/>
      <c r="H881" s="443"/>
    </row>
    <row r="882" spans="1:8" ht="15.75" hidden="1" customHeight="1">
      <c r="A882" s="440" t="s">
        <v>396</v>
      </c>
      <c r="B882" s="440"/>
      <c r="C882" s="440"/>
      <c r="D882" s="440"/>
      <c r="E882" s="440"/>
      <c r="F882" s="444"/>
      <c r="G882" s="440"/>
      <c r="H882" s="440"/>
    </row>
    <row r="883" spans="1:8" hidden="1">
      <c r="A883" s="431"/>
      <c r="B883" s="431"/>
      <c r="C883" s="431"/>
      <c r="D883" s="431"/>
      <c r="E883" s="431"/>
      <c r="F883" s="432"/>
      <c r="G883" s="431"/>
      <c r="H883" s="431"/>
    </row>
    <row r="884" spans="1:8" ht="31.5" hidden="1">
      <c r="A884" s="448" t="s">
        <v>108</v>
      </c>
      <c r="B884" s="448"/>
      <c r="C884" s="448"/>
      <c r="D884" s="448"/>
      <c r="E884" s="75" t="s">
        <v>138</v>
      </c>
      <c r="F884" s="76" t="s">
        <v>233</v>
      </c>
      <c r="G884" s="76" t="s">
        <v>234</v>
      </c>
      <c r="H884" s="77" t="s">
        <v>235</v>
      </c>
    </row>
    <row r="885" spans="1:8" hidden="1">
      <c r="A885" s="123" t="s">
        <v>397</v>
      </c>
      <c r="B885" s="338"/>
      <c r="C885" s="338"/>
      <c r="D885" s="339"/>
      <c r="E885" s="78" t="s">
        <v>140</v>
      </c>
      <c r="F885" s="216">
        <v>0.79</v>
      </c>
      <c r="G885" s="217">
        <v>18.11</v>
      </c>
      <c r="H885" s="217">
        <f>F885*G885</f>
        <v>14.31</v>
      </c>
    </row>
    <row r="886" spans="1:8" hidden="1">
      <c r="A886" s="123" t="s">
        <v>350</v>
      </c>
      <c r="B886" s="338"/>
      <c r="C886" s="338"/>
      <c r="D886" s="339"/>
      <c r="E886" s="78" t="s">
        <v>140</v>
      </c>
      <c r="F886" s="216">
        <v>0.18379999999999999</v>
      </c>
      <c r="G886" s="217">
        <v>11.49</v>
      </c>
      <c r="H886" s="217">
        <f>F886*G886</f>
        <v>2.11</v>
      </c>
    </row>
    <row r="887" spans="1:8" hidden="1">
      <c r="A887" s="429" t="s">
        <v>236</v>
      </c>
      <c r="B887" s="429"/>
      <c r="C887" s="429"/>
      <c r="D887" s="429"/>
      <c r="E887" s="429"/>
      <c r="F887" s="430"/>
      <c r="G887" s="429"/>
      <c r="H887" s="79">
        <f>SUM(H885:H886)</f>
        <v>16.420000000000002</v>
      </c>
    </row>
    <row r="888" spans="1:8" hidden="1">
      <c r="A888" s="80"/>
      <c r="B888" s="80"/>
      <c r="C888" s="80"/>
      <c r="D888" s="80"/>
      <c r="E888" s="81"/>
      <c r="F888" s="82"/>
      <c r="G888" s="81"/>
      <c r="H888" s="81"/>
    </row>
    <row r="889" spans="1:8" hidden="1">
      <c r="A889" s="429" t="s">
        <v>237</v>
      </c>
      <c r="B889" s="429"/>
      <c r="C889" s="429"/>
      <c r="D889" s="429"/>
      <c r="E889" s="429"/>
      <c r="F889" s="430"/>
      <c r="G889" s="429"/>
      <c r="H889" s="79">
        <f>H887</f>
        <v>16.420000000000002</v>
      </c>
    </row>
    <row r="890" spans="1:8" hidden="1">
      <c r="A890" s="431"/>
      <c r="B890" s="431"/>
      <c r="C890" s="431"/>
      <c r="D890" s="431"/>
      <c r="E890" s="431"/>
      <c r="F890" s="432"/>
      <c r="G890" s="431"/>
      <c r="H890" s="431"/>
    </row>
    <row r="891" spans="1:8" ht="47.25" hidden="1" customHeight="1">
      <c r="A891" s="448" t="s">
        <v>238</v>
      </c>
      <c r="B891" s="448"/>
      <c r="C891" s="448"/>
      <c r="D891" s="448"/>
      <c r="E891" s="75" t="s">
        <v>138</v>
      </c>
      <c r="F891" s="76" t="s">
        <v>239</v>
      </c>
      <c r="G891" s="76" t="s">
        <v>234</v>
      </c>
      <c r="H891" s="77" t="s">
        <v>235</v>
      </c>
    </row>
    <row r="892" spans="1:8" ht="42" hidden="1" customHeight="1">
      <c r="A892" s="431" t="s">
        <v>393</v>
      </c>
      <c r="B892" s="431"/>
      <c r="C892" s="431"/>
      <c r="D892" s="431"/>
      <c r="E892" s="78" t="s">
        <v>376</v>
      </c>
      <c r="F892" s="216">
        <v>0.11304</v>
      </c>
      <c r="G892" s="217">
        <v>420</v>
      </c>
      <c r="H892" s="217">
        <f>F892*G892</f>
        <v>47.48</v>
      </c>
    </row>
    <row r="893" spans="1:8" ht="15.75" hidden="1" customHeight="1">
      <c r="A893" s="445" t="s">
        <v>398</v>
      </c>
      <c r="B893" s="446"/>
      <c r="C893" s="446"/>
      <c r="D893" s="447"/>
      <c r="E893" s="78" t="s">
        <v>142</v>
      </c>
      <c r="F893" s="216">
        <v>1</v>
      </c>
      <c r="G893" s="217">
        <v>35</v>
      </c>
      <c r="H893" s="217">
        <f>F893*G893</f>
        <v>35</v>
      </c>
    </row>
    <row r="894" spans="1:8" hidden="1">
      <c r="A894" s="429" t="s">
        <v>240</v>
      </c>
      <c r="B894" s="429"/>
      <c r="C894" s="429"/>
      <c r="D894" s="429"/>
      <c r="E894" s="429"/>
      <c r="F894" s="430"/>
      <c r="G894" s="429"/>
      <c r="H894" s="79">
        <f>SUM(H892:H893)</f>
        <v>82.48</v>
      </c>
    </row>
    <row r="895" spans="1:8" ht="15.75" hidden="1" customHeight="1">
      <c r="A895" s="431"/>
      <c r="B895" s="431"/>
      <c r="C895" s="431"/>
      <c r="D895" s="431"/>
      <c r="E895" s="431"/>
      <c r="F895" s="432"/>
      <c r="G895" s="431"/>
      <c r="H895" s="431"/>
    </row>
    <row r="896" spans="1:8" ht="15.75" hidden="1" customHeight="1">
      <c r="A896" s="433" t="s">
        <v>241</v>
      </c>
      <c r="B896" s="433"/>
      <c r="C896" s="433"/>
      <c r="D896" s="433"/>
      <c r="E896" s="433"/>
      <c r="F896" s="434"/>
      <c r="G896" s="433"/>
      <c r="H896" s="83">
        <f>H889+H894</f>
        <v>98.9</v>
      </c>
    </row>
    <row r="897" spans="1:8" hidden="1">
      <c r="A897" s="50"/>
      <c r="B897" s="50"/>
      <c r="C897" s="50"/>
      <c r="D897" s="50"/>
      <c r="E897" s="50"/>
      <c r="F897" s="50"/>
      <c r="G897" s="50"/>
      <c r="H897" s="50"/>
    </row>
    <row r="898" spans="1:8" ht="15.75" hidden="1" customHeight="1">
      <c r="A898" s="440" t="s">
        <v>399</v>
      </c>
      <c r="B898" s="440"/>
      <c r="C898" s="440"/>
      <c r="D898" s="440"/>
      <c r="E898" s="441" t="s">
        <v>402</v>
      </c>
      <c r="F898" s="442"/>
      <c r="G898" s="443"/>
      <c r="H898" s="443"/>
    </row>
    <row r="899" spans="1:8" ht="15.75" hidden="1" customHeight="1">
      <c r="A899" s="440" t="s">
        <v>400</v>
      </c>
      <c r="B899" s="440"/>
      <c r="C899" s="440"/>
      <c r="D899" s="440"/>
      <c r="E899" s="440"/>
      <c r="F899" s="444"/>
      <c r="G899" s="440"/>
      <c r="H899" s="440"/>
    </row>
    <row r="900" spans="1:8" hidden="1">
      <c r="A900" s="342"/>
      <c r="B900" s="342"/>
      <c r="C900" s="342"/>
      <c r="D900" s="342"/>
      <c r="E900" s="342"/>
      <c r="F900" s="343"/>
      <c r="G900" s="342"/>
      <c r="H900" s="342"/>
    </row>
    <row r="901" spans="1:8" ht="31.5" hidden="1">
      <c r="A901" s="448" t="s">
        <v>238</v>
      </c>
      <c r="B901" s="448"/>
      <c r="C901" s="448"/>
      <c r="D901" s="448"/>
      <c r="E901" s="75" t="s">
        <v>138</v>
      </c>
      <c r="F901" s="76" t="s">
        <v>239</v>
      </c>
      <c r="G901" s="76" t="s">
        <v>234</v>
      </c>
      <c r="H901" s="77" t="s">
        <v>235</v>
      </c>
    </row>
    <row r="902" spans="1:8" ht="15.75" hidden="1" customHeight="1">
      <c r="A902" s="445" t="s">
        <v>394</v>
      </c>
      <c r="B902" s="446"/>
      <c r="C902" s="446"/>
      <c r="D902" s="447"/>
      <c r="E902" s="78" t="s">
        <v>401</v>
      </c>
      <c r="F902" s="216">
        <v>1</v>
      </c>
      <c r="G902" s="217">
        <v>35.26</v>
      </c>
      <c r="H902" s="217">
        <f>F902*G902</f>
        <v>35.26</v>
      </c>
    </row>
    <row r="903" spans="1:8" hidden="1">
      <c r="A903" s="429" t="s">
        <v>240</v>
      </c>
      <c r="B903" s="429"/>
      <c r="C903" s="429"/>
      <c r="D903" s="429"/>
      <c r="E903" s="429"/>
      <c r="F903" s="430"/>
      <c r="G903" s="429"/>
      <c r="H903" s="79">
        <f>SUM(H902)</f>
        <v>35.26</v>
      </c>
    </row>
    <row r="904" spans="1:8" hidden="1">
      <c r="A904" s="431"/>
      <c r="B904" s="431"/>
      <c r="C904" s="431"/>
      <c r="D904" s="431"/>
      <c r="E904" s="431"/>
      <c r="F904" s="432"/>
      <c r="G904" s="431"/>
      <c r="H904" s="431"/>
    </row>
    <row r="905" spans="1:8" ht="15.75" hidden="1" customHeight="1">
      <c r="A905" s="433" t="s">
        <v>241</v>
      </c>
      <c r="B905" s="433"/>
      <c r="C905" s="433"/>
      <c r="D905" s="433"/>
      <c r="E905" s="433"/>
      <c r="F905" s="434"/>
      <c r="G905" s="433"/>
      <c r="H905" s="83">
        <f>H903</f>
        <v>35.26</v>
      </c>
    </row>
    <row r="906" spans="1:8" hidden="1"/>
    <row r="907" spans="1:8" ht="15.75" hidden="1" customHeight="1">
      <c r="A907" s="440" t="s">
        <v>403</v>
      </c>
      <c r="B907" s="440"/>
      <c r="C907" s="440"/>
      <c r="D907" s="440"/>
      <c r="E907" s="441" t="s">
        <v>404</v>
      </c>
      <c r="F907" s="442"/>
      <c r="G907" s="443"/>
      <c r="H907" s="443"/>
    </row>
    <row r="908" spans="1:8" ht="15.75" hidden="1" customHeight="1">
      <c r="A908" s="440" t="s">
        <v>412</v>
      </c>
      <c r="B908" s="440"/>
      <c r="C908" s="440"/>
      <c r="D908" s="440"/>
      <c r="E908" s="440"/>
      <c r="F908" s="444"/>
      <c r="G908" s="440"/>
      <c r="H908" s="440"/>
    </row>
    <row r="909" spans="1:8" hidden="1">
      <c r="A909" s="431"/>
      <c r="B909" s="431"/>
      <c r="C909" s="431"/>
      <c r="D909" s="431"/>
      <c r="E909" s="431"/>
      <c r="F909" s="432"/>
      <c r="G909" s="431"/>
      <c r="H909" s="431"/>
    </row>
    <row r="910" spans="1:8" ht="31.5" hidden="1">
      <c r="A910" s="448" t="s">
        <v>410</v>
      </c>
      <c r="B910" s="448"/>
      <c r="C910" s="448"/>
      <c r="D910" s="448"/>
      <c r="E910" s="75" t="s">
        <v>138</v>
      </c>
      <c r="F910" s="76" t="s">
        <v>239</v>
      </c>
      <c r="G910" s="76" t="s">
        <v>234</v>
      </c>
      <c r="H910" s="77" t="s">
        <v>235</v>
      </c>
    </row>
    <row r="911" spans="1:8" ht="33.75" hidden="1" customHeight="1">
      <c r="A911" s="431" t="s">
        <v>405</v>
      </c>
      <c r="B911" s="431"/>
      <c r="C911" s="431"/>
      <c r="D911" s="431"/>
      <c r="E911" s="78" t="s">
        <v>389</v>
      </c>
      <c r="F911" s="216">
        <v>6.25</v>
      </c>
      <c r="G911" s="217">
        <v>3.74</v>
      </c>
      <c r="H911" s="217">
        <f>F911*G911</f>
        <v>23.38</v>
      </c>
    </row>
    <row r="912" spans="1:8" ht="50.25" hidden="1" customHeight="1">
      <c r="A912" s="445" t="s">
        <v>406</v>
      </c>
      <c r="B912" s="446"/>
      <c r="C912" s="446"/>
      <c r="D912" s="447"/>
      <c r="E912" s="78" t="s">
        <v>376</v>
      </c>
      <c r="F912" s="216">
        <f>F917</f>
        <v>4.0599999999999996</v>
      </c>
      <c r="G912" s="217">
        <v>48.29</v>
      </c>
      <c r="H912" s="217">
        <f t="shared" ref="H912:H917" si="17">F912*G912</f>
        <v>196.06</v>
      </c>
    </row>
    <row r="913" spans="1:8" ht="15.75" hidden="1" customHeight="1">
      <c r="A913" s="445" t="s">
        <v>407</v>
      </c>
      <c r="B913" s="446"/>
      <c r="C913" s="446"/>
      <c r="D913" s="447"/>
      <c r="E913" s="78" t="s">
        <v>389</v>
      </c>
      <c r="F913" s="216">
        <v>6.25</v>
      </c>
      <c r="G913" s="217">
        <v>17.239999999999998</v>
      </c>
      <c r="H913" s="217">
        <f t="shared" si="17"/>
        <v>107.75</v>
      </c>
    </row>
    <row r="914" spans="1:8" ht="15.75" hidden="1" customHeight="1">
      <c r="A914" s="445" t="s">
        <v>68</v>
      </c>
      <c r="B914" s="446"/>
      <c r="C914" s="446"/>
      <c r="D914" s="447"/>
      <c r="E914" s="78" t="s">
        <v>389</v>
      </c>
      <c r="F914" s="216">
        <v>3</v>
      </c>
      <c r="G914" s="217">
        <v>53.2</v>
      </c>
      <c r="H914" s="217">
        <f t="shared" si="17"/>
        <v>159.6</v>
      </c>
    </row>
    <row r="915" spans="1:8" ht="34.5" hidden="1" customHeight="1">
      <c r="A915" s="445" t="s">
        <v>408</v>
      </c>
      <c r="B915" s="446"/>
      <c r="C915" s="446"/>
      <c r="D915" s="447"/>
      <c r="E915" s="78" t="s">
        <v>139</v>
      </c>
      <c r="F915" s="216">
        <v>192.05</v>
      </c>
      <c r="G915" s="217">
        <v>7.22</v>
      </c>
      <c r="H915" s="217">
        <f t="shared" si="17"/>
        <v>1386.6</v>
      </c>
    </row>
    <row r="916" spans="1:8" ht="15.75" hidden="1" customHeight="1">
      <c r="A916" s="445" t="s">
        <v>413</v>
      </c>
      <c r="B916" s="446"/>
      <c r="C916" s="446"/>
      <c r="D916" s="447"/>
      <c r="E916" s="78" t="s">
        <v>139</v>
      </c>
      <c r="F916" s="216">
        <v>56.9</v>
      </c>
      <c r="G916" s="217">
        <v>7.09</v>
      </c>
      <c r="H916" s="217">
        <f t="shared" si="17"/>
        <v>403.42</v>
      </c>
    </row>
    <row r="917" spans="1:8" ht="33" hidden="1" customHeight="1">
      <c r="A917" s="445" t="s">
        <v>409</v>
      </c>
      <c r="B917" s="446"/>
      <c r="C917" s="446"/>
      <c r="D917" s="447"/>
      <c r="E917" s="78" t="s">
        <v>376</v>
      </c>
      <c r="F917" s="216">
        <v>4.0599999999999996</v>
      </c>
      <c r="G917" s="217">
        <f>H841</f>
        <v>419.5</v>
      </c>
      <c r="H917" s="217">
        <f t="shared" si="17"/>
        <v>1703.17</v>
      </c>
    </row>
    <row r="918" spans="1:8" hidden="1">
      <c r="A918" s="429" t="s">
        <v>240</v>
      </c>
      <c r="B918" s="429"/>
      <c r="C918" s="429"/>
      <c r="D918" s="429"/>
      <c r="E918" s="429"/>
      <c r="F918" s="430"/>
      <c r="G918" s="429"/>
      <c r="H918" s="79">
        <f>SUM(H911:H917)</f>
        <v>3979.98</v>
      </c>
    </row>
    <row r="919" spans="1:8" hidden="1">
      <c r="A919" s="431"/>
      <c r="B919" s="431"/>
      <c r="C919" s="431"/>
      <c r="D919" s="431"/>
      <c r="E919" s="431"/>
      <c r="F919" s="432"/>
      <c r="G919" s="431"/>
      <c r="H919" s="431"/>
    </row>
    <row r="920" spans="1:8" ht="15.75" hidden="1" customHeight="1">
      <c r="A920" s="433" t="s">
        <v>241</v>
      </c>
      <c r="B920" s="433"/>
      <c r="C920" s="433"/>
      <c r="D920" s="433"/>
      <c r="E920" s="433"/>
      <c r="F920" s="434"/>
      <c r="G920" s="433"/>
      <c r="H920" s="83">
        <f>H918</f>
        <v>3979.98</v>
      </c>
    </row>
    <row r="921" spans="1:8" hidden="1"/>
    <row r="922" spans="1:8" ht="15.75" hidden="1" customHeight="1">
      <c r="A922" s="440" t="s">
        <v>567</v>
      </c>
      <c r="B922" s="440"/>
      <c r="C922" s="440"/>
      <c r="D922" s="440"/>
      <c r="E922" s="441" t="s">
        <v>231</v>
      </c>
      <c r="F922" s="442"/>
      <c r="G922" s="443" t="s">
        <v>561</v>
      </c>
      <c r="H922" s="443"/>
    </row>
    <row r="923" spans="1:8" ht="34.5" hidden="1" customHeight="1">
      <c r="A923" s="440" t="s">
        <v>564</v>
      </c>
      <c r="B923" s="440"/>
      <c r="C923" s="440"/>
      <c r="D923" s="440"/>
      <c r="E923" s="440"/>
      <c r="F923" s="444"/>
      <c r="G923" s="440"/>
      <c r="H923" s="440"/>
    </row>
    <row r="924" spans="1:8" hidden="1">
      <c r="A924" s="431"/>
      <c r="B924" s="431"/>
      <c r="C924" s="431"/>
      <c r="D924" s="431"/>
      <c r="E924" s="431"/>
      <c r="F924" s="432"/>
      <c r="G924" s="431"/>
      <c r="H924" s="431"/>
    </row>
    <row r="925" spans="1:8" ht="31.5" hidden="1">
      <c r="A925" s="448" t="s">
        <v>108</v>
      </c>
      <c r="B925" s="448"/>
      <c r="C925" s="448"/>
      <c r="D925" s="448"/>
      <c r="E925" s="75" t="s">
        <v>138</v>
      </c>
      <c r="F925" s="76" t="s">
        <v>233</v>
      </c>
      <c r="G925" s="76" t="s">
        <v>234</v>
      </c>
      <c r="H925" s="77" t="s">
        <v>235</v>
      </c>
    </row>
    <row r="926" spans="1:8" ht="15.75" hidden="1" customHeight="1">
      <c r="A926" s="214">
        <v>88309</v>
      </c>
      <c r="B926" s="211" t="s">
        <v>351</v>
      </c>
      <c r="C926" s="212"/>
      <c r="D926" s="213"/>
      <c r="E926" s="78" t="s">
        <v>140</v>
      </c>
      <c r="F926" s="216">
        <v>1.1100000000000001</v>
      </c>
      <c r="G926" s="217">
        <v>19.489999999999998</v>
      </c>
      <c r="H926" s="217">
        <f t="shared" ref="H926:H927" si="18">F926*G926</f>
        <v>21.63</v>
      </c>
    </row>
    <row r="927" spans="1:8" ht="15.75" hidden="1" customHeight="1">
      <c r="A927" s="214">
        <v>88316</v>
      </c>
      <c r="B927" s="211" t="s">
        <v>350</v>
      </c>
      <c r="C927" s="212"/>
      <c r="D927" s="213"/>
      <c r="E927" s="78" t="s">
        <v>140</v>
      </c>
      <c r="F927" s="216">
        <v>0.55500000000000005</v>
      </c>
      <c r="G927" s="217">
        <v>15.66</v>
      </c>
      <c r="H927" s="217">
        <f t="shared" si="18"/>
        <v>8.69</v>
      </c>
    </row>
    <row r="928" spans="1:8" hidden="1">
      <c r="A928" s="429" t="s">
        <v>236</v>
      </c>
      <c r="B928" s="429"/>
      <c r="C928" s="429"/>
      <c r="D928" s="429"/>
      <c r="E928" s="429"/>
      <c r="F928" s="430"/>
      <c r="G928" s="429"/>
      <c r="H928" s="217">
        <f>SUM(H926:H927)</f>
        <v>30.32</v>
      </c>
    </row>
    <row r="929" spans="1:8" hidden="1">
      <c r="A929" s="80"/>
      <c r="B929" s="80"/>
      <c r="C929" s="80"/>
      <c r="D929" s="80"/>
      <c r="E929" s="81"/>
      <c r="F929" s="82"/>
      <c r="G929" s="81"/>
      <c r="H929" s="81"/>
    </row>
    <row r="930" spans="1:8" hidden="1">
      <c r="A930" s="429" t="s">
        <v>237</v>
      </c>
      <c r="B930" s="429"/>
      <c r="C930" s="429"/>
      <c r="D930" s="429"/>
      <c r="E930" s="429"/>
      <c r="F930" s="430"/>
      <c r="G930" s="429"/>
      <c r="H930" s="79">
        <f>H928</f>
        <v>30.32</v>
      </c>
    </row>
    <row r="931" spans="1:8" hidden="1">
      <c r="A931" s="431"/>
      <c r="B931" s="431"/>
      <c r="C931" s="431"/>
      <c r="D931" s="431"/>
      <c r="E931" s="431"/>
      <c r="F931" s="432"/>
      <c r="G931" s="431"/>
      <c r="H931" s="431"/>
    </row>
    <row r="932" spans="1:8" ht="31.5" hidden="1">
      <c r="A932" s="448" t="s">
        <v>238</v>
      </c>
      <c r="B932" s="448"/>
      <c r="C932" s="448"/>
      <c r="D932" s="448"/>
      <c r="E932" s="75" t="s">
        <v>138</v>
      </c>
      <c r="F932" s="76" t="s">
        <v>239</v>
      </c>
      <c r="G932" s="76" t="s">
        <v>234</v>
      </c>
      <c r="H932" s="77" t="s">
        <v>235</v>
      </c>
    </row>
    <row r="933" spans="1:8" ht="36" hidden="1" customHeight="1">
      <c r="A933" s="214" t="s">
        <v>137</v>
      </c>
      <c r="B933" s="445" t="s">
        <v>563</v>
      </c>
      <c r="C933" s="446"/>
      <c r="D933" s="447"/>
      <c r="E933" s="78" t="s">
        <v>138</v>
      </c>
      <c r="F933" s="216">
        <v>27.93</v>
      </c>
      <c r="G933" s="217">
        <v>0.85</v>
      </c>
      <c r="H933" s="217">
        <f t="shared" ref="H933:H934" si="19">F933*G933</f>
        <v>23.74</v>
      </c>
    </row>
    <row r="934" spans="1:8" ht="51.75" hidden="1" customHeight="1">
      <c r="A934" s="215">
        <v>87369</v>
      </c>
      <c r="B934" s="445" t="s">
        <v>562</v>
      </c>
      <c r="C934" s="446"/>
      <c r="D934" s="447"/>
      <c r="E934" s="78" t="s">
        <v>145</v>
      </c>
      <c r="F934" s="216">
        <v>1.2500000000000001E-2</v>
      </c>
      <c r="G934" s="217">
        <v>443.44</v>
      </c>
      <c r="H934" s="217">
        <f t="shared" si="19"/>
        <v>5.54</v>
      </c>
    </row>
    <row r="935" spans="1:8" hidden="1">
      <c r="A935" s="429" t="s">
        <v>240</v>
      </c>
      <c r="B935" s="429"/>
      <c r="C935" s="429"/>
      <c r="D935" s="429"/>
      <c r="E935" s="429"/>
      <c r="F935" s="430"/>
      <c r="G935" s="429"/>
      <c r="H935" s="79">
        <f>SUM(H933:H934)</f>
        <v>29.28</v>
      </c>
    </row>
    <row r="936" spans="1:8" hidden="1">
      <c r="A936" s="431"/>
      <c r="B936" s="431"/>
      <c r="C936" s="431"/>
      <c r="D936" s="431"/>
      <c r="E936" s="431"/>
      <c r="F936" s="432"/>
      <c r="G936" s="431"/>
      <c r="H936" s="431"/>
    </row>
    <row r="937" spans="1:8" ht="15.75" hidden="1" customHeight="1">
      <c r="A937" s="433" t="s">
        <v>241</v>
      </c>
      <c r="B937" s="433"/>
      <c r="C937" s="433"/>
      <c r="D937" s="433"/>
      <c r="E937" s="433"/>
      <c r="F937" s="434"/>
      <c r="G937" s="433"/>
      <c r="H937" s="83">
        <f>H930+H935</f>
        <v>59.6</v>
      </c>
    </row>
    <row r="938" spans="1:8" ht="15.75" hidden="1" customHeight="1">
      <c r="A938" s="340"/>
      <c r="B938" s="340"/>
      <c r="C938" s="340"/>
      <c r="D938" s="340"/>
      <c r="E938" s="340"/>
      <c r="F938" s="341"/>
      <c r="G938" s="340"/>
      <c r="H938" s="83"/>
    </row>
    <row r="939" spans="1:8">
      <c r="A939" s="440" t="s">
        <v>568</v>
      </c>
      <c r="B939" s="440"/>
      <c r="C939" s="440"/>
      <c r="D939" s="440"/>
      <c r="E939" s="441" t="s">
        <v>231</v>
      </c>
      <c r="F939" s="442"/>
      <c r="G939" s="443"/>
      <c r="H939" s="443"/>
    </row>
    <row r="940" spans="1:8" ht="34.5" customHeight="1">
      <c r="A940" s="440" t="s">
        <v>570</v>
      </c>
      <c r="B940" s="440"/>
      <c r="C940" s="440"/>
      <c r="D940" s="440"/>
      <c r="E940" s="440"/>
      <c r="F940" s="444"/>
      <c r="G940" s="440"/>
      <c r="H940" s="440"/>
    </row>
    <row r="941" spans="1:8">
      <c r="A941" s="431"/>
      <c r="B941" s="431"/>
      <c r="C941" s="431"/>
      <c r="D941" s="431"/>
      <c r="E941" s="431"/>
      <c r="F941" s="432"/>
      <c r="G941" s="431"/>
      <c r="H941" s="431"/>
    </row>
    <row r="942" spans="1:8" ht="31.5">
      <c r="A942" s="448" t="s">
        <v>108</v>
      </c>
      <c r="B942" s="448"/>
      <c r="C942" s="448"/>
      <c r="D942" s="448"/>
      <c r="E942" s="75" t="s">
        <v>138</v>
      </c>
      <c r="F942" s="76" t="s">
        <v>233</v>
      </c>
      <c r="G942" s="76" t="s">
        <v>234</v>
      </c>
      <c r="H942" s="77" t="s">
        <v>235</v>
      </c>
    </row>
    <row r="943" spans="1:8">
      <c r="A943" s="431" t="s">
        <v>174</v>
      </c>
      <c r="B943" s="431"/>
      <c r="C943" s="431"/>
      <c r="D943" s="431"/>
      <c r="E943" s="78" t="s">
        <v>140</v>
      </c>
      <c r="F943" s="216">
        <v>0.9</v>
      </c>
      <c r="G943" s="217">
        <v>11.4</v>
      </c>
      <c r="H943" s="217">
        <f>F943*G943</f>
        <v>10.26</v>
      </c>
    </row>
    <row r="944" spans="1:8">
      <c r="A944" s="431" t="s">
        <v>175</v>
      </c>
      <c r="B944" s="431"/>
      <c r="C944" s="431"/>
      <c r="D944" s="431"/>
      <c r="E944" s="78" t="s">
        <v>140</v>
      </c>
      <c r="F944" s="216">
        <v>0.25</v>
      </c>
      <c r="G944" s="217">
        <v>13.47</v>
      </c>
      <c r="H944" s="217">
        <f>F944*G944</f>
        <v>3.37</v>
      </c>
    </row>
    <row r="945" spans="1:8">
      <c r="A945" s="429" t="s">
        <v>236</v>
      </c>
      <c r="B945" s="429"/>
      <c r="C945" s="429"/>
      <c r="D945" s="429"/>
      <c r="E945" s="429"/>
      <c r="F945" s="430"/>
      <c r="G945" s="429"/>
      <c r="H945" s="217">
        <f>SUM(H943:H944)</f>
        <v>13.63</v>
      </c>
    </row>
    <row r="946" spans="1:8">
      <c r="A946" s="80"/>
      <c r="B946" s="80"/>
      <c r="C946" s="80"/>
      <c r="D946" s="80"/>
      <c r="E946" s="81"/>
      <c r="F946" s="82"/>
      <c r="G946" s="81"/>
      <c r="H946" s="81"/>
    </row>
    <row r="947" spans="1:8">
      <c r="A947" s="429" t="s">
        <v>237</v>
      </c>
      <c r="B947" s="429"/>
      <c r="C947" s="429"/>
      <c r="D947" s="429"/>
      <c r="E947" s="429"/>
      <c r="F947" s="430"/>
      <c r="G947" s="429"/>
      <c r="H947" s="79">
        <f>H945</f>
        <v>13.63</v>
      </c>
    </row>
    <row r="948" spans="1:8">
      <c r="A948" s="431"/>
      <c r="B948" s="431"/>
      <c r="C948" s="431"/>
      <c r="D948" s="431"/>
      <c r="E948" s="431"/>
      <c r="F948" s="432"/>
      <c r="G948" s="431"/>
      <c r="H948" s="431"/>
    </row>
    <row r="949" spans="1:8" ht="31.5">
      <c r="A949" s="448" t="s">
        <v>238</v>
      </c>
      <c r="B949" s="448"/>
      <c r="C949" s="448"/>
      <c r="D949" s="448"/>
      <c r="E949" s="75" t="s">
        <v>138</v>
      </c>
      <c r="F949" s="76" t="s">
        <v>239</v>
      </c>
      <c r="G949" s="76" t="s">
        <v>234</v>
      </c>
      <c r="H949" s="77" t="s">
        <v>235</v>
      </c>
    </row>
    <row r="950" spans="1:8">
      <c r="A950" s="431" t="s">
        <v>300</v>
      </c>
      <c r="B950" s="431"/>
      <c r="C950" s="431"/>
      <c r="D950" s="431"/>
      <c r="E950" s="78" t="s">
        <v>139</v>
      </c>
      <c r="F950" s="216">
        <v>0.25</v>
      </c>
      <c r="G950" s="217">
        <v>0.8</v>
      </c>
      <c r="H950" s="217">
        <f>F950*G950</f>
        <v>0.2</v>
      </c>
    </row>
    <row r="951" spans="1:8" ht="38.25" customHeight="1">
      <c r="A951" s="431" t="s">
        <v>569</v>
      </c>
      <c r="B951" s="431"/>
      <c r="C951" s="431"/>
      <c r="D951" s="431"/>
      <c r="E951" s="78" t="s">
        <v>389</v>
      </c>
      <c r="F951" s="216">
        <v>1.05</v>
      </c>
      <c r="G951" s="217">
        <v>46.56</v>
      </c>
      <c r="H951" s="217">
        <f>F951*G951</f>
        <v>48.89</v>
      </c>
    </row>
    <row r="952" spans="1:8">
      <c r="A952" s="429" t="s">
        <v>240</v>
      </c>
      <c r="B952" s="429"/>
      <c r="C952" s="429"/>
      <c r="D952" s="429"/>
      <c r="E952" s="429"/>
      <c r="F952" s="430"/>
      <c r="G952" s="429"/>
      <c r="H952" s="79">
        <f>SUM(H950:H951)</f>
        <v>49.09</v>
      </c>
    </row>
    <row r="953" spans="1:8">
      <c r="A953" s="431"/>
      <c r="B953" s="431"/>
      <c r="C953" s="431"/>
      <c r="D953" s="431"/>
      <c r="E953" s="431"/>
      <c r="F953" s="432"/>
      <c r="G953" s="431"/>
      <c r="H953" s="431"/>
    </row>
    <row r="954" spans="1:8">
      <c r="A954" s="433" t="s">
        <v>241</v>
      </c>
      <c r="B954" s="433"/>
      <c r="C954" s="433"/>
      <c r="D954" s="433"/>
      <c r="E954" s="433"/>
      <c r="F954" s="434"/>
      <c r="G954" s="433"/>
      <c r="H954" s="83">
        <f>H947+H952</f>
        <v>62.72</v>
      </c>
    </row>
    <row r="955" spans="1:8" s="50" customFormat="1"/>
    <row r="956" spans="1:8" hidden="1">
      <c r="A956" s="440" t="s">
        <v>580</v>
      </c>
      <c r="B956" s="440"/>
      <c r="C956" s="440"/>
      <c r="D956" s="440"/>
      <c r="E956" s="441" t="s">
        <v>231</v>
      </c>
      <c r="F956" s="442"/>
      <c r="G956" s="443"/>
      <c r="H956" s="443"/>
    </row>
    <row r="957" spans="1:8" ht="15.75" hidden="1" customHeight="1">
      <c r="A957" s="440" t="s">
        <v>582</v>
      </c>
      <c r="B957" s="440"/>
      <c r="C957" s="440"/>
      <c r="D957" s="440"/>
      <c r="E957" s="440"/>
      <c r="F957" s="444"/>
      <c r="G957" s="440"/>
      <c r="H957" s="440"/>
    </row>
    <row r="958" spans="1:8" hidden="1">
      <c r="A958" s="431"/>
      <c r="B958" s="431"/>
      <c r="C958" s="431"/>
      <c r="D958" s="431"/>
      <c r="E958" s="431"/>
      <c r="F958" s="432"/>
      <c r="G958" s="431"/>
      <c r="H958" s="431"/>
    </row>
    <row r="959" spans="1:8" ht="31.5" hidden="1">
      <c r="A959" s="448" t="s">
        <v>108</v>
      </c>
      <c r="B959" s="448"/>
      <c r="C959" s="448"/>
      <c r="D959" s="448"/>
      <c r="E959" s="75" t="s">
        <v>138</v>
      </c>
      <c r="F959" s="76" t="s">
        <v>233</v>
      </c>
      <c r="G959" s="76" t="s">
        <v>234</v>
      </c>
      <c r="H959" s="77" t="s">
        <v>235</v>
      </c>
    </row>
    <row r="960" spans="1:8" ht="15.75" hidden="1" customHeight="1">
      <c r="A960" s="431" t="s">
        <v>359</v>
      </c>
      <c r="B960" s="431"/>
      <c r="C960" s="431"/>
      <c r="D960" s="431"/>
      <c r="E960" s="78" t="s">
        <v>140</v>
      </c>
      <c r="F960" s="216">
        <v>0.3</v>
      </c>
      <c r="G960" s="217">
        <v>14.04</v>
      </c>
      <c r="H960" s="217">
        <f>F960*G960</f>
        <v>4.21</v>
      </c>
    </row>
    <row r="961" spans="1:8" ht="15.75" hidden="1" customHeight="1">
      <c r="A961" s="431" t="s">
        <v>350</v>
      </c>
      <c r="B961" s="431"/>
      <c r="C961" s="431"/>
      <c r="D961" s="431"/>
      <c r="E961" s="78" t="s">
        <v>140</v>
      </c>
      <c r="F961" s="216">
        <v>0.98</v>
      </c>
      <c r="G961" s="217">
        <v>11.4</v>
      </c>
      <c r="H961" s="217">
        <f>F961*G961</f>
        <v>11.17</v>
      </c>
    </row>
    <row r="962" spans="1:8" ht="15.75" hidden="1" customHeight="1">
      <c r="A962" s="431" t="s">
        <v>358</v>
      </c>
      <c r="B962" s="431"/>
      <c r="C962" s="431"/>
      <c r="D962" s="431"/>
      <c r="E962" s="78" t="s">
        <v>140</v>
      </c>
      <c r="F962" s="216">
        <v>4.5</v>
      </c>
      <c r="G962" s="217">
        <v>13.44</v>
      </c>
      <c r="H962" s="217">
        <f>F962*G962</f>
        <v>60.48</v>
      </c>
    </row>
    <row r="963" spans="1:8" hidden="1">
      <c r="A963" s="429" t="s">
        <v>236</v>
      </c>
      <c r="B963" s="429"/>
      <c r="C963" s="429"/>
      <c r="D963" s="429"/>
      <c r="E963" s="429"/>
      <c r="F963" s="430"/>
      <c r="G963" s="429"/>
      <c r="H963" s="217">
        <f>SUM(H960:H962)</f>
        <v>75.86</v>
      </c>
    </row>
    <row r="964" spans="1:8" hidden="1">
      <c r="A964" s="80"/>
      <c r="B964" s="80"/>
      <c r="C964" s="80"/>
      <c r="D964" s="80"/>
      <c r="E964" s="81"/>
      <c r="F964" s="82"/>
      <c r="G964" s="81"/>
      <c r="H964" s="81"/>
    </row>
    <row r="965" spans="1:8" hidden="1">
      <c r="A965" s="429" t="s">
        <v>237</v>
      </c>
      <c r="B965" s="429"/>
      <c r="C965" s="429"/>
      <c r="D965" s="429"/>
      <c r="E965" s="429"/>
      <c r="F965" s="430"/>
      <c r="G965" s="429"/>
      <c r="H965" s="79">
        <f>H963</f>
        <v>75.86</v>
      </c>
    </row>
    <row r="966" spans="1:8" hidden="1">
      <c r="A966" s="431"/>
      <c r="B966" s="431"/>
      <c r="C966" s="431"/>
      <c r="D966" s="431"/>
      <c r="E966" s="431"/>
      <c r="F966" s="432"/>
      <c r="G966" s="431"/>
      <c r="H966" s="431"/>
    </row>
    <row r="967" spans="1:8" ht="31.5" hidden="1">
      <c r="A967" s="448" t="s">
        <v>238</v>
      </c>
      <c r="B967" s="448"/>
      <c r="C967" s="448"/>
      <c r="D967" s="448"/>
      <c r="E967" s="75" t="s">
        <v>138</v>
      </c>
      <c r="F967" s="76" t="s">
        <v>239</v>
      </c>
      <c r="G967" s="76" t="s">
        <v>234</v>
      </c>
      <c r="H967" s="77" t="s">
        <v>235</v>
      </c>
    </row>
    <row r="968" spans="1:8" hidden="1">
      <c r="A968" s="431" t="s">
        <v>171</v>
      </c>
      <c r="B968" s="431"/>
      <c r="C968" s="431"/>
      <c r="D968" s="431"/>
      <c r="E968" s="78" t="s">
        <v>139</v>
      </c>
      <c r="F968" s="216">
        <v>3.5099999999999999E-2</v>
      </c>
      <c r="G968" s="217">
        <v>2.7</v>
      </c>
      <c r="H968" s="217">
        <f t="shared" ref="H968:H970" si="20">F968*G968</f>
        <v>0.09</v>
      </c>
    </row>
    <row r="969" spans="1:8" ht="15.75" hidden="1" customHeight="1">
      <c r="A969" s="431" t="s">
        <v>215</v>
      </c>
      <c r="B969" s="431"/>
      <c r="C969" s="431"/>
      <c r="D969" s="431"/>
      <c r="E969" s="78" t="s">
        <v>139</v>
      </c>
      <c r="F969" s="216">
        <v>0.08</v>
      </c>
      <c r="G969" s="217">
        <v>13.37</v>
      </c>
      <c r="H969" s="217">
        <f t="shared" si="20"/>
        <v>1.07</v>
      </c>
    </row>
    <row r="970" spans="1:8" ht="15.75" hidden="1" customHeight="1">
      <c r="A970" s="431" t="s">
        <v>204</v>
      </c>
      <c r="B970" s="431"/>
      <c r="C970" s="431"/>
      <c r="D970" s="431"/>
      <c r="E970" s="78" t="s">
        <v>139</v>
      </c>
      <c r="F970" s="216">
        <v>0.52280000000000004</v>
      </c>
      <c r="G970" s="217">
        <v>13.62</v>
      </c>
      <c r="H970" s="217">
        <f t="shared" si="20"/>
        <v>7.12</v>
      </c>
    </row>
    <row r="971" spans="1:8" ht="15.75" hidden="1" customHeight="1">
      <c r="A971" s="431" t="s">
        <v>216</v>
      </c>
      <c r="B971" s="431"/>
      <c r="C971" s="431"/>
      <c r="D971" s="431"/>
      <c r="E971" s="78" t="s">
        <v>147</v>
      </c>
      <c r="F971" s="216">
        <v>1</v>
      </c>
      <c r="G971" s="217">
        <v>483</v>
      </c>
      <c r="H971" s="217">
        <f>F971*G971</f>
        <v>483</v>
      </c>
    </row>
    <row r="972" spans="1:8" ht="15.75" hidden="1" customHeight="1">
      <c r="A972" s="431" t="s">
        <v>217</v>
      </c>
      <c r="B972" s="431"/>
      <c r="C972" s="431"/>
      <c r="D972" s="431"/>
      <c r="E972" s="78" t="s">
        <v>142</v>
      </c>
      <c r="F972" s="216">
        <v>1.24</v>
      </c>
      <c r="G972" s="217">
        <v>13.61</v>
      </c>
      <c r="H972" s="217">
        <f>F972*G972</f>
        <v>16.88</v>
      </c>
    </row>
    <row r="973" spans="1:8" ht="15.75" hidden="1" customHeight="1">
      <c r="A973" s="431" t="s">
        <v>218</v>
      </c>
      <c r="B973" s="431"/>
      <c r="C973" s="431"/>
      <c r="D973" s="431"/>
      <c r="E973" s="78" t="s">
        <v>138</v>
      </c>
      <c r="F973" s="216">
        <v>6</v>
      </c>
      <c r="G973" s="217">
        <v>0.67</v>
      </c>
      <c r="H973" s="217">
        <f>F973*G973</f>
        <v>4.0199999999999996</v>
      </c>
    </row>
    <row r="974" spans="1:8" hidden="1">
      <c r="A974" s="429" t="s">
        <v>240</v>
      </c>
      <c r="B974" s="429"/>
      <c r="C974" s="429"/>
      <c r="D974" s="429"/>
      <c r="E974" s="429"/>
      <c r="F974" s="430"/>
      <c r="G974" s="429"/>
      <c r="H974" s="79">
        <f>SUM(H968:H973)</f>
        <v>512.17999999999995</v>
      </c>
    </row>
    <row r="975" spans="1:8" hidden="1">
      <c r="A975" s="431"/>
      <c r="B975" s="431"/>
      <c r="C975" s="431"/>
      <c r="D975" s="431"/>
      <c r="E975" s="431"/>
      <c r="F975" s="432"/>
      <c r="G975" s="431"/>
      <c r="H975" s="431"/>
    </row>
    <row r="976" spans="1:8" ht="15.75" hidden="1" customHeight="1">
      <c r="A976" s="433" t="s">
        <v>241</v>
      </c>
      <c r="B976" s="433"/>
      <c r="C976" s="433"/>
      <c r="D976" s="433"/>
      <c r="E976" s="433"/>
      <c r="F976" s="434"/>
      <c r="G976" s="433"/>
      <c r="H976" s="83">
        <f>H965+H974</f>
        <v>588.04</v>
      </c>
    </row>
    <row r="977" spans="1:8" hidden="1"/>
    <row r="978" spans="1:8" hidden="1">
      <c r="A978" s="440" t="s">
        <v>612</v>
      </c>
      <c r="B978" s="440"/>
      <c r="C978" s="440"/>
      <c r="D978" s="440"/>
      <c r="E978" s="441" t="s">
        <v>231</v>
      </c>
      <c r="F978" s="442"/>
      <c r="G978" s="443"/>
      <c r="H978" s="443"/>
    </row>
    <row r="979" spans="1:8" hidden="1">
      <c r="A979" s="440" t="s">
        <v>613</v>
      </c>
      <c r="B979" s="440"/>
      <c r="C979" s="440"/>
      <c r="D979" s="440"/>
      <c r="E979" s="440"/>
      <c r="F979" s="444"/>
      <c r="G979" s="440"/>
      <c r="H979" s="440"/>
    </row>
    <row r="980" spans="1:8" hidden="1">
      <c r="A980" s="431"/>
      <c r="B980" s="431"/>
      <c r="C980" s="431"/>
      <c r="D980" s="431"/>
      <c r="E980" s="431"/>
      <c r="F980" s="432"/>
      <c r="G980" s="431"/>
      <c r="H980" s="431"/>
    </row>
    <row r="981" spans="1:8" ht="31.5" hidden="1">
      <c r="A981" s="448" t="s">
        <v>108</v>
      </c>
      <c r="B981" s="448"/>
      <c r="C981" s="448"/>
      <c r="D981" s="448"/>
      <c r="E981" s="75" t="s">
        <v>138</v>
      </c>
      <c r="F981" s="76" t="s">
        <v>233</v>
      </c>
      <c r="G981" s="76" t="s">
        <v>234</v>
      </c>
      <c r="H981" s="77" t="s">
        <v>235</v>
      </c>
    </row>
    <row r="982" spans="1:8" hidden="1">
      <c r="A982" s="431" t="s">
        <v>363</v>
      </c>
      <c r="B982" s="431"/>
      <c r="C982" s="431"/>
      <c r="D982" s="431"/>
      <c r="E982" s="78" t="s">
        <v>140</v>
      </c>
      <c r="F982" s="216">
        <v>0.8</v>
      </c>
      <c r="G982" s="217">
        <v>17.12</v>
      </c>
      <c r="H982" s="217">
        <f>F982*G982</f>
        <v>13.7</v>
      </c>
    </row>
    <row r="983" spans="1:8" hidden="1">
      <c r="A983" s="431" t="s">
        <v>350</v>
      </c>
      <c r="B983" s="431"/>
      <c r="C983" s="431"/>
      <c r="D983" s="431"/>
      <c r="E983" s="78" t="s">
        <v>140</v>
      </c>
      <c r="F983" s="216">
        <v>0.8</v>
      </c>
      <c r="G983" s="217">
        <v>11.4</v>
      </c>
      <c r="H983" s="217">
        <f>F983*G983</f>
        <v>9.1199999999999992</v>
      </c>
    </row>
    <row r="984" spans="1:8" hidden="1">
      <c r="A984" s="445" t="s">
        <v>359</v>
      </c>
      <c r="B984" s="446"/>
      <c r="C984" s="446"/>
      <c r="D984" s="447"/>
      <c r="E984" s="78" t="s">
        <v>140</v>
      </c>
      <c r="F984" s="216">
        <v>0.2</v>
      </c>
      <c r="G984" s="217">
        <v>14.04</v>
      </c>
      <c r="H984" s="217">
        <f t="shared" ref="H984:H985" si="21">F984*G984</f>
        <v>2.81</v>
      </c>
    </row>
    <row r="985" spans="1:8" hidden="1">
      <c r="A985" s="123" t="s">
        <v>360</v>
      </c>
      <c r="B985" s="338"/>
      <c r="C985" s="338"/>
      <c r="D985" s="339"/>
      <c r="E985" s="78" t="s">
        <v>140</v>
      </c>
      <c r="F985" s="216">
        <v>0.28999999999999998</v>
      </c>
      <c r="G985" s="217">
        <v>14.04</v>
      </c>
      <c r="H985" s="217">
        <f t="shared" si="21"/>
        <v>4.07</v>
      </c>
    </row>
    <row r="986" spans="1:8" hidden="1">
      <c r="A986" s="429" t="s">
        <v>236</v>
      </c>
      <c r="B986" s="429"/>
      <c r="C986" s="429"/>
      <c r="D986" s="429"/>
      <c r="E986" s="429"/>
      <c r="F986" s="430"/>
      <c r="G986" s="429"/>
      <c r="H986" s="79">
        <f>SUM(H982:H985)</f>
        <v>29.7</v>
      </c>
    </row>
    <row r="987" spans="1:8" hidden="1">
      <c r="A987" s="80"/>
      <c r="B987" s="80"/>
      <c r="C987" s="80"/>
      <c r="D987" s="80"/>
      <c r="E987" s="81"/>
      <c r="F987" s="82"/>
      <c r="G987" s="81"/>
      <c r="H987" s="81"/>
    </row>
    <row r="988" spans="1:8" hidden="1">
      <c r="A988" s="429" t="s">
        <v>237</v>
      </c>
      <c r="B988" s="429"/>
      <c r="C988" s="429"/>
      <c r="D988" s="429"/>
      <c r="E988" s="429"/>
      <c r="F988" s="430"/>
      <c r="G988" s="429"/>
      <c r="H988" s="79">
        <f>H986</f>
        <v>29.7</v>
      </c>
    </row>
    <row r="989" spans="1:8" hidden="1">
      <c r="A989" s="431"/>
      <c r="B989" s="431"/>
      <c r="C989" s="431"/>
      <c r="D989" s="431"/>
      <c r="E989" s="431"/>
      <c r="F989" s="432"/>
      <c r="G989" s="431"/>
      <c r="H989" s="431"/>
    </row>
    <row r="990" spans="1:8" ht="31.5" hidden="1">
      <c r="A990" s="448" t="s">
        <v>238</v>
      </c>
      <c r="B990" s="448"/>
      <c r="C990" s="448"/>
      <c r="D990" s="448"/>
      <c r="E990" s="75" t="s">
        <v>138</v>
      </c>
      <c r="F990" s="76" t="s">
        <v>239</v>
      </c>
      <c r="G990" s="76" t="s">
        <v>234</v>
      </c>
      <c r="H990" s="77" t="s">
        <v>235</v>
      </c>
    </row>
    <row r="991" spans="1:8" hidden="1">
      <c r="A991" s="431" t="s">
        <v>364</v>
      </c>
      <c r="B991" s="431"/>
      <c r="C991" s="431"/>
      <c r="D991" s="431"/>
      <c r="E991" s="78" t="s">
        <v>139</v>
      </c>
      <c r="F991" s="216">
        <v>5.3</v>
      </c>
      <c r="G991" s="217">
        <v>4.12</v>
      </c>
      <c r="H991" s="217">
        <f>F991*G991</f>
        <v>21.84</v>
      </c>
    </row>
    <row r="992" spans="1:8" hidden="1">
      <c r="A992" s="337" t="s">
        <v>366</v>
      </c>
      <c r="B992" s="338"/>
      <c r="C992" s="338"/>
      <c r="D992" s="339"/>
      <c r="E992" s="78" t="s">
        <v>367</v>
      </c>
      <c r="F992" s="216">
        <v>0.6</v>
      </c>
      <c r="G992" s="217">
        <v>2.02</v>
      </c>
      <c r="H992" s="217">
        <f t="shared" ref="H992:H994" si="22">F992*G992</f>
        <v>1.21</v>
      </c>
    </row>
    <row r="993" spans="1:8" hidden="1">
      <c r="A993" s="123" t="s">
        <v>368</v>
      </c>
      <c r="B993" s="338"/>
      <c r="C993" s="338"/>
      <c r="D993" s="339"/>
      <c r="E993" s="78" t="s">
        <v>109</v>
      </c>
      <c r="F993" s="216">
        <v>0.252</v>
      </c>
      <c r="G993" s="217">
        <v>9.07</v>
      </c>
      <c r="H993" s="217">
        <f t="shared" si="22"/>
        <v>2.29</v>
      </c>
    </row>
    <row r="994" spans="1:8" hidden="1">
      <c r="A994" s="123" t="s">
        <v>369</v>
      </c>
      <c r="B994" s="338"/>
      <c r="C994" s="338"/>
      <c r="D994" s="339"/>
      <c r="E994" s="78" t="s">
        <v>370</v>
      </c>
      <c r="F994" s="216">
        <v>7.0000000000000007E-2</v>
      </c>
      <c r="G994" s="217">
        <v>73.540000000000006</v>
      </c>
      <c r="H994" s="217">
        <f t="shared" si="22"/>
        <v>5.15</v>
      </c>
    </row>
    <row r="995" spans="1:8" hidden="1">
      <c r="A995" s="445" t="s">
        <v>365</v>
      </c>
      <c r="B995" s="446"/>
      <c r="C995" s="446"/>
      <c r="D995" s="447"/>
      <c r="E995" s="78" t="s">
        <v>139</v>
      </c>
      <c r="F995" s="216">
        <v>0.23</v>
      </c>
      <c r="G995" s="217">
        <v>15.77</v>
      </c>
      <c r="H995" s="217">
        <f>F995*G995</f>
        <v>3.63</v>
      </c>
    </row>
    <row r="996" spans="1:8" hidden="1">
      <c r="A996" s="429" t="s">
        <v>240</v>
      </c>
      <c r="B996" s="429"/>
      <c r="C996" s="429"/>
      <c r="D996" s="429"/>
      <c r="E996" s="429"/>
      <c r="F996" s="430"/>
      <c r="G996" s="429"/>
      <c r="H996" s="79">
        <f>SUM(H991:H995)</f>
        <v>34.119999999999997</v>
      </c>
    </row>
    <row r="997" spans="1:8" hidden="1">
      <c r="A997" s="431"/>
      <c r="B997" s="431"/>
      <c r="C997" s="431"/>
      <c r="D997" s="431"/>
      <c r="E997" s="431"/>
      <c r="F997" s="432"/>
      <c r="G997" s="431"/>
      <c r="H997" s="431"/>
    </row>
    <row r="998" spans="1:8" hidden="1">
      <c r="A998" s="433" t="s">
        <v>241</v>
      </c>
      <c r="B998" s="433"/>
      <c r="C998" s="433"/>
      <c r="D998" s="433"/>
      <c r="E998" s="433"/>
      <c r="F998" s="434"/>
      <c r="G998" s="433"/>
      <c r="H998" s="83">
        <f>H988+H996</f>
        <v>63.82</v>
      </c>
    </row>
    <row r="999" spans="1:8" hidden="1"/>
    <row r="1000" spans="1:8" hidden="1"/>
    <row r="1001" spans="1:8" ht="15.75" customHeight="1">
      <c r="A1001" s="440" t="s">
        <v>612</v>
      </c>
      <c r="B1001" s="440"/>
      <c r="C1001" s="440"/>
      <c r="D1001" s="440"/>
      <c r="E1001" s="441" t="s">
        <v>903</v>
      </c>
      <c r="F1001" s="442"/>
      <c r="G1001" s="443"/>
      <c r="H1001" s="443"/>
    </row>
    <row r="1002" spans="1:8" ht="47.25" customHeight="1">
      <c r="A1002" s="440" t="s">
        <v>904</v>
      </c>
      <c r="B1002" s="440"/>
      <c r="C1002" s="440"/>
      <c r="D1002" s="440"/>
      <c r="E1002" s="440"/>
      <c r="F1002" s="444"/>
      <c r="G1002" s="440"/>
      <c r="H1002" s="440"/>
    </row>
    <row r="1003" spans="1:8">
      <c r="A1003" s="431"/>
      <c r="B1003" s="431"/>
      <c r="C1003" s="431"/>
      <c r="D1003" s="431"/>
      <c r="E1003" s="431"/>
      <c r="F1003" s="432"/>
      <c r="G1003" s="431"/>
      <c r="H1003" s="431"/>
    </row>
    <row r="1004" spans="1:8" ht="31.5">
      <c r="A1004" s="448" t="s">
        <v>108</v>
      </c>
      <c r="B1004" s="448"/>
      <c r="C1004" s="448"/>
      <c r="D1004" s="448"/>
      <c r="E1004" s="75" t="s">
        <v>138</v>
      </c>
      <c r="F1004" s="76" t="s">
        <v>233</v>
      </c>
      <c r="G1004" s="76" t="s">
        <v>234</v>
      </c>
      <c r="H1004" s="77" t="s">
        <v>235</v>
      </c>
    </row>
    <row r="1005" spans="1:8" ht="15.75" customHeight="1">
      <c r="A1005" s="445" t="s">
        <v>352</v>
      </c>
      <c r="B1005" s="446"/>
      <c r="C1005" s="446"/>
      <c r="D1005" s="447"/>
      <c r="E1005" s="78" t="s">
        <v>140</v>
      </c>
      <c r="F1005" s="216">
        <v>6</v>
      </c>
      <c r="G1005" s="217">
        <v>18.04</v>
      </c>
      <c r="H1005" s="217">
        <f>F1005*G1005</f>
        <v>108.24</v>
      </c>
    </row>
    <row r="1006" spans="1:8" ht="15.75" customHeight="1">
      <c r="A1006" s="445" t="s">
        <v>350</v>
      </c>
      <c r="B1006" s="446"/>
      <c r="C1006" s="446"/>
      <c r="D1006" s="447"/>
      <c r="E1006" s="78" t="s">
        <v>140</v>
      </c>
      <c r="F1006" s="216">
        <v>6</v>
      </c>
      <c r="G1006" s="217">
        <v>14.13</v>
      </c>
      <c r="H1006" s="217">
        <f>F1006*G1006</f>
        <v>84.78</v>
      </c>
    </row>
    <row r="1007" spans="1:8">
      <c r="A1007" s="429" t="s">
        <v>236</v>
      </c>
      <c r="B1007" s="429"/>
      <c r="C1007" s="429"/>
      <c r="D1007" s="429"/>
      <c r="E1007" s="429"/>
      <c r="F1007" s="430"/>
      <c r="G1007" s="429"/>
      <c r="H1007" s="217">
        <f>SUM(H1005:H1006)</f>
        <v>193.02</v>
      </c>
    </row>
    <row r="1008" spans="1:8">
      <c r="A1008" s="449"/>
      <c r="B1008" s="450"/>
      <c r="C1008" s="450"/>
      <c r="D1008" s="450"/>
      <c r="E1008" s="450"/>
      <c r="F1008" s="450"/>
      <c r="G1008" s="450"/>
      <c r="H1008" s="451"/>
    </row>
    <row r="1009" spans="1:8">
      <c r="A1009" s="429" t="s">
        <v>237</v>
      </c>
      <c r="B1009" s="429"/>
      <c r="C1009" s="429"/>
      <c r="D1009" s="429"/>
      <c r="E1009" s="429"/>
      <c r="F1009" s="430"/>
      <c r="G1009" s="429"/>
      <c r="H1009" s="79">
        <f>H1007</f>
        <v>193.02</v>
      </c>
    </row>
    <row r="1010" spans="1:8">
      <c r="A1010" s="431"/>
      <c r="B1010" s="431"/>
      <c r="C1010" s="431"/>
      <c r="D1010" s="431"/>
      <c r="E1010" s="431"/>
      <c r="F1010" s="432"/>
      <c r="G1010" s="431"/>
      <c r="H1010" s="431"/>
    </row>
    <row r="1011" spans="1:8" ht="31.5">
      <c r="A1011" s="448" t="s">
        <v>238</v>
      </c>
      <c r="B1011" s="448"/>
      <c r="C1011" s="448"/>
      <c r="D1011" s="448"/>
      <c r="E1011" s="75" t="s">
        <v>138</v>
      </c>
      <c r="F1011" s="76" t="s">
        <v>239</v>
      </c>
      <c r="G1011" s="76" t="s">
        <v>234</v>
      </c>
      <c r="H1011" s="77" t="s">
        <v>235</v>
      </c>
    </row>
    <row r="1012" spans="1:8">
      <c r="A1012" s="445" t="s">
        <v>877</v>
      </c>
      <c r="B1012" s="446"/>
      <c r="C1012" s="446"/>
      <c r="D1012" s="447"/>
      <c r="E1012" s="109" t="s">
        <v>138</v>
      </c>
      <c r="F1012" s="242">
        <v>1</v>
      </c>
      <c r="G1012" s="228">
        <v>466</v>
      </c>
      <c r="H1012" s="217">
        <f t="shared" ref="H1012:H1037" si="23">F1012*G1012</f>
        <v>466</v>
      </c>
    </row>
    <row r="1013" spans="1:8" ht="15.75" customHeight="1">
      <c r="A1013" s="445" t="s">
        <v>878</v>
      </c>
      <c r="B1013" s="446"/>
      <c r="C1013" s="446"/>
      <c r="D1013" s="447"/>
      <c r="E1013" s="109" t="s">
        <v>138</v>
      </c>
      <c r="F1013" s="242">
        <v>2</v>
      </c>
      <c r="G1013" s="228">
        <v>19.579999999999998</v>
      </c>
      <c r="H1013" s="217">
        <f t="shared" si="23"/>
        <v>39.159999999999997</v>
      </c>
    </row>
    <row r="1014" spans="1:8" ht="15.75" customHeight="1">
      <c r="A1014" s="445" t="s">
        <v>879</v>
      </c>
      <c r="B1014" s="446"/>
      <c r="C1014" s="446"/>
      <c r="D1014" s="447"/>
      <c r="E1014" s="109" t="s">
        <v>138</v>
      </c>
      <c r="F1014" s="242">
        <v>2</v>
      </c>
      <c r="G1014" s="228">
        <v>2.62</v>
      </c>
      <c r="H1014" s="217">
        <f t="shared" si="23"/>
        <v>5.24</v>
      </c>
    </row>
    <row r="1015" spans="1:8" ht="15.75" customHeight="1">
      <c r="A1015" s="445" t="s">
        <v>880</v>
      </c>
      <c r="B1015" s="446"/>
      <c r="C1015" s="446"/>
      <c r="D1015" s="447"/>
      <c r="E1015" s="109" t="s">
        <v>138</v>
      </c>
      <c r="F1015" s="242">
        <v>1</v>
      </c>
      <c r="G1015" s="228">
        <v>3.75</v>
      </c>
      <c r="H1015" s="217">
        <f t="shared" si="23"/>
        <v>3.75</v>
      </c>
    </row>
    <row r="1016" spans="1:8" ht="15.75" customHeight="1">
      <c r="A1016" s="445" t="s">
        <v>881</v>
      </c>
      <c r="B1016" s="446"/>
      <c r="C1016" s="446"/>
      <c r="D1016" s="447"/>
      <c r="E1016" s="109" t="s">
        <v>138</v>
      </c>
      <c r="F1016" s="242">
        <v>2</v>
      </c>
      <c r="G1016" s="228">
        <v>1.8</v>
      </c>
      <c r="H1016" s="217">
        <f t="shared" si="23"/>
        <v>3.6</v>
      </c>
    </row>
    <row r="1017" spans="1:8">
      <c r="A1017" s="445" t="s">
        <v>882</v>
      </c>
      <c r="B1017" s="446"/>
      <c r="C1017" s="446"/>
      <c r="D1017" s="447"/>
      <c r="E1017" s="109" t="s">
        <v>138</v>
      </c>
      <c r="F1017" s="242">
        <v>2</v>
      </c>
      <c r="G1017" s="228">
        <v>1.1499999999999999</v>
      </c>
      <c r="H1017" s="217">
        <f t="shared" si="23"/>
        <v>2.2999999999999998</v>
      </c>
    </row>
    <row r="1018" spans="1:8" ht="15.75" customHeight="1">
      <c r="A1018" s="445" t="s">
        <v>883</v>
      </c>
      <c r="B1018" s="446"/>
      <c r="C1018" s="446"/>
      <c r="D1018" s="447"/>
      <c r="E1018" s="109" t="s">
        <v>138</v>
      </c>
      <c r="F1018" s="242">
        <v>1</v>
      </c>
      <c r="G1018" s="228">
        <v>13.5</v>
      </c>
      <c r="H1018" s="217">
        <f t="shared" si="23"/>
        <v>13.5</v>
      </c>
    </row>
    <row r="1019" spans="1:8" ht="15.75" customHeight="1">
      <c r="A1019" s="445" t="s">
        <v>884</v>
      </c>
      <c r="B1019" s="446"/>
      <c r="C1019" s="446"/>
      <c r="D1019" s="447"/>
      <c r="E1019" s="109" t="s">
        <v>138</v>
      </c>
      <c r="F1019" s="242">
        <v>1</v>
      </c>
      <c r="G1019" s="228">
        <v>5.96</v>
      </c>
      <c r="H1019" s="217">
        <f t="shared" si="23"/>
        <v>5.96</v>
      </c>
    </row>
    <row r="1020" spans="1:8" ht="15.75" customHeight="1">
      <c r="A1020" s="445" t="s">
        <v>885</v>
      </c>
      <c r="B1020" s="446"/>
      <c r="C1020" s="446"/>
      <c r="D1020" s="447"/>
      <c r="E1020" s="109" t="s">
        <v>138</v>
      </c>
      <c r="F1020" s="242">
        <v>1</v>
      </c>
      <c r="G1020" s="228">
        <v>6.46</v>
      </c>
      <c r="H1020" s="217">
        <f t="shared" si="23"/>
        <v>6.46</v>
      </c>
    </row>
    <row r="1021" spans="1:8" ht="15.75" customHeight="1">
      <c r="A1021" s="445" t="s">
        <v>886</v>
      </c>
      <c r="B1021" s="446"/>
      <c r="C1021" s="446"/>
      <c r="D1021" s="447"/>
      <c r="E1021" s="109" t="s">
        <v>138</v>
      </c>
      <c r="F1021" s="242">
        <v>2</v>
      </c>
      <c r="G1021" s="228">
        <v>7.58</v>
      </c>
      <c r="H1021" s="217">
        <f t="shared" si="23"/>
        <v>15.16</v>
      </c>
    </row>
    <row r="1022" spans="1:8" ht="15.75" customHeight="1">
      <c r="A1022" s="445" t="s">
        <v>887</v>
      </c>
      <c r="B1022" s="446"/>
      <c r="C1022" s="446"/>
      <c r="D1022" s="447"/>
      <c r="E1022" s="109" t="s">
        <v>138</v>
      </c>
      <c r="F1022" s="242">
        <v>3</v>
      </c>
      <c r="G1022" s="228">
        <v>0.77</v>
      </c>
      <c r="H1022" s="217">
        <f t="shared" si="23"/>
        <v>2.31</v>
      </c>
    </row>
    <row r="1023" spans="1:8" ht="15.75" customHeight="1">
      <c r="A1023" s="445" t="s">
        <v>888</v>
      </c>
      <c r="B1023" s="446"/>
      <c r="C1023" s="446"/>
      <c r="D1023" s="447"/>
      <c r="E1023" s="109" t="s">
        <v>138</v>
      </c>
      <c r="F1023" s="242">
        <v>1</v>
      </c>
      <c r="G1023" s="228">
        <v>115</v>
      </c>
      <c r="H1023" s="217">
        <f t="shared" si="23"/>
        <v>115</v>
      </c>
    </row>
    <row r="1024" spans="1:8" ht="15.75" customHeight="1">
      <c r="A1024" s="445" t="s">
        <v>889</v>
      </c>
      <c r="B1024" s="446"/>
      <c r="C1024" s="446"/>
      <c r="D1024" s="447"/>
      <c r="E1024" s="109" t="s">
        <v>138</v>
      </c>
      <c r="F1024" s="242">
        <v>1</v>
      </c>
      <c r="G1024" s="228">
        <v>115.8</v>
      </c>
      <c r="H1024" s="217">
        <f t="shared" si="23"/>
        <v>115.8</v>
      </c>
    </row>
    <row r="1025" spans="1:8" ht="15.75" customHeight="1">
      <c r="A1025" s="445" t="s">
        <v>890</v>
      </c>
      <c r="B1025" s="446"/>
      <c r="C1025" s="446"/>
      <c r="D1025" s="447"/>
      <c r="E1025" s="109" t="s">
        <v>138</v>
      </c>
      <c r="F1025" s="242">
        <v>1</v>
      </c>
      <c r="G1025" s="228">
        <v>5.28</v>
      </c>
      <c r="H1025" s="217">
        <f t="shared" si="23"/>
        <v>5.28</v>
      </c>
    </row>
    <row r="1026" spans="1:8" ht="15.75" customHeight="1">
      <c r="A1026" s="445" t="s">
        <v>891</v>
      </c>
      <c r="B1026" s="446"/>
      <c r="C1026" s="446"/>
      <c r="D1026" s="447"/>
      <c r="E1026" s="109" t="s">
        <v>138</v>
      </c>
      <c r="F1026" s="242">
        <v>1</v>
      </c>
      <c r="G1026" s="228">
        <v>0.7</v>
      </c>
      <c r="H1026" s="217">
        <f t="shared" si="23"/>
        <v>0.7</v>
      </c>
    </row>
    <row r="1027" spans="1:8" ht="15.75" customHeight="1">
      <c r="A1027" s="445" t="s">
        <v>892</v>
      </c>
      <c r="B1027" s="446"/>
      <c r="C1027" s="446"/>
      <c r="D1027" s="447"/>
      <c r="E1027" s="109" t="s">
        <v>138</v>
      </c>
      <c r="F1027" s="242">
        <v>1</v>
      </c>
      <c r="G1027" s="228">
        <v>0.35</v>
      </c>
      <c r="H1027" s="217">
        <f t="shared" si="23"/>
        <v>0.35</v>
      </c>
    </row>
    <row r="1028" spans="1:8" ht="15.75" customHeight="1">
      <c r="A1028" s="445" t="s">
        <v>893</v>
      </c>
      <c r="B1028" s="446"/>
      <c r="C1028" s="446"/>
      <c r="D1028" s="447"/>
      <c r="E1028" s="109" t="s">
        <v>139</v>
      </c>
      <c r="F1028" s="242">
        <v>0.5</v>
      </c>
      <c r="G1028" s="228">
        <v>20.23</v>
      </c>
      <c r="H1028" s="217">
        <f t="shared" si="23"/>
        <v>10.119999999999999</v>
      </c>
    </row>
    <row r="1029" spans="1:8" ht="15.75" customHeight="1">
      <c r="A1029" s="445" t="s">
        <v>894</v>
      </c>
      <c r="B1029" s="446"/>
      <c r="C1029" s="446"/>
      <c r="D1029" s="447"/>
      <c r="E1029" s="109" t="s">
        <v>895</v>
      </c>
      <c r="F1029" s="242">
        <v>1</v>
      </c>
      <c r="G1029" s="228">
        <v>7.9</v>
      </c>
      <c r="H1029" s="217">
        <f t="shared" si="23"/>
        <v>7.9</v>
      </c>
    </row>
    <row r="1030" spans="1:8" ht="15.75" customHeight="1">
      <c r="A1030" s="445" t="s">
        <v>896</v>
      </c>
      <c r="B1030" s="446"/>
      <c r="C1030" s="446"/>
      <c r="D1030" s="447"/>
      <c r="E1030" s="109" t="s">
        <v>138</v>
      </c>
      <c r="F1030" s="242">
        <v>3</v>
      </c>
      <c r="G1030" s="228">
        <v>33</v>
      </c>
      <c r="H1030" s="217">
        <f t="shared" si="23"/>
        <v>99</v>
      </c>
    </row>
    <row r="1031" spans="1:8" ht="15.75" customHeight="1">
      <c r="A1031" s="445" t="s">
        <v>897</v>
      </c>
      <c r="B1031" s="446"/>
      <c r="C1031" s="446"/>
      <c r="D1031" s="447"/>
      <c r="E1031" s="109" t="s">
        <v>138</v>
      </c>
      <c r="F1031" s="242">
        <v>3</v>
      </c>
      <c r="G1031" s="228">
        <v>8.6199999999999992</v>
      </c>
      <c r="H1031" s="217">
        <f t="shared" si="23"/>
        <v>25.86</v>
      </c>
    </row>
    <row r="1032" spans="1:8" ht="15.75" customHeight="1">
      <c r="A1032" s="445" t="s">
        <v>898</v>
      </c>
      <c r="B1032" s="446"/>
      <c r="C1032" s="446"/>
      <c r="D1032" s="447"/>
      <c r="E1032" s="109" t="s">
        <v>138</v>
      </c>
      <c r="F1032" s="242">
        <v>3</v>
      </c>
      <c r="G1032" s="228">
        <v>4.75</v>
      </c>
      <c r="H1032" s="217">
        <f t="shared" si="23"/>
        <v>14.25</v>
      </c>
    </row>
    <row r="1033" spans="1:8" ht="15.75" customHeight="1">
      <c r="A1033" s="445" t="s">
        <v>899</v>
      </c>
      <c r="B1033" s="446"/>
      <c r="C1033" s="446"/>
      <c r="D1033" s="447"/>
      <c r="E1033" s="109" t="s">
        <v>142</v>
      </c>
      <c r="F1033" s="242">
        <v>9</v>
      </c>
      <c r="G1033" s="228">
        <v>4.87</v>
      </c>
      <c r="H1033" s="217">
        <f t="shared" si="23"/>
        <v>43.83</v>
      </c>
    </row>
    <row r="1034" spans="1:8" ht="15.75" customHeight="1">
      <c r="A1034" s="445" t="s">
        <v>997</v>
      </c>
      <c r="B1034" s="446"/>
      <c r="C1034" s="446"/>
      <c r="D1034" s="447"/>
      <c r="E1034" s="109" t="s">
        <v>142</v>
      </c>
      <c r="F1034" s="242">
        <v>25</v>
      </c>
      <c r="G1034" s="228">
        <v>17.02</v>
      </c>
      <c r="H1034" s="217">
        <f t="shared" si="23"/>
        <v>425.5</v>
      </c>
    </row>
    <row r="1035" spans="1:8" ht="15.75" customHeight="1">
      <c r="A1035" s="445" t="s">
        <v>900</v>
      </c>
      <c r="B1035" s="446"/>
      <c r="C1035" s="446"/>
      <c r="D1035" s="447"/>
      <c r="E1035" s="109" t="s">
        <v>142</v>
      </c>
      <c r="F1035" s="242">
        <v>12</v>
      </c>
      <c r="G1035" s="228">
        <v>15.25</v>
      </c>
      <c r="H1035" s="217">
        <f t="shared" si="23"/>
        <v>183</v>
      </c>
    </row>
    <row r="1036" spans="1:8" ht="15.75" customHeight="1">
      <c r="A1036" s="445" t="s">
        <v>901</v>
      </c>
      <c r="B1036" s="446"/>
      <c r="C1036" s="446"/>
      <c r="D1036" s="447"/>
      <c r="E1036" s="109" t="s">
        <v>138</v>
      </c>
      <c r="F1036" s="242">
        <v>15</v>
      </c>
      <c r="G1036" s="228">
        <v>0.9</v>
      </c>
      <c r="H1036" s="217">
        <f t="shared" si="23"/>
        <v>13.5</v>
      </c>
    </row>
    <row r="1037" spans="1:8" ht="15.75" customHeight="1">
      <c r="A1037" s="445" t="s">
        <v>902</v>
      </c>
      <c r="B1037" s="446"/>
      <c r="C1037" s="446"/>
      <c r="D1037" s="447"/>
      <c r="E1037" s="109" t="s">
        <v>138</v>
      </c>
      <c r="F1037" s="242">
        <v>1</v>
      </c>
      <c r="G1037" s="228">
        <v>2.11</v>
      </c>
      <c r="H1037" s="217">
        <f t="shared" si="23"/>
        <v>2.11</v>
      </c>
    </row>
    <row r="1038" spans="1:8">
      <c r="A1038" s="429" t="s">
        <v>240</v>
      </c>
      <c r="B1038" s="429"/>
      <c r="C1038" s="429"/>
      <c r="D1038" s="429"/>
      <c r="E1038" s="429"/>
      <c r="F1038" s="430"/>
      <c r="G1038" s="429"/>
      <c r="H1038" s="79">
        <f>SUM(H1012:H1037)</f>
        <v>1625.64</v>
      </c>
    </row>
    <row r="1039" spans="1:8">
      <c r="A1039" s="431"/>
      <c r="B1039" s="431"/>
      <c r="C1039" s="431"/>
      <c r="D1039" s="431"/>
      <c r="E1039" s="431"/>
      <c r="F1039" s="432"/>
      <c r="G1039" s="431"/>
      <c r="H1039" s="431"/>
    </row>
    <row r="1040" spans="1:8">
      <c r="A1040" s="433" t="s">
        <v>241</v>
      </c>
      <c r="B1040" s="433"/>
      <c r="C1040" s="433"/>
      <c r="D1040" s="433"/>
      <c r="E1040" s="433"/>
      <c r="F1040" s="434"/>
      <c r="G1040" s="433"/>
      <c r="H1040" s="83">
        <f>H1009+H1038</f>
        <v>1818.66</v>
      </c>
    </row>
    <row r="1042" spans="1:8" ht="15.75" customHeight="1">
      <c r="A1042" s="440" t="s">
        <v>965</v>
      </c>
      <c r="B1042" s="440"/>
      <c r="C1042" s="440"/>
      <c r="D1042" s="440"/>
      <c r="E1042" s="441" t="s">
        <v>987</v>
      </c>
      <c r="F1042" s="442"/>
      <c r="G1042" s="443"/>
      <c r="H1042" s="443"/>
    </row>
    <row r="1043" spans="1:8" ht="47.25" customHeight="1">
      <c r="A1043" s="440" t="s">
        <v>986</v>
      </c>
      <c r="B1043" s="440"/>
      <c r="C1043" s="440"/>
      <c r="D1043" s="440"/>
      <c r="E1043" s="440"/>
      <c r="F1043" s="444"/>
      <c r="G1043" s="440"/>
      <c r="H1043" s="440"/>
    </row>
    <row r="1044" spans="1:8">
      <c r="A1044" s="431"/>
      <c r="B1044" s="431"/>
      <c r="C1044" s="431"/>
      <c r="D1044" s="431"/>
      <c r="E1044" s="431"/>
      <c r="F1044" s="432"/>
      <c r="G1044" s="431"/>
      <c r="H1044" s="431"/>
    </row>
    <row r="1045" spans="1:8" ht="31.5">
      <c r="A1045" s="353" t="s">
        <v>966</v>
      </c>
      <c r="B1045" s="353" t="s">
        <v>108</v>
      </c>
      <c r="C1045" s="354"/>
      <c r="D1045" s="355"/>
      <c r="E1045" s="75" t="s">
        <v>138</v>
      </c>
      <c r="F1045" s="76" t="s">
        <v>233</v>
      </c>
      <c r="G1045" s="76" t="s">
        <v>234</v>
      </c>
      <c r="H1045" s="77" t="s">
        <v>235</v>
      </c>
    </row>
    <row r="1046" spans="1:8" ht="15.75" customHeight="1">
      <c r="A1046" s="104" t="s">
        <v>975</v>
      </c>
      <c r="B1046" s="435" t="s">
        <v>351</v>
      </c>
      <c r="C1046" s="436"/>
      <c r="D1046" s="437"/>
      <c r="E1046" s="78" t="s">
        <v>140</v>
      </c>
      <c r="F1046" s="216" t="s">
        <v>984</v>
      </c>
      <c r="G1046" s="217">
        <v>17.420000000000002</v>
      </c>
      <c r="H1046" s="217">
        <f>F1046*G1046</f>
        <v>5.84</v>
      </c>
    </row>
    <row r="1047" spans="1:8" ht="15.75" customHeight="1">
      <c r="A1047" s="104" t="s">
        <v>976</v>
      </c>
      <c r="B1047" s="435" t="s">
        <v>350</v>
      </c>
      <c r="C1047" s="436"/>
      <c r="D1047" s="437"/>
      <c r="E1047" s="78" t="s">
        <v>140</v>
      </c>
      <c r="F1047" s="216" t="s">
        <v>985</v>
      </c>
      <c r="G1047" s="217">
        <v>14.13</v>
      </c>
      <c r="H1047" s="217">
        <f>F1047*G1047</f>
        <v>9.48</v>
      </c>
    </row>
    <row r="1048" spans="1:8">
      <c r="A1048" s="345" t="s">
        <v>236</v>
      </c>
      <c r="B1048" s="346"/>
      <c r="C1048" s="346"/>
      <c r="D1048" s="346"/>
      <c r="E1048" s="346"/>
      <c r="F1048" s="347"/>
      <c r="G1048" s="348"/>
      <c r="H1048" s="217">
        <f>SUM(H1046:H1047)</f>
        <v>15.32</v>
      </c>
    </row>
    <row r="1049" spans="1:8">
      <c r="A1049" s="349"/>
      <c r="B1049" s="350"/>
      <c r="C1049" s="350"/>
      <c r="D1049" s="350"/>
      <c r="E1049" s="350"/>
      <c r="F1049" s="350"/>
      <c r="G1049" s="350"/>
      <c r="H1049" s="351"/>
    </row>
    <row r="1050" spans="1:8">
      <c r="A1050" s="345" t="s">
        <v>237</v>
      </c>
      <c r="B1050" s="346"/>
      <c r="C1050" s="346"/>
      <c r="D1050" s="346"/>
      <c r="E1050" s="346"/>
      <c r="F1050" s="347"/>
      <c r="G1050" s="348"/>
      <c r="H1050" s="79">
        <f>H1048</f>
        <v>15.32</v>
      </c>
    </row>
    <row r="1051" spans="1:8">
      <c r="A1051" s="211"/>
      <c r="B1051" s="212"/>
      <c r="C1051" s="212"/>
      <c r="D1051" s="212"/>
      <c r="E1051" s="212"/>
      <c r="F1051" s="352"/>
      <c r="G1051" s="212"/>
      <c r="H1051" s="213"/>
    </row>
    <row r="1052" spans="1:8" ht="31.5">
      <c r="A1052" s="353" t="s">
        <v>966</v>
      </c>
      <c r="B1052" s="356" t="s">
        <v>238</v>
      </c>
      <c r="C1052" s="354"/>
      <c r="D1052" s="355"/>
      <c r="E1052" s="75" t="s">
        <v>138</v>
      </c>
      <c r="F1052" s="76" t="s">
        <v>239</v>
      </c>
      <c r="G1052" s="76" t="s">
        <v>234</v>
      </c>
      <c r="H1052" s="77" t="s">
        <v>235</v>
      </c>
    </row>
    <row r="1053" spans="1:8" ht="15.75" customHeight="1">
      <c r="A1053" s="104" t="s">
        <v>967</v>
      </c>
      <c r="B1053" s="435" t="s">
        <v>968</v>
      </c>
      <c r="C1053" s="436"/>
      <c r="D1053" s="437"/>
      <c r="E1053" s="109" t="s">
        <v>139</v>
      </c>
      <c r="F1053" s="217" t="s">
        <v>979</v>
      </c>
      <c r="G1053" s="217">
        <v>14</v>
      </c>
      <c r="H1053" s="217">
        <f t="shared" ref="H1053:H1057" si="24">F1053*G1053</f>
        <v>1.37</v>
      </c>
    </row>
    <row r="1054" spans="1:8" ht="45" customHeight="1">
      <c r="A1054" s="104" t="s">
        <v>969</v>
      </c>
      <c r="B1054" s="435" t="s">
        <v>970</v>
      </c>
      <c r="C1054" s="436"/>
      <c r="D1054" s="437"/>
      <c r="E1054" s="109" t="s">
        <v>139</v>
      </c>
      <c r="F1054" s="217" t="s">
        <v>980</v>
      </c>
      <c r="G1054" s="217">
        <v>26.94</v>
      </c>
      <c r="H1054" s="217">
        <f t="shared" si="24"/>
        <v>10.91</v>
      </c>
    </row>
    <row r="1055" spans="1:8" ht="31.5" customHeight="1">
      <c r="A1055" s="245" t="s">
        <v>971</v>
      </c>
      <c r="B1055" s="438" t="s">
        <v>972</v>
      </c>
      <c r="C1055" s="383"/>
      <c r="D1055" s="439"/>
      <c r="E1055" s="109" t="s">
        <v>138</v>
      </c>
      <c r="F1055" s="217" t="s">
        <v>981</v>
      </c>
      <c r="G1055" s="217">
        <v>34.53</v>
      </c>
      <c r="H1055" s="217">
        <f t="shared" si="24"/>
        <v>14.5</v>
      </c>
    </row>
    <row r="1056" spans="1:8" ht="33" customHeight="1">
      <c r="A1056" s="104" t="s">
        <v>973</v>
      </c>
      <c r="B1056" s="435" t="s">
        <v>974</v>
      </c>
      <c r="C1056" s="436"/>
      <c r="D1056" s="437"/>
      <c r="E1056" s="109" t="s">
        <v>138</v>
      </c>
      <c r="F1056" s="217" t="s">
        <v>982</v>
      </c>
      <c r="G1056" s="217">
        <v>32.5</v>
      </c>
      <c r="H1056" s="217">
        <f t="shared" si="24"/>
        <v>5.2</v>
      </c>
    </row>
    <row r="1057" spans="1:8" ht="15.75" customHeight="1">
      <c r="A1057" s="104" t="s">
        <v>977</v>
      </c>
      <c r="B1057" s="435" t="s">
        <v>978</v>
      </c>
      <c r="C1057" s="436"/>
      <c r="D1057" s="437"/>
      <c r="E1057" s="109" t="s">
        <v>145</v>
      </c>
      <c r="F1057" s="217" t="s">
        <v>983</v>
      </c>
      <c r="G1057" s="217">
        <v>253.15</v>
      </c>
      <c r="H1057" s="217">
        <f t="shared" si="24"/>
        <v>7.29</v>
      </c>
    </row>
    <row r="1058" spans="1:8">
      <c r="A1058" s="429" t="s">
        <v>240</v>
      </c>
      <c r="B1058" s="429"/>
      <c r="C1058" s="429"/>
      <c r="D1058" s="429"/>
      <c r="E1058" s="429"/>
      <c r="F1058" s="430"/>
      <c r="G1058" s="429"/>
      <c r="H1058" s="79">
        <f>SUM(H1053:H1057)</f>
        <v>39.270000000000003</v>
      </c>
    </row>
    <row r="1059" spans="1:8">
      <c r="A1059" s="431"/>
      <c r="B1059" s="431"/>
      <c r="C1059" s="431"/>
      <c r="D1059" s="431"/>
      <c r="E1059" s="431"/>
      <c r="F1059" s="432"/>
      <c r="G1059" s="431"/>
      <c r="H1059" s="431"/>
    </row>
    <row r="1060" spans="1:8">
      <c r="A1060" s="433" t="s">
        <v>241</v>
      </c>
      <c r="B1060" s="433"/>
      <c r="C1060" s="433"/>
      <c r="D1060" s="433"/>
      <c r="E1060" s="433"/>
      <c r="F1060" s="434"/>
      <c r="G1060" s="433"/>
      <c r="H1060" s="83">
        <f>H1050+H1058</f>
        <v>54.59</v>
      </c>
    </row>
  </sheetData>
  <mergeCells count="1089">
    <mergeCell ref="A455:D455"/>
    <mergeCell ref="A456:D456"/>
    <mergeCell ref="A457:D457"/>
    <mergeCell ref="A458:D458"/>
    <mergeCell ref="A515:G515"/>
    <mergeCell ref="A516:H516"/>
    <mergeCell ref="A517:D517"/>
    <mergeCell ref="A518:D518"/>
    <mergeCell ref="A519:D519"/>
    <mergeCell ref="A508:H508"/>
    <mergeCell ref="A509:H509"/>
    <mergeCell ref="A510:D510"/>
    <mergeCell ref="A986:G986"/>
    <mergeCell ref="A988:G988"/>
    <mergeCell ref="A989:H989"/>
    <mergeCell ref="A990:D990"/>
    <mergeCell ref="A991:D991"/>
    <mergeCell ref="A937:G937"/>
    <mergeCell ref="B933:D933"/>
    <mergeCell ref="A939:D939"/>
    <mergeCell ref="E939:F939"/>
    <mergeCell ref="G939:H939"/>
    <mergeCell ref="A940:H940"/>
    <mergeCell ref="A830:D830"/>
    <mergeCell ref="A832:G832"/>
    <mergeCell ref="A834:G834"/>
    <mergeCell ref="A835:H835"/>
    <mergeCell ref="A836:D836"/>
    <mergeCell ref="A837:D837"/>
    <mergeCell ref="A923:H923"/>
    <mergeCell ref="A924:H924"/>
    <mergeCell ref="A925:D925"/>
    <mergeCell ref="A995:D995"/>
    <mergeCell ref="A996:G996"/>
    <mergeCell ref="A997:H997"/>
    <mergeCell ref="A998:G998"/>
    <mergeCell ref="A978:D978"/>
    <mergeCell ref="E978:F978"/>
    <mergeCell ref="G978:H978"/>
    <mergeCell ref="A979:H979"/>
    <mergeCell ref="A980:H980"/>
    <mergeCell ref="A981:D981"/>
    <mergeCell ref="A982:D982"/>
    <mergeCell ref="A983:D983"/>
    <mergeCell ref="A984:D984"/>
    <mergeCell ref="A954:G954"/>
    <mergeCell ref="A941:H941"/>
    <mergeCell ref="A942:D942"/>
    <mergeCell ref="A943:D943"/>
    <mergeCell ref="A944:D944"/>
    <mergeCell ref="A945:G945"/>
    <mergeCell ref="A947:G947"/>
    <mergeCell ref="A948:H948"/>
    <mergeCell ref="A949:D949"/>
    <mergeCell ref="A950:D950"/>
    <mergeCell ref="A951:D951"/>
    <mergeCell ref="A952:G952"/>
    <mergeCell ref="A953:H953"/>
    <mergeCell ref="A972:D972"/>
    <mergeCell ref="A973:D973"/>
    <mergeCell ref="A974:G974"/>
    <mergeCell ref="A975:H975"/>
    <mergeCell ref="A976:G976"/>
    <mergeCell ref="A961:D961"/>
    <mergeCell ref="A928:G928"/>
    <mergeCell ref="A930:G930"/>
    <mergeCell ref="A931:H931"/>
    <mergeCell ref="A932:D932"/>
    <mergeCell ref="A935:G935"/>
    <mergeCell ref="A936:H936"/>
    <mergeCell ref="A920:G920"/>
    <mergeCell ref="A912:D912"/>
    <mergeCell ref="A913:D913"/>
    <mergeCell ref="A915:D915"/>
    <mergeCell ref="A917:D917"/>
    <mergeCell ref="A916:D916"/>
    <mergeCell ref="A914:D914"/>
    <mergeCell ref="A922:D922"/>
    <mergeCell ref="E922:F922"/>
    <mergeCell ref="G922:H922"/>
    <mergeCell ref="A816:D816"/>
    <mergeCell ref="A817:D817"/>
    <mergeCell ref="A821:D821"/>
    <mergeCell ref="A822:G822"/>
    <mergeCell ref="A823:H823"/>
    <mergeCell ref="A824:G824"/>
    <mergeCell ref="A826:D826"/>
    <mergeCell ref="E826:F826"/>
    <mergeCell ref="G826:H826"/>
    <mergeCell ref="A827:H827"/>
    <mergeCell ref="A828:H828"/>
    <mergeCell ref="A899:H899"/>
    <mergeCell ref="A901:D901"/>
    <mergeCell ref="A902:D902"/>
    <mergeCell ref="A892:D892"/>
    <mergeCell ref="A893:D893"/>
    <mergeCell ref="A910:D910"/>
    <mergeCell ref="A829:D829"/>
    <mergeCell ref="A881:D881"/>
    <mergeCell ref="E881:F881"/>
    <mergeCell ref="G881:H881"/>
    <mergeCell ref="A882:H882"/>
    <mergeCell ref="A883:H883"/>
    <mergeCell ref="A884:D884"/>
    <mergeCell ref="A869:G869"/>
    <mergeCell ref="A871:G871"/>
    <mergeCell ref="A872:H872"/>
    <mergeCell ref="A873:D873"/>
    <mergeCell ref="A874:D874"/>
    <mergeCell ref="A877:G877"/>
    <mergeCell ref="A878:H878"/>
    <mergeCell ref="A879:G879"/>
    <mergeCell ref="A1:H2"/>
    <mergeCell ref="A182:D182"/>
    <mergeCell ref="A156:D156"/>
    <mergeCell ref="A129:D129"/>
    <mergeCell ref="A104:D104"/>
    <mergeCell ref="A593:D593"/>
    <mergeCell ref="A594:D594"/>
    <mergeCell ref="A595:G595"/>
    <mergeCell ref="A596:H596"/>
    <mergeCell ref="A575:D575"/>
    <mergeCell ref="A576:G576"/>
    <mergeCell ref="A577:H577"/>
    <mergeCell ref="A578:G578"/>
    <mergeCell ref="A579:H579"/>
    <mergeCell ref="A580:D580"/>
    <mergeCell ref="E580:F580"/>
    <mergeCell ref="G580:H580"/>
    <mergeCell ref="A570:G570"/>
    <mergeCell ref="A571:H571"/>
    <mergeCell ref="A572:D572"/>
    <mergeCell ref="A573:D573"/>
    <mergeCell ref="A574:D574"/>
    <mergeCell ref="A563:H563"/>
    <mergeCell ref="A564:H564"/>
    <mergeCell ref="A552:G552"/>
    <mergeCell ref="A553:H553"/>
    <mergeCell ref="A554:D554"/>
    <mergeCell ref="A555:D555"/>
    <mergeCell ref="A556:D556"/>
    <mergeCell ref="A545:H545"/>
    <mergeCell ref="A546:H546"/>
    <mergeCell ref="A547:D547"/>
    <mergeCell ref="A597:G597"/>
    <mergeCell ref="A588:G588"/>
    <mergeCell ref="A589:H589"/>
    <mergeCell ref="A590:D590"/>
    <mergeCell ref="A591:D591"/>
    <mergeCell ref="A592:D592"/>
    <mergeCell ref="A581:H581"/>
    <mergeCell ref="A582:H582"/>
    <mergeCell ref="A583:D583"/>
    <mergeCell ref="A584:D584"/>
    <mergeCell ref="A585:D585"/>
    <mergeCell ref="A586:G586"/>
    <mergeCell ref="A565:D565"/>
    <mergeCell ref="A566:D566"/>
    <mergeCell ref="A567:D567"/>
    <mergeCell ref="A568:G568"/>
    <mergeCell ref="A557:D557"/>
    <mergeCell ref="A558:G558"/>
    <mergeCell ref="A559:H559"/>
    <mergeCell ref="A560:G560"/>
    <mergeCell ref="A561:H561"/>
    <mergeCell ref="A562:D562"/>
    <mergeCell ref="E562:F562"/>
    <mergeCell ref="G562:H562"/>
    <mergeCell ref="A548:D548"/>
    <mergeCell ref="A549:D549"/>
    <mergeCell ref="A550:G550"/>
    <mergeCell ref="A520:D520"/>
    <mergeCell ref="A521:G521"/>
    <mergeCell ref="A522:H522"/>
    <mergeCell ref="A523:G523"/>
    <mergeCell ref="A543:H543"/>
    <mergeCell ref="A544:D544"/>
    <mergeCell ref="E544:F544"/>
    <mergeCell ref="G544:H544"/>
    <mergeCell ref="A525:D525"/>
    <mergeCell ref="E525:F525"/>
    <mergeCell ref="G525:H525"/>
    <mergeCell ref="A526:H526"/>
    <mergeCell ref="A527:H527"/>
    <mergeCell ref="A528:D528"/>
    <mergeCell ref="A529:D529"/>
    <mergeCell ref="A530:D530"/>
    <mergeCell ref="A531:G531"/>
    <mergeCell ref="A533:G533"/>
    <mergeCell ref="A534:H534"/>
    <mergeCell ref="A535:D535"/>
    <mergeCell ref="A536:D536"/>
    <mergeCell ref="A537:D537"/>
    <mergeCell ref="A538:D538"/>
    <mergeCell ref="A539:G539"/>
    <mergeCell ref="A540:H540"/>
    <mergeCell ref="A541:G541"/>
    <mergeCell ref="A511:D511"/>
    <mergeCell ref="A512:D512"/>
    <mergeCell ref="A513:G513"/>
    <mergeCell ref="A503:G503"/>
    <mergeCell ref="A504:H504"/>
    <mergeCell ref="A505:G505"/>
    <mergeCell ref="A506:H506"/>
    <mergeCell ref="A507:D507"/>
    <mergeCell ref="E507:F507"/>
    <mergeCell ref="G507:H507"/>
    <mergeCell ref="A498:G498"/>
    <mergeCell ref="A499:H499"/>
    <mergeCell ref="A500:D500"/>
    <mergeCell ref="A501:D501"/>
    <mergeCell ref="A502:D502"/>
    <mergeCell ref="A491:H491"/>
    <mergeCell ref="A492:H492"/>
    <mergeCell ref="A493:D493"/>
    <mergeCell ref="A494:D494"/>
    <mergeCell ref="A495:D495"/>
    <mergeCell ref="A496:G496"/>
    <mergeCell ref="A486:G486"/>
    <mergeCell ref="A487:H487"/>
    <mergeCell ref="A488:G488"/>
    <mergeCell ref="A489:H489"/>
    <mergeCell ref="A490:D490"/>
    <mergeCell ref="E490:F490"/>
    <mergeCell ref="G490:H490"/>
    <mergeCell ref="A480:D480"/>
    <mergeCell ref="A481:D481"/>
    <mergeCell ref="A482:D482"/>
    <mergeCell ref="A483:D483"/>
    <mergeCell ref="A484:D484"/>
    <mergeCell ref="A485:D485"/>
    <mergeCell ref="A475:G475"/>
    <mergeCell ref="A476:H476"/>
    <mergeCell ref="A477:D477"/>
    <mergeCell ref="A478:D478"/>
    <mergeCell ref="A479:D479"/>
    <mergeCell ref="A468:H468"/>
    <mergeCell ref="A469:H469"/>
    <mergeCell ref="A470:D470"/>
    <mergeCell ref="A471:D471"/>
    <mergeCell ref="A472:D472"/>
    <mergeCell ref="A473:G473"/>
    <mergeCell ref="A440:G440"/>
    <mergeCell ref="A441:H441"/>
    <mergeCell ref="A442:G442"/>
    <mergeCell ref="A466:H466"/>
    <mergeCell ref="A467:D467"/>
    <mergeCell ref="E467:F467"/>
    <mergeCell ref="G467:H467"/>
    <mergeCell ref="A459:D459"/>
    <mergeCell ref="A460:D460"/>
    <mergeCell ref="A461:D461"/>
    <mergeCell ref="A462:D462"/>
    <mergeCell ref="A463:G463"/>
    <mergeCell ref="A464:H464"/>
    <mergeCell ref="A465:G465"/>
    <mergeCell ref="A444:D444"/>
    <mergeCell ref="E444:F444"/>
    <mergeCell ref="G444:H444"/>
    <mergeCell ref="A445:H445"/>
    <mergeCell ref="A446:H446"/>
    <mergeCell ref="A447:D447"/>
    <mergeCell ref="A448:D448"/>
    <mergeCell ref="A449:D449"/>
    <mergeCell ref="A450:G450"/>
    <mergeCell ref="A452:G452"/>
    <mergeCell ref="A453:H453"/>
    <mergeCell ref="A454:D454"/>
    <mergeCell ref="A434:D434"/>
    <mergeCell ref="A435:D435"/>
    <mergeCell ref="A436:D436"/>
    <mergeCell ref="A437:D437"/>
    <mergeCell ref="A438:D438"/>
    <mergeCell ref="A439:D439"/>
    <mergeCell ref="A429:G429"/>
    <mergeCell ref="A430:H430"/>
    <mergeCell ref="A431:D431"/>
    <mergeCell ref="A432:D432"/>
    <mergeCell ref="A433:D433"/>
    <mergeCell ref="A422:H422"/>
    <mergeCell ref="A423:H423"/>
    <mergeCell ref="A424:D424"/>
    <mergeCell ref="A425:D425"/>
    <mergeCell ref="A426:D426"/>
    <mergeCell ref="A427:G427"/>
    <mergeCell ref="A417:G417"/>
    <mergeCell ref="A418:H418"/>
    <mergeCell ref="A419:G419"/>
    <mergeCell ref="A420:H420"/>
    <mergeCell ref="A421:D421"/>
    <mergeCell ref="E421:F421"/>
    <mergeCell ref="G421:H421"/>
    <mergeCell ref="A411:D411"/>
    <mergeCell ref="A412:D412"/>
    <mergeCell ref="A413:D413"/>
    <mergeCell ref="A414:D414"/>
    <mergeCell ref="A415:D415"/>
    <mergeCell ref="A416:D416"/>
    <mergeCell ref="A406:G406"/>
    <mergeCell ref="A407:H407"/>
    <mergeCell ref="A408:D408"/>
    <mergeCell ref="A409:D409"/>
    <mergeCell ref="A410:D410"/>
    <mergeCell ref="A399:H399"/>
    <mergeCell ref="A400:H400"/>
    <mergeCell ref="A401:D401"/>
    <mergeCell ref="A402:D402"/>
    <mergeCell ref="A403:D403"/>
    <mergeCell ref="A404:G404"/>
    <mergeCell ref="A394:G394"/>
    <mergeCell ref="A395:H395"/>
    <mergeCell ref="A396:G396"/>
    <mergeCell ref="A397:H397"/>
    <mergeCell ref="A398:D398"/>
    <mergeCell ref="E398:F398"/>
    <mergeCell ref="G398:H398"/>
    <mergeCell ref="A388:D388"/>
    <mergeCell ref="A389:D389"/>
    <mergeCell ref="A390:D390"/>
    <mergeCell ref="A391:D391"/>
    <mergeCell ref="A392:D392"/>
    <mergeCell ref="A393:D393"/>
    <mergeCell ref="A383:G383"/>
    <mergeCell ref="A384:H384"/>
    <mergeCell ref="A385:D385"/>
    <mergeCell ref="A386:D386"/>
    <mergeCell ref="A387:D387"/>
    <mergeCell ref="A376:H376"/>
    <mergeCell ref="A377:H377"/>
    <mergeCell ref="A378:D378"/>
    <mergeCell ref="A379:D379"/>
    <mergeCell ref="A380:D380"/>
    <mergeCell ref="A381:G381"/>
    <mergeCell ref="A370:D370"/>
    <mergeCell ref="A371:G371"/>
    <mergeCell ref="A372:H372"/>
    <mergeCell ref="A373:G373"/>
    <mergeCell ref="A374:H374"/>
    <mergeCell ref="A375:D375"/>
    <mergeCell ref="E375:F375"/>
    <mergeCell ref="G375:H375"/>
    <mergeCell ref="A364:D364"/>
    <mergeCell ref="A365:D365"/>
    <mergeCell ref="A366:D366"/>
    <mergeCell ref="A367:D367"/>
    <mergeCell ref="A368:D368"/>
    <mergeCell ref="A369:D369"/>
    <mergeCell ref="A359:G359"/>
    <mergeCell ref="A360:H360"/>
    <mergeCell ref="A361:D361"/>
    <mergeCell ref="A362:D362"/>
    <mergeCell ref="A363:D363"/>
    <mergeCell ref="A352:H352"/>
    <mergeCell ref="A353:H353"/>
    <mergeCell ref="A354:D354"/>
    <mergeCell ref="A355:D355"/>
    <mergeCell ref="A356:D356"/>
    <mergeCell ref="A357:G357"/>
    <mergeCell ref="A347:G347"/>
    <mergeCell ref="A348:H348"/>
    <mergeCell ref="A349:G349"/>
    <mergeCell ref="A350:H350"/>
    <mergeCell ref="A351:D351"/>
    <mergeCell ref="E351:F351"/>
    <mergeCell ref="G351:H351"/>
    <mergeCell ref="A341:D341"/>
    <mergeCell ref="A342:D342"/>
    <mergeCell ref="A343:D343"/>
    <mergeCell ref="A344:D344"/>
    <mergeCell ref="A345:D345"/>
    <mergeCell ref="A346:D346"/>
    <mergeCell ref="A336:G336"/>
    <mergeCell ref="A337:H337"/>
    <mergeCell ref="A338:D338"/>
    <mergeCell ref="A339:D339"/>
    <mergeCell ref="A340:D340"/>
    <mergeCell ref="A329:H329"/>
    <mergeCell ref="A330:H330"/>
    <mergeCell ref="A331:D331"/>
    <mergeCell ref="A332:D332"/>
    <mergeCell ref="A333:D333"/>
    <mergeCell ref="A334:G334"/>
    <mergeCell ref="A324:G324"/>
    <mergeCell ref="A325:H325"/>
    <mergeCell ref="A326:G326"/>
    <mergeCell ref="A327:H327"/>
    <mergeCell ref="A328:D328"/>
    <mergeCell ref="E328:F328"/>
    <mergeCell ref="G328:H328"/>
    <mergeCell ref="A318:D318"/>
    <mergeCell ref="A319:D319"/>
    <mergeCell ref="A320:D320"/>
    <mergeCell ref="A321:D321"/>
    <mergeCell ref="A322:D322"/>
    <mergeCell ref="A323:D323"/>
    <mergeCell ref="A313:G313"/>
    <mergeCell ref="A314:H314"/>
    <mergeCell ref="A315:D315"/>
    <mergeCell ref="A316:D316"/>
    <mergeCell ref="A317:D317"/>
    <mergeCell ref="A306:H306"/>
    <mergeCell ref="A307:H307"/>
    <mergeCell ref="A308:D308"/>
    <mergeCell ref="A309:D309"/>
    <mergeCell ref="A310:D310"/>
    <mergeCell ref="A311:G311"/>
    <mergeCell ref="A300:D300"/>
    <mergeCell ref="A301:G301"/>
    <mergeCell ref="A302:H302"/>
    <mergeCell ref="A303:G303"/>
    <mergeCell ref="A304:H304"/>
    <mergeCell ref="A305:D305"/>
    <mergeCell ref="E305:F305"/>
    <mergeCell ref="G305:H305"/>
    <mergeCell ref="A294:D294"/>
    <mergeCell ref="A295:D295"/>
    <mergeCell ref="A296:D296"/>
    <mergeCell ref="A297:D297"/>
    <mergeCell ref="A298:D298"/>
    <mergeCell ref="A299:D299"/>
    <mergeCell ref="A289:G289"/>
    <mergeCell ref="A290:H290"/>
    <mergeCell ref="A291:D291"/>
    <mergeCell ref="A292:D292"/>
    <mergeCell ref="A293:D293"/>
    <mergeCell ref="A282:H282"/>
    <mergeCell ref="A283:H283"/>
    <mergeCell ref="A284:D284"/>
    <mergeCell ref="A285:D285"/>
    <mergeCell ref="A286:D286"/>
    <mergeCell ref="A287:G287"/>
    <mergeCell ref="A278:H278"/>
    <mergeCell ref="A279:G279"/>
    <mergeCell ref="A280:H280"/>
    <mergeCell ref="A281:D281"/>
    <mergeCell ref="E281:F281"/>
    <mergeCell ref="G281:H281"/>
    <mergeCell ref="A273:D273"/>
    <mergeCell ref="A274:D274"/>
    <mergeCell ref="A275:D275"/>
    <mergeCell ref="A276:D276"/>
    <mergeCell ref="A277:G277"/>
    <mergeCell ref="A266:D266"/>
    <mergeCell ref="A267:D267"/>
    <mergeCell ref="A268:D268"/>
    <mergeCell ref="A269:G269"/>
    <mergeCell ref="A271:G271"/>
    <mergeCell ref="A264:H264"/>
    <mergeCell ref="A265:H265"/>
    <mergeCell ref="A256:D256"/>
    <mergeCell ref="A257:D257"/>
    <mergeCell ref="A258:D258"/>
    <mergeCell ref="A259:G259"/>
    <mergeCell ref="A260:H260"/>
    <mergeCell ref="A261:G261"/>
    <mergeCell ref="A272:H272"/>
    <mergeCell ref="A253:D253"/>
    <mergeCell ref="A254:D254"/>
    <mergeCell ref="A255:D255"/>
    <mergeCell ref="A250:H250"/>
    <mergeCell ref="A251:D251"/>
    <mergeCell ref="A262:H262"/>
    <mergeCell ref="A263:D263"/>
    <mergeCell ref="E263:F263"/>
    <mergeCell ref="G263:H263"/>
    <mergeCell ref="A247:G247"/>
    <mergeCell ref="A249:G249"/>
    <mergeCell ref="A242:H242"/>
    <mergeCell ref="A243:D243"/>
    <mergeCell ref="A244:D244"/>
    <mergeCell ref="A245:D245"/>
    <mergeCell ref="A246:D246"/>
    <mergeCell ref="A252:D252"/>
    <mergeCell ref="A237:H237"/>
    <mergeCell ref="A238:G238"/>
    <mergeCell ref="A239:H239"/>
    <mergeCell ref="A240:D240"/>
    <mergeCell ref="E240:F240"/>
    <mergeCell ref="G240:H240"/>
    <mergeCell ref="A231:H231"/>
    <mergeCell ref="A232:D232"/>
    <mergeCell ref="A233:D233"/>
    <mergeCell ref="A234:D234"/>
    <mergeCell ref="A235:D235"/>
    <mergeCell ref="A236:G236"/>
    <mergeCell ref="A248:H248"/>
    <mergeCell ref="A225:D225"/>
    <mergeCell ref="A226:D226"/>
    <mergeCell ref="A227:D227"/>
    <mergeCell ref="A228:G228"/>
    <mergeCell ref="A230:G230"/>
    <mergeCell ref="A221:H221"/>
    <mergeCell ref="A222:D222"/>
    <mergeCell ref="E222:F222"/>
    <mergeCell ref="G222:H222"/>
    <mergeCell ref="A223:H223"/>
    <mergeCell ref="A224:H224"/>
    <mergeCell ref="A216:D216"/>
    <mergeCell ref="A217:D217"/>
    <mergeCell ref="A218:G218"/>
    <mergeCell ref="A219:H219"/>
    <mergeCell ref="A220:G220"/>
    <mergeCell ref="A241:H241"/>
    <mergeCell ref="A210:D210"/>
    <mergeCell ref="A211:D211"/>
    <mergeCell ref="A212:D212"/>
    <mergeCell ref="A213:D213"/>
    <mergeCell ref="A214:D214"/>
    <mergeCell ref="A215:D215"/>
    <mergeCell ref="A204:G204"/>
    <mergeCell ref="A205:H205"/>
    <mergeCell ref="A206:D206"/>
    <mergeCell ref="A207:D207"/>
    <mergeCell ref="A208:D208"/>
    <mergeCell ref="A209:D209"/>
    <mergeCell ref="A198:H198"/>
    <mergeCell ref="A199:H199"/>
    <mergeCell ref="A200:D200"/>
    <mergeCell ref="A201:D201"/>
    <mergeCell ref="A202:G202"/>
    <mergeCell ref="A203:H203"/>
    <mergeCell ref="A192:D192"/>
    <mergeCell ref="A193:G193"/>
    <mergeCell ref="A194:H194"/>
    <mergeCell ref="A195:G195"/>
    <mergeCell ref="A196:H196"/>
    <mergeCell ref="A197:D197"/>
    <mergeCell ref="E197:F197"/>
    <mergeCell ref="G197:H197"/>
    <mergeCell ref="A186:D186"/>
    <mergeCell ref="A187:D187"/>
    <mergeCell ref="A188:D188"/>
    <mergeCell ref="A189:D189"/>
    <mergeCell ref="A190:D190"/>
    <mergeCell ref="A191:D191"/>
    <mergeCell ref="A183:G183"/>
    <mergeCell ref="A184:H184"/>
    <mergeCell ref="A185:D185"/>
    <mergeCell ref="A177:G177"/>
    <mergeCell ref="A179:G179"/>
    <mergeCell ref="A180:H180"/>
    <mergeCell ref="A181:B181"/>
    <mergeCell ref="D181:E181"/>
    <mergeCell ref="F181:G181"/>
    <mergeCell ref="A171:H171"/>
    <mergeCell ref="A172:H172"/>
    <mergeCell ref="A173:D173"/>
    <mergeCell ref="A174:D174"/>
    <mergeCell ref="A175:D175"/>
    <mergeCell ref="A176:D176"/>
    <mergeCell ref="A167:H167"/>
    <mergeCell ref="A168:G168"/>
    <mergeCell ref="A169:H169"/>
    <mergeCell ref="A170:D170"/>
    <mergeCell ref="E170:F170"/>
    <mergeCell ref="G170:H170"/>
    <mergeCell ref="A153:G153"/>
    <mergeCell ref="A154:H154"/>
    <mergeCell ref="A155:B155"/>
    <mergeCell ref="D155:E155"/>
    <mergeCell ref="F155:G155"/>
    <mergeCell ref="A166:G166"/>
    <mergeCell ref="A146:H146"/>
    <mergeCell ref="A147:D147"/>
    <mergeCell ref="A148:D148"/>
    <mergeCell ref="A149:D149"/>
    <mergeCell ref="A150:D150"/>
    <mergeCell ref="A151:G151"/>
    <mergeCell ref="A160:D160"/>
    <mergeCell ref="A161:D161"/>
    <mergeCell ref="A162:D162"/>
    <mergeCell ref="A163:D163"/>
    <mergeCell ref="A164:D164"/>
    <mergeCell ref="A165:D165"/>
    <mergeCell ref="A157:G157"/>
    <mergeCell ref="A158:H158"/>
    <mergeCell ref="A159:D159"/>
    <mergeCell ref="A142:G142"/>
    <mergeCell ref="A143:H143"/>
    <mergeCell ref="A144:D144"/>
    <mergeCell ref="E144:F144"/>
    <mergeCell ref="G144:H144"/>
    <mergeCell ref="A145:H145"/>
    <mergeCell ref="A136:D136"/>
    <mergeCell ref="A137:D137"/>
    <mergeCell ref="A138:D138"/>
    <mergeCell ref="A139:D139"/>
    <mergeCell ref="A140:G140"/>
    <mergeCell ref="A141:H141"/>
    <mergeCell ref="A130:G130"/>
    <mergeCell ref="A131:H131"/>
    <mergeCell ref="A132:D132"/>
    <mergeCell ref="A133:D133"/>
    <mergeCell ref="A134:D134"/>
    <mergeCell ref="A135:D135"/>
    <mergeCell ref="A126:G126"/>
    <mergeCell ref="A127:H127"/>
    <mergeCell ref="A128:B128"/>
    <mergeCell ref="D128:E128"/>
    <mergeCell ref="F128:G128"/>
    <mergeCell ref="A120:D120"/>
    <mergeCell ref="A121:D121"/>
    <mergeCell ref="A122:D122"/>
    <mergeCell ref="A123:D123"/>
    <mergeCell ref="A124:G124"/>
    <mergeCell ref="A116:H116"/>
    <mergeCell ref="A117:D117"/>
    <mergeCell ref="E117:F117"/>
    <mergeCell ref="G117:H117"/>
    <mergeCell ref="A118:H118"/>
    <mergeCell ref="A119:H119"/>
    <mergeCell ref="A111:D111"/>
    <mergeCell ref="A112:D112"/>
    <mergeCell ref="A113:G113"/>
    <mergeCell ref="A114:H114"/>
    <mergeCell ref="A115:G115"/>
    <mergeCell ref="A105:G105"/>
    <mergeCell ref="A106:H106"/>
    <mergeCell ref="A107:D107"/>
    <mergeCell ref="A108:D108"/>
    <mergeCell ref="A109:D109"/>
    <mergeCell ref="A110:D110"/>
    <mergeCell ref="A101:G101"/>
    <mergeCell ref="A102:H102"/>
    <mergeCell ref="A103:B103"/>
    <mergeCell ref="D103:E103"/>
    <mergeCell ref="F103:G103"/>
    <mergeCell ref="A95:D95"/>
    <mergeCell ref="A96:D96"/>
    <mergeCell ref="A97:D97"/>
    <mergeCell ref="A98:D98"/>
    <mergeCell ref="A99:G99"/>
    <mergeCell ref="A91:H91"/>
    <mergeCell ref="A92:D92"/>
    <mergeCell ref="E92:F92"/>
    <mergeCell ref="G92:H92"/>
    <mergeCell ref="A93:H93"/>
    <mergeCell ref="A94:H94"/>
    <mergeCell ref="A59:H59"/>
    <mergeCell ref="A60:H60"/>
    <mergeCell ref="A61:D61"/>
    <mergeCell ref="A62:D62"/>
    <mergeCell ref="A63:D63"/>
    <mergeCell ref="A64:D64"/>
    <mergeCell ref="A85:D85"/>
    <mergeCell ref="A86:D86"/>
    <mergeCell ref="A87:D87"/>
    <mergeCell ref="A88:G88"/>
    <mergeCell ref="A89:H89"/>
    <mergeCell ref="A90:G90"/>
    <mergeCell ref="A79:D79"/>
    <mergeCell ref="A80:D80"/>
    <mergeCell ref="A81:D81"/>
    <mergeCell ref="A82:D82"/>
    <mergeCell ref="A83:D83"/>
    <mergeCell ref="A84:D84"/>
    <mergeCell ref="A73:G73"/>
    <mergeCell ref="A74:H74"/>
    <mergeCell ref="A75:D75"/>
    <mergeCell ref="A76:D76"/>
    <mergeCell ref="A77:D77"/>
    <mergeCell ref="A78:D78"/>
    <mergeCell ref="A614:G614"/>
    <mergeCell ref="A645:H645"/>
    <mergeCell ref="A646:D646"/>
    <mergeCell ref="A647:D647"/>
    <mergeCell ref="A648:D648"/>
    <mergeCell ref="A636:D636"/>
    <mergeCell ref="A637:D637"/>
    <mergeCell ref="A638:D638"/>
    <mergeCell ref="A18:G18"/>
    <mergeCell ref="A19:H19"/>
    <mergeCell ref="A20:G20"/>
    <mergeCell ref="A21:H21"/>
    <mergeCell ref="A22:D22"/>
    <mergeCell ref="E22:F22"/>
    <mergeCell ref="G22:H22"/>
    <mergeCell ref="A53:D53"/>
    <mergeCell ref="A54:G54"/>
    <mergeCell ref="A55:H55"/>
    <mergeCell ref="A56:G56"/>
    <mergeCell ref="A57:H57"/>
    <mergeCell ref="A58:D58"/>
    <mergeCell ref="E58:F58"/>
    <mergeCell ref="G58:H58"/>
    <mergeCell ref="A48:G48"/>
    <mergeCell ref="A49:H49"/>
    <mergeCell ref="A50:D50"/>
    <mergeCell ref="A51:D51"/>
    <mergeCell ref="A52:D52"/>
    <mergeCell ref="A41:H41"/>
    <mergeCell ref="A42:H42"/>
    <mergeCell ref="A43:D43"/>
    <mergeCell ref="A44:D44"/>
    <mergeCell ref="A611:D611"/>
    <mergeCell ref="A612:G612"/>
    <mergeCell ref="A613:H613"/>
    <mergeCell ref="A599:D599"/>
    <mergeCell ref="E599:F599"/>
    <mergeCell ref="A38:G38"/>
    <mergeCell ref="A39:H39"/>
    <mergeCell ref="A40:D40"/>
    <mergeCell ref="E40:F40"/>
    <mergeCell ref="G40:H40"/>
    <mergeCell ref="A30:G30"/>
    <mergeCell ref="A31:H31"/>
    <mergeCell ref="A32:D32"/>
    <mergeCell ref="A33:D33"/>
    <mergeCell ref="A34:D34"/>
    <mergeCell ref="A27:D27"/>
    <mergeCell ref="A28:G28"/>
    <mergeCell ref="G599:H599"/>
    <mergeCell ref="A600:H600"/>
    <mergeCell ref="A601:H601"/>
    <mergeCell ref="A602:D602"/>
    <mergeCell ref="A603:D603"/>
    <mergeCell ref="A604:D604"/>
    <mergeCell ref="A605:G605"/>
    <mergeCell ref="A45:D45"/>
    <mergeCell ref="A46:G46"/>
    <mergeCell ref="A35:D35"/>
    <mergeCell ref="A36:G36"/>
    <mergeCell ref="A37:H37"/>
    <mergeCell ref="A71:B71"/>
    <mergeCell ref="D71:E71"/>
    <mergeCell ref="F71:G71"/>
    <mergeCell ref="A3:H3"/>
    <mergeCell ref="A4:D4"/>
    <mergeCell ref="E4:F4"/>
    <mergeCell ref="G4:H4"/>
    <mergeCell ref="A5:H5"/>
    <mergeCell ref="A607:G607"/>
    <mergeCell ref="A608:H608"/>
    <mergeCell ref="A609:D609"/>
    <mergeCell ref="A610:D610"/>
    <mergeCell ref="A12:G12"/>
    <mergeCell ref="A13:H13"/>
    <mergeCell ref="A14:D14"/>
    <mergeCell ref="A15:D15"/>
    <mergeCell ref="A16:D16"/>
    <mergeCell ref="A17:D17"/>
    <mergeCell ref="A6:H6"/>
    <mergeCell ref="A7:D7"/>
    <mergeCell ref="A8:D8"/>
    <mergeCell ref="A9:D9"/>
    <mergeCell ref="A10:G10"/>
    <mergeCell ref="A23:H23"/>
    <mergeCell ref="A24:H24"/>
    <mergeCell ref="A25:D25"/>
    <mergeCell ref="A26:D26"/>
    <mergeCell ref="A72:B72"/>
    <mergeCell ref="D72:E72"/>
    <mergeCell ref="F72:G72"/>
    <mergeCell ref="A65:D65"/>
    <mergeCell ref="A66:D66"/>
    <mergeCell ref="A67:G67"/>
    <mergeCell ref="A69:G69"/>
    <mergeCell ref="A70:H70"/>
    <mergeCell ref="A616:D616"/>
    <mergeCell ref="E616:F616"/>
    <mergeCell ref="G616:H616"/>
    <mergeCell ref="A617:H617"/>
    <mergeCell ref="A618:H618"/>
    <mergeCell ref="A619:D619"/>
    <mergeCell ref="A620:D620"/>
    <mergeCell ref="A621:D621"/>
    <mergeCell ref="A622:G622"/>
    <mergeCell ref="A624:G624"/>
    <mergeCell ref="A625:H625"/>
    <mergeCell ref="A626:D626"/>
    <mergeCell ref="A627:D627"/>
    <mergeCell ref="A628:D628"/>
    <mergeCell ref="A629:D629"/>
    <mergeCell ref="A671:H671"/>
    <mergeCell ref="A672:D672"/>
    <mergeCell ref="A668:H668"/>
    <mergeCell ref="A669:D669"/>
    <mergeCell ref="E669:F669"/>
    <mergeCell ref="G669:H669"/>
    <mergeCell ref="A670:H670"/>
    <mergeCell ref="A651:H651"/>
    <mergeCell ref="A652:D652"/>
    <mergeCell ref="A630:D630"/>
    <mergeCell ref="A631:D631"/>
    <mergeCell ref="A632:D632"/>
    <mergeCell ref="A633:D633"/>
    <mergeCell ref="A634:D634"/>
    <mergeCell ref="A635:D635"/>
    <mergeCell ref="A649:G649"/>
    <mergeCell ref="A650:G650"/>
    <mergeCell ref="A643:D643"/>
    <mergeCell ref="E643:F643"/>
    <mergeCell ref="G643:H643"/>
    <mergeCell ref="A644:H644"/>
    <mergeCell ref="A677:H677"/>
    <mergeCell ref="A678:D678"/>
    <mergeCell ref="A679:D679"/>
    <mergeCell ref="A639:G639"/>
    <mergeCell ref="A640:H640"/>
    <mergeCell ref="A641:G641"/>
    <mergeCell ref="A642:H642"/>
    <mergeCell ref="A673:D673"/>
    <mergeCell ref="A674:D674"/>
    <mergeCell ref="A675:G675"/>
    <mergeCell ref="A676:G676"/>
    <mergeCell ref="A680:D680"/>
    <mergeCell ref="A681:D681"/>
    <mergeCell ref="A682:D682"/>
    <mergeCell ref="A683:D683"/>
    <mergeCell ref="A684:D684"/>
    <mergeCell ref="A685:D685"/>
    <mergeCell ref="A686:D686"/>
    <mergeCell ref="A687:D687"/>
    <mergeCell ref="A688:D688"/>
    <mergeCell ref="A689:D689"/>
    <mergeCell ref="A653:D653"/>
    <mergeCell ref="A654:D654"/>
    <mergeCell ref="A655:D655"/>
    <mergeCell ref="A656:D656"/>
    <mergeCell ref="A657:D657"/>
    <mergeCell ref="A658:D658"/>
    <mergeCell ref="A659:D659"/>
    <mergeCell ref="A660:D660"/>
    <mergeCell ref="A661:D661"/>
    <mergeCell ref="A662:D662"/>
    <mergeCell ref="A663:D663"/>
    <mergeCell ref="A664:D664"/>
    <mergeCell ref="A665:G665"/>
    <mergeCell ref="A666:H666"/>
    <mergeCell ref="A667:G667"/>
    <mergeCell ref="A690:G690"/>
    <mergeCell ref="A691:H691"/>
    <mergeCell ref="A692:G692"/>
    <mergeCell ref="A693:H693"/>
    <mergeCell ref="A694:D694"/>
    <mergeCell ref="E694:F694"/>
    <mergeCell ref="G694:H694"/>
    <mergeCell ref="A695:H695"/>
    <mergeCell ref="A696:H696"/>
    <mergeCell ref="A697:D697"/>
    <mergeCell ref="A698:D698"/>
    <mergeCell ref="A699:D699"/>
    <mergeCell ref="A700:G700"/>
    <mergeCell ref="A701:G701"/>
    <mergeCell ref="A702:H702"/>
    <mergeCell ref="A703:D703"/>
    <mergeCell ref="A704:D704"/>
    <mergeCell ref="A705:D705"/>
    <mergeCell ref="A706:D706"/>
    <mergeCell ref="A707:D707"/>
    <mergeCell ref="A708:D708"/>
    <mergeCell ref="A709:D709"/>
    <mergeCell ref="A710:D710"/>
    <mergeCell ref="A711:D711"/>
    <mergeCell ref="A712:D712"/>
    <mergeCell ref="A713:D713"/>
    <mergeCell ref="A714:D714"/>
    <mergeCell ref="A715:G715"/>
    <mergeCell ref="A716:H716"/>
    <mergeCell ref="A717:G717"/>
    <mergeCell ref="A718:H718"/>
    <mergeCell ref="A719:D719"/>
    <mergeCell ref="E719:F719"/>
    <mergeCell ref="G719:H719"/>
    <mergeCell ref="A720:H720"/>
    <mergeCell ref="A721:H721"/>
    <mergeCell ref="A722:D722"/>
    <mergeCell ref="A723:D723"/>
    <mergeCell ref="A724:D724"/>
    <mergeCell ref="A725:G725"/>
    <mergeCell ref="A726:G726"/>
    <mergeCell ref="A727:H727"/>
    <mergeCell ref="A728:D728"/>
    <mergeCell ref="A729:D729"/>
    <mergeCell ref="A730:D730"/>
    <mergeCell ref="A731:D731"/>
    <mergeCell ref="A732:D732"/>
    <mergeCell ref="A733:D733"/>
    <mergeCell ref="A734:D734"/>
    <mergeCell ref="A735:D735"/>
    <mergeCell ref="A736:D736"/>
    <mergeCell ref="A737:D737"/>
    <mergeCell ref="A738:D738"/>
    <mergeCell ref="A739:D739"/>
    <mergeCell ref="A740:G740"/>
    <mergeCell ref="A741:H741"/>
    <mergeCell ref="A742:G742"/>
    <mergeCell ref="A743:H743"/>
    <mergeCell ref="A744:D744"/>
    <mergeCell ref="E744:F744"/>
    <mergeCell ref="G744:H744"/>
    <mergeCell ref="A745:H745"/>
    <mergeCell ref="A746:H746"/>
    <mergeCell ref="A747:D747"/>
    <mergeCell ref="A748:D748"/>
    <mergeCell ref="A749:D749"/>
    <mergeCell ref="A750:G750"/>
    <mergeCell ref="A751:G751"/>
    <mergeCell ref="A752:H752"/>
    <mergeCell ref="A753:D753"/>
    <mergeCell ref="A754:D754"/>
    <mergeCell ref="A755:D755"/>
    <mergeCell ref="A756:D756"/>
    <mergeCell ref="A757:D757"/>
    <mergeCell ref="A758:D758"/>
    <mergeCell ref="A759:D759"/>
    <mergeCell ref="A766:H766"/>
    <mergeCell ref="A767:G767"/>
    <mergeCell ref="A760:D760"/>
    <mergeCell ref="A761:D761"/>
    <mergeCell ref="A762:D762"/>
    <mergeCell ref="A763:D763"/>
    <mergeCell ref="A764:D764"/>
    <mergeCell ref="A765:G765"/>
    <mergeCell ref="A786:D786"/>
    <mergeCell ref="E786:F786"/>
    <mergeCell ref="G786:H786"/>
    <mergeCell ref="A771:H771"/>
    <mergeCell ref="A772:D772"/>
    <mergeCell ref="A773:D773"/>
    <mergeCell ref="A774:D774"/>
    <mergeCell ref="A787:H787"/>
    <mergeCell ref="A788:H788"/>
    <mergeCell ref="A775:G775"/>
    <mergeCell ref="A777:G777"/>
    <mergeCell ref="A778:H778"/>
    <mergeCell ref="A779:D779"/>
    <mergeCell ref="A780:D780"/>
    <mergeCell ref="A781:D781"/>
    <mergeCell ref="A782:G782"/>
    <mergeCell ref="A783:H783"/>
    <mergeCell ref="A784:G784"/>
    <mergeCell ref="A769:D769"/>
    <mergeCell ref="E769:F769"/>
    <mergeCell ref="G769:H769"/>
    <mergeCell ref="A770:H770"/>
    <mergeCell ref="A789:D789"/>
    <mergeCell ref="A790:D790"/>
    <mergeCell ref="A791:D791"/>
    <mergeCell ref="A792:G792"/>
    <mergeCell ref="A794:G794"/>
    <mergeCell ref="A795:H795"/>
    <mergeCell ref="A796:D796"/>
    <mergeCell ref="A797:D797"/>
    <mergeCell ref="A799:D799"/>
    <mergeCell ref="A800:G800"/>
    <mergeCell ref="A801:H801"/>
    <mergeCell ref="A802:G802"/>
    <mergeCell ref="A798:D798"/>
    <mergeCell ref="A840:H840"/>
    <mergeCell ref="A841:G841"/>
    <mergeCell ref="A838:D838"/>
    <mergeCell ref="A843:D843"/>
    <mergeCell ref="E843:F843"/>
    <mergeCell ref="G843:H843"/>
    <mergeCell ref="A839:G839"/>
    <mergeCell ref="A804:D804"/>
    <mergeCell ref="E804:F804"/>
    <mergeCell ref="G804:H804"/>
    <mergeCell ref="A805:H805"/>
    <mergeCell ref="A806:H806"/>
    <mergeCell ref="A807:D807"/>
    <mergeCell ref="A808:D808"/>
    <mergeCell ref="A809:D809"/>
    <mergeCell ref="A812:G812"/>
    <mergeCell ref="A810:D810"/>
    <mergeCell ref="A814:G814"/>
    <mergeCell ref="A815:H815"/>
    <mergeCell ref="B934:D934"/>
    <mergeCell ref="A860:H860"/>
    <mergeCell ref="A861:G861"/>
    <mergeCell ref="A851:G851"/>
    <mergeCell ref="A852:H852"/>
    <mergeCell ref="A853:D853"/>
    <mergeCell ref="A854:D854"/>
    <mergeCell ref="A855:D855"/>
    <mergeCell ref="A856:D856"/>
    <mergeCell ref="A857:D857"/>
    <mergeCell ref="A858:D858"/>
    <mergeCell ref="A859:G859"/>
    <mergeCell ref="A887:G887"/>
    <mergeCell ref="A863:D863"/>
    <mergeCell ref="E863:F863"/>
    <mergeCell ref="G863:H863"/>
    <mergeCell ref="A864:H864"/>
    <mergeCell ref="A865:H865"/>
    <mergeCell ref="A866:D866"/>
    <mergeCell ref="A867:D867"/>
    <mergeCell ref="A891:D891"/>
    <mergeCell ref="A889:G889"/>
    <mergeCell ref="A911:D911"/>
    <mergeCell ref="A918:G918"/>
    <mergeCell ref="A919:H919"/>
    <mergeCell ref="A876:D876"/>
    <mergeCell ref="A875:D875"/>
    <mergeCell ref="A890:H890"/>
    <mergeCell ref="A894:G894"/>
    <mergeCell ref="A895:H895"/>
    <mergeCell ref="A896:G896"/>
    <mergeCell ref="A907:D907"/>
    <mergeCell ref="E907:F907"/>
    <mergeCell ref="G907:H907"/>
    <mergeCell ref="A908:H908"/>
    <mergeCell ref="A909:H909"/>
    <mergeCell ref="A903:G903"/>
    <mergeCell ref="A904:H904"/>
    <mergeCell ref="A905:G905"/>
    <mergeCell ref="A898:D898"/>
    <mergeCell ref="E898:F898"/>
    <mergeCell ref="G898:H898"/>
    <mergeCell ref="A844:H844"/>
    <mergeCell ref="A845:H845"/>
    <mergeCell ref="A846:D846"/>
    <mergeCell ref="A847:D847"/>
    <mergeCell ref="A848:D848"/>
    <mergeCell ref="A849:G849"/>
    <mergeCell ref="A971:D971"/>
    <mergeCell ref="A962:D962"/>
    <mergeCell ref="A963:G963"/>
    <mergeCell ref="A965:G965"/>
    <mergeCell ref="A966:H966"/>
    <mergeCell ref="A967:D967"/>
    <mergeCell ref="A968:D968"/>
    <mergeCell ref="A969:D969"/>
    <mergeCell ref="A970:D970"/>
    <mergeCell ref="A956:D956"/>
    <mergeCell ref="E956:F956"/>
    <mergeCell ref="G956:H956"/>
    <mergeCell ref="A957:H957"/>
    <mergeCell ref="A958:H958"/>
    <mergeCell ref="A959:D959"/>
    <mergeCell ref="A960:D960"/>
    <mergeCell ref="A1030:D1030"/>
    <mergeCell ref="A1031:D1031"/>
    <mergeCell ref="A1032:D1032"/>
    <mergeCell ref="A1033:D1033"/>
    <mergeCell ref="A1034:D1034"/>
    <mergeCell ref="A1035:D1035"/>
    <mergeCell ref="A1036:D1036"/>
    <mergeCell ref="A1037:D1037"/>
    <mergeCell ref="A1001:D1001"/>
    <mergeCell ref="E1001:F1001"/>
    <mergeCell ref="G1001:H1001"/>
    <mergeCell ref="A1002:H1002"/>
    <mergeCell ref="A1003:H1003"/>
    <mergeCell ref="A1004:D1004"/>
    <mergeCell ref="A1005:D1005"/>
    <mergeCell ref="A1006:D1006"/>
    <mergeCell ref="A1007:G1007"/>
    <mergeCell ref="A1009:G1009"/>
    <mergeCell ref="A1010:H1010"/>
    <mergeCell ref="A1011:D1011"/>
    <mergeCell ref="A1012:D1012"/>
    <mergeCell ref="A1013:D1013"/>
    <mergeCell ref="A1014:D1014"/>
    <mergeCell ref="A1015:D1015"/>
    <mergeCell ref="A1008:H1008"/>
    <mergeCell ref="A1058:G1058"/>
    <mergeCell ref="A1059:H1059"/>
    <mergeCell ref="A1060:G1060"/>
    <mergeCell ref="B1053:D1053"/>
    <mergeCell ref="B1054:D1054"/>
    <mergeCell ref="B1055:D1055"/>
    <mergeCell ref="B1056:D1056"/>
    <mergeCell ref="B1046:D1046"/>
    <mergeCell ref="B1047:D1047"/>
    <mergeCell ref="B1057:D1057"/>
    <mergeCell ref="A1042:D1042"/>
    <mergeCell ref="E1042:F1042"/>
    <mergeCell ref="G1042:H1042"/>
    <mergeCell ref="A1043:H1043"/>
    <mergeCell ref="A1044:H1044"/>
    <mergeCell ref="A1016:D1016"/>
    <mergeCell ref="A1025:D1025"/>
    <mergeCell ref="A1038:G1038"/>
    <mergeCell ref="A1039:H1039"/>
    <mergeCell ref="A1040:G1040"/>
    <mergeCell ref="A1017:D1017"/>
    <mergeCell ref="A1018:D1018"/>
    <mergeCell ref="A1019:D1019"/>
    <mergeCell ref="A1020:D1020"/>
    <mergeCell ref="A1021:D1021"/>
    <mergeCell ref="A1022:D1022"/>
    <mergeCell ref="A1023:D1023"/>
    <mergeCell ref="A1024:D1024"/>
    <mergeCell ref="A1026:D1026"/>
    <mergeCell ref="A1027:D1027"/>
    <mergeCell ref="A1028:D1028"/>
    <mergeCell ref="A1029:D1029"/>
  </mergeCells>
  <printOptions horizontalCentered="1"/>
  <pageMargins left="0.59055118110236227" right="0.11811023622047245" top="0.51181102362204722" bottom="0.98425196850393704" header="0" footer="0.31496062992125984"/>
  <pageSetup paperSize="9" scale="79" fitToHeight="0" orientation="portrait" horizontalDpi="300" verticalDpi="300" r:id="rId1"/>
  <headerFooter>
    <oddFooter>&amp;L&amp;G&amp;C&amp;"-,Negrito"&amp;9Luciano C. Scaburi
 &amp;"-,Regular"Engenheiro Civil 
CREA 170072976-4&amp;R&amp;"Verdana,Normal"&amp;10Página &amp;P de &amp;N</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2"/>
  <sheetViews>
    <sheetView zoomScale="80" zoomScaleNormal="80" zoomScaleSheetLayoutView="90" workbookViewId="0">
      <pane ySplit="4" topLeftCell="A73" activePane="bottomLeft" state="frozen"/>
      <selection activeCell="G1" sqref="G1"/>
      <selection pane="bottomLeft" activeCell="J79" sqref="J79:K79"/>
    </sheetView>
  </sheetViews>
  <sheetFormatPr defaultRowHeight="16.5"/>
  <cols>
    <col min="1" max="1" width="5.85546875" style="147" customWidth="1"/>
    <col min="2" max="2" width="8.5703125" style="145" customWidth="1"/>
    <col min="3" max="3" width="10.28515625" style="172" customWidth="1"/>
    <col min="4" max="4" width="10" style="172" customWidth="1"/>
    <col min="5" max="5" width="13.42578125" style="145" customWidth="1"/>
    <col min="6" max="6" width="12" style="145" bestFit="1" customWidth="1"/>
    <col min="7" max="7" width="3.42578125" style="145" customWidth="1"/>
    <col min="8" max="8" width="5" style="147" customWidth="1"/>
    <col min="9" max="9" width="4.85546875" style="145" customWidth="1"/>
    <col min="10" max="10" width="7.7109375" style="145" customWidth="1"/>
    <col min="11" max="11" width="8.42578125" style="145" customWidth="1"/>
    <col min="12" max="12" width="6.85546875" style="145" customWidth="1"/>
    <col min="13" max="13" width="8.5703125" style="145" bestFit="1" customWidth="1"/>
    <col min="14" max="14" width="8.5703125" style="145" customWidth="1"/>
    <col min="15" max="15" width="2.7109375" style="145" customWidth="1"/>
    <col min="16" max="16" width="5.5703125" style="147" customWidth="1"/>
    <col min="17" max="17" width="5.85546875" style="145" customWidth="1"/>
    <col min="18" max="18" width="7.5703125" style="145" customWidth="1"/>
    <col min="19" max="19" width="9.28515625" style="145" bestFit="1" customWidth="1"/>
    <col min="20" max="20" width="8.85546875" style="145" customWidth="1"/>
    <col min="21" max="21" width="8.7109375" style="145" customWidth="1"/>
    <col min="22" max="22" width="9.140625" style="145" customWidth="1"/>
    <col min="23" max="23" width="4" style="145" customWidth="1"/>
    <col min="24" max="24" width="12.28515625" style="172" customWidth="1"/>
    <col min="25" max="25" width="4.28515625" style="145" customWidth="1"/>
    <col min="26" max="28" width="10.7109375" style="145" customWidth="1"/>
    <col min="29" max="32" width="11.140625" style="145" customWidth="1"/>
    <col min="33" max="34" width="11.5703125" style="145" customWidth="1"/>
    <col min="35" max="35" width="8" style="145" customWidth="1"/>
    <col min="36" max="37" width="9.140625" style="145"/>
    <col min="38" max="38" width="11" style="145" customWidth="1"/>
    <col min="39" max="16384" width="9.140625" style="145"/>
  </cols>
  <sheetData>
    <row r="1" spans="1:36">
      <c r="A1" s="500" t="s">
        <v>118</v>
      </c>
      <c r="B1" s="500"/>
      <c r="C1" s="500"/>
      <c r="D1" s="500"/>
      <c r="E1" s="500"/>
      <c r="F1" s="500"/>
      <c r="G1" s="141"/>
      <c r="H1" s="501" t="s">
        <v>119</v>
      </c>
      <c r="I1" s="502"/>
      <c r="J1" s="502"/>
      <c r="K1" s="502"/>
      <c r="L1" s="502"/>
      <c r="M1" s="502"/>
      <c r="N1" s="503"/>
      <c r="O1" s="142"/>
      <c r="P1" s="501" t="s">
        <v>343</v>
      </c>
      <c r="Q1" s="502"/>
      <c r="R1" s="502"/>
      <c r="S1" s="502"/>
      <c r="T1" s="502"/>
      <c r="U1" s="502"/>
      <c r="V1" s="503"/>
      <c r="W1" s="142"/>
      <c r="X1" s="143" t="s">
        <v>120</v>
      </c>
      <c r="Y1" s="144"/>
      <c r="Z1" s="500" t="s">
        <v>121</v>
      </c>
      <c r="AA1" s="500"/>
      <c r="AB1" s="500"/>
      <c r="AC1" s="500"/>
      <c r="AD1" s="500"/>
      <c r="AE1" s="500"/>
      <c r="AF1" s="500"/>
      <c r="AG1" s="500"/>
      <c r="AH1" s="500"/>
    </row>
    <row r="2" spans="1:36" s="147" customFormat="1" ht="45" customHeight="1">
      <c r="A2" s="504" t="s">
        <v>122</v>
      </c>
      <c r="B2" s="504" t="s">
        <v>123</v>
      </c>
      <c r="C2" s="504" t="s">
        <v>124</v>
      </c>
      <c r="D2" s="504" t="s">
        <v>125</v>
      </c>
      <c r="E2" s="504" t="s">
        <v>429</v>
      </c>
      <c r="F2" s="504" t="s">
        <v>126</v>
      </c>
      <c r="G2" s="146"/>
      <c r="H2" s="504" t="s">
        <v>122</v>
      </c>
      <c r="I2" s="504" t="s">
        <v>127</v>
      </c>
      <c r="J2" s="504" t="s">
        <v>123</v>
      </c>
      <c r="K2" s="504" t="s">
        <v>124</v>
      </c>
      <c r="L2" s="504" t="s">
        <v>128</v>
      </c>
      <c r="M2" s="504" t="s">
        <v>129</v>
      </c>
      <c r="N2" s="504" t="s">
        <v>430</v>
      </c>
      <c r="O2" s="146"/>
      <c r="P2" s="504" t="s">
        <v>122</v>
      </c>
      <c r="Q2" s="504" t="s">
        <v>127</v>
      </c>
      <c r="R2" s="504" t="s">
        <v>130</v>
      </c>
      <c r="S2" s="504" t="s">
        <v>124</v>
      </c>
      <c r="T2" s="504" t="s">
        <v>128</v>
      </c>
      <c r="U2" s="504" t="s">
        <v>129</v>
      </c>
      <c r="V2" s="504" t="s">
        <v>430</v>
      </c>
      <c r="W2" s="146"/>
      <c r="X2" s="504" t="s">
        <v>131</v>
      </c>
      <c r="Y2" s="146"/>
      <c r="Z2" s="504" t="s">
        <v>431</v>
      </c>
      <c r="AA2" s="506" t="s">
        <v>432</v>
      </c>
      <c r="AB2" s="506"/>
      <c r="AC2" s="506" t="s">
        <v>433</v>
      </c>
      <c r="AD2" s="506" t="s">
        <v>434</v>
      </c>
      <c r="AE2" s="506" t="s">
        <v>435</v>
      </c>
      <c r="AF2" s="506" t="s">
        <v>436</v>
      </c>
      <c r="AG2" s="506"/>
      <c r="AH2" s="506" t="s">
        <v>344</v>
      </c>
    </row>
    <row r="3" spans="1:36" s="147" customFormat="1">
      <c r="A3" s="505"/>
      <c r="B3" s="505"/>
      <c r="C3" s="505"/>
      <c r="D3" s="505"/>
      <c r="E3" s="505"/>
      <c r="F3" s="505"/>
      <c r="G3" s="146"/>
      <c r="H3" s="505"/>
      <c r="I3" s="505"/>
      <c r="J3" s="505"/>
      <c r="K3" s="505"/>
      <c r="L3" s="505"/>
      <c r="M3" s="505"/>
      <c r="N3" s="505"/>
      <c r="O3" s="146"/>
      <c r="P3" s="505"/>
      <c r="Q3" s="505"/>
      <c r="R3" s="505"/>
      <c r="S3" s="505"/>
      <c r="T3" s="505"/>
      <c r="U3" s="505"/>
      <c r="V3" s="505"/>
      <c r="W3" s="146"/>
      <c r="X3" s="505"/>
      <c r="Y3" s="146"/>
      <c r="Z3" s="505"/>
      <c r="AA3" s="148" t="s">
        <v>123</v>
      </c>
      <c r="AB3" s="148" t="s">
        <v>125</v>
      </c>
      <c r="AC3" s="506"/>
      <c r="AD3" s="506"/>
      <c r="AE3" s="506"/>
      <c r="AF3" s="148" t="s">
        <v>123</v>
      </c>
      <c r="AG3" s="148" t="s">
        <v>125</v>
      </c>
      <c r="AH3" s="506"/>
    </row>
    <row r="4" spans="1:36" s="147" customFormat="1">
      <c r="A4" s="149"/>
      <c r="B4" s="507" t="s">
        <v>437</v>
      </c>
      <c r="C4" s="507"/>
      <c r="D4" s="507"/>
      <c r="E4" s="507"/>
      <c r="F4" s="507"/>
      <c r="G4" s="150"/>
      <c r="H4" s="149"/>
      <c r="I4" s="149"/>
      <c r="J4" s="149"/>
      <c r="K4" s="149"/>
      <c r="L4" s="149"/>
      <c r="M4" s="151"/>
      <c r="N4" s="151"/>
      <c r="O4" s="150"/>
      <c r="P4" s="149"/>
      <c r="Q4" s="149"/>
      <c r="R4" s="149"/>
      <c r="S4" s="149"/>
      <c r="T4" s="149"/>
      <c r="U4" s="151"/>
      <c r="V4" s="151"/>
      <c r="W4" s="150"/>
      <c r="X4" s="149"/>
      <c r="Y4" s="150"/>
      <c r="Z4" s="151"/>
      <c r="AA4" s="151"/>
      <c r="AB4" s="151"/>
      <c r="AC4" s="149"/>
      <c r="AD4" s="149"/>
      <c r="AE4" s="149"/>
      <c r="AF4" s="149"/>
      <c r="AG4" s="151"/>
      <c r="AH4" s="151"/>
    </row>
    <row r="5" spans="1:36">
      <c r="A5" s="149" t="s">
        <v>954</v>
      </c>
      <c r="B5" s="152">
        <v>5</v>
      </c>
      <c r="C5" s="152">
        <v>50</v>
      </c>
      <c r="D5" s="152">
        <f>B5*C5</f>
        <v>250</v>
      </c>
      <c r="E5" s="152"/>
      <c r="F5" s="152">
        <f>D5</f>
        <v>250</v>
      </c>
      <c r="G5" s="144"/>
      <c r="H5" s="149" t="s">
        <v>132</v>
      </c>
      <c r="I5" s="154"/>
      <c r="J5" s="155"/>
      <c r="K5" s="154"/>
      <c r="L5" s="156">
        <f t="shared" ref="L5:L17" si="0">J5*K5</f>
        <v>0</v>
      </c>
      <c r="M5" s="154">
        <f t="shared" ref="M5:M17" si="1">I5*L5</f>
        <v>0</v>
      </c>
      <c r="N5" s="154">
        <v>0</v>
      </c>
      <c r="O5" s="144"/>
      <c r="P5" s="149"/>
      <c r="Q5" s="154"/>
      <c r="R5" s="154"/>
      <c r="S5" s="154"/>
      <c r="T5" s="156">
        <f t="shared" ref="T5:T17" si="2">R5*S5</f>
        <v>0</v>
      </c>
      <c r="U5" s="154">
        <f>T5*Q5</f>
        <v>0</v>
      </c>
      <c r="V5" s="154" t="str">
        <f t="shared" ref="V5:V17" si="3">IF(U5&gt;=1.5,U5,"0")</f>
        <v>0</v>
      </c>
      <c r="W5" s="144"/>
      <c r="X5" s="156">
        <f>(IF(E5="",F5,E5))-(N5+V5)</f>
        <v>250</v>
      </c>
      <c r="Y5" s="144"/>
      <c r="Z5" s="154">
        <f>X5*2</f>
        <v>500</v>
      </c>
      <c r="AA5" s="154"/>
      <c r="AB5" s="152" t="str">
        <f t="shared" ref="AB5:AB17" si="4">IF(AA5="","0",(AA5*C5)-(N5+V5))</f>
        <v>0</v>
      </c>
      <c r="AC5" s="154">
        <f t="shared" ref="AC5:AC17" si="5">IF(E5="",X5,X5*2)</f>
        <v>250</v>
      </c>
      <c r="AD5" s="154">
        <f t="shared" ref="AD5:AD17" si="6">IF(F5="",0,X5)</f>
        <v>250</v>
      </c>
      <c r="AE5" s="156">
        <f>AC5-AB5</f>
        <v>250</v>
      </c>
      <c r="AF5" s="154"/>
      <c r="AG5" s="152">
        <f t="shared" ref="AG5:AG17" si="7">C5*AF5</f>
        <v>0</v>
      </c>
      <c r="AH5" s="152">
        <f t="shared" ref="AH5:AH17" si="8">AD5-AG5</f>
        <v>250</v>
      </c>
    </row>
    <row r="6" spans="1:36">
      <c r="A6" s="149" t="s">
        <v>955</v>
      </c>
      <c r="B6" s="152">
        <v>5</v>
      </c>
      <c r="C6" s="152">
        <v>24</v>
      </c>
      <c r="D6" s="152">
        <f t="shared" ref="D6:D20" si="9">B6*C6</f>
        <v>120</v>
      </c>
      <c r="E6" s="152"/>
      <c r="F6" s="152">
        <f t="shared" ref="F6" si="10">D6</f>
        <v>120</v>
      </c>
      <c r="G6" s="144"/>
      <c r="H6" s="149" t="s">
        <v>132</v>
      </c>
      <c r="I6" s="154"/>
      <c r="J6" s="155"/>
      <c r="K6" s="156"/>
      <c r="L6" s="156">
        <f t="shared" si="0"/>
        <v>0</v>
      </c>
      <c r="M6" s="154">
        <f t="shared" si="1"/>
        <v>0</v>
      </c>
      <c r="N6" s="154" t="str">
        <f t="shared" ref="N6:N70" si="11">IF(M6&gt;=1.5,M6,"0")</f>
        <v>0</v>
      </c>
      <c r="O6" s="144"/>
      <c r="P6" s="149"/>
      <c r="Q6" s="154"/>
      <c r="R6" s="154"/>
      <c r="S6" s="154"/>
      <c r="T6" s="156">
        <f t="shared" si="2"/>
        <v>0</v>
      </c>
      <c r="U6" s="154">
        <f t="shared" ref="U6:U13" si="12">T6*Q6</f>
        <v>0</v>
      </c>
      <c r="V6" s="154" t="str">
        <f t="shared" si="3"/>
        <v>0</v>
      </c>
      <c r="W6" s="144"/>
      <c r="X6" s="156">
        <f t="shared" ref="X6:X65" si="13">(IF(E6="",F6,E6))-(N6+V6)</f>
        <v>120</v>
      </c>
      <c r="Y6" s="144"/>
      <c r="Z6" s="154">
        <f t="shared" ref="Z6:Z42" si="14">X6*2</f>
        <v>240</v>
      </c>
      <c r="AA6" s="154"/>
      <c r="AB6" s="152" t="str">
        <f t="shared" si="4"/>
        <v>0</v>
      </c>
      <c r="AC6" s="154">
        <f t="shared" si="5"/>
        <v>120</v>
      </c>
      <c r="AD6" s="154">
        <f t="shared" si="6"/>
        <v>120</v>
      </c>
      <c r="AE6" s="156">
        <f t="shared" ref="AE6:AE65" si="15">AC6-AB6</f>
        <v>120</v>
      </c>
      <c r="AF6" s="154"/>
      <c r="AG6" s="152">
        <f t="shared" si="7"/>
        <v>0</v>
      </c>
      <c r="AH6" s="152">
        <f t="shared" si="8"/>
        <v>120</v>
      </c>
    </row>
    <row r="7" spans="1:36">
      <c r="A7" s="149">
        <v>1</v>
      </c>
      <c r="B7" s="152">
        <v>4</v>
      </c>
      <c r="C7" s="152">
        <v>3.6</v>
      </c>
      <c r="D7" s="152">
        <f t="shared" si="9"/>
        <v>14.4</v>
      </c>
      <c r="E7" s="152">
        <f t="shared" ref="E7:E20" si="16">D7</f>
        <v>14.4</v>
      </c>
      <c r="F7" s="152"/>
      <c r="G7" s="150"/>
      <c r="H7" s="149" t="s">
        <v>132</v>
      </c>
      <c r="I7" s="154"/>
      <c r="J7" s="154"/>
      <c r="K7" s="156"/>
      <c r="L7" s="156">
        <f t="shared" si="0"/>
        <v>0</v>
      </c>
      <c r="M7" s="154">
        <f t="shared" si="1"/>
        <v>0</v>
      </c>
      <c r="N7" s="154" t="str">
        <f t="shared" si="11"/>
        <v>0</v>
      </c>
      <c r="O7" s="144"/>
      <c r="P7" s="149"/>
      <c r="Q7" s="154"/>
      <c r="R7" s="154"/>
      <c r="S7" s="154"/>
      <c r="T7" s="156">
        <f t="shared" si="2"/>
        <v>0</v>
      </c>
      <c r="U7" s="154">
        <f t="shared" si="12"/>
        <v>0</v>
      </c>
      <c r="V7" s="154" t="str">
        <f t="shared" si="3"/>
        <v>0</v>
      </c>
      <c r="W7" s="144"/>
      <c r="X7" s="156">
        <f t="shared" si="13"/>
        <v>14.4</v>
      </c>
      <c r="Y7" s="144"/>
      <c r="Z7" s="154">
        <f t="shared" si="14"/>
        <v>28.8</v>
      </c>
      <c r="AA7" s="154">
        <v>2</v>
      </c>
      <c r="AB7" s="152">
        <f t="shared" si="4"/>
        <v>7.2</v>
      </c>
      <c r="AC7" s="154">
        <f t="shared" si="5"/>
        <v>28.8</v>
      </c>
      <c r="AD7" s="154">
        <f t="shared" si="6"/>
        <v>0</v>
      </c>
      <c r="AE7" s="156">
        <f t="shared" si="15"/>
        <v>21.6</v>
      </c>
      <c r="AF7" s="154"/>
      <c r="AG7" s="152">
        <f t="shared" si="7"/>
        <v>0</v>
      </c>
      <c r="AH7" s="152">
        <f t="shared" si="8"/>
        <v>0</v>
      </c>
    </row>
    <row r="8" spans="1:36">
      <c r="A8" s="149">
        <v>2</v>
      </c>
      <c r="B8" s="152">
        <v>4</v>
      </c>
      <c r="C8" s="152">
        <v>4.3499999999999996</v>
      </c>
      <c r="D8" s="152">
        <f t="shared" si="9"/>
        <v>17.399999999999999</v>
      </c>
      <c r="E8" s="152">
        <f t="shared" si="16"/>
        <v>17.399999999999999</v>
      </c>
      <c r="F8" s="152"/>
      <c r="G8" s="144"/>
      <c r="H8" s="149" t="s">
        <v>132</v>
      </c>
      <c r="I8" s="154"/>
      <c r="J8" s="154"/>
      <c r="K8" s="154"/>
      <c r="L8" s="156">
        <f t="shared" si="0"/>
        <v>0</v>
      </c>
      <c r="M8" s="154">
        <f t="shared" si="1"/>
        <v>0</v>
      </c>
      <c r="N8" s="154" t="str">
        <f t="shared" si="11"/>
        <v>0</v>
      </c>
      <c r="O8" s="144"/>
      <c r="P8" s="149"/>
      <c r="Q8" s="154"/>
      <c r="R8" s="154"/>
      <c r="S8" s="154"/>
      <c r="T8" s="156">
        <f t="shared" si="2"/>
        <v>0</v>
      </c>
      <c r="U8" s="154">
        <f t="shared" si="12"/>
        <v>0</v>
      </c>
      <c r="V8" s="154" t="str">
        <f t="shared" si="3"/>
        <v>0</v>
      </c>
      <c r="W8" s="144"/>
      <c r="X8" s="156">
        <f t="shared" si="13"/>
        <v>17.399999999999999</v>
      </c>
      <c r="Y8" s="144"/>
      <c r="Z8" s="154">
        <f t="shared" si="14"/>
        <v>34.799999999999997</v>
      </c>
      <c r="AA8" s="154">
        <v>2</v>
      </c>
      <c r="AB8" s="152">
        <f t="shared" si="4"/>
        <v>8.6999999999999993</v>
      </c>
      <c r="AC8" s="154">
        <f t="shared" si="5"/>
        <v>34.799999999999997</v>
      </c>
      <c r="AD8" s="154">
        <f t="shared" si="6"/>
        <v>0</v>
      </c>
      <c r="AE8" s="156">
        <f t="shared" si="15"/>
        <v>26.1</v>
      </c>
      <c r="AF8" s="154"/>
      <c r="AG8" s="152">
        <f t="shared" si="7"/>
        <v>0</v>
      </c>
      <c r="AH8" s="152">
        <f t="shared" si="8"/>
        <v>0</v>
      </c>
    </row>
    <row r="9" spans="1:36">
      <c r="A9" s="149">
        <v>3</v>
      </c>
      <c r="B9" s="152">
        <v>4</v>
      </c>
      <c r="C9" s="152">
        <v>2</v>
      </c>
      <c r="D9" s="152">
        <f t="shared" si="9"/>
        <v>8</v>
      </c>
      <c r="E9" s="152">
        <f t="shared" si="16"/>
        <v>8</v>
      </c>
      <c r="F9" s="152"/>
      <c r="G9" s="144"/>
      <c r="H9" s="149" t="s">
        <v>132</v>
      </c>
      <c r="I9" s="154"/>
      <c r="J9" s="154"/>
      <c r="K9" s="154"/>
      <c r="L9" s="156">
        <f t="shared" si="0"/>
        <v>0</v>
      </c>
      <c r="M9" s="154">
        <f t="shared" si="1"/>
        <v>0</v>
      </c>
      <c r="N9" s="154" t="str">
        <f t="shared" si="11"/>
        <v>0</v>
      </c>
      <c r="O9" s="144"/>
      <c r="P9" s="149"/>
      <c r="Q9" s="154"/>
      <c r="R9" s="154"/>
      <c r="S9" s="154"/>
      <c r="T9" s="156">
        <f t="shared" si="2"/>
        <v>0</v>
      </c>
      <c r="U9" s="154">
        <f t="shared" si="12"/>
        <v>0</v>
      </c>
      <c r="V9" s="156">
        <f>T9</f>
        <v>0</v>
      </c>
      <c r="W9" s="144"/>
      <c r="X9" s="156">
        <f t="shared" si="13"/>
        <v>8</v>
      </c>
      <c r="Y9" s="144"/>
      <c r="Z9" s="154">
        <f t="shared" si="14"/>
        <v>16</v>
      </c>
      <c r="AA9" s="154">
        <v>2</v>
      </c>
      <c r="AB9" s="152">
        <f t="shared" si="4"/>
        <v>4</v>
      </c>
      <c r="AC9" s="154">
        <f t="shared" si="5"/>
        <v>16</v>
      </c>
      <c r="AD9" s="154">
        <f t="shared" si="6"/>
        <v>0</v>
      </c>
      <c r="AE9" s="156">
        <f t="shared" si="15"/>
        <v>12</v>
      </c>
      <c r="AF9" s="154"/>
      <c r="AG9" s="152">
        <f t="shared" si="7"/>
        <v>0</v>
      </c>
      <c r="AH9" s="152">
        <f t="shared" si="8"/>
        <v>0</v>
      </c>
      <c r="AJ9" s="210">
        <f>SUM(AH5:AH9)</f>
        <v>370</v>
      </c>
    </row>
    <row r="10" spans="1:36">
      <c r="A10" s="149">
        <v>4</v>
      </c>
      <c r="B10" s="152">
        <v>4</v>
      </c>
      <c r="C10" s="152">
        <v>3.45</v>
      </c>
      <c r="D10" s="152">
        <f t="shared" si="9"/>
        <v>13.8</v>
      </c>
      <c r="E10" s="152">
        <f t="shared" si="16"/>
        <v>13.8</v>
      </c>
      <c r="F10" s="153"/>
      <c r="G10" s="144"/>
      <c r="H10" s="149" t="s">
        <v>132</v>
      </c>
      <c r="I10" s="154"/>
      <c r="J10" s="155"/>
      <c r="K10" s="154"/>
      <c r="L10" s="156">
        <f t="shared" si="0"/>
        <v>0</v>
      </c>
      <c r="M10" s="154">
        <f t="shared" si="1"/>
        <v>0</v>
      </c>
      <c r="N10" s="154" t="str">
        <f t="shared" si="11"/>
        <v>0</v>
      </c>
      <c r="O10" s="144"/>
      <c r="P10" s="149"/>
      <c r="Q10" s="154"/>
      <c r="R10" s="154"/>
      <c r="S10" s="154"/>
      <c r="T10" s="156">
        <f t="shared" si="2"/>
        <v>0</v>
      </c>
      <c r="U10" s="154">
        <f t="shared" si="12"/>
        <v>0</v>
      </c>
      <c r="V10" s="154" t="str">
        <f t="shared" si="3"/>
        <v>0</v>
      </c>
      <c r="W10" s="144"/>
      <c r="X10" s="156">
        <f t="shared" si="13"/>
        <v>13.8</v>
      </c>
      <c r="Y10" s="144"/>
      <c r="Z10" s="154">
        <f t="shared" si="14"/>
        <v>27.6</v>
      </c>
      <c r="AA10" s="154">
        <v>4</v>
      </c>
      <c r="AB10" s="152">
        <f t="shared" si="4"/>
        <v>13.8</v>
      </c>
      <c r="AC10" s="154">
        <f t="shared" si="5"/>
        <v>27.6</v>
      </c>
      <c r="AD10" s="154">
        <f t="shared" si="6"/>
        <v>0</v>
      </c>
      <c r="AE10" s="156">
        <f t="shared" si="15"/>
        <v>13.8</v>
      </c>
      <c r="AF10" s="154"/>
      <c r="AG10" s="152">
        <f t="shared" si="7"/>
        <v>0</v>
      </c>
      <c r="AH10" s="152">
        <f t="shared" si="8"/>
        <v>0</v>
      </c>
    </row>
    <row r="11" spans="1:36">
      <c r="A11" s="149">
        <v>5</v>
      </c>
      <c r="B11" s="152">
        <v>4</v>
      </c>
      <c r="C11" s="152">
        <v>1.2</v>
      </c>
      <c r="D11" s="152">
        <f t="shared" si="9"/>
        <v>4.8</v>
      </c>
      <c r="E11" s="152">
        <f t="shared" si="16"/>
        <v>4.8</v>
      </c>
      <c r="F11" s="153"/>
      <c r="G11" s="144"/>
      <c r="H11" s="149" t="s">
        <v>132</v>
      </c>
      <c r="I11" s="154"/>
      <c r="J11" s="154"/>
      <c r="K11" s="154"/>
      <c r="L11" s="156">
        <f t="shared" si="0"/>
        <v>0</v>
      </c>
      <c r="M11" s="154">
        <f t="shared" si="1"/>
        <v>0</v>
      </c>
      <c r="N11" s="154" t="str">
        <f t="shared" si="11"/>
        <v>0</v>
      </c>
      <c r="O11" s="144"/>
      <c r="P11" s="149"/>
      <c r="Q11" s="154"/>
      <c r="R11" s="154"/>
      <c r="S11" s="154"/>
      <c r="T11" s="156">
        <f t="shared" si="2"/>
        <v>0</v>
      </c>
      <c r="U11" s="154">
        <f t="shared" si="12"/>
        <v>0</v>
      </c>
      <c r="V11" s="154" t="str">
        <f t="shared" si="3"/>
        <v>0</v>
      </c>
      <c r="W11" s="144"/>
      <c r="X11" s="156">
        <f t="shared" si="13"/>
        <v>4.8</v>
      </c>
      <c r="Y11" s="144"/>
      <c r="Z11" s="154">
        <f t="shared" si="14"/>
        <v>9.6</v>
      </c>
      <c r="AA11" s="154">
        <v>4</v>
      </c>
      <c r="AB11" s="152">
        <f t="shared" si="4"/>
        <v>4.8</v>
      </c>
      <c r="AC11" s="154">
        <f t="shared" si="5"/>
        <v>9.6</v>
      </c>
      <c r="AD11" s="154">
        <f t="shared" si="6"/>
        <v>0</v>
      </c>
      <c r="AE11" s="156">
        <f t="shared" si="15"/>
        <v>4.8</v>
      </c>
      <c r="AF11" s="154"/>
      <c r="AG11" s="152">
        <f t="shared" si="7"/>
        <v>0</v>
      </c>
      <c r="AH11" s="152">
        <f t="shared" si="8"/>
        <v>0</v>
      </c>
    </row>
    <row r="12" spans="1:36">
      <c r="A12" s="149">
        <v>6</v>
      </c>
      <c r="B12" s="152">
        <v>4</v>
      </c>
      <c r="C12" s="152">
        <v>1.2</v>
      </c>
      <c r="D12" s="152">
        <f t="shared" si="9"/>
        <v>4.8</v>
      </c>
      <c r="E12" s="152">
        <f t="shared" si="16"/>
        <v>4.8</v>
      </c>
      <c r="F12" s="153"/>
      <c r="G12" s="144"/>
      <c r="H12" s="149" t="s">
        <v>132</v>
      </c>
      <c r="I12" s="154"/>
      <c r="J12" s="154"/>
      <c r="K12" s="154"/>
      <c r="L12" s="156">
        <f t="shared" si="0"/>
        <v>0</v>
      </c>
      <c r="M12" s="154">
        <f t="shared" si="1"/>
        <v>0</v>
      </c>
      <c r="N12" s="154" t="str">
        <f t="shared" si="11"/>
        <v>0</v>
      </c>
      <c r="O12" s="144"/>
      <c r="P12" s="149"/>
      <c r="Q12" s="154"/>
      <c r="R12" s="154"/>
      <c r="S12" s="154"/>
      <c r="T12" s="156">
        <f t="shared" si="2"/>
        <v>0</v>
      </c>
      <c r="U12" s="154">
        <f t="shared" si="12"/>
        <v>0</v>
      </c>
      <c r="V12" s="154" t="str">
        <f t="shared" si="3"/>
        <v>0</v>
      </c>
      <c r="W12" s="144"/>
      <c r="X12" s="156">
        <f t="shared" si="13"/>
        <v>4.8</v>
      </c>
      <c r="Y12" s="144"/>
      <c r="Z12" s="154">
        <f t="shared" si="14"/>
        <v>9.6</v>
      </c>
      <c r="AA12" s="154">
        <v>4</v>
      </c>
      <c r="AB12" s="152">
        <f t="shared" si="4"/>
        <v>4.8</v>
      </c>
      <c r="AC12" s="154">
        <f t="shared" si="5"/>
        <v>9.6</v>
      </c>
      <c r="AD12" s="154">
        <f t="shared" si="6"/>
        <v>0</v>
      </c>
      <c r="AE12" s="156">
        <f t="shared" si="15"/>
        <v>4.8</v>
      </c>
      <c r="AF12" s="154"/>
      <c r="AG12" s="152">
        <f t="shared" si="7"/>
        <v>0</v>
      </c>
      <c r="AH12" s="152">
        <f t="shared" si="8"/>
        <v>0</v>
      </c>
    </row>
    <row r="13" spans="1:36">
      <c r="A13" s="149">
        <v>7</v>
      </c>
      <c r="B13" s="152">
        <v>4</v>
      </c>
      <c r="C13" s="152">
        <v>3.95</v>
      </c>
      <c r="D13" s="152">
        <f t="shared" si="9"/>
        <v>15.8</v>
      </c>
      <c r="E13" s="152">
        <f t="shared" si="16"/>
        <v>15.8</v>
      </c>
      <c r="F13" s="153"/>
      <c r="G13" s="144"/>
      <c r="H13" s="149" t="s">
        <v>132</v>
      </c>
      <c r="I13" s="154"/>
      <c r="J13" s="154"/>
      <c r="K13" s="154"/>
      <c r="L13" s="156">
        <f t="shared" si="0"/>
        <v>0</v>
      </c>
      <c r="M13" s="154">
        <f t="shared" si="1"/>
        <v>0</v>
      </c>
      <c r="N13" s="154" t="str">
        <f t="shared" si="11"/>
        <v>0</v>
      </c>
      <c r="O13" s="144"/>
      <c r="P13" s="149"/>
      <c r="Q13" s="154"/>
      <c r="R13" s="154"/>
      <c r="S13" s="154"/>
      <c r="T13" s="156">
        <f t="shared" si="2"/>
        <v>0</v>
      </c>
      <c r="U13" s="154">
        <f t="shared" si="12"/>
        <v>0</v>
      </c>
      <c r="V13" s="154" t="str">
        <f t="shared" si="3"/>
        <v>0</v>
      </c>
      <c r="W13" s="144"/>
      <c r="X13" s="156">
        <f t="shared" si="13"/>
        <v>15.8</v>
      </c>
      <c r="Y13" s="144"/>
      <c r="Z13" s="154">
        <f t="shared" si="14"/>
        <v>31.6</v>
      </c>
      <c r="AA13" s="154">
        <v>2</v>
      </c>
      <c r="AB13" s="152">
        <f t="shared" si="4"/>
        <v>7.9</v>
      </c>
      <c r="AC13" s="154">
        <f t="shared" si="5"/>
        <v>31.6</v>
      </c>
      <c r="AD13" s="154">
        <f t="shared" si="6"/>
        <v>0</v>
      </c>
      <c r="AE13" s="156">
        <f t="shared" si="15"/>
        <v>23.7</v>
      </c>
      <c r="AF13" s="154"/>
      <c r="AG13" s="152">
        <f t="shared" si="7"/>
        <v>0</v>
      </c>
      <c r="AH13" s="152">
        <f t="shared" si="8"/>
        <v>0</v>
      </c>
    </row>
    <row r="14" spans="1:36">
      <c r="A14" s="149">
        <v>8</v>
      </c>
      <c r="B14" s="152">
        <v>4</v>
      </c>
      <c r="C14" s="152">
        <v>1.05</v>
      </c>
      <c r="D14" s="152">
        <f t="shared" si="9"/>
        <v>4.2</v>
      </c>
      <c r="E14" s="152">
        <f t="shared" si="16"/>
        <v>4.2</v>
      </c>
      <c r="F14" s="153"/>
      <c r="G14" s="144"/>
      <c r="H14" s="149" t="s">
        <v>132</v>
      </c>
      <c r="I14" s="154"/>
      <c r="J14" s="154"/>
      <c r="K14" s="154"/>
      <c r="L14" s="156">
        <f t="shared" si="0"/>
        <v>0</v>
      </c>
      <c r="M14" s="154">
        <f t="shared" si="1"/>
        <v>0</v>
      </c>
      <c r="N14" s="154" t="str">
        <f>IF(M14&gt;=1.5,M14,"0")</f>
        <v>0</v>
      </c>
      <c r="O14" s="144"/>
      <c r="P14" s="149"/>
      <c r="Q14" s="154"/>
      <c r="R14" s="154"/>
      <c r="S14" s="154"/>
      <c r="T14" s="156">
        <f t="shared" si="2"/>
        <v>0</v>
      </c>
      <c r="U14" s="154">
        <f>T14*Q14</f>
        <v>0</v>
      </c>
      <c r="V14" s="156">
        <f>T14</f>
        <v>0</v>
      </c>
      <c r="W14" s="144"/>
      <c r="X14" s="156">
        <f t="shared" si="13"/>
        <v>4.2</v>
      </c>
      <c r="Y14" s="144"/>
      <c r="Z14" s="154">
        <f t="shared" si="14"/>
        <v>8.4</v>
      </c>
      <c r="AA14" s="154">
        <v>4</v>
      </c>
      <c r="AB14" s="152">
        <f t="shared" si="4"/>
        <v>4.2</v>
      </c>
      <c r="AC14" s="154">
        <f t="shared" si="5"/>
        <v>8.4</v>
      </c>
      <c r="AD14" s="154">
        <f t="shared" si="6"/>
        <v>0</v>
      </c>
      <c r="AE14" s="156">
        <f t="shared" si="15"/>
        <v>4.2</v>
      </c>
      <c r="AF14" s="154"/>
      <c r="AG14" s="152">
        <f t="shared" si="7"/>
        <v>0</v>
      </c>
      <c r="AH14" s="152">
        <f t="shared" si="8"/>
        <v>0</v>
      </c>
    </row>
    <row r="15" spans="1:36">
      <c r="A15" s="149">
        <v>9</v>
      </c>
      <c r="B15" s="152">
        <v>4</v>
      </c>
      <c r="C15" s="152">
        <v>1.85</v>
      </c>
      <c r="D15" s="152">
        <f t="shared" si="9"/>
        <v>7.4</v>
      </c>
      <c r="E15" s="152">
        <f t="shared" si="16"/>
        <v>7.4</v>
      </c>
      <c r="F15" s="152"/>
      <c r="G15" s="144"/>
      <c r="H15" s="149" t="s">
        <v>132</v>
      </c>
      <c r="I15" s="154"/>
      <c r="J15" s="154"/>
      <c r="K15" s="154"/>
      <c r="L15" s="156">
        <f t="shared" si="0"/>
        <v>0</v>
      </c>
      <c r="M15" s="154">
        <f t="shared" si="1"/>
        <v>0</v>
      </c>
      <c r="N15" s="154" t="str">
        <f>IF(M15&gt;=1.5,M15,"0")</f>
        <v>0</v>
      </c>
      <c r="O15" s="144"/>
      <c r="P15" s="149"/>
      <c r="Q15" s="154"/>
      <c r="R15" s="154"/>
      <c r="S15" s="154"/>
      <c r="T15" s="156">
        <f t="shared" si="2"/>
        <v>0</v>
      </c>
      <c r="U15" s="154">
        <f>T15*Q15</f>
        <v>0</v>
      </c>
      <c r="V15" s="156">
        <f>T15</f>
        <v>0</v>
      </c>
      <c r="W15" s="144"/>
      <c r="X15" s="156">
        <f t="shared" si="13"/>
        <v>7.4</v>
      </c>
      <c r="Y15" s="144"/>
      <c r="Z15" s="154">
        <f t="shared" si="14"/>
        <v>14.8</v>
      </c>
      <c r="AA15" s="154">
        <v>2</v>
      </c>
      <c r="AB15" s="152">
        <f t="shared" si="4"/>
        <v>3.7</v>
      </c>
      <c r="AC15" s="154">
        <f t="shared" si="5"/>
        <v>14.8</v>
      </c>
      <c r="AD15" s="154">
        <f t="shared" si="6"/>
        <v>0</v>
      </c>
      <c r="AE15" s="156">
        <f t="shared" si="15"/>
        <v>11.1</v>
      </c>
      <c r="AF15" s="154"/>
      <c r="AG15" s="152">
        <f t="shared" si="7"/>
        <v>0</v>
      </c>
      <c r="AH15" s="152">
        <f t="shared" si="8"/>
        <v>0</v>
      </c>
    </row>
    <row r="16" spans="1:36">
      <c r="A16" s="149">
        <v>10</v>
      </c>
      <c r="B16" s="152">
        <v>4</v>
      </c>
      <c r="C16" s="152">
        <v>1.8</v>
      </c>
      <c r="D16" s="152">
        <f t="shared" si="9"/>
        <v>7.2</v>
      </c>
      <c r="E16" s="152">
        <f t="shared" si="16"/>
        <v>7.2</v>
      </c>
      <c r="F16" s="153"/>
      <c r="G16" s="144"/>
      <c r="H16" s="149" t="s">
        <v>132</v>
      </c>
      <c r="I16" s="154"/>
      <c r="J16" s="154"/>
      <c r="K16" s="154"/>
      <c r="L16" s="156">
        <f t="shared" si="0"/>
        <v>0</v>
      </c>
      <c r="M16" s="154">
        <f t="shared" si="1"/>
        <v>0</v>
      </c>
      <c r="N16" s="154" t="str">
        <f>IF(M16&gt;=1.5,M16,"0")</f>
        <v>0</v>
      </c>
      <c r="O16" s="144"/>
      <c r="P16" s="149"/>
      <c r="Q16" s="154"/>
      <c r="R16" s="154"/>
      <c r="S16" s="154"/>
      <c r="T16" s="156">
        <f t="shared" si="2"/>
        <v>0</v>
      </c>
      <c r="U16" s="154">
        <f>T16*Q16</f>
        <v>0</v>
      </c>
      <c r="V16" s="154" t="str">
        <f t="shared" si="3"/>
        <v>0</v>
      </c>
      <c r="W16" s="144"/>
      <c r="X16" s="156">
        <f t="shared" si="13"/>
        <v>7.2</v>
      </c>
      <c r="Y16" s="144"/>
      <c r="Z16" s="154">
        <f t="shared" si="14"/>
        <v>14.4</v>
      </c>
      <c r="AA16" s="154">
        <v>4</v>
      </c>
      <c r="AB16" s="152">
        <f t="shared" si="4"/>
        <v>7.2</v>
      </c>
      <c r="AC16" s="154">
        <f t="shared" si="5"/>
        <v>14.4</v>
      </c>
      <c r="AD16" s="154">
        <f t="shared" si="6"/>
        <v>0</v>
      </c>
      <c r="AE16" s="156">
        <f t="shared" si="15"/>
        <v>7.2</v>
      </c>
      <c r="AF16" s="154"/>
      <c r="AG16" s="152">
        <f t="shared" si="7"/>
        <v>0</v>
      </c>
      <c r="AH16" s="152">
        <f t="shared" si="8"/>
        <v>0</v>
      </c>
    </row>
    <row r="17" spans="1:34">
      <c r="A17" s="149">
        <v>11</v>
      </c>
      <c r="B17" s="152">
        <v>4</v>
      </c>
      <c r="C17" s="152">
        <v>4</v>
      </c>
      <c r="D17" s="152">
        <f t="shared" si="9"/>
        <v>16</v>
      </c>
      <c r="E17" s="152">
        <f t="shared" si="16"/>
        <v>16</v>
      </c>
      <c r="F17" s="152"/>
      <c r="G17" s="144"/>
      <c r="H17" s="149" t="s">
        <v>132</v>
      </c>
      <c r="I17" s="154"/>
      <c r="J17" s="154"/>
      <c r="K17" s="154"/>
      <c r="L17" s="156">
        <f t="shared" si="0"/>
        <v>0</v>
      </c>
      <c r="M17" s="154">
        <f t="shared" si="1"/>
        <v>0</v>
      </c>
      <c r="N17" s="154" t="str">
        <f>IF(M17&gt;=1.5,M17,"0")</f>
        <v>0</v>
      </c>
      <c r="O17" s="144"/>
      <c r="P17" s="149"/>
      <c r="Q17" s="154"/>
      <c r="R17" s="154"/>
      <c r="S17" s="154"/>
      <c r="T17" s="156">
        <f t="shared" si="2"/>
        <v>0</v>
      </c>
      <c r="U17" s="154">
        <f>T17*Q17</f>
        <v>0</v>
      </c>
      <c r="V17" s="154" t="str">
        <f t="shared" si="3"/>
        <v>0</v>
      </c>
      <c r="W17" s="144"/>
      <c r="X17" s="156">
        <f t="shared" si="13"/>
        <v>16</v>
      </c>
      <c r="Y17" s="144"/>
      <c r="Z17" s="154">
        <f t="shared" si="14"/>
        <v>32</v>
      </c>
      <c r="AA17" s="154">
        <v>2</v>
      </c>
      <c r="AB17" s="152">
        <f t="shared" si="4"/>
        <v>8</v>
      </c>
      <c r="AC17" s="154">
        <f t="shared" si="5"/>
        <v>32</v>
      </c>
      <c r="AD17" s="154">
        <f t="shared" si="6"/>
        <v>0</v>
      </c>
      <c r="AE17" s="156">
        <f t="shared" si="15"/>
        <v>24</v>
      </c>
      <c r="AF17" s="154"/>
      <c r="AG17" s="152">
        <f t="shared" si="7"/>
        <v>0</v>
      </c>
      <c r="AH17" s="152">
        <f t="shared" si="8"/>
        <v>0</v>
      </c>
    </row>
    <row r="18" spans="1:34">
      <c r="A18" s="149">
        <v>12</v>
      </c>
      <c r="B18" s="152">
        <v>4</v>
      </c>
      <c r="C18" s="152">
        <v>2</v>
      </c>
      <c r="D18" s="152">
        <f t="shared" si="9"/>
        <v>8</v>
      </c>
      <c r="E18" s="152">
        <f t="shared" si="16"/>
        <v>8</v>
      </c>
      <c r="F18" s="153"/>
      <c r="G18" s="144"/>
      <c r="H18" s="149" t="s">
        <v>132</v>
      </c>
      <c r="I18" s="154"/>
      <c r="J18" s="154"/>
      <c r="K18" s="154"/>
      <c r="L18" s="156">
        <f t="shared" ref="L18:L28" si="17">J18*K18</f>
        <v>0</v>
      </c>
      <c r="M18" s="154">
        <f t="shared" ref="M18:M28" si="18">I18*L18</f>
        <v>0</v>
      </c>
      <c r="N18" s="154" t="str">
        <f t="shared" ref="N18:N28" si="19">IF(M18&gt;=1.5,M18,"0")</f>
        <v>0</v>
      </c>
      <c r="O18" s="144"/>
      <c r="P18" s="149"/>
      <c r="Q18" s="154"/>
      <c r="R18" s="154"/>
      <c r="S18" s="154"/>
      <c r="T18" s="156">
        <f t="shared" ref="T18:T28" si="20">R18*S18</f>
        <v>0</v>
      </c>
      <c r="U18" s="154">
        <f t="shared" ref="U18:U28" si="21">T18*Q18</f>
        <v>0</v>
      </c>
      <c r="V18" s="154" t="str">
        <f t="shared" ref="V18:V28" si="22">IF(U18&gt;=1.5,U18,"0")</f>
        <v>0</v>
      </c>
      <c r="W18" s="144"/>
      <c r="X18" s="156">
        <f t="shared" si="13"/>
        <v>8</v>
      </c>
      <c r="Y18" s="144"/>
      <c r="Z18" s="154">
        <f t="shared" si="14"/>
        <v>16</v>
      </c>
      <c r="AA18" s="154">
        <v>2</v>
      </c>
      <c r="AB18" s="152">
        <f t="shared" ref="AB18:AB28" si="23">IF(AA18="","0",(AA18*C18)-(N18+V18))</f>
        <v>4</v>
      </c>
      <c r="AC18" s="154">
        <f t="shared" ref="AC18:AC28" si="24">IF(E18="",X18,X18*2)</f>
        <v>16</v>
      </c>
      <c r="AD18" s="154">
        <f t="shared" ref="AD18:AD28" si="25">IF(F18="",0,X18)</f>
        <v>0</v>
      </c>
      <c r="AE18" s="156">
        <f t="shared" si="15"/>
        <v>12</v>
      </c>
      <c r="AF18" s="154"/>
      <c r="AG18" s="152">
        <f t="shared" ref="AG18:AG28" si="26">C18*AF18</f>
        <v>0</v>
      </c>
      <c r="AH18" s="152">
        <f t="shared" ref="AH18:AH28" si="27">AD18-AG18</f>
        <v>0</v>
      </c>
    </row>
    <row r="19" spans="1:34">
      <c r="A19" s="149">
        <v>13</v>
      </c>
      <c r="B19" s="152">
        <v>4</v>
      </c>
      <c r="C19" s="152">
        <v>1.8</v>
      </c>
      <c r="D19" s="152">
        <f t="shared" si="9"/>
        <v>7.2</v>
      </c>
      <c r="E19" s="152">
        <f t="shared" si="16"/>
        <v>7.2</v>
      </c>
      <c r="F19" s="153"/>
      <c r="G19" s="144"/>
      <c r="H19" s="149" t="s">
        <v>132</v>
      </c>
      <c r="I19" s="154"/>
      <c r="J19" s="154"/>
      <c r="K19" s="154"/>
      <c r="L19" s="156">
        <f t="shared" si="17"/>
        <v>0</v>
      </c>
      <c r="M19" s="154">
        <f t="shared" si="18"/>
        <v>0</v>
      </c>
      <c r="N19" s="154" t="str">
        <f t="shared" si="19"/>
        <v>0</v>
      </c>
      <c r="O19" s="144"/>
      <c r="P19" s="149"/>
      <c r="Q19" s="154"/>
      <c r="R19" s="154"/>
      <c r="S19" s="154"/>
      <c r="T19" s="156">
        <f t="shared" si="20"/>
        <v>0</v>
      </c>
      <c r="U19" s="154">
        <f t="shared" si="21"/>
        <v>0</v>
      </c>
      <c r="V19" s="154" t="str">
        <f t="shared" si="22"/>
        <v>0</v>
      </c>
      <c r="W19" s="144"/>
      <c r="X19" s="156">
        <f t="shared" si="13"/>
        <v>7.2</v>
      </c>
      <c r="Y19" s="144"/>
      <c r="Z19" s="154">
        <f t="shared" si="14"/>
        <v>14.4</v>
      </c>
      <c r="AA19" s="154">
        <v>4</v>
      </c>
      <c r="AB19" s="152">
        <f t="shared" si="23"/>
        <v>7.2</v>
      </c>
      <c r="AC19" s="154">
        <f t="shared" si="24"/>
        <v>14.4</v>
      </c>
      <c r="AD19" s="154">
        <f t="shared" si="25"/>
        <v>0</v>
      </c>
      <c r="AE19" s="156">
        <f t="shared" si="15"/>
        <v>7.2</v>
      </c>
      <c r="AF19" s="154"/>
      <c r="AG19" s="152">
        <f t="shared" si="26"/>
        <v>0</v>
      </c>
      <c r="AH19" s="152">
        <f t="shared" si="27"/>
        <v>0</v>
      </c>
    </row>
    <row r="20" spans="1:34">
      <c r="A20" s="149">
        <v>14</v>
      </c>
      <c r="B20" s="152">
        <v>4</v>
      </c>
      <c r="C20" s="152">
        <v>1.05</v>
      </c>
      <c r="D20" s="152">
        <f t="shared" si="9"/>
        <v>4.2</v>
      </c>
      <c r="E20" s="152">
        <f t="shared" si="16"/>
        <v>4.2</v>
      </c>
      <c r="F20" s="153"/>
      <c r="G20" s="144"/>
      <c r="H20" s="149" t="s">
        <v>132</v>
      </c>
      <c r="I20" s="154"/>
      <c r="J20" s="154"/>
      <c r="K20" s="154"/>
      <c r="L20" s="156">
        <f t="shared" si="17"/>
        <v>0</v>
      </c>
      <c r="M20" s="154">
        <f t="shared" si="18"/>
        <v>0</v>
      </c>
      <c r="N20" s="154" t="str">
        <f t="shared" si="19"/>
        <v>0</v>
      </c>
      <c r="O20" s="144"/>
      <c r="P20" s="149"/>
      <c r="Q20" s="154"/>
      <c r="R20" s="154"/>
      <c r="S20" s="154"/>
      <c r="T20" s="156">
        <f t="shared" si="20"/>
        <v>0</v>
      </c>
      <c r="U20" s="154">
        <f t="shared" si="21"/>
        <v>0</v>
      </c>
      <c r="V20" s="154" t="str">
        <f t="shared" si="22"/>
        <v>0</v>
      </c>
      <c r="W20" s="144"/>
      <c r="X20" s="156">
        <f t="shared" si="13"/>
        <v>4.2</v>
      </c>
      <c r="Y20" s="144"/>
      <c r="Z20" s="154">
        <f t="shared" si="14"/>
        <v>8.4</v>
      </c>
      <c r="AA20" s="154">
        <v>4</v>
      </c>
      <c r="AB20" s="152">
        <f t="shared" si="23"/>
        <v>4.2</v>
      </c>
      <c r="AC20" s="154">
        <f t="shared" si="24"/>
        <v>8.4</v>
      </c>
      <c r="AD20" s="154">
        <f t="shared" si="25"/>
        <v>0</v>
      </c>
      <c r="AE20" s="156">
        <f t="shared" si="15"/>
        <v>4.2</v>
      </c>
      <c r="AF20" s="154"/>
      <c r="AG20" s="152">
        <f t="shared" si="26"/>
        <v>0</v>
      </c>
      <c r="AH20" s="152">
        <f t="shared" si="27"/>
        <v>0</v>
      </c>
    </row>
    <row r="21" spans="1:34">
      <c r="A21" s="149"/>
      <c r="B21" s="152"/>
      <c r="C21" s="152"/>
      <c r="D21" s="152"/>
      <c r="E21" s="152"/>
      <c r="F21" s="152"/>
      <c r="G21" s="144"/>
      <c r="H21" s="149" t="s">
        <v>132</v>
      </c>
      <c r="I21" s="154"/>
      <c r="J21" s="154"/>
      <c r="K21" s="154"/>
      <c r="L21" s="156">
        <f t="shared" si="17"/>
        <v>0</v>
      </c>
      <c r="M21" s="154">
        <f t="shared" si="18"/>
        <v>0</v>
      </c>
      <c r="N21" s="154" t="str">
        <f t="shared" si="19"/>
        <v>0</v>
      </c>
      <c r="O21" s="144"/>
      <c r="P21" s="149"/>
      <c r="Q21" s="154"/>
      <c r="R21" s="154"/>
      <c r="S21" s="154"/>
      <c r="T21" s="156">
        <f t="shared" si="20"/>
        <v>0</v>
      </c>
      <c r="U21" s="154">
        <f t="shared" si="21"/>
        <v>0</v>
      </c>
      <c r="V21" s="154" t="str">
        <f t="shared" si="22"/>
        <v>0</v>
      </c>
      <c r="W21" s="144"/>
      <c r="X21" s="156">
        <f t="shared" si="13"/>
        <v>0</v>
      </c>
      <c r="Y21" s="144"/>
      <c r="Z21" s="154">
        <f t="shared" si="14"/>
        <v>0</v>
      </c>
      <c r="AA21" s="154"/>
      <c r="AB21" s="152" t="str">
        <f t="shared" si="23"/>
        <v>0</v>
      </c>
      <c r="AC21" s="154">
        <f t="shared" si="24"/>
        <v>0</v>
      </c>
      <c r="AD21" s="154">
        <f t="shared" si="25"/>
        <v>0</v>
      </c>
      <c r="AE21" s="156">
        <f t="shared" si="15"/>
        <v>0</v>
      </c>
      <c r="AF21" s="154"/>
      <c r="AG21" s="152">
        <f t="shared" si="26"/>
        <v>0</v>
      </c>
      <c r="AH21" s="152">
        <f t="shared" si="27"/>
        <v>0</v>
      </c>
    </row>
    <row r="22" spans="1:34">
      <c r="A22" s="149"/>
      <c r="B22" s="152"/>
      <c r="C22" s="152"/>
      <c r="D22" s="152"/>
      <c r="E22" s="152"/>
      <c r="F22" s="152"/>
      <c r="G22" s="144"/>
      <c r="H22" s="149" t="s">
        <v>132</v>
      </c>
      <c r="I22" s="154"/>
      <c r="J22" s="154"/>
      <c r="K22" s="154"/>
      <c r="L22" s="156">
        <f t="shared" si="17"/>
        <v>0</v>
      </c>
      <c r="M22" s="154">
        <f t="shared" si="18"/>
        <v>0</v>
      </c>
      <c r="N22" s="154" t="str">
        <f t="shared" si="19"/>
        <v>0</v>
      </c>
      <c r="O22" s="144"/>
      <c r="P22" s="149"/>
      <c r="Q22" s="154"/>
      <c r="R22" s="154"/>
      <c r="S22" s="154"/>
      <c r="T22" s="156">
        <f t="shared" si="20"/>
        <v>0</v>
      </c>
      <c r="U22" s="154">
        <f t="shared" si="21"/>
        <v>0</v>
      </c>
      <c r="V22" s="154" t="str">
        <f t="shared" si="22"/>
        <v>0</v>
      </c>
      <c r="W22" s="144"/>
      <c r="X22" s="156">
        <f t="shared" si="13"/>
        <v>0</v>
      </c>
      <c r="Y22" s="144"/>
      <c r="Z22" s="154">
        <f t="shared" si="14"/>
        <v>0</v>
      </c>
      <c r="AA22" s="154"/>
      <c r="AB22" s="152" t="str">
        <f t="shared" si="23"/>
        <v>0</v>
      </c>
      <c r="AC22" s="154">
        <f t="shared" si="24"/>
        <v>0</v>
      </c>
      <c r="AD22" s="154">
        <f t="shared" si="25"/>
        <v>0</v>
      </c>
      <c r="AE22" s="156">
        <f t="shared" si="15"/>
        <v>0</v>
      </c>
      <c r="AF22" s="154"/>
      <c r="AG22" s="152">
        <f t="shared" si="26"/>
        <v>0</v>
      </c>
      <c r="AH22" s="152">
        <f t="shared" si="27"/>
        <v>0</v>
      </c>
    </row>
    <row r="23" spans="1:34">
      <c r="A23" s="149"/>
      <c r="B23" s="152"/>
      <c r="C23" s="152"/>
      <c r="D23" s="152"/>
      <c r="E23" s="152"/>
      <c r="F23" s="152"/>
      <c r="G23" s="144"/>
      <c r="H23" s="149" t="s">
        <v>132</v>
      </c>
      <c r="I23" s="154"/>
      <c r="J23" s="154"/>
      <c r="K23" s="154"/>
      <c r="L23" s="156">
        <f t="shared" si="17"/>
        <v>0</v>
      </c>
      <c r="M23" s="154">
        <f t="shared" si="18"/>
        <v>0</v>
      </c>
      <c r="N23" s="154" t="str">
        <f t="shared" si="19"/>
        <v>0</v>
      </c>
      <c r="O23" s="144"/>
      <c r="P23" s="149"/>
      <c r="Q23" s="154"/>
      <c r="R23" s="154"/>
      <c r="S23" s="154"/>
      <c r="T23" s="156">
        <f t="shared" si="20"/>
        <v>0</v>
      </c>
      <c r="U23" s="154">
        <f t="shared" si="21"/>
        <v>0</v>
      </c>
      <c r="V23" s="156">
        <f>T23</f>
        <v>0</v>
      </c>
      <c r="W23" s="144"/>
      <c r="X23" s="156">
        <f t="shared" si="13"/>
        <v>0</v>
      </c>
      <c r="Y23" s="144"/>
      <c r="Z23" s="154">
        <f t="shared" si="14"/>
        <v>0</v>
      </c>
      <c r="AA23" s="154"/>
      <c r="AB23" s="152" t="str">
        <f t="shared" si="23"/>
        <v>0</v>
      </c>
      <c r="AC23" s="154">
        <f t="shared" si="24"/>
        <v>0</v>
      </c>
      <c r="AD23" s="154">
        <f t="shared" si="25"/>
        <v>0</v>
      </c>
      <c r="AE23" s="156">
        <f t="shared" si="15"/>
        <v>0</v>
      </c>
      <c r="AF23" s="154"/>
      <c r="AG23" s="152">
        <f t="shared" si="26"/>
        <v>0</v>
      </c>
      <c r="AH23" s="152">
        <f t="shared" si="27"/>
        <v>0</v>
      </c>
    </row>
    <row r="24" spans="1:34">
      <c r="A24" s="149"/>
      <c r="B24" s="152"/>
      <c r="C24" s="152"/>
      <c r="D24" s="152"/>
      <c r="E24" s="152"/>
      <c r="F24" s="152"/>
      <c r="G24" s="144"/>
      <c r="H24" s="149" t="s">
        <v>132</v>
      </c>
      <c r="I24" s="154"/>
      <c r="J24" s="154"/>
      <c r="K24" s="154"/>
      <c r="L24" s="156">
        <f t="shared" si="17"/>
        <v>0</v>
      </c>
      <c r="M24" s="154">
        <f t="shared" si="18"/>
        <v>0</v>
      </c>
      <c r="N24" s="154" t="str">
        <f t="shared" si="19"/>
        <v>0</v>
      </c>
      <c r="O24" s="144"/>
      <c r="P24" s="149"/>
      <c r="Q24" s="154"/>
      <c r="R24" s="154"/>
      <c r="S24" s="154"/>
      <c r="T24" s="156">
        <f t="shared" si="20"/>
        <v>0</v>
      </c>
      <c r="U24" s="154">
        <f t="shared" si="21"/>
        <v>0</v>
      </c>
      <c r="V24" s="154" t="str">
        <f t="shared" si="22"/>
        <v>0</v>
      </c>
      <c r="W24" s="144"/>
      <c r="X24" s="156">
        <f t="shared" si="13"/>
        <v>0</v>
      </c>
      <c r="Y24" s="144"/>
      <c r="Z24" s="154">
        <f t="shared" si="14"/>
        <v>0</v>
      </c>
      <c r="AA24" s="154"/>
      <c r="AB24" s="152" t="str">
        <f t="shared" si="23"/>
        <v>0</v>
      </c>
      <c r="AC24" s="154">
        <f t="shared" si="24"/>
        <v>0</v>
      </c>
      <c r="AD24" s="154">
        <f t="shared" si="25"/>
        <v>0</v>
      </c>
      <c r="AE24" s="156">
        <f t="shared" si="15"/>
        <v>0</v>
      </c>
      <c r="AF24" s="154"/>
      <c r="AG24" s="152">
        <f t="shared" si="26"/>
        <v>0</v>
      </c>
      <c r="AH24" s="152">
        <f t="shared" si="27"/>
        <v>0</v>
      </c>
    </row>
    <row r="25" spans="1:34">
      <c r="A25" s="149"/>
      <c r="B25" s="152"/>
      <c r="C25" s="152"/>
      <c r="D25" s="152"/>
      <c r="E25" s="152"/>
      <c r="F25" s="152"/>
      <c r="G25" s="144"/>
      <c r="H25" s="149" t="s">
        <v>132</v>
      </c>
      <c r="I25" s="154"/>
      <c r="J25" s="154"/>
      <c r="K25" s="154"/>
      <c r="L25" s="156">
        <f t="shared" si="17"/>
        <v>0</v>
      </c>
      <c r="M25" s="154">
        <f t="shared" si="18"/>
        <v>0</v>
      </c>
      <c r="N25" s="154" t="str">
        <f t="shared" si="19"/>
        <v>0</v>
      </c>
      <c r="O25" s="144"/>
      <c r="P25" s="149"/>
      <c r="Q25" s="154"/>
      <c r="R25" s="154"/>
      <c r="S25" s="154"/>
      <c r="T25" s="156">
        <f t="shared" si="20"/>
        <v>0</v>
      </c>
      <c r="U25" s="154">
        <f t="shared" si="21"/>
        <v>0</v>
      </c>
      <c r="V25" s="154" t="str">
        <f t="shared" si="22"/>
        <v>0</v>
      </c>
      <c r="W25" s="144"/>
      <c r="X25" s="156">
        <f t="shared" si="13"/>
        <v>0</v>
      </c>
      <c r="Y25" s="144"/>
      <c r="Z25" s="154">
        <f t="shared" si="14"/>
        <v>0</v>
      </c>
      <c r="AA25" s="154"/>
      <c r="AB25" s="152" t="str">
        <f t="shared" si="23"/>
        <v>0</v>
      </c>
      <c r="AC25" s="154">
        <f t="shared" si="24"/>
        <v>0</v>
      </c>
      <c r="AD25" s="154">
        <f t="shared" si="25"/>
        <v>0</v>
      </c>
      <c r="AE25" s="156">
        <f t="shared" si="15"/>
        <v>0</v>
      </c>
      <c r="AF25" s="154"/>
      <c r="AG25" s="152">
        <f t="shared" si="26"/>
        <v>0</v>
      </c>
      <c r="AH25" s="152">
        <f t="shared" si="27"/>
        <v>0</v>
      </c>
    </row>
    <row r="26" spans="1:34">
      <c r="A26" s="149"/>
      <c r="B26" s="152"/>
      <c r="C26" s="152"/>
      <c r="D26" s="152"/>
      <c r="E26" s="152"/>
      <c r="F26" s="152"/>
      <c r="G26" s="144"/>
      <c r="H26" s="149" t="s">
        <v>132</v>
      </c>
      <c r="I26" s="154"/>
      <c r="J26" s="154"/>
      <c r="K26" s="154"/>
      <c r="L26" s="156">
        <f t="shared" si="17"/>
        <v>0</v>
      </c>
      <c r="M26" s="154">
        <f t="shared" si="18"/>
        <v>0</v>
      </c>
      <c r="N26" s="154" t="str">
        <f t="shared" si="19"/>
        <v>0</v>
      </c>
      <c r="O26" s="144"/>
      <c r="P26" s="149"/>
      <c r="Q26" s="154"/>
      <c r="R26" s="154"/>
      <c r="S26" s="154"/>
      <c r="T26" s="156">
        <f t="shared" si="20"/>
        <v>0</v>
      </c>
      <c r="U26" s="154">
        <f t="shared" si="21"/>
        <v>0</v>
      </c>
      <c r="V26" s="154" t="str">
        <f t="shared" si="22"/>
        <v>0</v>
      </c>
      <c r="W26" s="144"/>
      <c r="X26" s="156">
        <f t="shared" si="13"/>
        <v>0</v>
      </c>
      <c r="Y26" s="144"/>
      <c r="Z26" s="154">
        <f t="shared" si="14"/>
        <v>0</v>
      </c>
      <c r="AA26" s="154"/>
      <c r="AB26" s="152" t="str">
        <f t="shared" si="23"/>
        <v>0</v>
      </c>
      <c r="AC26" s="154">
        <f t="shared" si="24"/>
        <v>0</v>
      </c>
      <c r="AD26" s="154">
        <f t="shared" si="25"/>
        <v>0</v>
      </c>
      <c r="AE26" s="156">
        <f t="shared" si="15"/>
        <v>0</v>
      </c>
      <c r="AF26" s="154"/>
      <c r="AG26" s="152">
        <f t="shared" si="26"/>
        <v>0</v>
      </c>
      <c r="AH26" s="152">
        <f t="shared" si="27"/>
        <v>0</v>
      </c>
    </row>
    <row r="27" spans="1:34">
      <c r="A27" s="149"/>
      <c r="B27" s="152"/>
      <c r="C27" s="152"/>
      <c r="D27" s="152"/>
      <c r="E27" s="152"/>
      <c r="F27" s="152"/>
      <c r="G27" s="144"/>
      <c r="H27" s="149" t="s">
        <v>132</v>
      </c>
      <c r="I27" s="154"/>
      <c r="J27" s="154"/>
      <c r="K27" s="154"/>
      <c r="L27" s="156">
        <f t="shared" si="17"/>
        <v>0</v>
      </c>
      <c r="M27" s="154">
        <f t="shared" si="18"/>
        <v>0</v>
      </c>
      <c r="N27" s="154" t="str">
        <f t="shared" si="19"/>
        <v>0</v>
      </c>
      <c r="O27" s="144"/>
      <c r="P27" s="149"/>
      <c r="Q27" s="154"/>
      <c r="R27" s="154"/>
      <c r="S27" s="154"/>
      <c r="T27" s="156">
        <f t="shared" si="20"/>
        <v>0</v>
      </c>
      <c r="U27" s="154">
        <f t="shared" si="21"/>
        <v>0</v>
      </c>
      <c r="V27" s="154" t="str">
        <f t="shared" si="22"/>
        <v>0</v>
      </c>
      <c r="W27" s="144"/>
      <c r="X27" s="156">
        <f t="shared" si="13"/>
        <v>0</v>
      </c>
      <c r="Y27" s="144"/>
      <c r="Z27" s="154">
        <f t="shared" si="14"/>
        <v>0</v>
      </c>
      <c r="AA27" s="154"/>
      <c r="AB27" s="152" t="str">
        <f t="shared" si="23"/>
        <v>0</v>
      </c>
      <c r="AC27" s="154">
        <f t="shared" si="24"/>
        <v>0</v>
      </c>
      <c r="AD27" s="154">
        <f t="shared" si="25"/>
        <v>0</v>
      </c>
      <c r="AE27" s="156">
        <f t="shared" si="15"/>
        <v>0</v>
      </c>
      <c r="AF27" s="154"/>
      <c r="AG27" s="152">
        <f t="shared" si="26"/>
        <v>0</v>
      </c>
      <c r="AH27" s="152">
        <f t="shared" si="27"/>
        <v>0</v>
      </c>
    </row>
    <row r="28" spans="1:34">
      <c r="A28" s="149"/>
      <c r="B28" s="152"/>
      <c r="C28" s="152"/>
      <c r="D28" s="152"/>
      <c r="E28" s="152"/>
      <c r="F28" s="152"/>
      <c r="G28" s="144"/>
      <c r="H28" s="149" t="s">
        <v>132</v>
      </c>
      <c r="I28" s="154"/>
      <c r="J28" s="154"/>
      <c r="K28" s="154"/>
      <c r="L28" s="156">
        <f t="shared" si="17"/>
        <v>0</v>
      </c>
      <c r="M28" s="154">
        <f t="shared" si="18"/>
        <v>0</v>
      </c>
      <c r="N28" s="154" t="str">
        <f t="shared" si="19"/>
        <v>0</v>
      </c>
      <c r="O28" s="144"/>
      <c r="P28" s="149"/>
      <c r="Q28" s="154"/>
      <c r="R28" s="154"/>
      <c r="S28" s="154"/>
      <c r="T28" s="156">
        <f t="shared" si="20"/>
        <v>0</v>
      </c>
      <c r="U28" s="154">
        <f t="shared" si="21"/>
        <v>0</v>
      </c>
      <c r="V28" s="154" t="str">
        <f t="shared" si="22"/>
        <v>0</v>
      </c>
      <c r="W28" s="144"/>
      <c r="X28" s="156">
        <f t="shared" si="13"/>
        <v>0</v>
      </c>
      <c r="Y28" s="144"/>
      <c r="Z28" s="154">
        <f t="shared" si="14"/>
        <v>0</v>
      </c>
      <c r="AA28" s="154"/>
      <c r="AB28" s="152" t="str">
        <f t="shared" si="23"/>
        <v>0</v>
      </c>
      <c r="AC28" s="154">
        <f t="shared" si="24"/>
        <v>0</v>
      </c>
      <c r="AD28" s="154">
        <f t="shared" si="25"/>
        <v>0</v>
      </c>
      <c r="AE28" s="156">
        <f t="shared" si="15"/>
        <v>0</v>
      </c>
      <c r="AF28" s="154"/>
      <c r="AG28" s="152">
        <f t="shared" si="26"/>
        <v>0</v>
      </c>
      <c r="AH28" s="152">
        <f t="shared" si="27"/>
        <v>0</v>
      </c>
    </row>
    <row r="29" spans="1:34">
      <c r="A29" s="149"/>
      <c r="B29" s="152"/>
      <c r="C29" s="152"/>
      <c r="D29" s="152"/>
      <c r="E29" s="152"/>
      <c r="F29" s="152"/>
      <c r="G29" s="144"/>
      <c r="H29" s="149" t="s">
        <v>132</v>
      </c>
      <c r="I29" s="154"/>
      <c r="J29" s="154"/>
      <c r="K29" s="154"/>
      <c r="L29" s="156">
        <f t="shared" ref="L29:L33" si="28">J29*K29</f>
        <v>0</v>
      </c>
      <c r="M29" s="154">
        <f t="shared" ref="M29:M33" si="29">I29*L29</f>
        <v>0</v>
      </c>
      <c r="N29" s="154" t="str">
        <f t="shared" ref="N29:N33" si="30">IF(M29&gt;=1.5,M29,"0")</f>
        <v>0</v>
      </c>
      <c r="O29" s="144"/>
      <c r="P29" s="149"/>
      <c r="Q29" s="154"/>
      <c r="R29" s="154"/>
      <c r="S29" s="154"/>
      <c r="T29" s="156">
        <f t="shared" ref="T29:T49" si="31">R29*S29</f>
        <v>0</v>
      </c>
      <c r="U29" s="154">
        <f t="shared" ref="U29:U49" si="32">T29*Q29</f>
        <v>0</v>
      </c>
      <c r="V29" s="154" t="str">
        <f t="shared" ref="V29:V49" si="33">IF(U29&gt;=1.5,U29,"0")</f>
        <v>0</v>
      </c>
      <c r="W29" s="144"/>
      <c r="X29" s="156">
        <f t="shared" si="13"/>
        <v>0</v>
      </c>
      <c r="Y29" s="144"/>
      <c r="Z29" s="154">
        <f t="shared" si="14"/>
        <v>0</v>
      </c>
      <c r="AA29" s="154"/>
      <c r="AB29" s="152" t="str">
        <f t="shared" ref="AB29:AB33" si="34">IF(AA29="","0",(AA29*C29)-(N29+V29))</f>
        <v>0</v>
      </c>
      <c r="AC29" s="154">
        <f t="shared" ref="AC29:AC49" si="35">IF(E29="",X29,X29*2)</f>
        <v>0</v>
      </c>
      <c r="AD29" s="154">
        <f t="shared" ref="AD29:AD49" si="36">IF(F29="",0,X29)</f>
        <v>0</v>
      </c>
      <c r="AE29" s="156">
        <f t="shared" si="15"/>
        <v>0</v>
      </c>
      <c r="AF29" s="154"/>
      <c r="AG29" s="152">
        <f t="shared" ref="AG29:AG45" si="37">C29*AF29</f>
        <v>0</v>
      </c>
      <c r="AH29" s="152">
        <f t="shared" ref="AH29:AH49" si="38">AD29-AG29</f>
        <v>0</v>
      </c>
    </row>
    <row r="30" spans="1:34">
      <c r="A30" s="149"/>
      <c r="B30" s="152"/>
      <c r="C30" s="152"/>
      <c r="D30" s="152"/>
      <c r="E30" s="152"/>
      <c r="F30" s="152"/>
      <c r="G30" s="144"/>
      <c r="H30" s="149"/>
      <c r="I30" s="154"/>
      <c r="J30" s="154"/>
      <c r="K30" s="154"/>
      <c r="L30" s="156">
        <f t="shared" si="28"/>
        <v>0</v>
      </c>
      <c r="M30" s="154">
        <f t="shared" si="29"/>
        <v>0</v>
      </c>
      <c r="N30" s="154" t="str">
        <f t="shared" si="30"/>
        <v>0</v>
      </c>
      <c r="O30" s="144"/>
      <c r="P30" s="149"/>
      <c r="Q30" s="154"/>
      <c r="R30" s="154"/>
      <c r="S30" s="154"/>
      <c r="T30" s="156">
        <f t="shared" si="31"/>
        <v>0</v>
      </c>
      <c r="U30" s="154">
        <f t="shared" si="32"/>
        <v>0</v>
      </c>
      <c r="V30" s="156">
        <f>T30</f>
        <v>0</v>
      </c>
      <c r="W30" s="144"/>
      <c r="X30" s="156">
        <f t="shared" si="13"/>
        <v>0</v>
      </c>
      <c r="Y30" s="144"/>
      <c r="Z30" s="154">
        <f t="shared" si="14"/>
        <v>0</v>
      </c>
      <c r="AA30" s="154"/>
      <c r="AB30" s="152" t="str">
        <f t="shared" si="34"/>
        <v>0</v>
      </c>
      <c r="AC30" s="154">
        <f t="shared" si="35"/>
        <v>0</v>
      </c>
      <c r="AD30" s="154">
        <f t="shared" si="36"/>
        <v>0</v>
      </c>
      <c r="AE30" s="156">
        <f t="shared" si="15"/>
        <v>0</v>
      </c>
      <c r="AF30" s="154"/>
      <c r="AG30" s="152">
        <f t="shared" si="37"/>
        <v>0</v>
      </c>
      <c r="AH30" s="152">
        <f t="shared" si="38"/>
        <v>0</v>
      </c>
    </row>
    <row r="31" spans="1:34">
      <c r="A31" s="149"/>
      <c r="B31" s="152"/>
      <c r="C31" s="152"/>
      <c r="D31" s="152"/>
      <c r="E31" s="152"/>
      <c r="F31" s="152"/>
      <c r="G31" s="144"/>
      <c r="H31" s="149" t="s">
        <v>132</v>
      </c>
      <c r="I31" s="154"/>
      <c r="J31" s="154"/>
      <c r="K31" s="154"/>
      <c r="L31" s="156">
        <f t="shared" si="28"/>
        <v>0</v>
      </c>
      <c r="M31" s="154">
        <f t="shared" si="29"/>
        <v>0</v>
      </c>
      <c r="N31" s="154" t="str">
        <f t="shared" si="30"/>
        <v>0</v>
      </c>
      <c r="O31" s="144"/>
      <c r="P31" s="149"/>
      <c r="Q31" s="154"/>
      <c r="R31" s="154"/>
      <c r="S31" s="154"/>
      <c r="T31" s="156">
        <f t="shared" si="31"/>
        <v>0</v>
      </c>
      <c r="U31" s="154">
        <f t="shared" si="32"/>
        <v>0</v>
      </c>
      <c r="V31" s="154" t="str">
        <f t="shared" si="33"/>
        <v>0</v>
      </c>
      <c r="W31" s="144"/>
      <c r="X31" s="156">
        <f t="shared" si="13"/>
        <v>0</v>
      </c>
      <c r="Y31" s="144"/>
      <c r="Z31" s="154">
        <f t="shared" si="14"/>
        <v>0</v>
      </c>
      <c r="AA31" s="154"/>
      <c r="AB31" s="152" t="str">
        <f t="shared" si="34"/>
        <v>0</v>
      </c>
      <c r="AC31" s="154">
        <f t="shared" si="35"/>
        <v>0</v>
      </c>
      <c r="AD31" s="154">
        <f t="shared" si="36"/>
        <v>0</v>
      </c>
      <c r="AE31" s="156">
        <f t="shared" si="15"/>
        <v>0</v>
      </c>
      <c r="AF31" s="154"/>
      <c r="AG31" s="152">
        <f t="shared" si="37"/>
        <v>0</v>
      </c>
      <c r="AH31" s="152">
        <f t="shared" si="38"/>
        <v>0</v>
      </c>
    </row>
    <row r="32" spans="1:34">
      <c r="A32" s="149"/>
      <c r="B32" s="152"/>
      <c r="C32" s="152"/>
      <c r="D32" s="152"/>
      <c r="E32" s="152"/>
      <c r="F32" s="152"/>
      <c r="G32" s="144"/>
      <c r="H32" s="149" t="s">
        <v>132</v>
      </c>
      <c r="I32" s="154"/>
      <c r="J32" s="154"/>
      <c r="K32" s="154"/>
      <c r="L32" s="156">
        <f t="shared" si="28"/>
        <v>0</v>
      </c>
      <c r="M32" s="154">
        <f t="shared" si="29"/>
        <v>0</v>
      </c>
      <c r="N32" s="154" t="str">
        <f t="shared" si="30"/>
        <v>0</v>
      </c>
      <c r="O32" s="144"/>
      <c r="P32" s="149"/>
      <c r="Q32" s="154"/>
      <c r="R32" s="154"/>
      <c r="S32" s="154"/>
      <c r="T32" s="156">
        <f t="shared" si="31"/>
        <v>0</v>
      </c>
      <c r="U32" s="154">
        <f>T32*Q32</f>
        <v>0</v>
      </c>
      <c r="V32" s="156">
        <f>T32</f>
        <v>0</v>
      </c>
      <c r="W32" s="144"/>
      <c r="X32" s="156">
        <f t="shared" si="13"/>
        <v>0</v>
      </c>
      <c r="Y32" s="144"/>
      <c r="Z32" s="154">
        <f t="shared" si="14"/>
        <v>0</v>
      </c>
      <c r="AA32" s="154"/>
      <c r="AB32" s="152" t="str">
        <f t="shared" si="34"/>
        <v>0</v>
      </c>
      <c r="AC32" s="154">
        <f t="shared" si="35"/>
        <v>0</v>
      </c>
      <c r="AD32" s="154">
        <f t="shared" si="36"/>
        <v>0</v>
      </c>
      <c r="AE32" s="156">
        <f t="shared" si="15"/>
        <v>0</v>
      </c>
      <c r="AF32" s="154"/>
      <c r="AG32" s="152">
        <f t="shared" si="37"/>
        <v>0</v>
      </c>
      <c r="AH32" s="152">
        <f t="shared" si="38"/>
        <v>0</v>
      </c>
    </row>
    <row r="33" spans="1:34">
      <c r="A33" s="149"/>
      <c r="B33" s="152"/>
      <c r="C33" s="152"/>
      <c r="D33" s="152"/>
      <c r="E33" s="152"/>
      <c r="F33" s="152"/>
      <c r="G33" s="144"/>
      <c r="H33" s="149" t="s">
        <v>132</v>
      </c>
      <c r="I33" s="154"/>
      <c r="J33" s="154"/>
      <c r="K33" s="154"/>
      <c r="L33" s="156">
        <f t="shared" si="28"/>
        <v>0</v>
      </c>
      <c r="M33" s="154">
        <f t="shared" si="29"/>
        <v>0</v>
      </c>
      <c r="N33" s="154" t="str">
        <f t="shared" si="30"/>
        <v>0</v>
      </c>
      <c r="O33" s="144"/>
      <c r="P33" s="149"/>
      <c r="Q33" s="154"/>
      <c r="R33" s="154"/>
      <c r="S33" s="154"/>
      <c r="T33" s="156">
        <f t="shared" si="31"/>
        <v>0</v>
      </c>
      <c r="U33" s="154">
        <f t="shared" si="32"/>
        <v>0</v>
      </c>
      <c r="V33" s="154" t="str">
        <f t="shared" si="33"/>
        <v>0</v>
      </c>
      <c r="W33" s="144"/>
      <c r="X33" s="156">
        <f t="shared" si="13"/>
        <v>0</v>
      </c>
      <c r="Y33" s="144"/>
      <c r="Z33" s="154">
        <f t="shared" si="14"/>
        <v>0</v>
      </c>
      <c r="AA33" s="154"/>
      <c r="AB33" s="152" t="str">
        <f t="shared" si="34"/>
        <v>0</v>
      </c>
      <c r="AC33" s="154">
        <f t="shared" si="35"/>
        <v>0</v>
      </c>
      <c r="AD33" s="154">
        <f t="shared" si="36"/>
        <v>0</v>
      </c>
      <c r="AE33" s="156">
        <f t="shared" si="15"/>
        <v>0</v>
      </c>
      <c r="AF33" s="154"/>
      <c r="AG33" s="152">
        <f t="shared" si="37"/>
        <v>0</v>
      </c>
      <c r="AH33" s="152">
        <f t="shared" si="38"/>
        <v>0</v>
      </c>
    </row>
    <row r="34" spans="1:34">
      <c r="A34" s="149"/>
      <c r="B34" s="152"/>
      <c r="C34" s="152"/>
      <c r="D34" s="152"/>
      <c r="E34" s="152"/>
      <c r="F34" s="152"/>
      <c r="G34" s="144"/>
      <c r="H34" s="149"/>
      <c r="I34" s="154"/>
      <c r="J34" s="154"/>
      <c r="K34" s="154"/>
      <c r="L34" s="156">
        <f t="shared" ref="L34:L65" si="39">J34*K34</f>
        <v>0</v>
      </c>
      <c r="M34" s="154">
        <f t="shared" ref="M34:M65" si="40">I34*L34</f>
        <v>0</v>
      </c>
      <c r="N34" s="154" t="str">
        <f t="shared" ref="N34:N65" si="41">IF(M34&gt;=1.5,M34,"0")</f>
        <v>0</v>
      </c>
      <c r="O34" s="144"/>
      <c r="P34" s="149"/>
      <c r="Q34" s="154"/>
      <c r="R34" s="154"/>
      <c r="S34" s="154"/>
      <c r="T34" s="156">
        <f t="shared" ref="T34:T47" si="42">R34*S34</f>
        <v>0</v>
      </c>
      <c r="U34" s="154">
        <f t="shared" ref="U34:U47" si="43">T34*Q34</f>
        <v>0</v>
      </c>
      <c r="V34" s="154" t="str">
        <f t="shared" ref="V34:V47" si="44">IF(U34&gt;=1.5,U34,"0")</f>
        <v>0</v>
      </c>
      <c r="W34" s="144"/>
      <c r="X34" s="156">
        <f t="shared" si="13"/>
        <v>0</v>
      </c>
      <c r="Y34" s="144"/>
      <c r="Z34" s="154">
        <f t="shared" si="14"/>
        <v>0</v>
      </c>
      <c r="AA34" s="154"/>
      <c r="AB34" s="152" t="str">
        <f t="shared" ref="AB34:AB45" si="45">IF(AA34="","0",(AA34*C34)-(N34+V34))</f>
        <v>0</v>
      </c>
      <c r="AC34" s="154">
        <f t="shared" ref="AC34:AC47" si="46">IF(E34="",X34,X34*2)</f>
        <v>0</v>
      </c>
      <c r="AD34" s="154">
        <f t="shared" ref="AD34:AD47" si="47">IF(F34="",0,X34)</f>
        <v>0</v>
      </c>
      <c r="AE34" s="156">
        <f t="shared" si="15"/>
        <v>0</v>
      </c>
      <c r="AF34" s="154"/>
      <c r="AG34" s="152">
        <f t="shared" si="37"/>
        <v>0</v>
      </c>
      <c r="AH34" s="152">
        <f t="shared" si="38"/>
        <v>0</v>
      </c>
    </row>
    <row r="35" spans="1:34">
      <c r="A35" s="149"/>
      <c r="B35" s="152"/>
      <c r="C35" s="152"/>
      <c r="D35" s="152"/>
      <c r="E35" s="152"/>
      <c r="F35" s="152"/>
      <c r="G35" s="144"/>
      <c r="H35" s="149"/>
      <c r="I35" s="154"/>
      <c r="J35" s="154"/>
      <c r="K35" s="154"/>
      <c r="L35" s="156">
        <f t="shared" si="39"/>
        <v>0</v>
      </c>
      <c r="M35" s="154">
        <f t="shared" si="40"/>
        <v>0</v>
      </c>
      <c r="N35" s="154" t="str">
        <f t="shared" si="41"/>
        <v>0</v>
      </c>
      <c r="O35" s="144"/>
      <c r="P35" s="149"/>
      <c r="Q35" s="154"/>
      <c r="R35" s="154"/>
      <c r="S35" s="154"/>
      <c r="T35" s="156">
        <f t="shared" si="42"/>
        <v>0</v>
      </c>
      <c r="U35" s="154">
        <f t="shared" si="43"/>
        <v>0</v>
      </c>
      <c r="V35" s="154" t="str">
        <f t="shared" si="44"/>
        <v>0</v>
      </c>
      <c r="W35" s="144"/>
      <c r="X35" s="156">
        <f t="shared" si="13"/>
        <v>0</v>
      </c>
      <c r="Y35" s="144"/>
      <c r="Z35" s="154">
        <f t="shared" si="14"/>
        <v>0</v>
      </c>
      <c r="AA35" s="154"/>
      <c r="AB35" s="152" t="str">
        <f t="shared" si="45"/>
        <v>0</v>
      </c>
      <c r="AC35" s="154">
        <f t="shared" si="46"/>
        <v>0</v>
      </c>
      <c r="AD35" s="154">
        <f t="shared" si="47"/>
        <v>0</v>
      </c>
      <c r="AE35" s="156">
        <f t="shared" si="15"/>
        <v>0</v>
      </c>
      <c r="AF35" s="154"/>
      <c r="AG35" s="152">
        <f t="shared" si="37"/>
        <v>0</v>
      </c>
      <c r="AH35" s="152">
        <f t="shared" si="38"/>
        <v>0</v>
      </c>
    </row>
    <row r="36" spans="1:34">
      <c r="A36" s="149"/>
      <c r="B36" s="152"/>
      <c r="C36" s="152"/>
      <c r="D36" s="152"/>
      <c r="E36" s="152"/>
      <c r="F36" s="152"/>
      <c r="G36" s="144"/>
      <c r="H36" s="149"/>
      <c r="I36" s="154"/>
      <c r="J36" s="154"/>
      <c r="K36" s="154"/>
      <c r="L36" s="156">
        <f t="shared" si="39"/>
        <v>0</v>
      </c>
      <c r="M36" s="154">
        <f t="shared" si="40"/>
        <v>0</v>
      </c>
      <c r="N36" s="154" t="str">
        <f t="shared" si="41"/>
        <v>0</v>
      </c>
      <c r="O36" s="144"/>
      <c r="P36" s="149"/>
      <c r="Q36" s="154"/>
      <c r="R36" s="154"/>
      <c r="S36" s="154"/>
      <c r="T36" s="156">
        <f t="shared" si="42"/>
        <v>0</v>
      </c>
      <c r="U36" s="154">
        <f t="shared" si="43"/>
        <v>0</v>
      </c>
      <c r="V36" s="156">
        <f>T36</f>
        <v>0</v>
      </c>
      <c r="W36" s="144"/>
      <c r="X36" s="156">
        <f t="shared" si="13"/>
        <v>0</v>
      </c>
      <c r="Y36" s="144"/>
      <c r="Z36" s="154">
        <f t="shared" si="14"/>
        <v>0</v>
      </c>
      <c r="AA36" s="154"/>
      <c r="AB36" s="152" t="str">
        <f t="shared" si="45"/>
        <v>0</v>
      </c>
      <c r="AC36" s="154">
        <f t="shared" si="46"/>
        <v>0</v>
      </c>
      <c r="AD36" s="154">
        <f t="shared" si="47"/>
        <v>0</v>
      </c>
      <c r="AE36" s="156">
        <f t="shared" si="15"/>
        <v>0</v>
      </c>
      <c r="AF36" s="154"/>
      <c r="AG36" s="152">
        <f t="shared" si="37"/>
        <v>0</v>
      </c>
      <c r="AH36" s="152">
        <f t="shared" si="38"/>
        <v>0</v>
      </c>
    </row>
    <row r="37" spans="1:34">
      <c r="A37" s="149"/>
      <c r="B37" s="152"/>
      <c r="C37" s="152"/>
      <c r="D37" s="152"/>
      <c r="E37" s="152"/>
      <c r="F37" s="152"/>
      <c r="G37" s="144"/>
      <c r="H37" s="149"/>
      <c r="I37" s="154"/>
      <c r="J37" s="154"/>
      <c r="K37" s="154"/>
      <c r="L37" s="156">
        <f t="shared" si="39"/>
        <v>0</v>
      </c>
      <c r="M37" s="154">
        <f t="shared" si="40"/>
        <v>0</v>
      </c>
      <c r="N37" s="154" t="str">
        <f t="shared" si="41"/>
        <v>0</v>
      </c>
      <c r="O37" s="144"/>
      <c r="P37" s="149"/>
      <c r="Q37" s="154"/>
      <c r="R37" s="154"/>
      <c r="S37" s="154"/>
      <c r="T37" s="156">
        <f t="shared" si="42"/>
        <v>0</v>
      </c>
      <c r="U37" s="154">
        <f t="shared" si="43"/>
        <v>0</v>
      </c>
      <c r="V37" s="156">
        <f>T37</f>
        <v>0</v>
      </c>
      <c r="W37" s="144"/>
      <c r="X37" s="156">
        <f t="shared" si="13"/>
        <v>0</v>
      </c>
      <c r="Y37" s="144"/>
      <c r="Z37" s="154">
        <f t="shared" si="14"/>
        <v>0</v>
      </c>
      <c r="AA37" s="154"/>
      <c r="AB37" s="152" t="str">
        <f t="shared" si="45"/>
        <v>0</v>
      </c>
      <c r="AC37" s="154">
        <f t="shared" si="46"/>
        <v>0</v>
      </c>
      <c r="AD37" s="154">
        <f t="shared" si="47"/>
        <v>0</v>
      </c>
      <c r="AE37" s="156">
        <f t="shared" si="15"/>
        <v>0</v>
      </c>
      <c r="AF37" s="154"/>
      <c r="AG37" s="152">
        <f t="shared" si="37"/>
        <v>0</v>
      </c>
      <c r="AH37" s="152">
        <f t="shared" si="38"/>
        <v>0</v>
      </c>
    </row>
    <row r="38" spans="1:34">
      <c r="A38" s="149"/>
      <c r="B38" s="152"/>
      <c r="C38" s="152"/>
      <c r="D38" s="152"/>
      <c r="E38" s="152"/>
      <c r="F38" s="152"/>
      <c r="G38" s="144"/>
      <c r="H38" s="149"/>
      <c r="I38" s="154"/>
      <c r="J38" s="154"/>
      <c r="K38" s="154"/>
      <c r="L38" s="156">
        <f t="shared" si="39"/>
        <v>0</v>
      </c>
      <c r="M38" s="154">
        <f t="shared" si="40"/>
        <v>0</v>
      </c>
      <c r="N38" s="154" t="str">
        <f t="shared" si="41"/>
        <v>0</v>
      </c>
      <c r="O38" s="144"/>
      <c r="P38" s="149"/>
      <c r="Q38" s="154"/>
      <c r="R38" s="154"/>
      <c r="S38" s="154"/>
      <c r="T38" s="156">
        <f t="shared" ref="T38" si="48">R38*S38</f>
        <v>0</v>
      </c>
      <c r="U38" s="154">
        <f t="shared" ref="U38" si="49">T38*Q38</f>
        <v>0</v>
      </c>
      <c r="V38" s="156">
        <f>T38</f>
        <v>0</v>
      </c>
      <c r="W38" s="144"/>
      <c r="X38" s="156">
        <f t="shared" si="13"/>
        <v>0</v>
      </c>
      <c r="Y38" s="144"/>
      <c r="Z38" s="154">
        <f t="shared" si="14"/>
        <v>0</v>
      </c>
      <c r="AA38" s="154"/>
      <c r="AB38" s="152" t="str">
        <f t="shared" si="45"/>
        <v>0</v>
      </c>
      <c r="AC38" s="154">
        <f t="shared" si="46"/>
        <v>0</v>
      </c>
      <c r="AD38" s="154">
        <f t="shared" si="47"/>
        <v>0</v>
      </c>
      <c r="AE38" s="156">
        <f t="shared" si="15"/>
        <v>0</v>
      </c>
      <c r="AF38" s="154"/>
      <c r="AG38" s="152">
        <f t="shared" si="37"/>
        <v>0</v>
      </c>
      <c r="AH38" s="152">
        <f t="shared" si="38"/>
        <v>0</v>
      </c>
    </row>
    <row r="39" spans="1:34">
      <c r="A39" s="149"/>
      <c r="B39" s="152"/>
      <c r="C39" s="152"/>
      <c r="D39" s="152"/>
      <c r="E39" s="152"/>
      <c r="F39" s="152"/>
      <c r="G39" s="144"/>
      <c r="H39" s="149"/>
      <c r="I39" s="154"/>
      <c r="J39" s="154"/>
      <c r="K39" s="154"/>
      <c r="L39" s="156">
        <f t="shared" si="39"/>
        <v>0</v>
      </c>
      <c r="M39" s="154">
        <f t="shared" si="40"/>
        <v>0</v>
      </c>
      <c r="N39" s="154" t="str">
        <f t="shared" si="41"/>
        <v>0</v>
      </c>
      <c r="O39" s="144"/>
      <c r="P39" s="149"/>
      <c r="Q39" s="154"/>
      <c r="R39" s="154"/>
      <c r="S39" s="154"/>
      <c r="T39" s="156">
        <f t="shared" si="42"/>
        <v>0</v>
      </c>
      <c r="U39" s="154">
        <f t="shared" si="43"/>
        <v>0</v>
      </c>
      <c r="V39" s="154" t="str">
        <f t="shared" si="44"/>
        <v>0</v>
      </c>
      <c r="W39" s="144"/>
      <c r="X39" s="156">
        <f t="shared" si="13"/>
        <v>0</v>
      </c>
      <c r="Y39" s="144"/>
      <c r="Z39" s="154">
        <f t="shared" si="14"/>
        <v>0</v>
      </c>
      <c r="AA39" s="154"/>
      <c r="AB39" s="152" t="str">
        <f t="shared" si="45"/>
        <v>0</v>
      </c>
      <c r="AC39" s="154">
        <f t="shared" si="46"/>
        <v>0</v>
      </c>
      <c r="AD39" s="154">
        <f t="shared" si="47"/>
        <v>0</v>
      </c>
      <c r="AE39" s="156">
        <f t="shared" si="15"/>
        <v>0</v>
      </c>
      <c r="AF39" s="154"/>
      <c r="AG39" s="152">
        <f t="shared" si="37"/>
        <v>0</v>
      </c>
      <c r="AH39" s="152">
        <f t="shared" si="38"/>
        <v>0</v>
      </c>
    </row>
    <row r="40" spans="1:34">
      <c r="A40" s="149"/>
      <c r="B40" s="152"/>
      <c r="C40" s="152"/>
      <c r="D40" s="152"/>
      <c r="E40" s="152"/>
      <c r="F40" s="152"/>
      <c r="G40" s="144"/>
      <c r="H40" s="149"/>
      <c r="I40" s="154"/>
      <c r="J40" s="154"/>
      <c r="K40" s="154"/>
      <c r="L40" s="156">
        <f t="shared" si="39"/>
        <v>0</v>
      </c>
      <c r="M40" s="154">
        <f t="shared" si="40"/>
        <v>0</v>
      </c>
      <c r="N40" s="154" t="str">
        <f t="shared" si="41"/>
        <v>0</v>
      </c>
      <c r="O40" s="144"/>
      <c r="P40" s="149"/>
      <c r="Q40" s="154"/>
      <c r="R40" s="154"/>
      <c r="S40" s="154"/>
      <c r="T40" s="156">
        <f t="shared" si="42"/>
        <v>0</v>
      </c>
      <c r="U40" s="154">
        <f t="shared" si="43"/>
        <v>0</v>
      </c>
      <c r="V40" s="154" t="str">
        <f t="shared" si="44"/>
        <v>0</v>
      </c>
      <c r="W40" s="144"/>
      <c r="X40" s="156">
        <f t="shared" si="13"/>
        <v>0</v>
      </c>
      <c r="Y40" s="144"/>
      <c r="Z40" s="154">
        <f t="shared" si="14"/>
        <v>0</v>
      </c>
      <c r="AA40" s="154"/>
      <c r="AB40" s="152" t="str">
        <f t="shared" si="45"/>
        <v>0</v>
      </c>
      <c r="AC40" s="154">
        <f t="shared" si="46"/>
        <v>0</v>
      </c>
      <c r="AD40" s="154">
        <f t="shared" si="47"/>
        <v>0</v>
      </c>
      <c r="AE40" s="156">
        <f t="shared" si="15"/>
        <v>0</v>
      </c>
      <c r="AF40" s="154"/>
      <c r="AG40" s="152">
        <f t="shared" si="37"/>
        <v>0</v>
      </c>
      <c r="AH40" s="152">
        <f t="shared" si="38"/>
        <v>0</v>
      </c>
    </row>
    <row r="41" spans="1:34">
      <c r="A41" s="149"/>
      <c r="B41" s="152"/>
      <c r="C41" s="152"/>
      <c r="D41" s="152"/>
      <c r="E41" s="152"/>
      <c r="F41" s="152"/>
      <c r="G41" s="144"/>
      <c r="H41" s="149"/>
      <c r="I41" s="154"/>
      <c r="J41" s="154"/>
      <c r="K41" s="154"/>
      <c r="L41" s="156">
        <f t="shared" si="39"/>
        <v>0</v>
      </c>
      <c r="M41" s="156">
        <f>L41</f>
        <v>0</v>
      </c>
      <c r="N41" s="154" t="str">
        <f t="shared" si="41"/>
        <v>0</v>
      </c>
      <c r="O41" s="144"/>
      <c r="P41" s="149"/>
      <c r="Q41" s="154"/>
      <c r="R41" s="154"/>
      <c r="S41" s="154"/>
      <c r="T41" s="156">
        <f t="shared" si="42"/>
        <v>0</v>
      </c>
      <c r="U41" s="154">
        <f t="shared" si="43"/>
        <v>0</v>
      </c>
      <c r="V41" s="154" t="str">
        <f t="shared" si="44"/>
        <v>0</v>
      </c>
      <c r="W41" s="144"/>
      <c r="X41" s="156">
        <f t="shared" si="13"/>
        <v>0</v>
      </c>
      <c r="Y41" s="144"/>
      <c r="Z41" s="154">
        <f t="shared" si="14"/>
        <v>0</v>
      </c>
      <c r="AA41" s="154"/>
      <c r="AB41" s="152" t="str">
        <f t="shared" si="45"/>
        <v>0</v>
      </c>
      <c r="AC41" s="154">
        <f t="shared" si="46"/>
        <v>0</v>
      </c>
      <c r="AD41" s="154">
        <f t="shared" si="47"/>
        <v>0</v>
      </c>
      <c r="AE41" s="156">
        <f t="shared" si="15"/>
        <v>0</v>
      </c>
      <c r="AF41" s="154"/>
      <c r="AG41" s="152">
        <f t="shared" si="37"/>
        <v>0</v>
      </c>
      <c r="AH41" s="152">
        <f t="shared" si="38"/>
        <v>0</v>
      </c>
    </row>
    <row r="42" spans="1:34">
      <c r="A42" s="149"/>
      <c r="B42" s="152"/>
      <c r="C42" s="152"/>
      <c r="D42" s="152"/>
      <c r="E42" s="152"/>
      <c r="F42" s="152"/>
      <c r="G42" s="144"/>
      <c r="H42" s="149"/>
      <c r="I42" s="154"/>
      <c r="J42" s="154"/>
      <c r="K42" s="154"/>
      <c r="L42" s="156">
        <f t="shared" si="39"/>
        <v>0</v>
      </c>
      <c r="M42" s="154">
        <f t="shared" si="40"/>
        <v>0</v>
      </c>
      <c r="N42" s="154" t="str">
        <f t="shared" si="41"/>
        <v>0</v>
      </c>
      <c r="O42" s="144"/>
      <c r="P42" s="149"/>
      <c r="Q42" s="154"/>
      <c r="R42" s="154"/>
      <c r="S42" s="154"/>
      <c r="T42" s="156">
        <f t="shared" si="42"/>
        <v>0</v>
      </c>
      <c r="U42" s="154">
        <f t="shared" si="43"/>
        <v>0</v>
      </c>
      <c r="V42" s="154" t="str">
        <f t="shared" si="44"/>
        <v>0</v>
      </c>
      <c r="W42" s="144"/>
      <c r="X42" s="156">
        <f t="shared" si="13"/>
        <v>0</v>
      </c>
      <c r="Y42" s="144"/>
      <c r="Z42" s="154">
        <f t="shared" si="14"/>
        <v>0</v>
      </c>
      <c r="AA42" s="154"/>
      <c r="AB42" s="152" t="str">
        <f t="shared" si="45"/>
        <v>0</v>
      </c>
      <c r="AC42" s="154">
        <f t="shared" si="46"/>
        <v>0</v>
      </c>
      <c r="AD42" s="154">
        <f t="shared" si="47"/>
        <v>0</v>
      </c>
      <c r="AE42" s="156">
        <f t="shared" si="15"/>
        <v>0</v>
      </c>
      <c r="AF42" s="154"/>
      <c r="AG42" s="152">
        <f t="shared" si="37"/>
        <v>0</v>
      </c>
      <c r="AH42" s="152">
        <f t="shared" si="38"/>
        <v>0</v>
      </c>
    </row>
    <row r="43" spans="1:34">
      <c r="A43" s="149"/>
      <c r="B43" s="152"/>
      <c r="C43" s="152"/>
      <c r="D43" s="152"/>
      <c r="E43" s="152"/>
      <c r="F43" s="152"/>
      <c r="G43" s="144"/>
      <c r="H43" s="149"/>
      <c r="I43" s="154"/>
      <c r="J43" s="154"/>
      <c r="K43" s="154"/>
      <c r="L43" s="156"/>
      <c r="M43" s="154"/>
      <c r="N43" s="154"/>
      <c r="O43" s="144"/>
      <c r="P43" s="149"/>
      <c r="Q43" s="154"/>
      <c r="R43" s="154"/>
      <c r="S43" s="154"/>
      <c r="T43" s="156"/>
      <c r="U43" s="154"/>
      <c r="V43" s="154"/>
      <c r="W43" s="144"/>
      <c r="X43" s="156">
        <f t="shared" si="13"/>
        <v>0</v>
      </c>
      <c r="Y43" s="144"/>
      <c r="Z43" s="154"/>
      <c r="AA43" s="154"/>
      <c r="AB43" s="152"/>
      <c r="AC43" s="154"/>
      <c r="AD43" s="154"/>
      <c r="AE43" s="156">
        <f t="shared" si="15"/>
        <v>0</v>
      </c>
      <c r="AF43" s="154"/>
      <c r="AG43" s="152">
        <f t="shared" si="37"/>
        <v>0</v>
      </c>
      <c r="AH43" s="152">
        <f t="shared" si="38"/>
        <v>0</v>
      </c>
    </row>
    <row r="44" spans="1:34">
      <c r="A44" s="149"/>
      <c r="B44" s="152"/>
      <c r="C44" s="152"/>
      <c r="D44" s="152"/>
      <c r="E44" s="152"/>
      <c r="F44" s="152"/>
      <c r="G44" s="144"/>
      <c r="H44" s="149"/>
      <c r="I44" s="154"/>
      <c r="J44" s="154"/>
      <c r="K44" s="154"/>
      <c r="L44" s="156">
        <f t="shared" si="39"/>
        <v>0</v>
      </c>
      <c r="M44" s="154">
        <f t="shared" si="40"/>
        <v>0</v>
      </c>
      <c r="N44" s="156">
        <f>L44</f>
        <v>0</v>
      </c>
      <c r="O44" s="144"/>
      <c r="P44" s="149"/>
      <c r="Q44" s="154"/>
      <c r="R44" s="154"/>
      <c r="S44" s="154"/>
      <c r="T44" s="156">
        <f t="shared" si="42"/>
        <v>0</v>
      </c>
      <c r="U44" s="154">
        <f t="shared" si="43"/>
        <v>0</v>
      </c>
      <c r="V44" s="154" t="str">
        <f t="shared" si="44"/>
        <v>0</v>
      </c>
      <c r="W44" s="144"/>
      <c r="X44" s="156">
        <f t="shared" si="13"/>
        <v>0</v>
      </c>
      <c r="Y44" s="144"/>
      <c r="Z44" s="154">
        <f t="shared" ref="Z44:Z65" si="50">X44*2</f>
        <v>0</v>
      </c>
      <c r="AA44" s="154"/>
      <c r="AB44" s="152" t="str">
        <f t="shared" si="45"/>
        <v>0</v>
      </c>
      <c r="AC44" s="154">
        <f t="shared" si="46"/>
        <v>0</v>
      </c>
      <c r="AD44" s="154">
        <f t="shared" si="47"/>
        <v>0</v>
      </c>
      <c r="AE44" s="156">
        <f t="shared" si="15"/>
        <v>0</v>
      </c>
      <c r="AF44" s="154"/>
      <c r="AG44" s="152">
        <f t="shared" si="37"/>
        <v>0</v>
      </c>
      <c r="AH44" s="152">
        <f t="shared" si="38"/>
        <v>0</v>
      </c>
    </row>
    <row r="45" spans="1:34">
      <c r="A45" s="149"/>
      <c r="B45" s="152"/>
      <c r="C45" s="152"/>
      <c r="D45" s="152"/>
      <c r="E45" s="152"/>
      <c r="F45" s="152"/>
      <c r="G45" s="144"/>
      <c r="H45" s="149"/>
      <c r="I45" s="154"/>
      <c r="J45" s="154"/>
      <c r="K45" s="154"/>
      <c r="L45" s="156">
        <f t="shared" si="39"/>
        <v>0</v>
      </c>
      <c r="M45" s="154">
        <f t="shared" si="40"/>
        <v>0</v>
      </c>
      <c r="N45" s="154" t="str">
        <f t="shared" si="41"/>
        <v>0</v>
      </c>
      <c r="O45" s="144"/>
      <c r="P45" s="149"/>
      <c r="Q45" s="154"/>
      <c r="R45" s="154"/>
      <c r="S45" s="154"/>
      <c r="T45" s="156">
        <f t="shared" si="42"/>
        <v>0</v>
      </c>
      <c r="U45" s="154">
        <f t="shared" si="43"/>
        <v>0</v>
      </c>
      <c r="V45" s="154" t="str">
        <f t="shared" si="44"/>
        <v>0</v>
      </c>
      <c r="W45" s="144"/>
      <c r="X45" s="156">
        <f t="shared" si="13"/>
        <v>0</v>
      </c>
      <c r="Y45" s="144"/>
      <c r="Z45" s="154">
        <f t="shared" si="50"/>
        <v>0</v>
      </c>
      <c r="AA45" s="154"/>
      <c r="AB45" s="152" t="str">
        <f t="shared" si="45"/>
        <v>0</v>
      </c>
      <c r="AC45" s="154">
        <f t="shared" si="46"/>
        <v>0</v>
      </c>
      <c r="AD45" s="154">
        <f t="shared" si="47"/>
        <v>0</v>
      </c>
      <c r="AE45" s="156">
        <f t="shared" si="15"/>
        <v>0</v>
      </c>
      <c r="AF45" s="154"/>
      <c r="AG45" s="152">
        <f t="shared" si="37"/>
        <v>0</v>
      </c>
      <c r="AH45" s="152">
        <f t="shared" si="38"/>
        <v>0</v>
      </c>
    </row>
    <row r="46" spans="1:34">
      <c r="A46" s="149"/>
      <c r="B46" s="152"/>
      <c r="C46" s="152"/>
      <c r="D46" s="152"/>
      <c r="E46" s="152"/>
      <c r="F46" s="152"/>
      <c r="G46" s="144"/>
      <c r="H46" s="149"/>
      <c r="I46" s="154"/>
      <c r="J46" s="154"/>
      <c r="K46" s="154"/>
      <c r="L46" s="156">
        <f t="shared" si="39"/>
        <v>0</v>
      </c>
      <c r="M46" s="154">
        <f t="shared" si="40"/>
        <v>0</v>
      </c>
      <c r="N46" s="154" t="str">
        <f t="shared" si="41"/>
        <v>0</v>
      </c>
      <c r="O46" s="144"/>
      <c r="P46" s="149"/>
      <c r="Q46" s="154"/>
      <c r="R46" s="154"/>
      <c r="S46" s="154"/>
      <c r="T46" s="156">
        <f t="shared" si="42"/>
        <v>0</v>
      </c>
      <c r="U46" s="154">
        <f t="shared" si="43"/>
        <v>0</v>
      </c>
      <c r="V46" s="154" t="str">
        <f t="shared" si="44"/>
        <v>0</v>
      </c>
      <c r="W46" s="144"/>
      <c r="X46" s="156">
        <f t="shared" si="13"/>
        <v>0</v>
      </c>
      <c r="Y46" s="144"/>
      <c r="Z46" s="154">
        <f t="shared" si="50"/>
        <v>0</v>
      </c>
      <c r="AA46" s="154"/>
      <c r="AB46" s="152" t="str">
        <f t="shared" ref="AB46:AB52" si="51">IF(AA46="","0",(AA46*C46)-(N46+V46))</f>
        <v>0</v>
      </c>
      <c r="AC46" s="154">
        <f t="shared" si="46"/>
        <v>0</v>
      </c>
      <c r="AD46" s="154">
        <f t="shared" si="47"/>
        <v>0</v>
      </c>
      <c r="AE46" s="156">
        <f t="shared" si="15"/>
        <v>0</v>
      </c>
      <c r="AF46" s="154"/>
      <c r="AG46" s="152">
        <f t="shared" ref="AG46:AG52" si="52">C46*AF46</f>
        <v>0</v>
      </c>
      <c r="AH46" s="152">
        <f t="shared" si="38"/>
        <v>0</v>
      </c>
    </row>
    <row r="47" spans="1:34">
      <c r="A47" s="149"/>
      <c r="B47" s="152"/>
      <c r="C47" s="152"/>
      <c r="D47" s="152"/>
      <c r="E47" s="152"/>
      <c r="F47" s="152"/>
      <c r="G47" s="144"/>
      <c r="H47" s="149"/>
      <c r="I47" s="154"/>
      <c r="J47" s="154"/>
      <c r="K47" s="154"/>
      <c r="L47" s="156">
        <f t="shared" si="39"/>
        <v>0</v>
      </c>
      <c r="M47" s="154">
        <f t="shared" si="40"/>
        <v>0</v>
      </c>
      <c r="N47" s="154" t="str">
        <f t="shared" si="41"/>
        <v>0</v>
      </c>
      <c r="O47" s="144"/>
      <c r="P47" s="149"/>
      <c r="Q47" s="154"/>
      <c r="R47" s="154"/>
      <c r="S47" s="154"/>
      <c r="T47" s="156">
        <f t="shared" si="42"/>
        <v>0</v>
      </c>
      <c r="U47" s="154">
        <f t="shared" si="43"/>
        <v>0</v>
      </c>
      <c r="V47" s="154" t="str">
        <f t="shared" si="44"/>
        <v>0</v>
      </c>
      <c r="W47" s="144"/>
      <c r="X47" s="156">
        <f t="shared" si="13"/>
        <v>0</v>
      </c>
      <c r="Y47" s="144"/>
      <c r="Z47" s="154">
        <f t="shared" si="50"/>
        <v>0</v>
      </c>
      <c r="AA47" s="154"/>
      <c r="AB47" s="152" t="str">
        <f t="shared" si="51"/>
        <v>0</v>
      </c>
      <c r="AC47" s="154">
        <f t="shared" si="46"/>
        <v>0</v>
      </c>
      <c r="AD47" s="154">
        <f t="shared" si="47"/>
        <v>0</v>
      </c>
      <c r="AE47" s="156">
        <f t="shared" si="15"/>
        <v>0</v>
      </c>
      <c r="AF47" s="154"/>
      <c r="AG47" s="152">
        <f t="shared" si="52"/>
        <v>0</v>
      </c>
      <c r="AH47" s="152">
        <f t="shared" si="38"/>
        <v>0</v>
      </c>
    </row>
    <row r="48" spans="1:34">
      <c r="A48" s="149"/>
      <c r="B48" s="152"/>
      <c r="C48" s="152"/>
      <c r="D48" s="152"/>
      <c r="E48" s="152"/>
      <c r="F48" s="152"/>
      <c r="G48" s="144"/>
      <c r="H48" s="149" t="s">
        <v>132</v>
      </c>
      <c r="I48" s="154"/>
      <c r="J48" s="154"/>
      <c r="K48" s="154"/>
      <c r="L48" s="156">
        <f t="shared" si="39"/>
        <v>0</v>
      </c>
      <c r="M48" s="154">
        <f t="shared" si="40"/>
        <v>0</v>
      </c>
      <c r="N48" s="154" t="str">
        <f t="shared" si="41"/>
        <v>0</v>
      </c>
      <c r="O48" s="144"/>
      <c r="P48" s="149" t="s">
        <v>132</v>
      </c>
      <c r="Q48" s="154"/>
      <c r="R48" s="154"/>
      <c r="S48" s="154"/>
      <c r="T48" s="156">
        <f t="shared" si="31"/>
        <v>0</v>
      </c>
      <c r="U48" s="154">
        <f t="shared" si="32"/>
        <v>0</v>
      </c>
      <c r="V48" s="154" t="str">
        <f t="shared" si="33"/>
        <v>0</v>
      </c>
      <c r="W48" s="144"/>
      <c r="X48" s="156">
        <f t="shared" si="13"/>
        <v>0</v>
      </c>
      <c r="Y48" s="144"/>
      <c r="Z48" s="154">
        <f t="shared" si="50"/>
        <v>0</v>
      </c>
      <c r="AA48" s="154"/>
      <c r="AB48" s="152" t="str">
        <f t="shared" si="51"/>
        <v>0</v>
      </c>
      <c r="AC48" s="154">
        <f t="shared" si="35"/>
        <v>0</v>
      </c>
      <c r="AD48" s="154">
        <f t="shared" si="36"/>
        <v>0</v>
      </c>
      <c r="AE48" s="156">
        <f t="shared" si="15"/>
        <v>0</v>
      </c>
      <c r="AF48" s="154"/>
      <c r="AG48" s="152">
        <f t="shared" si="52"/>
        <v>0</v>
      </c>
      <c r="AH48" s="152">
        <f t="shared" si="38"/>
        <v>0</v>
      </c>
    </row>
    <row r="49" spans="1:34">
      <c r="A49" s="149"/>
      <c r="B49" s="152"/>
      <c r="C49" s="152"/>
      <c r="D49" s="152"/>
      <c r="E49" s="152"/>
      <c r="F49" s="153"/>
      <c r="G49" s="144"/>
      <c r="H49" s="149"/>
      <c r="I49" s="154"/>
      <c r="J49" s="154"/>
      <c r="K49" s="154"/>
      <c r="L49" s="156">
        <f t="shared" si="39"/>
        <v>0</v>
      </c>
      <c r="M49" s="154">
        <f t="shared" si="40"/>
        <v>0</v>
      </c>
      <c r="N49" s="154" t="str">
        <f t="shared" si="41"/>
        <v>0</v>
      </c>
      <c r="O49" s="144"/>
      <c r="P49" s="149"/>
      <c r="Q49" s="154"/>
      <c r="R49" s="154"/>
      <c r="S49" s="154"/>
      <c r="T49" s="156">
        <f t="shared" si="31"/>
        <v>0</v>
      </c>
      <c r="U49" s="154">
        <f t="shared" si="32"/>
        <v>0</v>
      </c>
      <c r="V49" s="154" t="str">
        <f t="shared" si="33"/>
        <v>0</v>
      </c>
      <c r="W49" s="144"/>
      <c r="X49" s="156">
        <f t="shared" si="13"/>
        <v>0</v>
      </c>
      <c r="Y49" s="144"/>
      <c r="Z49" s="154">
        <f t="shared" si="50"/>
        <v>0</v>
      </c>
      <c r="AA49" s="154"/>
      <c r="AB49" s="152" t="str">
        <f t="shared" si="51"/>
        <v>0</v>
      </c>
      <c r="AC49" s="154">
        <f t="shared" si="35"/>
        <v>0</v>
      </c>
      <c r="AD49" s="154">
        <f t="shared" si="36"/>
        <v>0</v>
      </c>
      <c r="AE49" s="156">
        <f t="shared" si="15"/>
        <v>0</v>
      </c>
      <c r="AF49" s="154"/>
      <c r="AG49" s="152">
        <f t="shared" si="52"/>
        <v>0</v>
      </c>
      <c r="AH49" s="152">
        <f t="shared" si="38"/>
        <v>0</v>
      </c>
    </row>
    <row r="50" spans="1:34">
      <c r="A50" s="149"/>
      <c r="B50" s="152"/>
      <c r="C50" s="152"/>
      <c r="D50" s="152"/>
      <c r="E50" s="152"/>
      <c r="F50" s="153"/>
      <c r="G50" s="144"/>
      <c r="H50" s="149" t="s">
        <v>132</v>
      </c>
      <c r="I50" s="154"/>
      <c r="J50" s="154"/>
      <c r="K50" s="154"/>
      <c r="L50" s="156">
        <f t="shared" si="39"/>
        <v>0</v>
      </c>
      <c r="M50" s="154">
        <f t="shared" si="40"/>
        <v>0</v>
      </c>
      <c r="N50" s="154" t="str">
        <f t="shared" si="41"/>
        <v>0</v>
      </c>
      <c r="O50" s="144"/>
      <c r="P50" s="149" t="s">
        <v>132</v>
      </c>
      <c r="Q50" s="154"/>
      <c r="R50" s="154"/>
      <c r="S50" s="154"/>
      <c r="T50" s="156">
        <f t="shared" ref="T50:T62" si="53">R50*S50</f>
        <v>0</v>
      </c>
      <c r="U50" s="154">
        <f t="shared" ref="U50:U62" si="54">T50*Q50</f>
        <v>0</v>
      </c>
      <c r="V50" s="154" t="str">
        <f t="shared" ref="V50:V62" si="55">IF(U50&gt;=1.5,U50,"0")</f>
        <v>0</v>
      </c>
      <c r="W50" s="144"/>
      <c r="X50" s="156">
        <f t="shared" si="13"/>
        <v>0</v>
      </c>
      <c r="Y50" s="144"/>
      <c r="Z50" s="154">
        <f t="shared" si="50"/>
        <v>0</v>
      </c>
      <c r="AA50" s="154"/>
      <c r="AB50" s="154" t="str">
        <f t="shared" si="51"/>
        <v>0</v>
      </c>
      <c r="AC50" s="154">
        <f t="shared" ref="AC50:AC61" si="56">IF(E50="",X50,X50*2)</f>
        <v>0</v>
      </c>
      <c r="AD50" s="154">
        <f t="shared" ref="AD50:AD61" si="57">IF(F50="",0,X50)</f>
        <v>0</v>
      </c>
      <c r="AE50" s="156">
        <f t="shared" si="15"/>
        <v>0</v>
      </c>
      <c r="AF50" s="154"/>
      <c r="AG50" s="152">
        <f t="shared" si="52"/>
        <v>0</v>
      </c>
      <c r="AH50" s="152">
        <f t="shared" ref="AH50:AH61" si="58">AD50-AG50</f>
        <v>0</v>
      </c>
    </row>
    <row r="51" spans="1:34">
      <c r="A51" s="149"/>
      <c r="B51" s="152"/>
      <c r="C51" s="152"/>
      <c r="D51" s="152"/>
      <c r="E51" s="152"/>
      <c r="F51" s="153"/>
      <c r="G51" s="144"/>
      <c r="H51" s="149" t="s">
        <v>132</v>
      </c>
      <c r="I51" s="154"/>
      <c r="J51" s="154"/>
      <c r="K51" s="154"/>
      <c r="L51" s="156">
        <f t="shared" si="39"/>
        <v>0</v>
      </c>
      <c r="M51" s="154">
        <f t="shared" si="40"/>
        <v>0</v>
      </c>
      <c r="N51" s="154" t="str">
        <f t="shared" si="41"/>
        <v>0</v>
      </c>
      <c r="O51" s="144"/>
      <c r="P51" s="149" t="s">
        <v>132</v>
      </c>
      <c r="Q51" s="154"/>
      <c r="R51" s="154"/>
      <c r="S51" s="154"/>
      <c r="T51" s="156">
        <f t="shared" si="53"/>
        <v>0</v>
      </c>
      <c r="U51" s="154">
        <f>T51*Q51</f>
        <v>0</v>
      </c>
      <c r="V51" s="156">
        <f>T51</f>
        <v>0</v>
      </c>
      <c r="W51" s="144"/>
      <c r="X51" s="156">
        <f t="shared" si="13"/>
        <v>0</v>
      </c>
      <c r="Y51" s="144"/>
      <c r="Z51" s="154">
        <f t="shared" si="50"/>
        <v>0</v>
      </c>
      <c r="AA51" s="154"/>
      <c r="AB51" s="154" t="str">
        <f t="shared" si="51"/>
        <v>0</v>
      </c>
      <c r="AC51" s="154">
        <f t="shared" si="56"/>
        <v>0</v>
      </c>
      <c r="AD51" s="154">
        <f t="shared" si="57"/>
        <v>0</v>
      </c>
      <c r="AE51" s="156">
        <f t="shared" si="15"/>
        <v>0</v>
      </c>
      <c r="AF51" s="154"/>
      <c r="AG51" s="152">
        <f t="shared" si="52"/>
        <v>0</v>
      </c>
      <c r="AH51" s="152">
        <f t="shared" si="58"/>
        <v>0</v>
      </c>
    </row>
    <row r="52" spans="1:34">
      <c r="A52" s="149"/>
      <c r="B52" s="152"/>
      <c r="C52" s="152"/>
      <c r="D52" s="152"/>
      <c r="E52" s="152"/>
      <c r="F52" s="153"/>
      <c r="G52" s="144"/>
      <c r="H52" s="149" t="s">
        <v>132</v>
      </c>
      <c r="I52" s="154"/>
      <c r="J52" s="154"/>
      <c r="K52" s="154"/>
      <c r="L52" s="156">
        <f t="shared" si="39"/>
        <v>0</v>
      </c>
      <c r="M52" s="154">
        <f t="shared" si="40"/>
        <v>0</v>
      </c>
      <c r="N52" s="154" t="str">
        <f t="shared" si="41"/>
        <v>0</v>
      </c>
      <c r="O52" s="144"/>
      <c r="P52" s="149" t="s">
        <v>132</v>
      </c>
      <c r="Q52" s="154"/>
      <c r="R52" s="154"/>
      <c r="S52" s="154"/>
      <c r="T52" s="156">
        <f t="shared" si="53"/>
        <v>0</v>
      </c>
      <c r="U52" s="154">
        <f t="shared" si="54"/>
        <v>0</v>
      </c>
      <c r="V52" s="154" t="str">
        <f t="shared" si="55"/>
        <v>0</v>
      </c>
      <c r="W52" s="144"/>
      <c r="X52" s="156">
        <f t="shared" si="13"/>
        <v>0</v>
      </c>
      <c r="Y52" s="144"/>
      <c r="Z52" s="154">
        <f t="shared" si="50"/>
        <v>0</v>
      </c>
      <c r="AA52" s="154"/>
      <c r="AB52" s="154" t="str">
        <f t="shared" si="51"/>
        <v>0</v>
      </c>
      <c r="AC52" s="154">
        <f t="shared" si="56"/>
        <v>0</v>
      </c>
      <c r="AD52" s="154">
        <f t="shared" si="57"/>
        <v>0</v>
      </c>
      <c r="AE52" s="156">
        <f t="shared" si="15"/>
        <v>0</v>
      </c>
      <c r="AF52" s="154"/>
      <c r="AG52" s="152">
        <f t="shared" si="52"/>
        <v>0</v>
      </c>
      <c r="AH52" s="152">
        <f t="shared" si="58"/>
        <v>0</v>
      </c>
    </row>
    <row r="53" spans="1:34">
      <c r="A53" s="149"/>
      <c r="B53" s="152"/>
      <c r="C53" s="152"/>
      <c r="D53" s="152"/>
      <c r="E53" s="152"/>
      <c r="F53" s="153"/>
      <c r="G53" s="144"/>
      <c r="H53" s="149" t="s">
        <v>132</v>
      </c>
      <c r="I53" s="154"/>
      <c r="J53" s="154"/>
      <c r="K53" s="154"/>
      <c r="L53" s="156">
        <f t="shared" si="39"/>
        <v>0</v>
      </c>
      <c r="M53" s="154">
        <f t="shared" si="40"/>
        <v>0</v>
      </c>
      <c r="N53" s="154" t="str">
        <f t="shared" si="41"/>
        <v>0</v>
      </c>
      <c r="O53" s="144"/>
      <c r="P53" s="149" t="s">
        <v>132</v>
      </c>
      <c r="Q53" s="154"/>
      <c r="R53" s="154"/>
      <c r="S53" s="156"/>
      <c r="T53" s="156">
        <f t="shared" si="53"/>
        <v>0</v>
      </c>
      <c r="U53" s="154">
        <f t="shared" si="54"/>
        <v>0</v>
      </c>
      <c r="V53" s="154" t="str">
        <f t="shared" si="55"/>
        <v>0</v>
      </c>
      <c r="W53" s="144"/>
      <c r="X53" s="156">
        <f t="shared" si="13"/>
        <v>0</v>
      </c>
      <c r="Y53" s="144"/>
      <c r="Z53" s="154">
        <f t="shared" si="50"/>
        <v>0</v>
      </c>
      <c r="AA53" s="154"/>
      <c r="AB53" s="154" t="str">
        <f t="shared" ref="AB53:AB61" si="59">IF(AA53="","0",(AA53*C53)-(N53+V53))</f>
        <v>0</v>
      </c>
      <c r="AC53" s="154">
        <f t="shared" si="56"/>
        <v>0</v>
      </c>
      <c r="AD53" s="154">
        <f t="shared" si="57"/>
        <v>0</v>
      </c>
      <c r="AE53" s="156">
        <f t="shared" si="15"/>
        <v>0</v>
      </c>
      <c r="AF53" s="154"/>
      <c r="AG53" s="152">
        <f t="shared" ref="AG53:AG65" si="60">C53*AF53</f>
        <v>0</v>
      </c>
      <c r="AH53" s="152">
        <f t="shared" si="58"/>
        <v>0</v>
      </c>
    </row>
    <row r="54" spans="1:34">
      <c r="A54" s="149"/>
      <c r="B54" s="152"/>
      <c r="C54" s="152"/>
      <c r="D54" s="152"/>
      <c r="E54" s="152"/>
      <c r="F54" s="152"/>
      <c r="G54" s="144"/>
      <c r="H54" s="149" t="s">
        <v>132</v>
      </c>
      <c r="I54" s="154"/>
      <c r="J54" s="154"/>
      <c r="K54" s="154"/>
      <c r="L54" s="156">
        <f t="shared" si="39"/>
        <v>0</v>
      </c>
      <c r="M54" s="154">
        <f t="shared" si="40"/>
        <v>0</v>
      </c>
      <c r="N54" s="154" t="str">
        <f t="shared" si="41"/>
        <v>0</v>
      </c>
      <c r="O54" s="144"/>
      <c r="P54" s="149" t="s">
        <v>132</v>
      </c>
      <c r="Q54" s="154"/>
      <c r="R54" s="154"/>
      <c r="S54" s="154"/>
      <c r="T54" s="156">
        <f t="shared" si="53"/>
        <v>0</v>
      </c>
      <c r="U54" s="154">
        <f t="shared" si="54"/>
        <v>0</v>
      </c>
      <c r="V54" s="156">
        <f>T54</f>
        <v>0</v>
      </c>
      <c r="W54" s="144"/>
      <c r="X54" s="156">
        <f t="shared" si="13"/>
        <v>0</v>
      </c>
      <c r="Y54" s="144"/>
      <c r="Z54" s="154">
        <f t="shared" si="50"/>
        <v>0</v>
      </c>
      <c r="AA54" s="154"/>
      <c r="AB54" s="154" t="str">
        <f t="shared" si="59"/>
        <v>0</v>
      </c>
      <c r="AC54" s="154">
        <f t="shared" si="56"/>
        <v>0</v>
      </c>
      <c r="AD54" s="154">
        <f t="shared" si="57"/>
        <v>0</v>
      </c>
      <c r="AE54" s="156">
        <f t="shared" si="15"/>
        <v>0</v>
      </c>
      <c r="AF54" s="154"/>
      <c r="AG54" s="152">
        <f t="shared" si="60"/>
        <v>0</v>
      </c>
      <c r="AH54" s="152">
        <f t="shared" si="58"/>
        <v>0</v>
      </c>
    </row>
    <row r="55" spans="1:34">
      <c r="A55" s="149"/>
      <c r="B55" s="152"/>
      <c r="C55" s="152"/>
      <c r="D55" s="152"/>
      <c r="E55" s="152"/>
      <c r="F55" s="153"/>
      <c r="G55" s="144"/>
      <c r="H55" s="149" t="s">
        <v>132</v>
      </c>
      <c r="I55" s="154"/>
      <c r="J55" s="154"/>
      <c r="K55" s="154"/>
      <c r="L55" s="156">
        <f t="shared" si="39"/>
        <v>0</v>
      </c>
      <c r="M55" s="154">
        <f t="shared" si="40"/>
        <v>0</v>
      </c>
      <c r="N55" s="154" t="str">
        <f t="shared" si="41"/>
        <v>0</v>
      </c>
      <c r="O55" s="144"/>
      <c r="P55" s="149" t="s">
        <v>132</v>
      </c>
      <c r="Q55" s="154"/>
      <c r="R55" s="154"/>
      <c r="S55" s="154"/>
      <c r="T55" s="156">
        <f t="shared" si="53"/>
        <v>0</v>
      </c>
      <c r="U55" s="154">
        <f t="shared" si="54"/>
        <v>0</v>
      </c>
      <c r="V55" s="156">
        <f>T55</f>
        <v>0</v>
      </c>
      <c r="W55" s="144"/>
      <c r="X55" s="156">
        <f t="shared" si="13"/>
        <v>0</v>
      </c>
      <c r="Y55" s="144"/>
      <c r="Z55" s="154">
        <f t="shared" si="50"/>
        <v>0</v>
      </c>
      <c r="AA55" s="154"/>
      <c r="AB55" s="154" t="str">
        <f t="shared" si="59"/>
        <v>0</v>
      </c>
      <c r="AC55" s="154">
        <f t="shared" si="56"/>
        <v>0</v>
      </c>
      <c r="AD55" s="154">
        <f t="shared" si="57"/>
        <v>0</v>
      </c>
      <c r="AE55" s="156">
        <f t="shared" si="15"/>
        <v>0</v>
      </c>
      <c r="AF55" s="154"/>
      <c r="AG55" s="152">
        <f t="shared" si="60"/>
        <v>0</v>
      </c>
      <c r="AH55" s="152">
        <f t="shared" si="58"/>
        <v>0</v>
      </c>
    </row>
    <row r="56" spans="1:34">
      <c r="A56" s="149"/>
      <c r="B56" s="152"/>
      <c r="C56" s="152"/>
      <c r="D56" s="152"/>
      <c r="E56" s="152"/>
      <c r="F56" s="152"/>
      <c r="G56" s="144"/>
      <c r="H56" s="149" t="s">
        <v>132</v>
      </c>
      <c r="I56" s="154"/>
      <c r="J56" s="154"/>
      <c r="K56" s="154"/>
      <c r="L56" s="156">
        <f t="shared" si="39"/>
        <v>0</v>
      </c>
      <c r="M56" s="154">
        <f t="shared" si="40"/>
        <v>0</v>
      </c>
      <c r="N56" s="154" t="str">
        <f t="shared" si="41"/>
        <v>0</v>
      </c>
      <c r="O56" s="144"/>
      <c r="P56" s="149" t="s">
        <v>132</v>
      </c>
      <c r="Q56" s="154"/>
      <c r="R56" s="154"/>
      <c r="S56" s="154"/>
      <c r="T56" s="156">
        <f t="shared" si="53"/>
        <v>0</v>
      </c>
      <c r="U56" s="154">
        <f t="shared" si="54"/>
        <v>0</v>
      </c>
      <c r="V56" s="154" t="str">
        <f t="shared" si="55"/>
        <v>0</v>
      </c>
      <c r="W56" s="144"/>
      <c r="X56" s="156">
        <f t="shared" si="13"/>
        <v>0</v>
      </c>
      <c r="Z56" s="154">
        <f t="shared" si="50"/>
        <v>0</v>
      </c>
      <c r="AA56" s="154"/>
      <c r="AB56" s="154" t="str">
        <f t="shared" si="59"/>
        <v>0</v>
      </c>
      <c r="AC56" s="154">
        <f t="shared" si="56"/>
        <v>0</v>
      </c>
      <c r="AD56" s="154">
        <f t="shared" si="57"/>
        <v>0</v>
      </c>
      <c r="AE56" s="156">
        <f t="shared" si="15"/>
        <v>0</v>
      </c>
      <c r="AF56" s="154"/>
      <c r="AG56" s="152">
        <f t="shared" si="60"/>
        <v>0</v>
      </c>
      <c r="AH56" s="152">
        <f t="shared" si="58"/>
        <v>0</v>
      </c>
    </row>
    <row r="57" spans="1:34">
      <c r="A57" s="149"/>
      <c r="B57" s="152"/>
      <c r="C57" s="152"/>
      <c r="D57" s="152"/>
      <c r="E57" s="152"/>
      <c r="F57" s="153"/>
      <c r="G57" s="144"/>
      <c r="H57" s="149" t="s">
        <v>132</v>
      </c>
      <c r="I57" s="154"/>
      <c r="J57" s="154"/>
      <c r="K57" s="154"/>
      <c r="L57" s="156">
        <f t="shared" si="39"/>
        <v>0</v>
      </c>
      <c r="M57" s="154">
        <f t="shared" si="40"/>
        <v>0</v>
      </c>
      <c r="N57" s="154" t="str">
        <f t="shared" si="41"/>
        <v>0</v>
      </c>
      <c r="O57" s="144"/>
      <c r="P57" s="149" t="s">
        <v>132</v>
      </c>
      <c r="Q57" s="154"/>
      <c r="R57" s="154"/>
      <c r="S57" s="154"/>
      <c r="T57" s="156">
        <f t="shared" ref="T57" si="61">R57*S57</f>
        <v>0</v>
      </c>
      <c r="U57" s="154">
        <f t="shared" ref="U57" si="62">T57*Q57</f>
        <v>0</v>
      </c>
      <c r="V57" s="156">
        <f>T57</f>
        <v>0</v>
      </c>
      <c r="W57" s="144"/>
      <c r="X57" s="156">
        <f t="shared" si="13"/>
        <v>0</v>
      </c>
      <c r="Z57" s="154">
        <f t="shared" si="50"/>
        <v>0</v>
      </c>
      <c r="AA57" s="154"/>
      <c r="AB57" s="154" t="str">
        <f t="shared" si="59"/>
        <v>0</v>
      </c>
      <c r="AC57" s="154">
        <f t="shared" si="56"/>
        <v>0</v>
      </c>
      <c r="AD57" s="154">
        <f t="shared" si="57"/>
        <v>0</v>
      </c>
      <c r="AE57" s="156">
        <f t="shared" si="15"/>
        <v>0</v>
      </c>
      <c r="AF57" s="154"/>
      <c r="AG57" s="152">
        <f t="shared" si="60"/>
        <v>0</v>
      </c>
      <c r="AH57" s="152">
        <f t="shared" si="58"/>
        <v>0</v>
      </c>
    </row>
    <row r="58" spans="1:34">
      <c r="A58" s="149"/>
      <c r="B58" s="152"/>
      <c r="C58" s="152"/>
      <c r="D58" s="152"/>
      <c r="E58" s="152"/>
      <c r="F58" s="153"/>
      <c r="G58" s="144"/>
      <c r="H58" s="149" t="s">
        <v>132</v>
      </c>
      <c r="I58" s="154"/>
      <c r="J58" s="154"/>
      <c r="K58" s="154"/>
      <c r="L58" s="156">
        <f t="shared" si="39"/>
        <v>0</v>
      </c>
      <c r="M58" s="154">
        <f t="shared" si="40"/>
        <v>0</v>
      </c>
      <c r="N58" s="154" t="str">
        <f t="shared" si="41"/>
        <v>0</v>
      </c>
      <c r="O58" s="144"/>
      <c r="P58" s="149" t="s">
        <v>132</v>
      </c>
      <c r="Q58" s="154"/>
      <c r="R58" s="154"/>
      <c r="S58" s="154"/>
      <c r="T58" s="156">
        <f t="shared" si="53"/>
        <v>0</v>
      </c>
      <c r="U58" s="154">
        <f t="shared" si="54"/>
        <v>0</v>
      </c>
      <c r="V58" s="156">
        <f>T58</f>
        <v>0</v>
      </c>
      <c r="W58" s="144"/>
      <c r="X58" s="156">
        <f t="shared" si="13"/>
        <v>0</v>
      </c>
      <c r="Z58" s="154">
        <f t="shared" si="50"/>
        <v>0</v>
      </c>
      <c r="AA58" s="154"/>
      <c r="AB58" s="154" t="str">
        <f t="shared" si="59"/>
        <v>0</v>
      </c>
      <c r="AC58" s="154">
        <f t="shared" si="56"/>
        <v>0</v>
      </c>
      <c r="AD58" s="154">
        <f t="shared" si="57"/>
        <v>0</v>
      </c>
      <c r="AE58" s="156">
        <f t="shared" si="15"/>
        <v>0</v>
      </c>
      <c r="AF58" s="154"/>
      <c r="AG58" s="152">
        <f t="shared" si="60"/>
        <v>0</v>
      </c>
      <c r="AH58" s="152">
        <f t="shared" si="58"/>
        <v>0</v>
      </c>
    </row>
    <row r="59" spans="1:34">
      <c r="A59" s="149"/>
      <c r="B59" s="152"/>
      <c r="C59" s="152"/>
      <c r="D59" s="152"/>
      <c r="E59" s="152"/>
      <c r="F59" s="153"/>
      <c r="G59" s="144"/>
      <c r="H59" s="149" t="s">
        <v>132</v>
      </c>
      <c r="I59" s="154"/>
      <c r="J59" s="154"/>
      <c r="K59" s="154"/>
      <c r="L59" s="156">
        <f t="shared" si="39"/>
        <v>0</v>
      </c>
      <c r="M59" s="154">
        <f t="shared" si="40"/>
        <v>0</v>
      </c>
      <c r="N59" s="154" t="str">
        <f t="shared" si="41"/>
        <v>0</v>
      </c>
      <c r="O59" s="144"/>
      <c r="P59" s="149" t="s">
        <v>132</v>
      </c>
      <c r="Q59" s="154"/>
      <c r="R59" s="154"/>
      <c r="S59" s="154"/>
      <c r="T59" s="156">
        <f t="shared" si="53"/>
        <v>0</v>
      </c>
      <c r="U59" s="154">
        <f t="shared" si="54"/>
        <v>0</v>
      </c>
      <c r="V59" s="154" t="str">
        <f t="shared" si="55"/>
        <v>0</v>
      </c>
      <c r="W59" s="144"/>
      <c r="X59" s="156">
        <f t="shared" si="13"/>
        <v>0</v>
      </c>
      <c r="Z59" s="154">
        <f t="shared" si="50"/>
        <v>0</v>
      </c>
      <c r="AA59" s="154"/>
      <c r="AB59" s="154" t="str">
        <f t="shared" si="59"/>
        <v>0</v>
      </c>
      <c r="AC59" s="154">
        <f t="shared" si="56"/>
        <v>0</v>
      </c>
      <c r="AD59" s="154">
        <f t="shared" si="57"/>
        <v>0</v>
      </c>
      <c r="AE59" s="156">
        <f t="shared" si="15"/>
        <v>0</v>
      </c>
      <c r="AF59" s="154"/>
      <c r="AG59" s="152">
        <f t="shared" si="60"/>
        <v>0</v>
      </c>
      <c r="AH59" s="152">
        <f t="shared" si="58"/>
        <v>0</v>
      </c>
    </row>
    <row r="60" spans="1:34">
      <c r="A60" s="149"/>
      <c r="B60" s="152"/>
      <c r="C60" s="152"/>
      <c r="D60" s="152"/>
      <c r="E60" s="152"/>
      <c r="F60" s="153"/>
      <c r="G60" s="144"/>
      <c r="H60" s="149" t="s">
        <v>132</v>
      </c>
      <c r="I60" s="154"/>
      <c r="J60" s="154"/>
      <c r="K60" s="154"/>
      <c r="L60" s="156">
        <f t="shared" si="39"/>
        <v>0</v>
      </c>
      <c r="M60" s="154">
        <f t="shared" si="40"/>
        <v>0</v>
      </c>
      <c r="N60" s="154" t="str">
        <f t="shared" si="41"/>
        <v>0</v>
      </c>
      <c r="O60" s="144"/>
      <c r="P60" s="149" t="s">
        <v>132</v>
      </c>
      <c r="Q60" s="154"/>
      <c r="R60" s="154"/>
      <c r="S60" s="154"/>
      <c r="T60" s="156">
        <f t="shared" si="53"/>
        <v>0</v>
      </c>
      <c r="U60" s="154">
        <f t="shared" si="54"/>
        <v>0</v>
      </c>
      <c r="V60" s="154" t="str">
        <f t="shared" si="55"/>
        <v>0</v>
      </c>
      <c r="W60" s="144"/>
      <c r="X60" s="156">
        <f t="shared" si="13"/>
        <v>0</v>
      </c>
      <c r="Z60" s="154">
        <f t="shared" si="50"/>
        <v>0</v>
      </c>
      <c r="AA60" s="154"/>
      <c r="AB60" s="154" t="str">
        <f t="shared" si="59"/>
        <v>0</v>
      </c>
      <c r="AC60" s="154">
        <f t="shared" si="56"/>
        <v>0</v>
      </c>
      <c r="AD60" s="154">
        <f t="shared" si="57"/>
        <v>0</v>
      </c>
      <c r="AE60" s="156">
        <f t="shared" si="15"/>
        <v>0</v>
      </c>
      <c r="AF60" s="154"/>
      <c r="AG60" s="152">
        <f t="shared" si="60"/>
        <v>0</v>
      </c>
      <c r="AH60" s="152">
        <f t="shared" si="58"/>
        <v>0</v>
      </c>
    </row>
    <row r="61" spans="1:34">
      <c r="A61" s="149"/>
      <c r="B61" s="152"/>
      <c r="C61" s="152"/>
      <c r="D61" s="152">
        <f t="shared" ref="D61:D65" si="63">B61*C61</f>
        <v>0</v>
      </c>
      <c r="E61" s="152">
        <f t="shared" ref="E61:E65" si="64">D61</f>
        <v>0</v>
      </c>
      <c r="F61" s="153"/>
      <c r="G61" s="144"/>
      <c r="H61" s="149" t="s">
        <v>132</v>
      </c>
      <c r="I61" s="154"/>
      <c r="J61" s="154"/>
      <c r="K61" s="154"/>
      <c r="L61" s="156">
        <f t="shared" si="39"/>
        <v>0</v>
      </c>
      <c r="M61" s="154">
        <f t="shared" si="40"/>
        <v>0</v>
      </c>
      <c r="N61" s="154" t="str">
        <f t="shared" si="41"/>
        <v>0</v>
      </c>
      <c r="O61" s="144"/>
      <c r="P61" s="149" t="s">
        <v>132</v>
      </c>
      <c r="Q61" s="154"/>
      <c r="R61" s="154"/>
      <c r="S61" s="154"/>
      <c r="T61" s="156">
        <f t="shared" si="53"/>
        <v>0</v>
      </c>
      <c r="U61" s="154">
        <f t="shared" si="54"/>
        <v>0</v>
      </c>
      <c r="V61" s="154" t="str">
        <f t="shared" si="55"/>
        <v>0</v>
      </c>
      <c r="W61" s="144"/>
      <c r="X61" s="156">
        <f t="shared" si="13"/>
        <v>0</v>
      </c>
      <c r="Z61" s="154">
        <f t="shared" si="50"/>
        <v>0</v>
      </c>
      <c r="AA61" s="154"/>
      <c r="AB61" s="154" t="str">
        <f t="shared" si="59"/>
        <v>0</v>
      </c>
      <c r="AC61" s="154">
        <f t="shared" si="56"/>
        <v>0</v>
      </c>
      <c r="AD61" s="154">
        <f t="shared" si="57"/>
        <v>0</v>
      </c>
      <c r="AE61" s="156">
        <f t="shared" si="15"/>
        <v>0</v>
      </c>
      <c r="AF61" s="154"/>
      <c r="AG61" s="152">
        <f t="shared" si="60"/>
        <v>0</v>
      </c>
      <c r="AH61" s="152">
        <f t="shared" si="58"/>
        <v>0</v>
      </c>
    </row>
    <row r="62" spans="1:34">
      <c r="A62" s="149"/>
      <c r="B62" s="152"/>
      <c r="C62" s="152"/>
      <c r="D62" s="152">
        <f t="shared" si="63"/>
        <v>0</v>
      </c>
      <c r="E62" s="152">
        <f t="shared" si="64"/>
        <v>0</v>
      </c>
      <c r="F62" s="152"/>
      <c r="G62" s="144"/>
      <c r="H62" s="149" t="s">
        <v>132</v>
      </c>
      <c r="I62" s="154"/>
      <c r="J62" s="154"/>
      <c r="K62" s="154"/>
      <c r="L62" s="156">
        <f t="shared" si="39"/>
        <v>0</v>
      </c>
      <c r="M62" s="154">
        <f t="shared" si="40"/>
        <v>0</v>
      </c>
      <c r="N62" s="154" t="str">
        <f t="shared" si="41"/>
        <v>0</v>
      </c>
      <c r="O62" s="144"/>
      <c r="P62" s="149" t="s">
        <v>132</v>
      </c>
      <c r="Q62" s="154"/>
      <c r="R62" s="154"/>
      <c r="S62" s="154"/>
      <c r="T62" s="156">
        <f t="shared" si="53"/>
        <v>0</v>
      </c>
      <c r="U62" s="154">
        <f t="shared" si="54"/>
        <v>0</v>
      </c>
      <c r="V62" s="154" t="str">
        <f t="shared" si="55"/>
        <v>0</v>
      </c>
      <c r="W62" s="144"/>
      <c r="X62" s="156">
        <f t="shared" si="13"/>
        <v>0</v>
      </c>
      <c r="Z62" s="154">
        <f t="shared" si="50"/>
        <v>0</v>
      </c>
      <c r="AA62" s="154"/>
      <c r="AB62" s="154" t="str">
        <f>IF(AA62="","0",(AA62*C62)-(N62+V62))</f>
        <v>0</v>
      </c>
      <c r="AC62" s="154">
        <f>IF(E62="",X62,X62*2)</f>
        <v>0</v>
      </c>
      <c r="AD62" s="154">
        <f>IF(F62="",0,X62)</f>
        <v>0</v>
      </c>
      <c r="AE62" s="156">
        <f t="shared" si="15"/>
        <v>0</v>
      </c>
      <c r="AF62" s="154"/>
      <c r="AG62" s="152">
        <f t="shared" si="60"/>
        <v>0</v>
      </c>
      <c r="AH62" s="152">
        <f>AD62-AG62</f>
        <v>0</v>
      </c>
    </row>
    <row r="63" spans="1:34">
      <c r="A63" s="149"/>
      <c r="B63" s="152"/>
      <c r="C63" s="152"/>
      <c r="D63" s="152">
        <f t="shared" si="63"/>
        <v>0</v>
      </c>
      <c r="E63" s="152">
        <f t="shared" si="64"/>
        <v>0</v>
      </c>
      <c r="F63" s="152"/>
      <c r="G63" s="144"/>
      <c r="H63" s="149"/>
      <c r="I63" s="154"/>
      <c r="J63" s="154"/>
      <c r="K63" s="154"/>
      <c r="L63" s="156">
        <f t="shared" si="39"/>
        <v>0</v>
      </c>
      <c r="M63" s="154">
        <f t="shared" si="40"/>
        <v>0</v>
      </c>
      <c r="N63" s="154" t="str">
        <f t="shared" si="41"/>
        <v>0</v>
      </c>
      <c r="O63" s="144"/>
      <c r="P63" s="149"/>
      <c r="Q63" s="154"/>
      <c r="R63" s="154"/>
      <c r="S63" s="154"/>
      <c r="T63" s="156">
        <f t="shared" ref="T63:T65" si="65">R63*S63</f>
        <v>0</v>
      </c>
      <c r="U63" s="154">
        <f t="shared" ref="U63:U65" si="66">T63*Q63</f>
        <v>0</v>
      </c>
      <c r="V63" s="154" t="str">
        <f t="shared" ref="V63:V65" si="67">IF(U63&gt;=1.5,U63,"0")</f>
        <v>0</v>
      </c>
      <c r="W63" s="144"/>
      <c r="X63" s="156">
        <f t="shared" si="13"/>
        <v>0</v>
      </c>
      <c r="Z63" s="154">
        <f t="shared" si="50"/>
        <v>0</v>
      </c>
      <c r="AA63" s="154"/>
      <c r="AB63" s="154" t="str">
        <f t="shared" ref="AB63:AB65" si="68">IF(AA63="","0",(AA63*C63)-(N63+V63))</f>
        <v>0</v>
      </c>
      <c r="AC63" s="154">
        <f t="shared" ref="AC63:AC65" si="69">IF(E63="",X63,X63*2)</f>
        <v>0</v>
      </c>
      <c r="AD63" s="154">
        <f t="shared" ref="AD63:AD65" si="70">IF(F63="",0,X63)</f>
        <v>0</v>
      </c>
      <c r="AE63" s="156">
        <f t="shared" si="15"/>
        <v>0</v>
      </c>
      <c r="AF63" s="154"/>
      <c r="AG63" s="152">
        <f t="shared" si="60"/>
        <v>0</v>
      </c>
      <c r="AH63" s="152">
        <f t="shared" ref="AH63:AH65" si="71">AD63-AG63</f>
        <v>0</v>
      </c>
    </row>
    <row r="64" spans="1:34">
      <c r="A64" s="149"/>
      <c r="B64" s="152"/>
      <c r="C64" s="152"/>
      <c r="D64" s="152">
        <f t="shared" si="63"/>
        <v>0</v>
      </c>
      <c r="E64" s="152">
        <f t="shared" si="64"/>
        <v>0</v>
      </c>
      <c r="F64" s="152"/>
      <c r="G64" s="144"/>
      <c r="H64" s="149"/>
      <c r="I64" s="154"/>
      <c r="J64" s="154"/>
      <c r="K64" s="154"/>
      <c r="L64" s="156">
        <f t="shared" si="39"/>
        <v>0</v>
      </c>
      <c r="M64" s="154">
        <f t="shared" si="40"/>
        <v>0</v>
      </c>
      <c r="N64" s="154" t="str">
        <f t="shared" si="41"/>
        <v>0</v>
      </c>
      <c r="O64" s="144"/>
      <c r="P64" s="149"/>
      <c r="Q64" s="154"/>
      <c r="R64" s="154"/>
      <c r="S64" s="154"/>
      <c r="T64" s="156">
        <f t="shared" si="65"/>
        <v>0</v>
      </c>
      <c r="U64" s="154">
        <f t="shared" si="66"/>
        <v>0</v>
      </c>
      <c r="V64" s="154" t="str">
        <f t="shared" si="67"/>
        <v>0</v>
      </c>
      <c r="W64" s="144"/>
      <c r="X64" s="156">
        <f t="shared" si="13"/>
        <v>0</v>
      </c>
      <c r="Z64" s="154">
        <f t="shared" si="50"/>
        <v>0</v>
      </c>
      <c r="AA64" s="154"/>
      <c r="AB64" s="154" t="str">
        <f t="shared" si="68"/>
        <v>0</v>
      </c>
      <c r="AC64" s="154">
        <f t="shared" si="69"/>
        <v>0</v>
      </c>
      <c r="AD64" s="154">
        <f t="shared" si="70"/>
        <v>0</v>
      </c>
      <c r="AE64" s="156">
        <f t="shared" si="15"/>
        <v>0</v>
      </c>
      <c r="AF64" s="154"/>
      <c r="AG64" s="152">
        <f t="shared" si="60"/>
        <v>0</v>
      </c>
      <c r="AH64" s="152">
        <f t="shared" si="71"/>
        <v>0</v>
      </c>
    </row>
    <row r="65" spans="1:34">
      <c r="A65" s="149"/>
      <c r="B65" s="152"/>
      <c r="C65" s="152"/>
      <c r="D65" s="152">
        <f t="shared" si="63"/>
        <v>0</v>
      </c>
      <c r="E65" s="152">
        <f t="shared" si="64"/>
        <v>0</v>
      </c>
      <c r="F65" s="152"/>
      <c r="G65" s="144"/>
      <c r="H65" s="149"/>
      <c r="I65" s="154"/>
      <c r="J65" s="154"/>
      <c r="K65" s="154"/>
      <c r="L65" s="156">
        <f t="shared" si="39"/>
        <v>0</v>
      </c>
      <c r="M65" s="154">
        <f t="shared" si="40"/>
        <v>0</v>
      </c>
      <c r="N65" s="154" t="str">
        <f t="shared" si="41"/>
        <v>0</v>
      </c>
      <c r="O65" s="144"/>
      <c r="P65" s="149"/>
      <c r="Q65" s="154"/>
      <c r="R65" s="154"/>
      <c r="S65" s="154"/>
      <c r="T65" s="156">
        <f t="shared" si="65"/>
        <v>0</v>
      </c>
      <c r="U65" s="154">
        <f t="shared" si="66"/>
        <v>0</v>
      </c>
      <c r="V65" s="154" t="str">
        <f t="shared" si="67"/>
        <v>0</v>
      </c>
      <c r="W65" s="144"/>
      <c r="X65" s="156">
        <f t="shared" si="13"/>
        <v>0</v>
      </c>
      <c r="Z65" s="154">
        <f t="shared" si="50"/>
        <v>0</v>
      </c>
      <c r="AA65" s="154"/>
      <c r="AB65" s="154" t="str">
        <f t="shared" si="68"/>
        <v>0</v>
      </c>
      <c r="AC65" s="154">
        <f t="shared" si="69"/>
        <v>0</v>
      </c>
      <c r="AD65" s="154">
        <f t="shared" si="70"/>
        <v>0</v>
      </c>
      <c r="AE65" s="156">
        <f t="shared" si="15"/>
        <v>0</v>
      </c>
      <c r="AF65" s="154"/>
      <c r="AG65" s="152">
        <f t="shared" si="60"/>
        <v>0</v>
      </c>
      <c r="AH65" s="152">
        <f t="shared" si="71"/>
        <v>0</v>
      </c>
    </row>
    <row r="66" spans="1:34">
      <c r="A66" s="149"/>
      <c r="B66" s="152"/>
      <c r="C66" s="152"/>
      <c r="D66" s="152"/>
      <c r="E66" s="153"/>
      <c r="F66" s="153"/>
      <c r="G66" s="144"/>
      <c r="H66" s="149"/>
      <c r="I66" s="154"/>
      <c r="J66" s="154"/>
      <c r="K66" s="154"/>
      <c r="L66" s="156"/>
      <c r="M66" s="154"/>
      <c r="N66" s="154"/>
      <c r="O66" s="144"/>
      <c r="P66" s="149"/>
      <c r="Q66" s="154"/>
      <c r="R66" s="154"/>
      <c r="S66" s="154"/>
      <c r="T66" s="156"/>
      <c r="U66" s="154"/>
      <c r="V66" s="154"/>
      <c r="W66" s="144"/>
      <c r="X66" s="156"/>
      <c r="Z66" s="154"/>
      <c r="AA66" s="154"/>
      <c r="AB66" s="154"/>
      <c r="AC66" s="154"/>
      <c r="AD66" s="154"/>
      <c r="AE66" s="154"/>
      <c r="AF66" s="154"/>
      <c r="AG66" s="152"/>
      <c r="AH66" s="152"/>
    </row>
    <row r="67" spans="1:34">
      <c r="A67" s="149"/>
      <c r="B67" s="508" t="s">
        <v>438</v>
      </c>
      <c r="C67" s="509"/>
      <c r="D67" s="509"/>
      <c r="E67" s="509"/>
      <c r="F67" s="510"/>
      <c r="G67" s="144"/>
      <c r="H67" s="149"/>
      <c r="I67" s="149"/>
      <c r="J67" s="149"/>
      <c r="K67" s="149"/>
      <c r="L67" s="157"/>
      <c r="M67" s="157"/>
      <c r="N67" s="157"/>
      <c r="O67" s="144"/>
      <c r="P67" s="149"/>
      <c r="Q67" s="149"/>
      <c r="R67" s="149"/>
      <c r="S67" s="149"/>
      <c r="T67" s="157"/>
      <c r="U67" s="149"/>
      <c r="V67" s="149"/>
      <c r="W67" s="144"/>
      <c r="X67" s="158">
        <f>SUM(X5:X66)</f>
        <v>503.2</v>
      </c>
      <c r="Z67" s="158">
        <f>SUM(Z5:Z66)</f>
        <v>1006.4</v>
      </c>
      <c r="AA67" s="158"/>
      <c r="AB67" s="158">
        <f>SUM(AB5:AB66)</f>
        <v>89.7</v>
      </c>
      <c r="AC67" s="158">
        <f>SUM(AC5:AC66)</f>
        <v>636.4</v>
      </c>
      <c r="AD67" s="158">
        <f>SUM(AD5:AD66)</f>
        <v>370</v>
      </c>
      <c r="AE67" s="158">
        <f>SUM(AE5:AE66)</f>
        <v>546.70000000000005</v>
      </c>
      <c r="AF67" s="159"/>
      <c r="AG67" s="158">
        <f>SUM(AG50:AG66)</f>
        <v>0</v>
      </c>
      <c r="AH67" s="158">
        <f>SUM(AH5:AH66)</f>
        <v>370</v>
      </c>
    </row>
    <row r="68" spans="1:34">
      <c r="A68" s="149" t="s">
        <v>133</v>
      </c>
      <c r="B68" s="152"/>
      <c r="C68" s="152"/>
      <c r="D68" s="152">
        <f>SUM(C68*B68)</f>
        <v>0</v>
      </c>
      <c r="E68" s="152">
        <f t="shared" ref="E68:E69" si="72">D68</f>
        <v>0</v>
      </c>
      <c r="F68" s="152"/>
      <c r="G68" s="144"/>
      <c r="H68" s="149" t="s">
        <v>132</v>
      </c>
      <c r="I68" s="154"/>
      <c r="J68" s="154"/>
      <c r="K68" s="154"/>
      <c r="L68" s="156">
        <f t="shared" ref="L68:L70" si="73">J68*K68</f>
        <v>0</v>
      </c>
      <c r="M68" s="154">
        <f t="shared" ref="M68:M70" si="74">I68*L68</f>
        <v>0</v>
      </c>
      <c r="N68" s="154" t="str">
        <f t="shared" si="11"/>
        <v>0</v>
      </c>
      <c r="O68" s="144"/>
      <c r="P68" s="149" t="s">
        <v>132</v>
      </c>
      <c r="Q68" s="154"/>
      <c r="R68" s="154"/>
      <c r="S68" s="154"/>
      <c r="T68" s="156">
        <f t="shared" ref="T68:T70" si="75">R68*S68</f>
        <v>0</v>
      </c>
      <c r="U68" s="154">
        <f t="shared" ref="U68:U70" si="76">T68*Q68</f>
        <v>0</v>
      </c>
      <c r="V68" s="154" t="str">
        <f t="shared" ref="V68:V70" si="77">IF(U68&gt;=1.5,U68,"0")</f>
        <v>0</v>
      </c>
      <c r="W68" s="144"/>
      <c r="X68" s="156">
        <f>(IF(E68="",F68,E68))-(N68+V68)</f>
        <v>0</v>
      </c>
      <c r="Z68" s="154">
        <f t="shared" ref="Z68:Z70" si="78">X68*2</f>
        <v>0</v>
      </c>
      <c r="AA68" s="154"/>
      <c r="AB68" s="154" t="str">
        <f t="shared" ref="AB68:AB69" si="79">IF(AA68="","0",(AA68*C68)-(N68+V68))</f>
        <v>0</v>
      </c>
      <c r="AC68" s="154">
        <f t="shared" ref="AC68:AC69" si="80">IF(E68="",X68,X68*2)</f>
        <v>0</v>
      </c>
      <c r="AD68" s="154">
        <f t="shared" ref="AD68:AD69" si="81">IF(F68="",0,X68)</f>
        <v>0</v>
      </c>
      <c r="AE68" s="154">
        <f t="shared" ref="AE68:AE69" si="82">AC68</f>
        <v>0</v>
      </c>
      <c r="AF68" s="154"/>
      <c r="AG68" s="160">
        <f t="shared" ref="AG68:AG70" si="83">C68*AF68</f>
        <v>0</v>
      </c>
      <c r="AH68" s="152">
        <f t="shared" ref="AH68:AH70" si="84">AD68-AG68</f>
        <v>0</v>
      </c>
    </row>
    <row r="69" spans="1:34">
      <c r="A69" s="149" t="s">
        <v>134</v>
      </c>
      <c r="B69" s="152"/>
      <c r="C69" s="152"/>
      <c r="D69" s="152">
        <f t="shared" ref="D69" si="85">SUM(C69*B69)</f>
        <v>0</v>
      </c>
      <c r="E69" s="152">
        <f t="shared" si="72"/>
        <v>0</v>
      </c>
      <c r="F69" s="152"/>
      <c r="G69" s="144"/>
      <c r="H69" s="149"/>
      <c r="I69" s="154"/>
      <c r="J69" s="154"/>
      <c r="K69" s="154"/>
      <c r="L69" s="156">
        <f t="shared" si="73"/>
        <v>0</v>
      </c>
      <c r="M69" s="154">
        <f t="shared" si="74"/>
        <v>0</v>
      </c>
      <c r="N69" s="154" t="str">
        <f t="shared" si="11"/>
        <v>0</v>
      </c>
      <c r="O69" s="144"/>
      <c r="P69" s="149" t="s">
        <v>132</v>
      </c>
      <c r="Q69" s="154"/>
      <c r="R69" s="154"/>
      <c r="S69" s="154"/>
      <c r="T69" s="156">
        <f t="shared" si="75"/>
        <v>0</v>
      </c>
      <c r="U69" s="154">
        <f t="shared" si="76"/>
        <v>0</v>
      </c>
      <c r="V69" s="154" t="str">
        <f t="shared" si="77"/>
        <v>0</v>
      </c>
      <c r="W69" s="144"/>
      <c r="X69" s="156">
        <f t="shared" ref="X69:X70" si="86">(IF(E69="",F69,E69))-(N69+V69)</f>
        <v>0</v>
      </c>
      <c r="Z69" s="154">
        <f t="shared" si="78"/>
        <v>0</v>
      </c>
      <c r="AA69" s="154"/>
      <c r="AB69" s="154" t="str">
        <f t="shared" si="79"/>
        <v>0</v>
      </c>
      <c r="AC69" s="154">
        <f t="shared" si="80"/>
        <v>0</v>
      </c>
      <c r="AD69" s="154">
        <f t="shared" si="81"/>
        <v>0</v>
      </c>
      <c r="AE69" s="154">
        <f t="shared" si="82"/>
        <v>0</v>
      </c>
      <c r="AF69" s="154"/>
      <c r="AG69" s="160">
        <f t="shared" si="83"/>
        <v>0</v>
      </c>
      <c r="AH69" s="152">
        <f t="shared" si="84"/>
        <v>0</v>
      </c>
    </row>
    <row r="70" spans="1:34">
      <c r="A70" s="149" t="s">
        <v>500</v>
      </c>
      <c r="B70" s="152"/>
      <c r="C70" s="152"/>
      <c r="D70" s="152">
        <f t="shared" ref="D70" si="87">SUM(C70*B70)</f>
        <v>0</v>
      </c>
      <c r="E70" s="152">
        <f t="shared" ref="E70" si="88">D70</f>
        <v>0</v>
      </c>
      <c r="F70" s="152"/>
      <c r="G70" s="144"/>
      <c r="H70" s="149"/>
      <c r="I70" s="154"/>
      <c r="J70" s="154"/>
      <c r="K70" s="154"/>
      <c r="L70" s="156">
        <f t="shared" si="73"/>
        <v>0</v>
      </c>
      <c r="M70" s="154">
        <f t="shared" si="74"/>
        <v>0</v>
      </c>
      <c r="N70" s="154" t="str">
        <f t="shared" si="11"/>
        <v>0</v>
      </c>
      <c r="O70" s="144"/>
      <c r="P70" s="149" t="s">
        <v>132</v>
      </c>
      <c r="Q70" s="154"/>
      <c r="R70" s="154"/>
      <c r="S70" s="154"/>
      <c r="T70" s="156">
        <f t="shared" si="75"/>
        <v>0</v>
      </c>
      <c r="U70" s="154">
        <f t="shared" si="76"/>
        <v>0</v>
      </c>
      <c r="V70" s="154" t="str">
        <f t="shared" si="77"/>
        <v>0</v>
      </c>
      <c r="W70" s="144"/>
      <c r="X70" s="156">
        <f t="shared" si="86"/>
        <v>0</v>
      </c>
      <c r="Z70" s="154">
        <f t="shared" si="78"/>
        <v>0</v>
      </c>
      <c r="AA70" s="154"/>
      <c r="AB70" s="154" t="str">
        <f t="shared" ref="AB70" si="89">IF(AA70="","0",(AA70*C70)-(N70+V70))</f>
        <v>0</v>
      </c>
      <c r="AC70" s="154"/>
      <c r="AD70" s="154">
        <f t="shared" ref="AD70" si="90">IF(F70="",0,X70)</f>
        <v>0</v>
      </c>
      <c r="AE70" s="154"/>
      <c r="AF70" s="154"/>
      <c r="AG70" s="160">
        <f t="shared" si="83"/>
        <v>0</v>
      </c>
      <c r="AH70" s="152">
        <f t="shared" si="84"/>
        <v>0</v>
      </c>
    </row>
    <row r="71" spans="1:34">
      <c r="A71" s="161"/>
      <c r="B71" s="149"/>
      <c r="C71" s="157"/>
      <c r="D71" s="157"/>
      <c r="E71" s="149"/>
      <c r="F71" s="149"/>
      <c r="G71" s="154"/>
      <c r="H71" s="149"/>
      <c r="I71" s="149"/>
      <c r="J71" s="149"/>
      <c r="K71" s="149"/>
      <c r="L71" s="158">
        <f>SUM(L68:L70)</f>
        <v>0</v>
      </c>
      <c r="M71" s="158">
        <f>SUM(M68:M70)</f>
        <v>0</v>
      </c>
      <c r="N71" s="158">
        <f>SUM(N68:N70)</f>
        <v>0</v>
      </c>
      <c r="O71" s="154"/>
      <c r="P71" s="149"/>
      <c r="Q71" s="149"/>
      <c r="R71" s="149"/>
      <c r="S71" s="149"/>
      <c r="T71" s="158">
        <f>SUM(T68:T70)</f>
        <v>0</v>
      </c>
      <c r="U71" s="158">
        <f>SUM(U68:U70)</f>
        <v>0</v>
      </c>
      <c r="V71" s="158">
        <f>SUM(V68:V70)</f>
        <v>0</v>
      </c>
      <c r="W71" s="154"/>
      <c r="X71" s="158">
        <f>SUM(X68:X70)</f>
        <v>0</v>
      </c>
      <c r="Y71" s="162"/>
      <c r="Z71" s="158">
        <f>SUM(Z68:Z70)</f>
        <v>0</v>
      </c>
      <c r="AA71" s="158"/>
      <c r="AB71" s="158">
        <f>SUM(AB68:AB70)</f>
        <v>0</v>
      </c>
      <c r="AC71" s="158">
        <f>SUM(AC68:AC70)</f>
        <v>0</v>
      </c>
      <c r="AD71" s="158">
        <f>SUM(AD68:AD70)</f>
        <v>0</v>
      </c>
      <c r="AE71" s="158">
        <f>SUM(AE68:AE70)</f>
        <v>0</v>
      </c>
      <c r="AF71" s="158"/>
      <c r="AG71" s="158">
        <f>SUM(AG68:AG70)</f>
        <v>0</v>
      </c>
      <c r="AH71" s="158">
        <f>SUM(AH68:AH70)</f>
        <v>0</v>
      </c>
    </row>
    <row r="72" spans="1:34" s="163" customFormat="1">
      <c r="B72" s="150"/>
      <c r="C72" s="164"/>
      <c r="D72" s="164"/>
      <c r="E72" s="150"/>
      <c r="F72" s="150"/>
      <c r="G72" s="150"/>
      <c r="H72" s="150"/>
      <c r="I72" s="150"/>
      <c r="J72" s="150"/>
      <c r="K72" s="150"/>
      <c r="L72" s="164"/>
      <c r="M72" s="164"/>
      <c r="N72" s="164"/>
      <c r="O72" s="150"/>
      <c r="P72" s="150"/>
      <c r="Q72" s="150"/>
      <c r="R72" s="150"/>
      <c r="S72" s="150"/>
      <c r="T72" s="164"/>
      <c r="U72" s="150"/>
      <c r="V72" s="150"/>
      <c r="W72" s="150"/>
      <c r="X72" s="164"/>
      <c r="Z72" s="150"/>
      <c r="AA72" s="150"/>
      <c r="AB72" s="150"/>
    </row>
    <row r="73" spans="1:34" s="163" customFormat="1">
      <c r="B73" s="150"/>
      <c r="C73" s="164"/>
      <c r="D73" s="164"/>
      <c r="E73" s="150"/>
      <c r="F73" s="150"/>
      <c r="G73" s="150"/>
      <c r="H73" s="150"/>
      <c r="I73" s="150"/>
      <c r="J73" s="150"/>
      <c r="K73" s="150"/>
      <c r="L73" s="164"/>
      <c r="M73" s="164"/>
      <c r="N73" s="164"/>
      <c r="O73" s="150"/>
      <c r="P73" s="150"/>
      <c r="Q73" s="150"/>
      <c r="R73" s="150"/>
      <c r="S73" s="150"/>
      <c r="T73" s="164"/>
      <c r="U73" s="150"/>
      <c r="V73" s="150"/>
      <c r="W73" s="150"/>
      <c r="X73" s="164"/>
      <c r="Z73" s="150"/>
      <c r="AA73" s="150"/>
      <c r="AB73" s="150"/>
    </row>
    <row r="74" spans="1:34" s="166" customFormat="1" ht="24.95" customHeight="1">
      <c r="A74" s="165"/>
      <c r="C74" s="167"/>
      <c r="D74" s="167"/>
      <c r="H74" s="511" t="s">
        <v>135</v>
      </c>
      <c r="I74" s="511"/>
      <c r="J74" s="511"/>
      <c r="K74" s="511"/>
      <c r="L74" s="511"/>
      <c r="M74" s="511"/>
      <c r="N74" s="167"/>
      <c r="P74" s="165"/>
      <c r="X74" s="168">
        <f>X67+X71</f>
        <v>503.2</v>
      </c>
      <c r="Y74" s="165"/>
      <c r="Z74" s="168">
        <f>Z67+Z71</f>
        <v>1006.4</v>
      </c>
      <c r="AA74" s="168">
        <f t="shared" ref="AA74:AE74" si="91">AA67+AA71</f>
        <v>0</v>
      </c>
      <c r="AB74" s="168">
        <f t="shared" si="91"/>
        <v>89.7</v>
      </c>
      <c r="AC74" s="168">
        <f t="shared" si="91"/>
        <v>636.4</v>
      </c>
      <c r="AD74" s="168">
        <f t="shared" si="91"/>
        <v>370</v>
      </c>
      <c r="AE74" s="168">
        <f t="shared" si="91"/>
        <v>546.70000000000005</v>
      </c>
      <c r="AF74" s="169"/>
      <c r="AG74" s="168">
        <f>AG67+AG71</f>
        <v>0</v>
      </c>
      <c r="AH74" s="168">
        <f>AH67+AH71</f>
        <v>370</v>
      </c>
    </row>
    <row r="75" spans="1:34" s="170" customFormat="1">
      <c r="A75" s="163"/>
      <c r="C75" s="171"/>
      <c r="D75" s="171"/>
      <c r="H75" s="163"/>
      <c r="P75" s="163"/>
      <c r="X75" s="171"/>
    </row>
    <row r="77" spans="1:34" ht="44.25" customHeight="1">
      <c r="A77" s="512" t="s">
        <v>439</v>
      </c>
      <c r="B77" s="512"/>
      <c r="C77" s="512"/>
      <c r="D77" s="512"/>
      <c r="E77" s="512"/>
      <c r="F77" s="512"/>
      <c r="H77" s="512" t="s">
        <v>440</v>
      </c>
      <c r="I77" s="512"/>
      <c r="J77" s="512"/>
      <c r="K77" s="512"/>
      <c r="L77" s="512"/>
      <c r="M77" s="512"/>
      <c r="P77" s="512" t="s">
        <v>454</v>
      </c>
      <c r="Q77" s="512"/>
      <c r="R77" s="512"/>
      <c r="S77" s="512"/>
      <c r="T77" s="512"/>
      <c r="U77" s="512"/>
      <c r="V77" s="512"/>
    </row>
    <row r="78" spans="1:34" ht="30" customHeight="1">
      <c r="A78" s="512" t="s">
        <v>345</v>
      </c>
      <c r="B78" s="512"/>
      <c r="C78" s="512"/>
      <c r="D78" s="512"/>
      <c r="E78" s="173" t="s">
        <v>441</v>
      </c>
      <c r="F78" s="174" t="s">
        <v>346</v>
      </c>
      <c r="H78" s="513" t="s">
        <v>414</v>
      </c>
      <c r="I78" s="513"/>
      <c r="J78" s="513" t="s">
        <v>441</v>
      </c>
      <c r="K78" s="513"/>
      <c r="L78" s="512" t="s">
        <v>442</v>
      </c>
      <c r="M78" s="512"/>
      <c r="P78" s="175" t="s">
        <v>122</v>
      </c>
      <c r="Q78" s="514" t="s">
        <v>499</v>
      </c>
      <c r="R78" s="514"/>
      <c r="S78" s="512" t="s">
        <v>346</v>
      </c>
      <c r="T78" s="512"/>
      <c r="U78" s="512" t="s">
        <v>125</v>
      </c>
      <c r="V78" s="512"/>
      <c r="Z78" s="145" t="s">
        <v>574</v>
      </c>
      <c r="AA78" s="145" t="s">
        <v>575</v>
      </c>
    </row>
    <row r="79" spans="1:34">
      <c r="A79" s="515"/>
      <c r="B79" s="515"/>
      <c r="C79" s="515"/>
      <c r="D79" s="515"/>
      <c r="E79" s="176"/>
      <c r="F79" s="177"/>
      <c r="H79" s="516"/>
      <c r="I79" s="516"/>
      <c r="J79" s="492"/>
      <c r="K79" s="493"/>
      <c r="L79" s="517"/>
      <c r="M79" s="517"/>
      <c r="P79" s="176"/>
      <c r="Q79" s="489"/>
      <c r="R79" s="490"/>
      <c r="S79" s="491">
        <f>F79</f>
        <v>0</v>
      </c>
      <c r="T79" s="490"/>
      <c r="U79" s="491">
        <f>Q79*S79</f>
        <v>0</v>
      </c>
      <c r="V79" s="518"/>
      <c r="X79" s="172" t="s">
        <v>574</v>
      </c>
    </row>
    <row r="80" spans="1:34">
      <c r="A80" s="515"/>
      <c r="B80" s="515"/>
      <c r="C80" s="515"/>
      <c r="D80" s="515"/>
      <c r="E80" s="176"/>
      <c r="F80" s="177"/>
      <c r="H80" s="516"/>
      <c r="I80" s="516"/>
      <c r="J80" s="492">
        <f t="shared" ref="J80:J110" si="92">E80</f>
        <v>0</v>
      </c>
      <c r="K80" s="493"/>
      <c r="L80" s="517"/>
      <c r="M80" s="517"/>
      <c r="P80" s="176"/>
      <c r="Q80" s="489"/>
      <c r="R80" s="490"/>
      <c r="S80" s="491"/>
      <c r="T80" s="490"/>
      <c r="U80" s="491">
        <f>Q80*S80</f>
        <v>0</v>
      </c>
      <c r="V80" s="518"/>
      <c r="Z80" s="210">
        <f>U79+U84+U86+U82</f>
        <v>0</v>
      </c>
      <c r="AA80" s="145">
        <f>U81+U83+U85</f>
        <v>0</v>
      </c>
    </row>
    <row r="81" spans="1:24">
      <c r="A81" s="515"/>
      <c r="B81" s="515"/>
      <c r="C81" s="515"/>
      <c r="D81" s="515"/>
      <c r="E81" s="176"/>
      <c r="F81" s="177"/>
      <c r="H81" s="516"/>
      <c r="I81" s="516"/>
      <c r="J81" s="492">
        <f t="shared" si="92"/>
        <v>0</v>
      </c>
      <c r="K81" s="493"/>
      <c r="L81" s="517"/>
      <c r="M81" s="517"/>
      <c r="P81" s="176"/>
      <c r="Q81" s="489"/>
      <c r="R81" s="490"/>
      <c r="S81" s="491">
        <f>F81</f>
        <v>0</v>
      </c>
      <c r="T81" s="490"/>
      <c r="U81" s="491">
        <f t="shared" ref="U81:U86" si="93">Q81*S81</f>
        <v>0</v>
      </c>
      <c r="V81" s="518"/>
      <c r="X81" s="172" t="s">
        <v>575</v>
      </c>
    </row>
    <row r="82" spans="1:24">
      <c r="A82" s="515"/>
      <c r="B82" s="515"/>
      <c r="C82" s="515"/>
      <c r="D82" s="515"/>
      <c r="E82" s="176"/>
      <c r="F82" s="177"/>
      <c r="H82" s="516"/>
      <c r="I82" s="516"/>
      <c r="J82" s="492">
        <f t="shared" si="92"/>
        <v>0</v>
      </c>
      <c r="K82" s="493"/>
      <c r="L82" s="517"/>
      <c r="M82" s="517"/>
      <c r="P82" s="176"/>
      <c r="Q82" s="489"/>
      <c r="R82" s="490"/>
      <c r="S82" s="491">
        <f t="shared" ref="S82:S86" si="94">F82</f>
        <v>0</v>
      </c>
      <c r="T82" s="490"/>
      <c r="U82" s="491">
        <f t="shared" si="93"/>
        <v>0</v>
      </c>
      <c r="V82" s="518"/>
      <c r="X82" s="172" t="s">
        <v>574</v>
      </c>
    </row>
    <row r="83" spans="1:24">
      <c r="A83" s="515"/>
      <c r="B83" s="515"/>
      <c r="C83" s="515"/>
      <c r="D83" s="515"/>
      <c r="E83" s="176"/>
      <c r="F83" s="177"/>
      <c r="H83" s="516"/>
      <c r="I83" s="516"/>
      <c r="J83" s="492">
        <f t="shared" si="92"/>
        <v>0</v>
      </c>
      <c r="K83" s="493"/>
      <c r="L83" s="517"/>
      <c r="M83" s="517"/>
      <c r="P83" s="176"/>
      <c r="Q83" s="489"/>
      <c r="R83" s="490"/>
      <c r="S83" s="491">
        <f t="shared" si="94"/>
        <v>0</v>
      </c>
      <c r="T83" s="490"/>
      <c r="U83" s="491">
        <f t="shared" si="93"/>
        <v>0</v>
      </c>
      <c r="V83" s="518"/>
      <c r="X83" s="172" t="s">
        <v>575</v>
      </c>
    </row>
    <row r="84" spans="1:24">
      <c r="A84" s="515"/>
      <c r="B84" s="515"/>
      <c r="C84" s="515"/>
      <c r="D84" s="515"/>
      <c r="E84" s="177"/>
      <c r="F84" s="177"/>
      <c r="H84" s="516"/>
      <c r="I84" s="516"/>
      <c r="J84" s="492">
        <f t="shared" si="92"/>
        <v>0</v>
      </c>
      <c r="K84" s="493"/>
      <c r="L84" s="517"/>
      <c r="M84" s="517"/>
      <c r="P84" s="176"/>
      <c r="Q84" s="489"/>
      <c r="R84" s="490"/>
      <c r="S84" s="491">
        <f t="shared" si="94"/>
        <v>0</v>
      </c>
      <c r="T84" s="490"/>
      <c r="U84" s="491">
        <f t="shared" si="93"/>
        <v>0</v>
      </c>
      <c r="V84" s="518"/>
      <c r="X84" s="172" t="s">
        <v>574</v>
      </c>
    </row>
    <row r="85" spans="1:24">
      <c r="A85" s="519"/>
      <c r="B85" s="519"/>
      <c r="C85" s="519"/>
      <c r="D85" s="519"/>
      <c r="E85" s="204"/>
      <c r="F85" s="177"/>
      <c r="H85" s="516"/>
      <c r="I85" s="516"/>
      <c r="J85" s="492">
        <f t="shared" si="92"/>
        <v>0</v>
      </c>
      <c r="K85" s="493"/>
      <c r="L85" s="517"/>
      <c r="M85" s="517"/>
      <c r="P85" s="176"/>
      <c r="Q85" s="489"/>
      <c r="R85" s="490"/>
      <c r="S85" s="491">
        <f t="shared" si="94"/>
        <v>0</v>
      </c>
      <c r="T85" s="490"/>
      <c r="U85" s="491">
        <f t="shared" si="93"/>
        <v>0</v>
      </c>
      <c r="V85" s="518"/>
      <c r="X85" s="172" t="s">
        <v>575</v>
      </c>
    </row>
    <row r="86" spans="1:24">
      <c r="A86" s="515"/>
      <c r="B86" s="515"/>
      <c r="C86" s="515"/>
      <c r="D86" s="515"/>
      <c r="E86" s="204"/>
      <c r="F86" s="177"/>
      <c r="H86" s="516"/>
      <c r="I86" s="516"/>
      <c r="J86" s="492">
        <f t="shared" si="92"/>
        <v>0</v>
      </c>
      <c r="K86" s="493"/>
      <c r="L86" s="517"/>
      <c r="M86" s="517"/>
      <c r="P86" s="176"/>
      <c r="Q86" s="489"/>
      <c r="R86" s="490"/>
      <c r="S86" s="491">
        <f t="shared" si="94"/>
        <v>0</v>
      </c>
      <c r="T86" s="490"/>
      <c r="U86" s="491">
        <f t="shared" si="93"/>
        <v>0</v>
      </c>
      <c r="V86" s="518"/>
      <c r="X86" s="172" t="s">
        <v>574</v>
      </c>
    </row>
    <row r="87" spans="1:24">
      <c r="A87" s="515"/>
      <c r="B87" s="515"/>
      <c r="C87" s="515"/>
      <c r="D87" s="515"/>
      <c r="E87" s="204"/>
      <c r="F87" s="177"/>
      <c r="H87" s="516"/>
      <c r="I87" s="516"/>
      <c r="J87" s="492">
        <f t="shared" si="92"/>
        <v>0</v>
      </c>
      <c r="K87" s="493"/>
      <c r="L87" s="517"/>
      <c r="M87" s="517"/>
      <c r="P87" s="176"/>
      <c r="Q87" s="489"/>
      <c r="R87" s="490"/>
      <c r="S87" s="491">
        <f>F87</f>
        <v>0</v>
      </c>
      <c r="T87" s="490"/>
      <c r="U87" s="489">
        <f>Q87*S87</f>
        <v>0</v>
      </c>
      <c r="V87" s="490"/>
    </row>
    <row r="88" spans="1:24">
      <c r="A88" s="515"/>
      <c r="B88" s="515"/>
      <c r="C88" s="515"/>
      <c r="D88" s="515"/>
      <c r="E88" s="204"/>
      <c r="F88" s="177"/>
      <c r="H88" s="516"/>
      <c r="I88" s="516"/>
      <c r="J88" s="492">
        <f t="shared" si="92"/>
        <v>0</v>
      </c>
      <c r="K88" s="493"/>
      <c r="L88" s="517"/>
      <c r="M88" s="517"/>
      <c r="P88" s="176"/>
      <c r="Q88" s="489"/>
      <c r="R88" s="490"/>
      <c r="S88" s="489"/>
      <c r="T88" s="490"/>
      <c r="U88" s="489"/>
      <c r="V88" s="490"/>
    </row>
    <row r="89" spans="1:24" ht="32.25" customHeight="1">
      <c r="A89" s="494"/>
      <c r="B89" s="495"/>
      <c r="C89" s="495"/>
      <c r="D89" s="496"/>
      <c r="E89" s="204"/>
      <c r="F89" s="177"/>
      <c r="H89" s="516"/>
      <c r="I89" s="516"/>
      <c r="J89" s="492">
        <f t="shared" si="92"/>
        <v>0</v>
      </c>
      <c r="K89" s="493"/>
      <c r="L89" s="517"/>
      <c r="M89" s="517"/>
      <c r="P89" s="176"/>
      <c r="Q89" s="489"/>
      <c r="R89" s="490"/>
      <c r="S89" s="489"/>
      <c r="T89" s="490"/>
      <c r="U89" s="489"/>
      <c r="V89" s="490"/>
    </row>
    <row r="90" spans="1:24">
      <c r="A90" s="515"/>
      <c r="B90" s="515"/>
      <c r="C90" s="515"/>
      <c r="D90" s="515"/>
      <c r="E90" s="204"/>
      <c r="F90" s="177"/>
      <c r="H90" s="516"/>
      <c r="I90" s="516"/>
      <c r="J90" s="492">
        <f t="shared" si="92"/>
        <v>0</v>
      </c>
      <c r="K90" s="493"/>
      <c r="L90" s="517"/>
      <c r="M90" s="517"/>
      <c r="P90" s="176"/>
      <c r="Q90" s="489"/>
      <c r="R90" s="490"/>
      <c r="S90" s="489"/>
      <c r="T90" s="490"/>
      <c r="U90" s="489"/>
      <c r="V90" s="490"/>
    </row>
    <row r="91" spans="1:24">
      <c r="A91" s="515"/>
      <c r="B91" s="515"/>
      <c r="C91" s="515"/>
      <c r="D91" s="515"/>
      <c r="E91" s="204"/>
      <c r="F91" s="177"/>
      <c r="H91" s="516"/>
      <c r="I91" s="516"/>
      <c r="J91" s="492">
        <f t="shared" si="92"/>
        <v>0</v>
      </c>
      <c r="K91" s="493"/>
      <c r="L91" s="517"/>
      <c r="M91" s="517"/>
      <c r="P91" s="176"/>
      <c r="Q91" s="489"/>
      <c r="R91" s="490"/>
      <c r="S91" s="489"/>
      <c r="T91" s="490"/>
      <c r="U91" s="489"/>
      <c r="V91" s="490"/>
    </row>
    <row r="92" spans="1:24">
      <c r="A92" s="515"/>
      <c r="B92" s="515"/>
      <c r="C92" s="515"/>
      <c r="D92" s="515"/>
      <c r="E92" s="204"/>
      <c r="F92" s="177"/>
      <c r="H92" s="516"/>
      <c r="I92" s="516"/>
      <c r="J92" s="492">
        <f t="shared" si="92"/>
        <v>0</v>
      </c>
      <c r="K92" s="493"/>
      <c r="L92" s="517"/>
      <c r="M92" s="517"/>
      <c r="P92" s="176"/>
      <c r="Q92" s="489"/>
      <c r="R92" s="490"/>
      <c r="S92" s="489"/>
      <c r="T92" s="490"/>
      <c r="U92" s="489"/>
      <c r="V92" s="490"/>
    </row>
    <row r="93" spans="1:24">
      <c r="A93" s="489"/>
      <c r="B93" s="499"/>
      <c r="C93" s="499"/>
      <c r="D93" s="490"/>
      <c r="E93" s="205"/>
      <c r="F93" s="177"/>
      <c r="H93" s="497"/>
      <c r="I93" s="498"/>
      <c r="J93" s="492">
        <f t="shared" si="92"/>
        <v>0</v>
      </c>
      <c r="K93" s="493"/>
      <c r="L93" s="492"/>
      <c r="M93" s="493"/>
      <c r="P93" s="205"/>
      <c r="Q93" s="489">
        <v>2.1</v>
      </c>
      <c r="R93" s="490"/>
      <c r="S93" s="491">
        <f>F93</f>
        <v>0</v>
      </c>
      <c r="T93" s="490"/>
      <c r="U93" s="489">
        <f>Q93*S93</f>
        <v>0</v>
      </c>
      <c r="V93" s="490"/>
    </row>
    <row r="94" spans="1:24">
      <c r="A94" s="489"/>
      <c r="B94" s="499"/>
      <c r="C94" s="499"/>
      <c r="D94" s="490"/>
      <c r="E94" s="205"/>
      <c r="F94" s="177"/>
      <c r="H94" s="497"/>
      <c r="I94" s="498"/>
      <c r="J94" s="492">
        <f t="shared" si="92"/>
        <v>0</v>
      </c>
      <c r="K94" s="493"/>
      <c r="L94" s="492"/>
      <c r="M94" s="493"/>
      <c r="P94" s="205"/>
      <c r="Q94" s="489"/>
      <c r="R94" s="490"/>
      <c r="S94" s="489"/>
      <c r="T94" s="490"/>
      <c r="U94" s="489"/>
      <c r="V94" s="490"/>
    </row>
    <row r="95" spans="1:24">
      <c r="A95" s="489"/>
      <c r="B95" s="499"/>
      <c r="C95" s="499"/>
      <c r="D95" s="490"/>
      <c r="E95" s="205"/>
      <c r="F95" s="177"/>
      <c r="H95" s="497"/>
      <c r="I95" s="498"/>
      <c r="J95" s="492">
        <f t="shared" si="92"/>
        <v>0</v>
      </c>
      <c r="K95" s="493"/>
      <c r="L95" s="492"/>
      <c r="M95" s="493"/>
      <c r="P95" s="205"/>
      <c r="Q95" s="489">
        <v>2.1</v>
      </c>
      <c r="R95" s="490"/>
      <c r="S95" s="491">
        <f>F95</f>
        <v>0</v>
      </c>
      <c r="T95" s="490"/>
      <c r="U95" s="489">
        <f>Q95*S95</f>
        <v>0</v>
      </c>
      <c r="V95" s="490"/>
    </row>
    <row r="96" spans="1:24">
      <c r="A96" s="489"/>
      <c r="B96" s="499"/>
      <c r="C96" s="499"/>
      <c r="D96" s="490"/>
      <c r="E96" s="205"/>
      <c r="F96" s="177"/>
      <c r="H96" s="497"/>
      <c r="I96" s="498"/>
      <c r="J96" s="492">
        <f t="shared" si="92"/>
        <v>0</v>
      </c>
      <c r="K96" s="493"/>
      <c r="L96" s="492"/>
      <c r="M96" s="493"/>
      <c r="P96" s="205"/>
      <c r="Q96" s="489"/>
      <c r="R96" s="490"/>
      <c r="S96" s="489"/>
      <c r="T96" s="490"/>
      <c r="U96" s="489"/>
      <c r="V96" s="490"/>
    </row>
    <row r="97" spans="1:24" ht="29.25" customHeight="1">
      <c r="A97" s="494"/>
      <c r="B97" s="495"/>
      <c r="C97" s="495"/>
      <c r="D97" s="496"/>
      <c r="E97" s="205"/>
      <c r="F97" s="177"/>
      <c r="H97" s="497"/>
      <c r="I97" s="498"/>
      <c r="J97" s="492">
        <f t="shared" si="92"/>
        <v>0</v>
      </c>
      <c r="K97" s="493"/>
      <c r="L97" s="492"/>
      <c r="M97" s="493"/>
      <c r="P97" s="205"/>
      <c r="Q97" s="489"/>
      <c r="R97" s="490"/>
      <c r="S97" s="489"/>
      <c r="T97" s="490"/>
      <c r="U97" s="489"/>
      <c r="V97" s="490"/>
    </row>
    <row r="98" spans="1:24">
      <c r="A98" s="489"/>
      <c r="B98" s="499"/>
      <c r="C98" s="499"/>
      <c r="D98" s="490"/>
      <c r="E98" s="205"/>
      <c r="F98" s="177"/>
      <c r="H98" s="497"/>
      <c r="I98" s="498"/>
      <c r="J98" s="492">
        <f t="shared" si="92"/>
        <v>0</v>
      </c>
      <c r="K98" s="493"/>
      <c r="L98" s="492"/>
      <c r="M98" s="493"/>
      <c r="P98" s="205"/>
      <c r="Q98" s="489"/>
      <c r="R98" s="490"/>
      <c r="S98" s="489"/>
      <c r="T98" s="490"/>
      <c r="U98" s="489"/>
      <c r="V98" s="490"/>
    </row>
    <row r="99" spans="1:24">
      <c r="A99" s="489"/>
      <c r="B99" s="499"/>
      <c r="C99" s="499"/>
      <c r="D99" s="490"/>
      <c r="E99" s="205"/>
      <c r="F99" s="177"/>
      <c r="H99" s="497"/>
      <c r="I99" s="498"/>
      <c r="J99" s="492">
        <f t="shared" si="92"/>
        <v>0</v>
      </c>
      <c r="K99" s="493"/>
      <c r="L99" s="492"/>
      <c r="M99" s="493"/>
      <c r="P99" s="205"/>
      <c r="Q99" s="489"/>
      <c r="R99" s="490"/>
      <c r="S99" s="489"/>
      <c r="T99" s="490"/>
      <c r="U99" s="489"/>
      <c r="V99" s="490"/>
    </row>
    <row r="100" spans="1:24">
      <c r="A100" s="489"/>
      <c r="B100" s="499"/>
      <c r="C100" s="499"/>
      <c r="D100" s="490"/>
      <c r="E100" s="205"/>
      <c r="F100" s="177"/>
      <c r="H100" s="497"/>
      <c r="I100" s="498"/>
      <c r="J100" s="492">
        <f t="shared" si="92"/>
        <v>0</v>
      </c>
      <c r="K100" s="493"/>
      <c r="L100" s="492"/>
      <c r="M100" s="493"/>
      <c r="P100" s="205"/>
      <c r="Q100" s="489">
        <v>2.1</v>
      </c>
      <c r="R100" s="490"/>
      <c r="S100" s="491">
        <f>F100</f>
        <v>0</v>
      </c>
      <c r="T100" s="490"/>
      <c r="U100" s="489">
        <f>Q100*S100</f>
        <v>0</v>
      </c>
      <c r="V100" s="490"/>
    </row>
    <row r="101" spans="1:24" ht="34.5" customHeight="1">
      <c r="A101" s="494"/>
      <c r="B101" s="495"/>
      <c r="C101" s="495"/>
      <c r="D101" s="496"/>
      <c r="E101" s="205"/>
      <c r="F101" s="177"/>
      <c r="H101" s="497"/>
      <c r="I101" s="498"/>
      <c r="J101" s="492">
        <f t="shared" si="92"/>
        <v>0</v>
      </c>
      <c r="K101" s="493"/>
      <c r="L101" s="492"/>
      <c r="M101" s="493"/>
      <c r="P101" s="205"/>
      <c r="Q101" s="489"/>
      <c r="R101" s="490"/>
      <c r="S101" s="489"/>
      <c r="T101" s="490"/>
      <c r="U101" s="489"/>
      <c r="V101" s="490"/>
    </row>
    <row r="102" spans="1:24">
      <c r="A102" s="489"/>
      <c r="B102" s="499"/>
      <c r="C102" s="499"/>
      <c r="D102" s="490"/>
      <c r="E102" s="205"/>
      <c r="F102" s="177"/>
      <c r="H102" s="497"/>
      <c r="I102" s="498"/>
      <c r="J102" s="492">
        <f t="shared" si="92"/>
        <v>0</v>
      </c>
      <c r="K102" s="493"/>
      <c r="L102" s="492"/>
      <c r="M102" s="493"/>
      <c r="P102" s="205"/>
      <c r="Q102" s="489"/>
      <c r="R102" s="490"/>
      <c r="S102" s="489"/>
      <c r="T102" s="490"/>
      <c r="U102" s="489"/>
      <c r="V102" s="490"/>
    </row>
    <row r="103" spans="1:24" ht="33" customHeight="1">
      <c r="A103" s="494"/>
      <c r="B103" s="495"/>
      <c r="C103" s="495"/>
      <c r="D103" s="496"/>
      <c r="E103" s="205"/>
      <c r="F103" s="177"/>
      <c r="H103" s="497"/>
      <c r="I103" s="498"/>
      <c r="J103" s="492">
        <f t="shared" si="92"/>
        <v>0</v>
      </c>
      <c r="K103" s="493"/>
      <c r="L103" s="492"/>
      <c r="M103" s="493"/>
      <c r="P103" s="205"/>
      <c r="Q103" s="489"/>
      <c r="R103" s="490"/>
      <c r="S103" s="489"/>
      <c r="T103" s="490"/>
      <c r="U103" s="489"/>
      <c r="V103" s="490"/>
    </row>
    <row r="104" spans="1:24">
      <c r="A104" s="515"/>
      <c r="B104" s="515"/>
      <c r="C104" s="515"/>
      <c r="D104" s="515"/>
      <c r="E104" s="204"/>
      <c r="F104" s="177"/>
      <c r="H104" s="497"/>
      <c r="I104" s="498"/>
      <c r="J104" s="492">
        <f t="shared" si="92"/>
        <v>0</v>
      </c>
      <c r="K104" s="493"/>
      <c r="L104" s="492"/>
      <c r="M104" s="493"/>
      <c r="P104" s="176"/>
      <c r="Q104" s="489"/>
      <c r="R104" s="490"/>
      <c r="S104" s="489"/>
      <c r="T104" s="490"/>
      <c r="U104" s="489"/>
      <c r="V104" s="490"/>
    </row>
    <row r="105" spans="1:24">
      <c r="A105" s="489"/>
      <c r="B105" s="499"/>
      <c r="C105" s="499"/>
      <c r="D105" s="490"/>
      <c r="E105" s="205"/>
      <c r="F105" s="177"/>
      <c r="H105" s="497"/>
      <c r="I105" s="498"/>
      <c r="J105" s="492">
        <f t="shared" si="92"/>
        <v>0</v>
      </c>
      <c r="K105" s="493"/>
      <c r="L105" s="492"/>
      <c r="M105" s="493"/>
      <c r="P105" s="205"/>
      <c r="Q105" s="489"/>
      <c r="R105" s="490"/>
      <c r="S105" s="489"/>
      <c r="T105" s="490"/>
      <c r="U105" s="489"/>
      <c r="V105" s="490"/>
    </row>
    <row r="106" spans="1:24">
      <c r="A106" s="515"/>
      <c r="B106" s="515"/>
      <c r="C106" s="515"/>
      <c r="D106" s="515"/>
      <c r="E106" s="205"/>
      <c r="F106" s="177"/>
      <c r="H106" s="497"/>
      <c r="I106" s="498"/>
      <c r="J106" s="492">
        <f t="shared" si="92"/>
        <v>0</v>
      </c>
      <c r="K106" s="493"/>
      <c r="L106" s="492"/>
      <c r="M106" s="493"/>
      <c r="P106" s="205"/>
      <c r="Q106" s="489"/>
      <c r="R106" s="490"/>
      <c r="S106" s="489"/>
      <c r="T106" s="490"/>
      <c r="U106" s="489"/>
      <c r="V106" s="490"/>
    </row>
    <row r="107" spans="1:24">
      <c r="A107" s="515"/>
      <c r="B107" s="515"/>
      <c r="C107" s="515"/>
      <c r="D107" s="515"/>
      <c r="E107" s="205"/>
      <c r="F107" s="177"/>
      <c r="H107" s="497"/>
      <c r="I107" s="498"/>
      <c r="J107" s="492">
        <f t="shared" si="92"/>
        <v>0</v>
      </c>
      <c r="K107" s="493"/>
      <c r="L107" s="492"/>
      <c r="M107" s="493"/>
      <c r="P107" s="205"/>
      <c r="Q107" s="489">
        <v>2.1</v>
      </c>
      <c r="R107" s="490"/>
      <c r="S107" s="489"/>
      <c r="T107" s="490"/>
      <c r="U107" s="489">
        <v>10.19</v>
      </c>
      <c r="V107" s="490"/>
    </row>
    <row r="108" spans="1:24">
      <c r="A108" s="515"/>
      <c r="B108" s="515"/>
      <c r="C108" s="515"/>
      <c r="D108" s="515"/>
      <c r="E108" s="205"/>
      <c r="F108" s="177"/>
      <c r="H108" s="497"/>
      <c r="I108" s="498"/>
      <c r="J108" s="492">
        <f t="shared" si="92"/>
        <v>0</v>
      </c>
      <c r="K108" s="493"/>
      <c r="L108" s="492"/>
      <c r="M108" s="493"/>
      <c r="P108" s="205"/>
      <c r="Q108" s="489">
        <v>2.1</v>
      </c>
      <c r="R108" s="490"/>
      <c r="S108" s="489"/>
      <c r="T108" s="490"/>
      <c r="U108" s="489">
        <v>10.19</v>
      </c>
      <c r="V108" s="490"/>
    </row>
    <row r="109" spans="1:24">
      <c r="A109" s="515"/>
      <c r="B109" s="515"/>
      <c r="C109" s="515"/>
      <c r="D109" s="515"/>
      <c r="E109" s="205"/>
      <c r="F109" s="177"/>
      <c r="H109" s="516"/>
      <c r="I109" s="516"/>
      <c r="J109" s="492">
        <f t="shared" si="92"/>
        <v>0</v>
      </c>
      <c r="K109" s="493"/>
      <c r="L109" s="517"/>
      <c r="M109" s="517"/>
      <c r="P109" s="176"/>
      <c r="Q109" s="489">
        <v>2.1</v>
      </c>
      <c r="R109" s="490"/>
      <c r="S109" s="489"/>
      <c r="T109" s="490"/>
      <c r="U109" s="489">
        <v>10.19</v>
      </c>
      <c r="V109" s="490"/>
    </row>
    <row r="110" spans="1:24" ht="19.5">
      <c r="A110" s="515"/>
      <c r="B110" s="515"/>
      <c r="C110" s="515"/>
      <c r="D110" s="515"/>
      <c r="E110" s="205"/>
      <c r="F110" s="177"/>
      <c r="H110" s="516"/>
      <c r="I110" s="516"/>
      <c r="J110" s="492">
        <f t="shared" si="92"/>
        <v>0</v>
      </c>
      <c r="K110" s="493"/>
      <c r="L110" s="517"/>
      <c r="M110" s="517"/>
      <c r="P110" s="178"/>
      <c r="Q110" s="515">
        <v>2.1</v>
      </c>
      <c r="R110" s="515"/>
      <c r="S110" s="515"/>
      <c r="T110" s="515"/>
      <c r="U110" s="489">
        <v>10.19</v>
      </c>
      <c r="V110" s="490"/>
    </row>
    <row r="111" spans="1:24" s="180" customFormat="1" ht="24.95" customHeight="1">
      <c r="H111" s="523" t="s">
        <v>106</v>
      </c>
      <c r="I111" s="523"/>
      <c r="J111" s="523">
        <f>SUM(J79:K110)</f>
        <v>0</v>
      </c>
      <c r="K111" s="523"/>
      <c r="L111" s="523">
        <f>SUM(L79:M110)</f>
        <v>0</v>
      </c>
      <c r="M111" s="523"/>
      <c r="P111" s="524" t="s">
        <v>347</v>
      </c>
      <c r="Q111" s="525"/>
      <c r="R111" s="525"/>
      <c r="S111" s="525"/>
      <c r="T111" s="526"/>
      <c r="U111" s="523">
        <f>SUM(U79:V110)</f>
        <v>40.76</v>
      </c>
      <c r="V111" s="523"/>
      <c r="X111" s="181"/>
    </row>
    <row r="113" spans="1:6">
      <c r="E113" s="145" t="e">
        <f>E84+E85+E86+#REF!+E88+E87+E89</f>
        <v>#REF!</v>
      </c>
    </row>
    <row r="114" spans="1:6">
      <c r="A114" s="512" t="s">
        <v>454</v>
      </c>
      <c r="B114" s="512"/>
      <c r="C114" s="512"/>
      <c r="D114" s="512"/>
      <c r="E114" s="512"/>
      <c r="F114" s="512"/>
    </row>
    <row r="115" spans="1:6" ht="33">
      <c r="A115" s="520" t="s">
        <v>345</v>
      </c>
      <c r="B115" s="521"/>
      <c r="C115" s="522"/>
      <c r="D115" s="174" t="s">
        <v>140</v>
      </c>
      <c r="E115" s="174" t="s">
        <v>346</v>
      </c>
      <c r="F115" s="173" t="s">
        <v>441</v>
      </c>
    </row>
    <row r="116" spans="1:6">
      <c r="A116" s="489" t="s">
        <v>443</v>
      </c>
      <c r="B116" s="499"/>
      <c r="C116" s="490"/>
      <c r="D116" s="176"/>
      <c r="E116" s="176"/>
      <c r="F116" s="176">
        <f>D116*E116</f>
        <v>0</v>
      </c>
    </row>
    <row r="117" spans="1:6">
      <c r="A117" s="489" t="s">
        <v>444</v>
      </c>
      <c r="B117" s="499"/>
      <c r="C117" s="490"/>
      <c r="D117" s="176"/>
      <c r="E117" s="176"/>
      <c r="F117" s="176">
        <f t="shared" ref="F117:F133" si="95">D117*E117</f>
        <v>0</v>
      </c>
    </row>
    <row r="118" spans="1:6">
      <c r="A118" s="489" t="s">
        <v>445</v>
      </c>
      <c r="B118" s="499"/>
      <c r="C118" s="490"/>
      <c r="D118" s="176"/>
      <c r="E118" s="176"/>
      <c r="F118" s="176">
        <f t="shared" si="95"/>
        <v>0</v>
      </c>
    </row>
    <row r="119" spans="1:6">
      <c r="A119" s="489" t="s">
        <v>446</v>
      </c>
      <c r="B119" s="499"/>
      <c r="C119" s="490"/>
      <c r="D119" s="176"/>
      <c r="E119" s="176"/>
      <c r="F119" s="176">
        <f t="shared" si="95"/>
        <v>0</v>
      </c>
    </row>
    <row r="120" spans="1:6">
      <c r="A120" s="489" t="s">
        <v>447</v>
      </c>
      <c r="B120" s="499"/>
      <c r="C120" s="490"/>
      <c r="D120" s="176"/>
      <c r="E120" s="176"/>
      <c r="F120" s="176">
        <f t="shared" si="95"/>
        <v>0</v>
      </c>
    </row>
    <row r="121" spans="1:6">
      <c r="A121" s="489" t="s">
        <v>448</v>
      </c>
      <c r="B121" s="499"/>
      <c r="C121" s="490"/>
      <c r="D121" s="182"/>
      <c r="E121" s="176"/>
      <c r="F121" s="176">
        <f t="shared" si="95"/>
        <v>0</v>
      </c>
    </row>
    <row r="122" spans="1:6">
      <c r="A122" s="489" t="s">
        <v>449</v>
      </c>
      <c r="B122" s="499"/>
      <c r="C122" s="490"/>
      <c r="D122" s="183"/>
      <c r="E122" s="176"/>
      <c r="F122" s="176">
        <f t="shared" si="95"/>
        <v>0</v>
      </c>
    </row>
    <row r="123" spans="1:6">
      <c r="A123" s="489" t="s">
        <v>450</v>
      </c>
      <c r="B123" s="499"/>
      <c r="C123" s="490"/>
      <c r="D123" s="182"/>
      <c r="E123" s="176"/>
      <c r="F123" s="176">
        <f t="shared" si="95"/>
        <v>0</v>
      </c>
    </row>
    <row r="124" spans="1:6">
      <c r="A124" s="489" t="s">
        <v>451</v>
      </c>
      <c r="B124" s="499"/>
      <c r="C124" s="490"/>
      <c r="D124" s="182"/>
      <c r="E124" s="176"/>
      <c r="F124" s="176">
        <f t="shared" si="95"/>
        <v>0</v>
      </c>
    </row>
    <row r="125" spans="1:6">
      <c r="A125" s="489" t="s">
        <v>428</v>
      </c>
      <c r="B125" s="499"/>
      <c r="C125" s="490"/>
      <c r="D125" s="182"/>
      <c r="E125" s="176"/>
      <c r="F125" s="176">
        <f t="shared" si="95"/>
        <v>0</v>
      </c>
    </row>
    <row r="126" spans="1:6">
      <c r="A126" s="489" t="s">
        <v>452</v>
      </c>
      <c r="B126" s="499"/>
      <c r="C126" s="490"/>
      <c r="D126" s="182"/>
      <c r="E126" s="176"/>
      <c r="F126" s="176">
        <f t="shared" si="95"/>
        <v>0</v>
      </c>
    </row>
    <row r="127" spans="1:6">
      <c r="A127" s="489" t="s">
        <v>453</v>
      </c>
      <c r="B127" s="499"/>
      <c r="C127" s="490"/>
      <c r="D127" s="182"/>
      <c r="E127" s="176"/>
      <c r="F127" s="176">
        <f t="shared" si="95"/>
        <v>0</v>
      </c>
    </row>
    <row r="128" spans="1:6">
      <c r="A128" s="489"/>
      <c r="B128" s="499"/>
      <c r="C128" s="490"/>
      <c r="D128" s="176"/>
      <c r="E128" s="176"/>
      <c r="F128" s="176">
        <f>D128*E128</f>
        <v>0</v>
      </c>
    </row>
    <row r="129" spans="1:6">
      <c r="A129" s="489"/>
      <c r="B129" s="499"/>
      <c r="C129" s="490"/>
      <c r="D129" s="176"/>
      <c r="E129" s="176"/>
      <c r="F129" s="176">
        <f t="shared" si="95"/>
        <v>0</v>
      </c>
    </row>
    <row r="130" spans="1:6">
      <c r="A130" s="489"/>
      <c r="B130" s="499"/>
      <c r="C130" s="490"/>
      <c r="D130" s="176"/>
      <c r="E130" s="177"/>
      <c r="F130" s="176">
        <f t="shared" si="95"/>
        <v>0</v>
      </c>
    </row>
    <row r="131" spans="1:6">
      <c r="A131" s="489"/>
      <c r="B131" s="499"/>
      <c r="C131" s="490"/>
      <c r="D131" s="176"/>
      <c r="E131" s="177"/>
      <c r="F131" s="176">
        <f t="shared" si="95"/>
        <v>0</v>
      </c>
    </row>
    <row r="132" spans="1:6">
      <c r="A132" s="489"/>
      <c r="B132" s="499"/>
      <c r="C132" s="490"/>
      <c r="D132" s="176"/>
      <c r="E132" s="177"/>
      <c r="F132" s="176">
        <f t="shared" si="95"/>
        <v>0</v>
      </c>
    </row>
    <row r="133" spans="1:6">
      <c r="A133" s="489"/>
      <c r="B133" s="499"/>
      <c r="C133" s="490"/>
      <c r="D133" s="176"/>
      <c r="E133" s="177"/>
      <c r="F133" s="176">
        <f t="shared" si="95"/>
        <v>0</v>
      </c>
    </row>
    <row r="134" spans="1:6" ht="20.25">
      <c r="A134" s="184" t="s">
        <v>347</v>
      </c>
      <c r="B134" s="185"/>
      <c r="C134" s="185"/>
      <c r="D134" s="186"/>
      <c r="E134" s="179">
        <f>SUM(E116:E133)</f>
        <v>0</v>
      </c>
      <c r="F134" s="179">
        <f>SUM(F116:F133)</f>
        <v>0</v>
      </c>
    </row>
    <row r="312" spans="26:26">
      <c r="Z312" s="241"/>
    </row>
  </sheetData>
  <mergeCells count="294">
    <mergeCell ref="A132:C132"/>
    <mergeCell ref="A133:C133"/>
    <mergeCell ref="A126:C126"/>
    <mergeCell ref="A127:C127"/>
    <mergeCell ref="A128:C128"/>
    <mergeCell ref="A129:C129"/>
    <mergeCell ref="A130:C130"/>
    <mergeCell ref="A131:C131"/>
    <mergeCell ref="A120:C120"/>
    <mergeCell ref="A121:C121"/>
    <mergeCell ref="A122:C122"/>
    <mergeCell ref="A123:C123"/>
    <mergeCell ref="A124:C124"/>
    <mergeCell ref="A125:C125"/>
    <mergeCell ref="A114:F114"/>
    <mergeCell ref="A115:C115"/>
    <mergeCell ref="A116:C116"/>
    <mergeCell ref="A117:C117"/>
    <mergeCell ref="A118:C118"/>
    <mergeCell ref="A119:C119"/>
    <mergeCell ref="U110:V110"/>
    <mergeCell ref="H111:I111"/>
    <mergeCell ref="J111:K111"/>
    <mergeCell ref="L111:M111"/>
    <mergeCell ref="P111:T111"/>
    <mergeCell ref="U111:V111"/>
    <mergeCell ref="A110:D110"/>
    <mergeCell ref="H110:I110"/>
    <mergeCell ref="J110:K110"/>
    <mergeCell ref="L110:M110"/>
    <mergeCell ref="Q110:R110"/>
    <mergeCell ref="S110:T110"/>
    <mergeCell ref="A109:D109"/>
    <mergeCell ref="H109:I109"/>
    <mergeCell ref="J109:K109"/>
    <mergeCell ref="L109:M109"/>
    <mergeCell ref="Q109:R109"/>
    <mergeCell ref="S109:T109"/>
    <mergeCell ref="U109:V109"/>
    <mergeCell ref="A104:D104"/>
    <mergeCell ref="H104:I104"/>
    <mergeCell ref="J104:K104"/>
    <mergeCell ref="L104:M104"/>
    <mergeCell ref="Q104:R104"/>
    <mergeCell ref="S104:T104"/>
    <mergeCell ref="A105:D105"/>
    <mergeCell ref="A106:D106"/>
    <mergeCell ref="A107:D107"/>
    <mergeCell ref="A108:D108"/>
    <mergeCell ref="H105:I105"/>
    <mergeCell ref="J105:K105"/>
    <mergeCell ref="L105:M105"/>
    <mergeCell ref="H106:I106"/>
    <mergeCell ref="J106:K106"/>
    <mergeCell ref="L106:M106"/>
    <mergeCell ref="H107:I107"/>
    <mergeCell ref="J107:K107"/>
    <mergeCell ref="L107:M107"/>
    <mergeCell ref="H108:I108"/>
    <mergeCell ref="J108:K108"/>
    <mergeCell ref="L108:M108"/>
    <mergeCell ref="U91:V91"/>
    <mergeCell ref="A92:D92"/>
    <mergeCell ref="H92:I92"/>
    <mergeCell ref="J92:K92"/>
    <mergeCell ref="L92:M92"/>
    <mergeCell ref="Q92:R92"/>
    <mergeCell ref="S92:T92"/>
    <mergeCell ref="U92:V92"/>
    <mergeCell ref="A91:D91"/>
    <mergeCell ref="H91:I91"/>
    <mergeCell ref="J91:K91"/>
    <mergeCell ref="L91:M91"/>
    <mergeCell ref="Q91:R91"/>
    <mergeCell ref="S91:T91"/>
    <mergeCell ref="A93:D93"/>
    <mergeCell ref="A94:D94"/>
    <mergeCell ref="A95:D95"/>
    <mergeCell ref="A101:D101"/>
    <mergeCell ref="A102:D102"/>
    <mergeCell ref="U89:V89"/>
    <mergeCell ref="A90:D90"/>
    <mergeCell ref="H90:I90"/>
    <mergeCell ref="J90:K90"/>
    <mergeCell ref="L90:M90"/>
    <mergeCell ref="Q90:R90"/>
    <mergeCell ref="S90:T90"/>
    <mergeCell ref="U90:V90"/>
    <mergeCell ref="A89:D89"/>
    <mergeCell ref="H89:I89"/>
    <mergeCell ref="J89:K89"/>
    <mergeCell ref="L89:M89"/>
    <mergeCell ref="Q89:R89"/>
    <mergeCell ref="S89:T89"/>
    <mergeCell ref="U87:V87"/>
    <mergeCell ref="A88:D88"/>
    <mergeCell ref="H88:I88"/>
    <mergeCell ref="J88:K88"/>
    <mergeCell ref="L88:M88"/>
    <mergeCell ref="Q88:R88"/>
    <mergeCell ref="S88:T88"/>
    <mergeCell ref="U88:V88"/>
    <mergeCell ref="A87:D87"/>
    <mergeCell ref="H87:I87"/>
    <mergeCell ref="J87:K87"/>
    <mergeCell ref="L87:M87"/>
    <mergeCell ref="Q87:R87"/>
    <mergeCell ref="S87:T87"/>
    <mergeCell ref="U86:V86"/>
    <mergeCell ref="A86:D86"/>
    <mergeCell ref="H86:I86"/>
    <mergeCell ref="J86:K86"/>
    <mergeCell ref="L86:M86"/>
    <mergeCell ref="Q86:R86"/>
    <mergeCell ref="S86:T86"/>
    <mergeCell ref="U84:V84"/>
    <mergeCell ref="A85:D85"/>
    <mergeCell ref="H85:I85"/>
    <mergeCell ref="J85:K85"/>
    <mergeCell ref="L85:M85"/>
    <mergeCell ref="Q85:R85"/>
    <mergeCell ref="S85:T85"/>
    <mergeCell ref="U85:V85"/>
    <mergeCell ref="A84:D84"/>
    <mergeCell ref="H84:I84"/>
    <mergeCell ref="J84:K84"/>
    <mergeCell ref="L84:M84"/>
    <mergeCell ref="Q84:R84"/>
    <mergeCell ref="S84:T84"/>
    <mergeCell ref="U82:V82"/>
    <mergeCell ref="A83:D83"/>
    <mergeCell ref="H83:I83"/>
    <mergeCell ref="J83:K83"/>
    <mergeCell ref="L83:M83"/>
    <mergeCell ref="Q83:R83"/>
    <mergeCell ref="S83:T83"/>
    <mergeCell ref="U83:V83"/>
    <mergeCell ref="A82:D82"/>
    <mergeCell ref="H82:I82"/>
    <mergeCell ref="J82:K82"/>
    <mergeCell ref="L82:M82"/>
    <mergeCell ref="Q82:R82"/>
    <mergeCell ref="S82:T82"/>
    <mergeCell ref="A79:D79"/>
    <mergeCell ref="H79:I79"/>
    <mergeCell ref="J79:K79"/>
    <mergeCell ref="L79:M79"/>
    <mergeCell ref="Q79:R79"/>
    <mergeCell ref="S79:T79"/>
    <mergeCell ref="U79:V79"/>
    <mergeCell ref="U80:V80"/>
    <mergeCell ref="A81:D81"/>
    <mergeCell ref="H81:I81"/>
    <mergeCell ref="J81:K81"/>
    <mergeCell ref="L81:M81"/>
    <mergeCell ref="Q81:R81"/>
    <mergeCell ref="S81:T81"/>
    <mergeCell ref="U81:V81"/>
    <mergeCell ref="A80:D80"/>
    <mergeCell ref="H80:I80"/>
    <mergeCell ref="J80:K80"/>
    <mergeCell ref="L80:M80"/>
    <mergeCell ref="Q80:R80"/>
    <mergeCell ref="S80:T80"/>
    <mergeCell ref="B67:F67"/>
    <mergeCell ref="H74:M74"/>
    <mergeCell ref="A77:F77"/>
    <mergeCell ref="H77:M77"/>
    <mergeCell ref="P77:V77"/>
    <mergeCell ref="A78:D78"/>
    <mergeCell ref="H78:I78"/>
    <mergeCell ref="J78:K78"/>
    <mergeCell ref="L78:M78"/>
    <mergeCell ref="Q78:R78"/>
    <mergeCell ref="S78:T78"/>
    <mergeCell ref="U78:V78"/>
    <mergeCell ref="B4:F4"/>
    <mergeCell ref="U2:U3"/>
    <mergeCell ref="V2:V3"/>
    <mergeCell ref="X2:X3"/>
    <mergeCell ref="Z2:Z3"/>
    <mergeCell ref="AA2:AB2"/>
    <mergeCell ref="AC2:AC3"/>
    <mergeCell ref="N2:N3"/>
    <mergeCell ref="P2:P3"/>
    <mergeCell ref="Q2:Q3"/>
    <mergeCell ref="R2:R3"/>
    <mergeCell ref="S2:S3"/>
    <mergeCell ref="T2:T3"/>
    <mergeCell ref="H2:H3"/>
    <mergeCell ref="I2:I3"/>
    <mergeCell ref="J2:J3"/>
    <mergeCell ref="K2:K3"/>
    <mergeCell ref="L2:L3"/>
    <mergeCell ref="M2:M3"/>
    <mergeCell ref="A1:F1"/>
    <mergeCell ref="H1:N1"/>
    <mergeCell ref="P1:V1"/>
    <mergeCell ref="Z1:AH1"/>
    <mergeCell ref="A2:A3"/>
    <mergeCell ref="B2:B3"/>
    <mergeCell ref="C2:C3"/>
    <mergeCell ref="D2:D3"/>
    <mergeCell ref="E2:E3"/>
    <mergeCell ref="F2:F3"/>
    <mergeCell ref="AD2:AD3"/>
    <mergeCell ref="AE2:AE3"/>
    <mergeCell ref="AF2:AG2"/>
    <mergeCell ref="AH2:AH3"/>
    <mergeCell ref="A103:D103"/>
    <mergeCell ref="H93:I93"/>
    <mergeCell ref="H94:I94"/>
    <mergeCell ref="H95:I95"/>
    <mergeCell ref="H101:I101"/>
    <mergeCell ref="H102:I102"/>
    <mergeCell ref="H103:I103"/>
    <mergeCell ref="A96:D96"/>
    <mergeCell ref="A97:D97"/>
    <mergeCell ref="A98:D98"/>
    <mergeCell ref="A99:D99"/>
    <mergeCell ref="A100:D100"/>
    <mergeCell ref="H96:I96"/>
    <mergeCell ref="H97:I97"/>
    <mergeCell ref="H98:I98"/>
    <mergeCell ref="H99:I99"/>
    <mergeCell ref="H100:I100"/>
    <mergeCell ref="J93:K93"/>
    <mergeCell ref="J94:K94"/>
    <mergeCell ref="J95:K95"/>
    <mergeCell ref="J101:K101"/>
    <mergeCell ref="J102:K102"/>
    <mergeCell ref="J103:K103"/>
    <mergeCell ref="L93:M93"/>
    <mergeCell ref="L94:M94"/>
    <mergeCell ref="L95:M95"/>
    <mergeCell ref="L101:M101"/>
    <mergeCell ref="J96:K96"/>
    <mergeCell ref="L96:M96"/>
    <mergeCell ref="J97:K97"/>
    <mergeCell ref="L97:M97"/>
    <mergeCell ref="J98:K98"/>
    <mergeCell ref="L98:M98"/>
    <mergeCell ref="J99:K99"/>
    <mergeCell ref="L99:M99"/>
    <mergeCell ref="J100:K100"/>
    <mergeCell ref="L100:M100"/>
    <mergeCell ref="L102:M102"/>
    <mergeCell ref="L103:M103"/>
    <mergeCell ref="Q96:R96"/>
    <mergeCell ref="S96:T96"/>
    <mergeCell ref="U96:V96"/>
    <mergeCell ref="Q97:R97"/>
    <mergeCell ref="S97:T97"/>
    <mergeCell ref="U97:V97"/>
    <mergeCell ref="Q98:R98"/>
    <mergeCell ref="S98:T98"/>
    <mergeCell ref="U98:V98"/>
    <mergeCell ref="Q93:R93"/>
    <mergeCell ref="S93:T93"/>
    <mergeCell ref="U93:V93"/>
    <mergeCell ref="Q94:R94"/>
    <mergeCell ref="S94:T94"/>
    <mergeCell ref="U94:V94"/>
    <mergeCell ref="Q95:R95"/>
    <mergeCell ref="S95:T95"/>
    <mergeCell ref="U95:V95"/>
    <mergeCell ref="S99:T99"/>
    <mergeCell ref="U99:V99"/>
    <mergeCell ref="Q100:R100"/>
    <mergeCell ref="S100:T100"/>
    <mergeCell ref="U100:V100"/>
    <mergeCell ref="Q101:R101"/>
    <mergeCell ref="S101:T101"/>
    <mergeCell ref="U101:V101"/>
    <mergeCell ref="Q102:R102"/>
    <mergeCell ref="S102:T102"/>
    <mergeCell ref="U102:V102"/>
    <mergeCell ref="Q99:R99"/>
    <mergeCell ref="Q107:R107"/>
    <mergeCell ref="S107:T107"/>
    <mergeCell ref="U107:V107"/>
    <mergeCell ref="Q108:R108"/>
    <mergeCell ref="S108:T108"/>
    <mergeCell ref="U108:V108"/>
    <mergeCell ref="Q103:R103"/>
    <mergeCell ref="S103:T103"/>
    <mergeCell ref="U103:V103"/>
    <mergeCell ref="Q105:R105"/>
    <mergeCell ref="S105:T105"/>
    <mergeCell ref="U105:V105"/>
    <mergeCell ref="Q106:R106"/>
    <mergeCell ref="S106:T106"/>
    <mergeCell ref="U106:V106"/>
    <mergeCell ref="U104:V104"/>
  </mergeCells>
  <pageMargins left="0.511811024" right="0.511811024" top="0.78740157499999996" bottom="0.78740157499999996" header="0.31496062000000002" footer="0.31496062000000002"/>
  <pageSetup scale="44" orientation="landscape" horizontalDpi="300" verticalDpi="300" r:id="rId1"/>
  <rowBreaks count="1" manualBreakCount="1">
    <brk id="76"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workbookViewId="0">
      <selection activeCell="E4" sqref="E4"/>
    </sheetView>
  </sheetViews>
  <sheetFormatPr defaultRowHeight="15"/>
  <sheetData>
    <row r="1" spans="1:7">
      <c r="B1" t="s">
        <v>459</v>
      </c>
      <c r="C1">
        <v>1.5</v>
      </c>
      <c r="E1" t="s">
        <v>460</v>
      </c>
      <c r="G1" s="189">
        <v>0.3</v>
      </c>
    </row>
    <row r="3" spans="1:7">
      <c r="A3" s="190" t="s">
        <v>461</v>
      </c>
      <c r="B3" s="190" t="s">
        <v>462</v>
      </c>
      <c r="C3" s="190" t="s">
        <v>140</v>
      </c>
      <c r="D3" s="190" t="s">
        <v>125</v>
      </c>
      <c r="E3" s="190" t="s">
        <v>463</v>
      </c>
    </row>
    <row r="4" spans="1:7">
      <c r="A4" s="208" t="s">
        <v>524</v>
      </c>
      <c r="B4" s="191"/>
      <c r="C4" s="191"/>
      <c r="D4" s="192">
        <f>B4*C4/10000</f>
        <v>0</v>
      </c>
      <c r="E4" s="192">
        <f>D4*$C$1</f>
        <v>0</v>
      </c>
      <c r="G4">
        <f>(B4*2+C4*2)*30</f>
        <v>0</v>
      </c>
    </row>
    <row r="5" spans="1:7">
      <c r="A5" s="208" t="s">
        <v>525</v>
      </c>
      <c r="B5" s="191"/>
      <c r="C5" s="191"/>
      <c r="D5" s="192">
        <f t="shared" ref="D5:D28" si="0">B5*C5/10000</f>
        <v>0</v>
      </c>
      <c r="E5" s="192">
        <f t="shared" ref="E5:E28" si="1">D5*$C$1</f>
        <v>0</v>
      </c>
      <c r="G5">
        <f t="shared" ref="G5:G28" si="2">(B5*2+C5*2)*30</f>
        <v>0</v>
      </c>
    </row>
    <row r="6" spans="1:7">
      <c r="A6" s="208" t="s">
        <v>526</v>
      </c>
      <c r="B6" s="191"/>
      <c r="C6" s="191"/>
      <c r="D6" s="192">
        <f t="shared" si="0"/>
        <v>0</v>
      </c>
      <c r="E6" s="192">
        <f t="shared" si="1"/>
        <v>0</v>
      </c>
      <c r="G6">
        <f t="shared" si="2"/>
        <v>0</v>
      </c>
    </row>
    <row r="7" spans="1:7">
      <c r="A7" s="208" t="s">
        <v>527</v>
      </c>
      <c r="B7" s="191"/>
      <c r="C7" s="191"/>
      <c r="D7" s="192">
        <f t="shared" si="0"/>
        <v>0</v>
      </c>
      <c r="E7" s="192">
        <f t="shared" si="1"/>
        <v>0</v>
      </c>
      <c r="G7">
        <f t="shared" si="2"/>
        <v>0</v>
      </c>
    </row>
    <row r="8" spans="1:7">
      <c r="A8" s="208" t="s">
        <v>528</v>
      </c>
      <c r="B8" s="191"/>
      <c r="C8" s="191"/>
      <c r="D8" s="192">
        <f t="shared" si="0"/>
        <v>0</v>
      </c>
      <c r="E8" s="192">
        <f t="shared" si="1"/>
        <v>0</v>
      </c>
      <c r="G8">
        <f t="shared" si="2"/>
        <v>0</v>
      </c>
    </row>
    <row r="9" spans="1:7">
      <c r="A9" s="208" t="s">
        <v>529</v>
      </c>
      <c r="B9" s="191"/>
      <c r="C9" s="191"/>
      <c r="D9" s="192">
        <f t="shared" si="0"/>
        <v>0</v>
      </c>
      <c r="E9" s="192">
        <f t="shared" si="1"/>
        <v>0</v>
      </c>
      <c r="G9">
        <f t="shared" si="2"/>
        <v>0</v>
      </c>
    </row>
    <row r="10" spans="1:7">
      <c r="A10" s="208" t="s">
        <v>530</v>
      </c>
      <c r="B10" s="191"/>
      <c r="C10" s="191"/>
      <c r="D10" s="192">
        <f t="shared" si="0"/>
        <v>0</v>
      </c>
      <c r="E10" s="192">
        <f t="shared" si="1"/>
        <v>0</v>
      </c>
      <c r="G10">
        <f t="shared" si="2"/>
        <v>0</v>
      </c>
    </row>
    <row r="11" spans="1:7">
      <c r="A11" s="208" t="s">
        <v>531</v>
      </c>
      <c r="B11" s="191"/>
      <c r="C11" s="191"/>
      <c r="D11" s="192">
        <f t="shared" si="0"/>
        <v>0</v>
      </c>
      <c r="E11" s="192">
        <f t="shared" si="1"/>
        <v>0</v>
      </c>
      <c r="G11">
        <f t="shared" si="2"/>
        <v>0</v>
      </c>
    </row>
    <row r="12" spans="1:7">
      <c r="A12" s="208" t="s">
        <v>532</v>
      </c>
      <c r="B12" s="191"/>
      <c r="C12" s="191"/>
      <c r="D12" s="192">
        <f t="shared" si="0"/>
        <v>0</v>
      </c>
      <c r="E12" s="192">
        <f t="shared" si="1"/>
        <v>0</v>
      </c>
      <c r="G12">
        <f t="shared" si="2"/>
        <v>0</v>
      </c>
    </row>
    <row r="13" spans="1:7">
      <c r="A13" s="208" t="s">
        <v>533</v>
      </c>
      <c r="B13" s="191"/>
      <c r="C13" s="191"/>
      <c r="D13" s="192">
        <f t="shared" si="0"/>
        <v>0</v>
      </c>
      <c r="E13" s="192">
        <f t="shared" si="1"/>
        <v>0</v>
      </c>
      <c r="G13">
        <f t="shared" si="2"/>
        <v>0</v>
      </c>
    </row>
    <row r="14" spans="1:7">
      <c r="A14" s="208" t="s">
        <v>534</v>
      </c>
      <c r="B14" s="191"/>
      <c r="C14" s="191"/>
      <c r="D14" s="192">
        <f t="shared" si="0"/>
        <v>0</v>
      </c>
      <c r="E14" s="192">
        <f t="shared" si="1"/>
        <v>0</v>
      </c>
      <c r="G14">
        <f t="shared" si="2"/>
        <v>0</v>
      </c>
    </row>
    <row r="15" spans="1:7">
      <c r="A15" s="208" t="s">
        <v>535</v>
      </c>
      <c r="B15" s="191"/>
      <c r="C15" s="191"/>
      <c r="D15" s="192">
        <f t="shared" si="0"/>
        <v>0</v>
      </c>
      <c r="E15" s="192">
        <f t="shared" si="1"/>
        <v>0</v>
      </c>
      <c r="G15">
        <f t="shared" si="2"/>
        <v>0</v>
      </c>
    </row>
    <row r="16" spans="1:7">
      <c r="A16" s="208" t="s">
        <v>536</v>
      </c>
      <c r="B16" s="191"/>
      <c r="C16" s="191"/>
      <c r="D16" s="192">
        <f t="shared" si="0"/>
        <v>0</v>
      </c>
      <c r="E16" s="192">
        <f t="shared" si="1"/>
        <v>0</v>
      </c>
      <c r="G16">
        <f t="shared" si="2"/>
        <v>0</v>
      </c>
    </row>
    <row r="17" spans="1:10">
      <c r="A17" s="208" t="s">
        <v>537</v>
      </c>
      <c r="B17" s="191"/>
      <c r="C17" s="191"/>
      <c r="D17" s="192">
        <f t="shared" si="0"/>
        <v>0</v>
      </c>
      <c r="E17" s="192">
        <f t="shared" si="1"/>
        <v>0</v>
      </c>
      <c r="G17">
        <f t="shared" si="2"/>
        <v>0</v>
      </c>
    </row>
    <row r="18" spans="1:10">
      <c r="A18" s="208" t="s">
        <v>538</v>
      </c>
      <c r="B18" s="191"/>
      <c r="C18" s="191"/>
      <c r="D18" s="192">
        <f t="shared" si="0"/>
        <v>0</v>
      </c>
      <c r="E18" s="192">
        <f t="shared" si="1"/>
        <v>0</v>
      </c>
      <c r="G18">
        <f t="shared" si="2"/>
        <v>0</v>
      </c>
    </row>
    <row r="19" spans="1:10">
      <c r="A19" s="208" t="s">
        <v>539</v>
      </c>
      <c r="B19" s="191"/>
      <c r="C19" s="191"/>
      <c r="D19" s="192">
        <f t="shared" si="0"/>
        <v>0</v>
      </c>
      <c r="E19" s="192">
        <f t="shared" si="1"/>
        <v>0</v>
      </c>
      <c r="G19">
        <f t="shared" si="2"/>
        <v>0</v>
      </c>
    </row>
    <row r="20" spans="1:10">
      <c r="A20" s="208" t="s">
        <v>540</v>
      </c>
      <c r="B20" s="191"/>
      <c r="C20" s="191"/>
      <c r="D20" s="192">
        <f t="shared" si="0"/>
        <v>0</v>
      </c>
      <c r="E20" s="192">
        <f t="shared" si="1"/>
        <v>0</v>
      </c>
      <c r="G20">
        <f t="shared" si="2"/>
        <v>0</v>
      </c>
    </row>
    <row r="21" spans="1:10">
      <c r="A21" s="208" t="s">
        <v>541</v>
      </c>
      <c r="B21" s="191"/>
      <c r="C21" s="191"/>
      <c r="D21" s="192">
        <f t="shared" si="0"/>
        <v>0</v>
      </c>
      <c r="E21" s="192">
        <f t="shared" si="1"/>
        <v>0</v>
      </c>
      <c r="G21">
        <f t="shared" si="2"/>
        <v>0</v>
      </c>
    </row>
    <row r="22" spans="1:10">
      <c r="A22" s="208" t="s">
        <v>542</v>
      </c>
      <c r="B22" s="191"/>
      <c r="C22" s="191"/>
      <c r="D22" s="192">
        <f t="shared" si="0"/>
        <v>0</v>
      </c>
      <c r="E22" s="192">
        <f t="shared" si="1"/>
        <v>0</v>
      </c>
      <c r="G22">
        <f t="shared" si="2"/>
        <v>0</v>
      </c>
    </row>
    <row r="23" spans="1:10">
      <c r="A23" s="208" t="s">
        <v>543</v>
      </c>
      <c r="B23" s="191"/>
      <c r="C23" s="191"/>
      <c r="D23" s="192">
        <f t="shared" si="0"/>
        <v>0</v>
      </c>
      <c r="E23" s="192">
        <f t="shared" si="1"/>
        <v>0</v>
      </c>
      <c r="G23">
        <f t="shared" si="2"/>
        <v>0</v>
      </c>
    </row>
    <row r="24" spans="1:10">
      <c r="A24" s="208" t="s">
        <v>544</v>
      </c>
      <c r="B24" s="191"/>
      <c r="C24" s="191"/>
      <c r="D24" s="192">
        <f t="shared" si="0"/>
        <v>0</v>
      </c>
      <c r="E24" s="192">
        <f t="shared" si="1"/>
        <v>0</v>
      </c>
      <c r="G24">
        <f t="shared" si="2"/>
        <v>0</v>
      </c>
    </row>
    <row r="25" spans="1:10">
      <c r="A25" s="208" t="s">
        <v>545</v>
      </c>
      <c r="B25" s="191"/>
      <c r="C25" s="191"/>
      <c r="D25" s="192">
        <f t="shared" si="0"/>
        <v>0</v>
      </c>
      <c r="E25" s="192">
        <f t="shared" si="1"/>
        <v>0</v>
      </c>
      <c r="G25">
        <f t="shared" si="2"/>
        <v>0</v>
      </c>
    </row>
    <row r="26" spans="1:10">
      <c r="A26" s="208" t="s">
        <v>546</v>
      </c>
      <c r="B26" s="191"/>
      <c r="C26" s="191"/>
      <c r="D26" s="192">
        <f t="shared" si="0"/>
        <v>0</v>
      </c>
      <c r="E26" s="192">
        <f t="shared" si="1"/>
        <v>0</v>
      </c>
      <c r="G26">
        <f t="shared" si="2"/>
        <v>0</v>
      </c>
      <c r="I26" s="209" t="s">
        <v>549</v>
      </c>
      <c r="J26" s="209"/>
    </row>
    <row r="27" spans="1:10">
      <c r="A27" s="208" t="s">
        <v>547</v>
      </c>
      <c r="B27" s="191"/>
      <c r="C27" s="191"/>
      <c r="D27" s="192">
        <f t="shared" si="0"/>
        <v>0</v>
      </c>
      <c r="E27" s="192">
        <f t="shared" si="1"/>
        <v>0</v>
      </c>
      <c r="G27">
        <f t="shared" si="2"/>
        <v>0</v>
      </c>
      <c r="I27" s="190" t="s">
        <v>125</v>
      </c>
      <c r="J27" s="190" t="s">
        <v>463</v>
      </c>
    </row>
    <row r="28" spans="1:10">
      <c r="A28" s="208" t="s">
        <v>548</v>
      </c>
      <c r="B28" s="191"/>
      <c r="C28" s="191"/>
      <c r="D28" s="192">
        <f t="shared" si="0"/>
        <v>0</v>
      </c>
      <c r="E28" s="192">
        <f t="shared" si="1"/>
        <v>0</v>
      </c>
      <c r="G28">
        <f t="shared" si="2"/>
        <v>0</v>
      </c>
      <c r="I28" s="209">
        <f>SUM(D4:D28)</f>
        <v>0</v>
      </c>
      <c r="J28" s="209">
        <f>SUM(E4:E28)</f>
        <v>0</v>
      </c>
    </row>
    <row r="29" spans="1:10">
      <c r="A29" s="191"/>
      <c r="B29" s="191"/>
      <c r="C29" s="191"/>
      <c r="D29" s="190">
        <f>SUM(D4:D28)</f>
        <v>0</v>
      </c>
      <c r="E29" s="190">
        <f>SUM(E4:E28)</f>
        <v>0</v>
      </c>
      <c r="G29" s="190">
        <f>SUM(G4:G28)</f>
        <v>0</v>
      </c>
      <c r="I29">
        <f>G29/10000</f>
        <v>0</v>
      </c>
    </row>
    <row r="30" spans="1:10">
      <c r="A30" s="191"/>
      <c r="B30" s="191"/>
      <c r="C30" s="191"/>
    </row>
    <row r="31" spans="1:10">
      <c r="A31" s="191"/>
      <c r="B31" s="191"/>
      <c r="C31" s="191"/>
    </row>
    <row r="32" spans="1:10">
      <c r="A32" s="191"/>
      <c r="B32" s="191"/>
      <c r="C32" s="191"/>
    </row>
    <row r="33" spans="1:3">
      <c r="A33" s="191"/>
      <c r="B33" s="191"/>
      <c r="C33" s="191"/>
    </row>
    <row r="34" spans="1:3">
      <c r="A34" s="191"/>
      <c r="B34" s="191"/>
      <c r="C34" s="191"/>
    </row>
    <row r="35" spans="1:3">
      <c r="A35" s="191"/>
      <c r="B35" s="191"/>
      <c r="C35" s="191"/>
    </row>
    <row r="36" spans="1:3">
      <c r="A36" s="191"/>
      <c r="B36" s="191"/>
      <c r="C36" s="191"/>
    </row>
    <row r="37" spans="1:3">
      <c r="A37" s="191"/>
      <c r="B37" s="191"/>
      <c r="C37" s="191"/>
    </row>
    <row r="38" spans="1:3">
      <c r="A38" s="191"/>
      <c r="B38" s="191"/>
      <c r="C38" s="191"/>
    </row>
    <row r="39" spans="1:3">
      <c r="A39" s="191"/>
      <c r="B39" s="191"/>
      <c r="C39" s="191"/>
    </row>
    <row r="40" spans="1:3">
      <c r="A40" s="191"/>
      <c r="B40" s="191"/>
      <c r="C40" s="191"/>
    </row>
    <row r="41" spans="1:3">
      <c r="A41" s="191"/>
      <c r="B41" s="191"/>
      <c r="C41" s="191"/>
    </row>
    <row r="42" spans="1:3">
      <c r="A42" s="191"/>
      <c r="B42" s="191"/>
      <c r="C42" s="191"/>
    </row>
    <row r="43" spans="1:3">
      <c r="A43" s="191"/>
      <c r="B43" s="191"/>
      <c r="C43" s="191"/>
    </row>
    <row r="44" spans="1:3">
      <c r="A44" s="191"/>
      <c r="B44" s="191"/>
      <c r="C44" s="191"/>
    </row>
    <row r="45" spans="1:3">
      <c r="A45" s="191"/>
      <c r="B45" s="191"/>
      <c r="C45" s="191"/>
    </row>
    <row r="46" spans="1:3">
      <c r="A46" s="191"/>
      <c r="B46" s="191"/>
      <c r="C46" s="191"/>
    </row>
    <row r="47" spans="1:3">
      <c r="A47" s="191"/>
      <c r="B47" s="191"/>
      <c r="C47" s="191"/>
    </row>
    <row r="48" spans="1:3">
      <c r="A48" s="191"/>
      <c r="B48" s="191"/>
      <c r="C48" s="191"/>
    </row>
    <row r="49" spans="1:3">
      <c r="A49" s="191"/>
      <c r="B49" s="191"/>
      <c r="C49" s="191"/>
    </row>
    <row r="50" spans="1:3">
      <c r="A50" s="191"/>
      <c r="B50" s="191"/>
      <c r="C50" s="191"/>
    </row>
    <row r="51" spans="1:3">
      <c r="A51" s="191"/>
      <c r="B51" s="191"/>
      <c r="C51" s="191"/>
    </row>
    <row r="52" spans="1:3">
      <c r="A52" s="191"/>
      <c r="B52" s="191"/>
      <c r="C52" s="191"/>
    </row>
    <row r="53" spans="1:3">
      <c r="A53" s="191"/>
      <c r="B53" s="191"/>
      <c r="C53" s="191"/>
    </row>
    <row r="54" spans="1:3">
      <c r="A54" s="191"/>
      <c r="B54" s="191"/>
      <c r="C54" s="191"/>
    </row>
    <row r="55" spans="1:3">
      <c r="A55" s="191"/>
      <c r="B55" s="191"/>
      <c r="C55" s="191"/>
    </row>
    <row r="56" spans="1:3">
      <c r="A56" s="191"/>
      <c r="B56" s="191"/>
      <c r="C56" s="191"/>
    </row>
    <row r="57" spans="1:3">
      <c r="A57" s="191"/>
      <c r="B57" s="191"/>
      <c r="C57" s="191"/>
    </row>
    <row r="58" spans="1:3">
      <c r="A58" s="191"/>
      <c r="B58" s="191"/>
      <c r="C58" s="191"/>
    </row>
    <row r="59" spans="1:3">
      <c r="A59" s="191"/>
      <c r="B59" s="191"/>
      <c r="C59" s="191"/>
    </row>
    <row r="60" spans="1:3">
      <c r="A60" s="191"/>
      <c r="B60" s="191"/>
      <c r="C60" s="191"/>
    </row>
    <row r="61" spans="1:3">
      <c r="A61" s="191"/>
      <c r="B61" s="191"/>
      <c r="C61" s="191"/>
    </row>
    <row r="62" spans="1:3">
      <c r="A62" s="191"/>
      <c r="B62" s="191"/>
      <c r="C62" s="191"/>
    </row>
    <row r="63" spans="1:3">
      <c r="A63" s="191"/>
      <c r="B63" s="191"/>
      <c r="C63" s="191"/>
    </row>
    <row r="64" spans="1:3">
      <c r="A64" s="191"/>
      <c r="B64" s="191"/>
      <c r="C64" s="191"/>
    </row>
    <row r="65" spans="1:3">
      <c r="A65" s="191"/>
      <c r="B65" s="191"/>
      <c r="C65" s="191"/>
    </row>
    <row r="66" spans="1:3">
      <c r="A66" s="191"/>
      <c r="B66" s="191"/>
      <c r="C66" s="191"/>
    </row>
    <row r="67" spans="1:3">
      <c r="A67" s="191"/>
      <c r="B67" s="191"/>
      <c r="C67" s="191"/>
    </row>
    <row r="68" spans="1:3">
      <c r="A68" s="191"/>
      <c r="B68" s="191"/>
      <c r="C68" s="191"/>
    </row>
    <row r="69" spans="1:3">
      <c r="A69" s="191"/>
      <c r="B69" s="191"/>
      <c r="C69" s="191"/>
    </row>
    <row r="70" spans="1:3">
      <c r="A70" s="191"/>
      <c r="B70" s="191"/>
      <c r="C70" s="191"/>
    </row>
    <row r="71" spans="1:3">
      <c r="A71" s="191"/>
      <c r="B71" s="191"/>
      <c r="C71" s="191"/>
    </row>
    <row r="72" spans="1:3">
      <c r="A72" s="191"/>
      <c r="B72" s="191"/>
      <c r="C72" s="191"/>
    </row>
    <row r="73" spans="1:3">
      <c r="A73" s="191"/>
      <c r="B73" s="191"/>
      <c r="C73" s="191"/>
    </row>
    <row r="74" spans="1:3">
      <c r="A74" s="191"/>
      <c r="B74" s="191"/>
      <c r="C74" s="191"/>
    </row>
    <row r="75" spans="1:3">
      <c r="A75" s="191"/>
      <c r="B75" s="191"/>
      <c r="C75" s="191"/>
    </row>
    <row r="76" spans="1:3">
      <c r="A76" s="191"/>
      <c r="B76" s="191"/>
      <c r="C76" s="191"/>
    </row>
    <row r="77" spans="1:3">
      <c r="A77" s="191"/>
      <c r="B77" s="191"/>
      <c r="C77" s="191"/>
    </row>
    <row r="78" spans="1:3">
      <c r="A78" s="191"/>
      <c r="B78" s="191"/>
      <c r="C78" s="191"/>
    </row>
    <row r="79" spans="1:3">
      <c r="A79" s="191"/>
      <c r="B79" s="191"/>
      <c r="C79" s="191"/>
    </row>
    <row r="80" spans="1:3">
      <c r="A80" s="191"/>
      <c r="B80" s="191"/>
      <c r="C80" s="191"/>
    </row>
    <row r="81" spans="1:3">
      <c r="A81" s="191"/>
      <c r="B81" s="191"/>
      <c r="C81" s="191"/>
    </row>
    <row r="82" spans="1:3">
      <c r="A82" s="191"/>
      <c r="B82" s="191"/>
      <c r="C82" s="191"/>
    </row>
    <row r="83" spans="1:3">
      <c r="A83" s="191"/>
      <c r="B83" s="191"/>
      <c r="C83" s="191"/>
    </row>
    <row r="84" spans="1:3">
      <c r="A84" s="191"/>
      <c r="B84" s="191"/>
      <c r="C84" s="191"/>
    </row>
    <row r="85" spans="1:3">
      <c r="A85" s="191"/>
      <c r="B85" s="191"/>
      <c r="C85" s="191"/>
    </row>
    <row r="86" spans="1:3">
      <c r="A86" s="191"/>
      <c r="B86" s="191"/>
      <c r="C86" s="191"/>
    </row>
    <row r="87" spans="1:3">
      <c r="A87" s="191"/>
      <c r="B87" s="191"/>
      <c r="C87" s="191"/>
    </row>
    <row r="88" spans="1:3">
      <c r="A88" s="191"/>
      <c r="B88" s="191"/>
      <c r="C88" s="191"/>
    </row>
    <row r="89" spans="1:3">
      <c r="A89" s="191"/>
      <c r="B89" s="191"/>
      <c r="C89" s="191"/>
    </row>
    <row r="90" spans="1:3">
      <c r="A90" s="191"/>
      <c r="B90" s="191"/>
      <c r="C90" s="191"/>
    </row>
    <row r="91" spans="1:3">
      <c r="A91" s="191"/>
      <c r="B91" s="191"/>
      <c r="C91" s="191"/>
    </row>
    <row r="92" spans="1:3">
      <c r="A92" s="191"/>
      <c r="B92" s="191"/>
      <c r="C92" s="191"/>
    </row>
    <row r="93" spans="1:3">
      <c r="A93" s="191"/>
      <c r="B93" s="191"/>
      <c r="C93" s="191"/>
    </row>
    <row r="94" spans="1:3">
      <c r="A94" s="191"/>
      <c r="B94" s="191"/>
      <c r="C94" s="191"/>
    </row>
    <row r="95" spans="1:3">
      <c r="A95" s="191"/>
      <c r="B95" s="191"/>
      <c r="C95" s="191"/>
    </row>
    <row r="96" spans="1:3">
      <c r="A96" s="191"/>
      <c r="B96" s="191"/>
      <c r="C96" s="191"/>
    </row>
    <row r="97" spans="1:3">
      <c r="A97" s="191"/>
      <c r="B97" s="191"/>
      <c r="C97" s="191"/>
    </row>
    <row r="98" spans="1:3">
      <c r="A98" s="191"/>
      <c r="B98" s="191"/>
      <c r="C98" s="191"/>
    </row>
    <row r="99" spans="1:3">
      <c r="A99" s="191"/>
      <c r="B99" s="191"/>
      <c r="C99" s="191"/>
    </row>
    <row r="100" spans="1:3">
      <c r="A100" s="191"/>
      <c r="B100" s="191"/>
      <c r="C100" s="191"/>
    </row>
    <row r="101" spans="1:3">
      <c r="A101" s="191"/>
      <c r="B101" s="191"/>
      <c r="C101" s="191"/>
    </row>
    <row r="102" spans="1:3">
      <c r="A102" s="191"/>
      <c r="B102" s="191"/>
      <c r="C102" s="191"/>
    </row>
    <row r="103" spans="1:3">
      <c r="A103" s="191"/>
      <c r="B103" s="191"/>
      <c r="C103" s="191"/>
    </row>
    <row r="104" spans="1:3">
      <c r="A104" s="191"/>
      <c r="B104" s="191"/>
      <c r="C104" s="191"/>
    </row>
    <row r="105" spans="1:3">
      <c r="A105" s="191"/>
      <c r="B105" s="191"/>
      <c r="C105" s="191"/>
    </row>
  </sheetData>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11</vt:i4>
      </vt:variant>
    </vt:vector>
  </HeadingPairs>
  <TitlesOfParts>
    <vt:vector size="21" baseType="lpstr">
      <vt:lpstr>Capa</vt:lpstr>
      <vt:lpstr>Orçamento</vt:lpstr>
      <vt:lpstr>Resumo</vt:lpstr>
      <vt:lpstr>Cronograma</vt:lpstr>
      <vt:lpstr>BDI - Serviços</vt:lpstr>
      <vt:lpstr>BDI-Equipamentos</vt:lpstr>
      <vt:lpstr>Composição</vt:lpstr>
      <vt:lpstr>Memória de Cálculo </vt:lpstr>
      <vt:lpstr>Mem. Calculo Sapatas - CN</vt:lpstr>
      <vt:lpstr>Quadro de Esquadrias</vt:lpstr>
      <vt:lpstr>'BDI - Serviços'!Area_de_impressao</vt:lpstr>
      <vt:lpstr>'BDI-Equipamentos'!Area_de_impressao</vt:lpstr>
      <vt:lpstr>Capa!Area_de_impressao</vt:lpstr>
      <vt:lpstr>Composição!Area_de_impressao</vt:lpstr>
      <vt:lpstr>Cronograma!Area_de_impressao</vt:lpstr>
      <vt:lpstr>Orçamento!Area_de_impressao</vt:lpstr>
      <vt:lpstr>Resumo!Area_de_impressao</vt:lpstr>
      <vt:lpstr>Composição!Titulos_de_impressao</vt:lpstr>
      <vt:lpstr>Cronograma!Titulos_de_impressao</vt:lpstr>
      <vt:lpstr>Orçamento!Titulos_de_impressao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2018-08-27T15:00:16Z</cp:lastPrinted>
  <dcterms:created xsi:type="dcterms:W3CDTF">2013-07-15T19:04:59Z</dcterms:created>
  <dcterms:modified xsi:type="dcterms:W3CDTF">2018-08-28T13:06:32Z</dcterms:modified>
</cp:coreProperties>
</file>