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571\Desktop\"/>
    </mc:Choice>
  </mc:AlternateContent>
  <bookViews>
    <workbookView xWindow="0" yWindow="0" windowWidth="24000" windowHeight="9330" tabRatio="500" activeTab="2"/>
  </bookViews>
  <sheets>
    <sheet name="Capa" sheetId="1" r:id="rId1"/>
    <sheet name="Resumo" sheetId="2" r:id="rId2"/>
    <sheet name="Orçamento" sheetId="3" r:id="rId3"/>
    <sheet name="Cronograma Fisico Financeiro" sheetId="4" r:id="rId4"/>
    <sheet name="Composição de Preço Unitario" sheetId="5" r:id="rId5"/>
    <sheet name="Curva ABC Insumo" sheetId="6" r:id="rId6"/>
    <sheet name="Curva ABC Serviço" sheetId="7" r:id="rId7"/>
    <sheet name="BDI - Serviços" sheetId="8" r:id="rId8"/>
    <sheet name="BDI-Equipamentos" sheetId="9" r:id="rId9"/>
    <sheet name="Mapa de cotação" sheetId="10" r:id="rId10"/>
    <sheet name="MEMORIAL DE CALCULO" sheetId="11" state="hidden" r:id="rId11"/>
  </sheets>
  <externalReferences>
    <externalReference r:id="rId12"/>
    <externalReference r:id="rId13"/>
    <externalReference r:id="rId14"/>
    <externalReference r:id="rId15"/>
  </externalReferences>
  <definedNames>
    <definedName name="_xlnm._FilterDatabase" localSheetId="2">Orçamento!$A$1:$A$523</definedName>
    <definedName name="_ind100">#REF!</definedName>
    <definedName name="_mem2">'[2]Mat Asf'!$H$37</definedName>
    <definedName name="_prd1">#REF!</definedName>
    <definedName name="_prt1">#REF!</definedName>
    <definedName name="_RET1">#REF!</definedName>
    <definedName name="_xlnm.Print_Area" localSheetId="7">'BDI - Serviços'!$A$1:$J$39</definedName>
    <definedName name="_xlnm.Print_Area" localSheetId="8">'BDI-Equipamentos'!$A$1:$J$32</definedName>
    <definedName name="_xlnm.Print_Area" localSheetId="0">Capa!$A$1:$D$49</definedName>
    <definedName name="_xlnm.Print_Area" localSheetId="4">'Composição de Preço Unitario'!$A$1:$J$7550</definedName>
    <definedName name="_xlnm.Print_Area" localSheetId="3">'Cronograma Fisico Financeiro'!$A$1:$AS$72</definedName>
    <definedName name="_xlnm.Print_Area" localSheetId="5">'Curva ABC Insumo'!$A$1:$P$714</definedName>
    <definedName name="_xlnm.Print_Area" localSheetId="9">'Mapa de cotação'!$A$1:$J$11</definedName>
    <definedName name="_xlnm.Print_Area" localSheetId="2">Orçamento!$A$1:$J$523</definedName>
    <definedName name="_xlnm.Print_Area" localSheetId="1">Resumo!$A$1:$D$83</definedName>
    <definedName name="_xlnm.Print_Area">#REF!</definedName>
    <definedName name="areafog">#REF!</definedName>
    <definedName name="areatsd">#REF!</definedName>
    <definedName name="areatss">#REF!</definedName>
    <definedName name="bacia">#REF!</definedName>
    <definedName name="bbdcc15">#REF!</definedName>
    <definedName name="bbdcc20">#REF!</definedName>
    <definedName name="bbdcc25">#REF!</definedName>
    <definedName name="bbdcc30">#REF!</definedName>
    <definedName name="bbdtc04">#REF!</definedName>
    <definedName name="bbdtc06">#REF!</definedName>
    <definedName name="bbdtc08">#REF!</definedName>
    <definedName name="bbdtc10">#REF!</definedName>
    <definedName name="bbdtc12">#REF!</definedName>
    <definedName name="bbdtc15">#REF!</definedName>
    <definedName name="bbscc15">#REF!</definedName>
    <definedName name="bbscc20">#REF!</definedName>
    <definedName name="bbscc25">#REF!</definedName>
    <definedName name="bbscc30">#REF!</definedName>
    <definedName name="bbstc04">#REF!</definedName>
    <definedName name="bbstc06">#REF!</definedName>
    <definedName name="bbstc08">#REF!</definedName>
    <definedName name="bbstc10">#REF!</definedName>
    <definedName name="bbstc12">#REF!</definedName>
    <definedName name="bbstc15">#REF!</definedName>
    <definedName name="bbttc04">#REF!</definedName>
    <definedName name="bbttc06">#REF!</definedName>
    <definedName name="bbttc08">#REF!</definedName>
    <definedName name="bbttc10">#REF!</definedName>
    <definedName name="bbttc12">#REF!</definedName>
    <definedName name="bbttc15">#REF!</definedName>
    <definedName name="BDI.Opcao">[1]DADOS!$F$18</definedName>
    <definedName name="BDI.TipoObra">[1]BDI!$A$138:$A$146</definedName>
    <definedName name="betume">#REF!</definedName>
    <definedName name="cabeca">#REF!</definedName>
    <definedName name="cabeca1">#REF!</definedName>
    <definedName name="cabeçalho">#REF!</definedName>
    <definedName name="cabeçalho1">#REF!</definedName>
    <definedName name="cbdcc15">#REF!</definedName>
    <definedName name="cbdcc20">#REF!</definedName>
    <definedName name="cbdcc25">#REF!</definedName>
    <definedName name="cbdcc30">#REF!</definedName>
    <definedName name="cbdtc04">#REF!</definedName>
    <definedName name="cbdtc06">#REF!</definedName>
    <definedName name="cbdtc08">#REF!</definedName>
    <definedName name="cbdtc10">#REF!</definedName>
    <definedName name="cbdtc12">#REF!</definedName>
    <definedName name="cbdtc15">#REF!</definedName>
    <definedName name="cbscc15">#REF!</definedName>
    <definedName name="cbscc20">#REF!</definedName>
    <definedName name="cbscc25">#REF!</definedName>
    <definedName name="cbscc30">#REF!</definedName>
    <definedName name="cbstc04">#REF!</definedName>
    <definedName name="cbstc06">#REF!</definedName>
    <definedName name="cbstc08">#REF!</definedName>
    <definedName name="cbstc10">#REF!</definedName>
    <definedName name="cbstc12">#REF!</definedName>
    <definedName name="cbstc15">#REF!</definedName>
    <definedName name="cbttc04">#REF!</definedName>
    <definedName name="cbttc06">#REF!</definedName>
    <definedName name="cbttc08">#REF!</definedName>
    <definedName name="cbttc10">#REF!</definedName>
    <definedName name="cbttc12">#REF!</definedName>
    <definedName name="cbttc15">#REF!</definedName>
    <definedName name="ccerca">#REF!</definedName>
    <definedName name="cesar">#REF!</definedName>
    <definedName name="cm_30">#REF!</definedName>
    <definedName name="comp100">#REF!</definedName>
    <definedName name="comp95">#REF!</definedName>
    <definedName name="compala">#REF!</definedName>
    <definedName name="conap">#REF!</definedName>
    <definedName name="conass">#REF!</definedName>
    <definedName name="connum">#REF!</definedName>
    <definedName name="conpro">#REF!</definedName>
    <definedName name="contrato">#REF!</definedName>
    <definedName name="corte">#REF!</definedName>
    <definedName name="DATA">#REF!</definedName>
    <definedName name="defensa">#REF!</definedName>
    <definedName name="DESONERACAO" localSheetId="9">IF(OR(Import.Desoneracao="DESONERADO",Import.Desoneracao="SIM"),"SIM","NÃO")</definedName>
    <definedName name="DESONERACAO">IF(OR(Import.Desoneracao="DESONERADO",Import.Desoneracao="SIM"),"SIM","NÃO")</definedName>
    <definedName name="dmt_1000" localSheetId="9">#REF!</definedName>
    <definedName name="dmt_1000">#REF!</definedName>
    <definedName name="dmt_1200" localSheetId="9">#REF!</definedName>
    <definedName name="dmt_1200">#REF!</definedName>
    <definedName name="dmt_1400" localSheetId="9">#REF!</definedName>
    <definedName name="dmt_1400">#REF!</definedName>
    <definedName name="dmt_200">#REF!</definedName>
    <definedName name="dmt_400">#REF!</definedName>
    <definedName name="dmt_50">#REF!</definedName>
    <definedName name="dmt_600">#REF!</definedName>
    <definedName name="dmt_800">#REF!</definedName>
    <definedName name="drena">#REF!</definedName>
    <definedName name="dreno">#REF!</definedName>
    <definedName name="dtipo1">#REF!</definedName>
    <definedName name="dtipo2">#REF!</definedName>
    <definedName name="empo2">#REF!</definedName>
    <definedName name="Empola2">#REF!</definedName>
    <definedName name="Empolo2">#REF!</definedName>
    <definedName name="empolo3">#REF!</definedName>
    <definedName name="eng">'[2]Mat Asf'!$C$36</definedName>
    <definedName name="engfiscal">#REF!</definedName>
    <definedName name="engm1">#REF!</definedName>
    <definedName name="engm2">#REF!</definedName>
    <definedName name="engmds">#REF!</definedName>
    <definedName name="escavd">#REF!</definedName>
    <definedName name="escavgd">#REF!</definedName>
    <definedName name="escavgs">#REF!</definedName>
    <definedName name="escavs">#REF!</definedName>
    <definedName name="escavt">#REF!</definedName>
    <definedName name="etipo1">#REF!</definedName>
    <definedName name="etipo2">#REF!</definedName>
    <definedName name="faixa">#REF!</definedName>
    <definedName name="fator100">#REF!</definedName>
    <definedName name="fator50">#REF!</definedName>
    <definedName name="fdreno">#REF!</definedName>
    <definedName name="firma">#REF!</definedName>
    <definedName name="foac">#REF!</definedName>
    <definedName name="foae">#REF!</definedName>
    <definedName name="foc">#REF!</definedName>
    <definedName name="FOG">#REF!</definedName>
    <definedName name="fpavi">#REF!</definedName>
    <definedName name="fsinal">#REF!</definedName>
    <definedName name="fterra">#REF!</definedName>
    <definedName name="grama">#REF!</definedName>
    <definedName name="_xlnm.Recorder">#REF!</definedName>
    <definedName name="Guias">#REF!</definedName>
    <definedName name="horad6">#REF!</definedName>
    <definedName name="horad8">#REF!</definedName>
    <definedName name="imparea">#REF!</definedName>
    <definedName name="Import.Desoneracao">OFFSET([1]DADOS!$G$18,0,-1)</definedName>
    <definedName name="licerra">#REF!</definedName>
    <definedName name="limata">#REF!</definedName>
    <definedName name="marco">#REF!</definedName>
    <definedName name="mds">#REF!</definedName>
    <definedName name="Mem">'[2]Mat Asf'!$C$37</definedName>
    <definedName name="mo_base">#REF!</definedName>
    <definedName name="mo_sub_base">#REF!</definedName>
    <definedName name="mobase">#REF!</definedName>
    <definedName name="mocomercial">#REF!</definedName>
    <definedName name="molocal">#REF!</definedName>
    <definedName name="mosub">#REF!</definedName>
    <definedName name="muro">#REF!</definedName>
    <definedName name="OAC">#REF!</definedName>
    <definedName name="OAE">#REF!</definedName>
    <definedName name="obra">#REF!</definedName>
    <definedName name="OCOM">#REF!</definedName>
    <definedName name="Orçamento">#REF!</definedName>
    <definedName name="ordem">#REF!</definedName>
    <definedName name="orlando">#REF!</definedName>
    <definedName name="pal1x1">#REF!</definedName>
    <definedName name="patrolamento">#REF!</definedName>
    <definedName name="pavi">#REF!</definedName>
    <definedName name="pcat">#REF!</definedName>
    <definedName name="pdmt">#REF!</definedName>
    <definedName name="pdmt1000">#REF!</definedName>
    <definedName name="pdmt1200">#REF!</definedName>
    <definedName name="pdmt200">#REF!</definedName>
    <definedName name="pdmt400">#REF!</definedName>
    <definedName name="pdmt50">#REF!</definedName>
    <definedName name="pdmt600">#REF!</definedName>
    <definedName name="pdmt800">#REF!</definedName>
    <definedName name="PEDREIRA">#REF!</definedName>
    <definedName name="perac">#REF!</definedName>
    <definedName name="persim">#REF!</definedName>
    <definedName name="pil2x05">#REF!</definedName>
    <definedName name="pil2x1">#REF!</definedName>
    <definedName name="pir">#REF!</definedName>
    <definedName name="portfiscal">#REF!</definedName>
    <definedName name="portm1">#REF!</definedName>
    <definedName name="portm2">#REF!</definedName>
    <definedName name="pro">#REF!</definedName>
    <definedName name="pz">#REF!</definedName>
    <definedName name="rdreno">#REF!</definedName>
    <definedName name="reatd">#REF!</definedName>
    <definedName name="reatgd">#REF!</definedName>
    <definedName name="reatgs">#REF!</definedName>
    <definedName name="reats">#REF!</definedName>
    <definedName name="reatt">#REF!</definedName>
    <definedName name="referência">#REF!</definedName>
    <definedName name="REGULA">#REF!</definedName>
    <definedName name="REMOÇÃO">#REF!</definedName>
    <definedName name="roac">#REF!</definedName>
    <definedName name="roae">#REF!</definedName>
    <definedName name="roc">#REF!</definedName>
    <definedName name="rodovia">#REF!</definedName>
    <definedName name="rpavi">#REF!</definedName>
    <definedName name="RR_2C">#REF!</definedName>
    <definedName name="rrcerca">#REF!</definedName>
    <definedName name="rsinal">#REF!</definedName>
    <definedName name="rterra">#REF!</definedName>
    <definedName name="saterro">#REF!</definedName>
    <definedName name="scat">#REF!</definedName>
    <definedName name="scorte">#REF!</definedName>
    <definedName name="sdmt">#REF!</definedName>
    <definedName name="sdmt1000">#REF!</definedName>
    <definedName name="sdmt1200">#REF!</definedName>
    <definedName name="sdmt200">#REF!</definedName>
    <definedName name="sdmt400">#REF!</definedName>
    <definedName name="sdmt50">#REF!</definedName>
    <definedName name="sdmt600">#REF!</definedName>
    <definedName name="sdmt800">#REF!</definedName>
    <definedName name="SINALI">#REF!</definedName>
    <definedName name="subrog">#REF!</definedName>
    <definedName name="tcat">#REF!</definedName>
    <definedName name="terra">#REF!</definedName>
    <definedName name="teste">#REF!</definedName>
    <definedName name="teste2">#REF!</definedName>
    <definedName name="_xlnm.Print_Titles" localSheetId="2">Orçamento!$1:$9</definedName>
    <definedName name="_xlnm.Print_Titles" localSheetId="1">Resumo!$1:$10</definedName>
    <definedName name="trecho">#REF!</definedName>
    <definedName name="TSD">#REF!</definedName>
    <definedName name="TSs">#REF!</definedName>
    <definedName name="valeta">#REF!</definedName>
    <definedName name="volbase">#REF!</definedName>
    <definedName name="volsub">#REF!</definedName>
    <definedName name="zebra">#REF!</definedName>
    <definedName name="zenil">#REF!</definedName>
  </definedNames>
  <calcPr calcId="162913" iterate="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E138" i="11" l="1"/>
  <c r="AE137" i="11"/>
  <c r="AJ137" i="11" s="1"/>
  <c r="AE136" i="11"/>
  <c r="AE135" i="11"/>
  <c r="AJ135" i="11" s="1"/>
  <c r="AE134" i="11"/>
  <c r="AE133" i="11"/>
  <c r="AJ133" i="11" s="1"/>
  <c r="AE132" i="11"/>
  <c r="AJ131" i="11"/>
  <c r="AE131" i="11"/>
  <c r="AE130" i="11"/>
  <c r="AJ129" i="11"/>
  <c r="AE129" i="11"/>
  <c r="AE128" i="11"/>
  <c r="AJ127" i="11"/>
  <c r="AE127" i="11"/>
  <c r="AE126" i="11"/>
  <c r="C126" i="11"/>
  <c r="AE125" i="11"/>
  <c r="AJ125" i="11" s="1"/>
  <c r="AE124" i="11"/>
  <c r="AE123" i="11"/>
  <c r="AJ123" i="11" s="1"/>
  <c r="AE122" i="11"/>
  <c r="AJ121" i="11"/>
  <c r="AE121" i="11"/>
  <c r="AE120" i="11"/>
  <c r="AJ119" i="11"/>
  <c r="AE119" i="11"/>
  <c r="AE118" i="11"/>
  <c r="AJ117" i="11"/>
  <c r="AE117" i="11"/>
  <c r="AE116" i="11"/>
  <c r="AE115" i="11"/>
  <c r="AJ115" i="11" s="1"/>
  <c r="AE114" i="11"/>
  <c r="AE113" i="11"/>
  <c r="AE112" i="11"/>
  <c r="AE111" i="11"/>
  <c r="AJ111" i="11" s="1"/>
  <c r="AE110" i="11"/>
  <c r="AJ109" i="11"/>
  <c r="AE109" i="11"/>
  <c r="AE108" i="11"/>
  <c r="AJ107" i="11"/>
  <c r="AE107" i="11"/>
  <c r="AT100" i="11"/>
  <c r="AE100" i="11"/>
  <c r="AE99" i="11"/>
  <c r="AJ99" i="11" s="1"/>
  <c r="AT98" i="11"/>
  <c r="AE98" i="11"/>
  <c r="AJ97" i="11"/>
  <c r="AE97" i="11"/>
  <c r="AP96" i="11"/>
  <c r="AT96" i="11" s="1"/>
  <c r="AB96" i="11"/>
  <c r="AE96" i="11" s="1"/>
  <c r="AJ95" i="11" s="1"/>
  <c r="AF95" i="11"/>
  <c r="AE95" i="11"/>
  <c r="AB95" i="11"/>
  <c r="AT94" i="11"/>
  <c r="AE94" i="11"/>
  <c r="AE93" i="11"/>
  <c r="AJ93" i="11" s="1"/>
  <c r="AT92" i="11"/>
  <c r="AE92" i="11"/>
  <c r="AJ91" i="11"/>
  <c r="AE91" i="11"/>
  <c r="AT90" i="11"/>
  <c r="AE90" i="11"/>
  <c r="AE89" i="11"/>
  <c r="AJ89" i="11" s="1"/>
  <c r="AT88" i="11"/>
  <c r="AP88" i="11"/>
  <c r="AE88" i="11"/>
  <c r="AF87" i="11"/>
  <c r="AE87" i="11"/>
  <c r="AJ87" i="11" s="1"/>
  <c r="AT86" i="11"/>
  <c r="AE86" i="11"/>
  <c r="AJ85" i="11"/>
  <c r="AE85" i="11"/>
  <c r="AT84" i="11"/>
  <c r="AE84" i="11"/>
  <c r="AE83" i="11"/>
  <c r="AJ83" i="11" s="1"/>
  <c r="AT82" i="11"/>
  <c r="AE82" i="11"/>
  <c r="AJ81" i="11"/>
  <c r="AE81" i="11"/>
  <c r="V81" i="11"/>
  <c r="AT80" i="11"/>
  <c r="AE80" i="11"/>
  <c r="AJ79" i="11"/>
  <c r="AE79" i="11"/>
  <c r="AT78" i="11"/>
  <c r="AE78" i="11"/>
  <c r="AE77" i="11"/>
  <c r="AJ77" i="11" s="1"/>
  <c r="AT76" i="11"/>
  <c r="AE76" i="11"/>
  <c r="AE75" i="11"/>
  <c r="AJ75" i="11" s="1"/>
  <c r="E75" i="11"/>
  <c r="AT74" i="11"/>
  <c r="AE74" i="11"/>
  <c r="AE73" i="11"/>
  <c r="AJ73" i="11" s="1"/>
  <c r="I73" i="11"/>
  <c r="H77" i="11" s="1"/>
  <c r="AT72" i="11"/>
  <c r="AE72" i="11"/>
  <c r="AE71" i="11"/>
  <c r="AJ71" i="11" s="1"/>
  <c r="S71" i="11"/>
  <c r="AT70" i="11"/>
  <c r="AE70" i="11"/>
  <c r="AE69" i="11"/>
  <c r="AJ69" i="11" s="1"/>
  <c r="AT68" i="11"/>
  <c r="AE68" i="11"/>
  <c r="AE67" i="11"/>
  <c r="AJ67" i="11" s="1"/>
  <c r="Y67" i="11"/>
  <c r="AT66" i="11"/>
  <c r="AE66" i="11"/>
  <c r="Y66" i="11"/>
  <c r="E66" i="11"/>
  <c r="AE65" i="11"/>
  <c r="AJ65" i="11" s="1"/>
  <c r="Y65" i="11"/>
  <c r="Y68" i="11" s="1"/>
  <c r="E65" i="11"/>
  <c r="E67" i="11" s="1"/>
  <c r="AT64" i="11"/>
  <c r="AE64" i="11"/>
  <c r="Y64" i="11"/>
  <c r="T64" i="11"/>
  <c r="R64" i="11"/>
  <c r="AE63" i="11"/>
  <c r="AJ63" i="11" s="1"/>
  <c r="AT62" i="11"/>
  <c r="AE62" i="11"/>
  <c r="AJ61" i="11"/>
  <c r="AE61" i="11"/>
  <c r="AT60" i="11"/>
  <c r="AP60" i="11"/>
  <c r="AE60" i="11"/>
  <c r="U60" i="11"/>
  <c r="T60" i="11"/>
  <c r="S60" i="11"/>
  <c r="R60" i="11"/>
  <c r="AF59" i="11"/>
  <c r="AE59" i="11"/>
  <c r="AJ59" i="11" s="1"/>
  <c r="AT58" i="11"/>
  <c r="AE58" i="11"/>
  <c r="AE57" i="11"/>
  <c r="AJ57" i="11" s="1"/>
  <c r="AT56" i="11"/>
  <c r="AP56" i="11"/>
  <c r="AE56" i="11"/>
  <c r="AF55" i="11"/>
  <c r="AE55" i="11"/>
  <c r="AJ55" i="11" s="1"/>
  <c r="AR54" i="11"/>
  <c r="AT54" i="11" s="1"/>
  <c r="AE54" i="11"/>
  <c r="AH53" i="11"/>
  <c r="AE53" i="11"/>
  <c r="AJ53" i="11" s="1"/>
  <c r="B53" i="11"/>
  <c r="AT52" i="11"/>
  <c r="AE52" i="11"/>
  <c r="G52" i="11"/>
  <c r="AJ51" i="11"/>
  <c r="AE51" i="11"/>
  <c r="AT50" i="11"/>
  <c r="AE50" i="11"/>
  <c r="T50" i="11"/>
  <c r="U50" i="11" s="1"/>
  <c r="S50" i="11"/>
  <c r="AE49" i="11"/>
  <c r="AJ49" i="11" s="1"/>
  <c r="T49" i="11"/>
  <c r="AT48" i="11"/>
  <c r="AE48" i="11"/>
  <c r="AE47" i="11"/>
  <c r="AJ47" i="11" s="1"/>
  <c r="T47" i="11"/>
  <c r="AT46" i="11"/>
  <c r="AE46" i="11"/>
  <c r="AE45" i="11"/>
  <c r="AJ45" i="11" s="1"/>
  <c r="L45" i="11"/>
  <c r="K45" i="11"/>
  <c r="AT44" i="11"/>
  <c r="AE44" i="11"/>
  <c r="AJ43" i="11" s="1"/>
  <c r="AE43" i="11"/>
  <c r="AT42" i="11"/>
  <c r="AE42" i="11"/>
  <c r="AE41" i="11"/>
  <c r="AJ41" i="11" s="1"/>
  <c r="T41" i="11"/>
  <c r="U41" i="11" s="1"/>
  <c r="S41" i="11"/>
  <c r="M41" i="11"/>
  <c r="G41" i="11"/>
  <c r="AT40" i="11"/>
  <c r="AE40" i="11"/>
  <c r="G40" i="11"/>
  <c r="AE39" i="11"/>
  <c r="AJ39" i="11" s="1"/>
  <c r="AT38" i="11"/>
  <c r="AE38" i="11"/>
  <c r="AJ37" i="11"/>
  <c r="AE37" i="11"/>
  <c r="AT36" i="11"/>
  <c r="AE36" i="11"/>
  <c r="AE35" i="11"/>
  <c r="AJ35" i="11" s="1"/>
  <c r="J35" i="11"/>
  <c r="AT34" i="11"/>
  <c r="AE34" i="11"/>
  <c r="AE33" i="11"/>
  <c r="AJ33" i="11" s="1"/>
  <c r="AT32" i="11"/>
  <c r="AE32" i="11"/>
  <c r="AJ31" i="11"/>
  <c r="AE31" i="11"/>
  <c r="M31" i="11"/>
  <c r="H31" i="11"/>
  <c r="AT30" i="11"/>
  <c r="AE30" i="11"/>
  <c r="AJ29" i="11" s="1"/>
  <c r="M30" i="11"/>
  <c r="H30" i="11"/>
  <c r="D30" i="11"/>
  <c r="D32" i="11" s="1"/>
  <c r="AY29" i="11"/>
  <c r="AY44" i="11" s="1"/>
  <c r="BA41" i="11" s="1"/>
  <c r="BA43" i="11" s="1"/>
  <c r="AE29" i="11"/>
  <c r="M29" i="11"/>
  <c r="G29" i="11"/>
  <c r="AT28" i="11"/>
  <c r="AE28" i="11"/>
  <c r="M28" i="11"/>
  <c r="AE27" i="11"/>
  <c r="AJ27" i="11" s="1"/>
  <c r="Y27" i="11"/>
  <c r="M27" i="11"/>
  <c r="H27" i="11"/>
  <c r="AT26" i="11"/>
  <c r="AE26" i="11"/>
  <c r="M26" i="11"/>
  <c r="H26" i="11"/>
  <c r="AJ25" i="11"/>
  <c r="AE25" i="11"/>
  <c r="M25" i="11"/>
  <c r="H25" i="11"/>
  <c r="AT24" i="11"/>
  <c r="AE24" i="11"/>
  <c r="M24" i="11"/>
  <c r="H24" i="11"/>
  <c r="AJ23" i="11"/>
  <c r="AE23" i="11"/>
  <c r="T23" i="11"/>
  <c r="M23" i="11"/>
  <c r="H23" i="11"/>
  <c r="AT22" i="11"/>
  <c r="AE22" i="11"/>
  <c r="Y22" i="11"/>
  <c r="M22" i="11"/>
  <c r="H22" i="11"/>
  <c r="AE21" i="11"/>
  <c r="AJ21" i="11" s="1"/>
  <c r="Y21" i="11"/>
  <c r="M21" i="11"/>
  <c r="AT20" i="11"/>
  <c r="AE20" i="11"/>
  <c r="Y20" i="11"/>
  <c r="Y23" i="11" s="1"/>
  <c r="M20" i="11"/>
  <c r="G20" i="11"/>
  <c r="BB19" i="11"/>
  <c r="AE19" i="11"/>
  <c r="AJ19" i="11" s="1"/>
  <c r="Y19" i="11"/>
  <c r="M19" i="11"/>
  <c r="AT18" i="11"/>
  <c r="AE18" i="11"/>
  <c r="T18" i="11"/>
  <c r="M18" i="11"/>
  <c r="H18" i="11"/>
  <c r="AE17" i="11"/>
  <c r="AJ17" i="11" s="1"/>
  <c r="T17" i="11"/>
  <c r="O17" i="11"/>
  <c r="M17" i="11"/>
  <c r="H17" i="11"/>
  <c r="AT16" i="11"/>
  <c r="AE16" i="11"/>
  <c r="T16" i="11"/>
  <c r="O16" i="11"/>
  <c r="M16" i="11"/>
  <c r="H16" i="11"/>
  <c r="G16" i="11"/>
  <c r="AE15" i="11"/>
  <c r="AJ15" i="11" s="1"/>
  <c r="T15" i="11"/>
  <c r="O15" i="11"/>
  <c r="M15" i="11"/>
  <c r="M32" i="11" s="1"/>
  <c r="H15" i="11"/>
  <c r="G15" i="11"/>
  <c r="AT14" i="11"/>
  <c r="AE14" i="11"/>
  <c r="T14" i="11"/>
  <c r="O14" i="11"/>
  <c r="M14" i="11"/>
  <c r="H14" i="11"/>
  <c r="AJ13" i="11"/>
  <c r="AE13" i="11"/>
  <c r="T13" i="11"/>
  <c r="S23" i="11" s="1"/>
  <c r="O13" i="11"/>
  <c r="M13" i="11"/>
  <c r="H13" i="11"/>
  <c r="G13" i="11"/>
  <c r="AT12" i="11"/>
  <c r="AE12" i="11"/>
  <c r="T12" i="11"/>
  <c r="O12" i="11"/>
  <c r="M12" i="11"/>
  <c r="H12" i="11"/>
  <c r="C12" i="11"/>
  <c r="AE11" i="11"/>
  <c r="AJ11" i="11" s="1"/>
  <c r="T11" i="11"/>
  <c r="O11" i="11"/>
  <c r="M11" i="11"/>
  <c r="H11" i="11"/>
  <c r="AT10" i="11"/>
  <c r="AE10" i="11"/>
  <c r="T10" i="11"/>
  <c r="O10" i="11"/>
  <c r="M10" i="11"/>
  <c r="H10" i="11"/>
  <c r="AJ9" i="11"/>
  <c r="AE9" i="11"/>
  <c r="T9" i="11"/>
  <c r="O9" i="11"/>
  <c r="M9" i="11"/>
  <c r="H9" i="11"/>
  <c r="AT8" i="11"/>
  <c r="AE8" i="11"/>
  <c r="T8" i="11"/>
  <c r="R23" i="11" s="1"/>
  <c r="O8" i="11"/>
  <c r="M8" i="11"/>
  <c r="H8" i="11"/>
  <c r="G8" i="11"/>
  <c r="AJ7" i="11"/>
  <c r="AE7" i="11"/>
  <c r="T7" i="11"/>
  <c r="O7" i="11"/>
  <c r="M7" i="11"/>
  <c r="H35" i="11" s="1"/>
  <c r="H7" i="11"/>
  <c r="G7" i="11"/>
  <c r="AT6" i="11"/>
  <c r="AT102" i="11" s="1"/>
  <c r="AU6" i="11" s="1"/>
  <c r="AO6" i="11"/>
  <c r="AM6" i="11"/>
  <c r="AE6" i="11"/>
  <c r="AJ5" i="11" s="1"/>
  <c r="T6" i="11"/>
  <c r="O6" i="11"/>
  <c r="O18" i="11" s="1"/>
  <c r="M6" i="11"/>
  <c r="N35" i="11" s="1"/>
  <c r="H6" i="11"/>
  <c r="G6" i="11"/>
  <c r="G45" i="11" s="1"/>
  <c r="AE5" i="11"/>
  <c r="G5" i="11"/>
  <c r="I9" i="10"/>
  <c r="A6" i="10"/>
  <c r="D5" i="10"/>
  <c r="B5" i="10"/>
  <c r="A5" i="10"/>
  <c r="B4" i="10"/>
  <c r="A4" i="10"/>
  <c r="I3" i="10"/>
  <c r="B3" i="10"/>
  <c r="A3" i="10"/>
  <c r="I2" i="10"/>
  <c r="B2" i="10"/>
  <c r="A2" i="10"/>
  <c r="A1" i="10"/>
  <c r="I21" i="9"/>
  <c r="I16" i="9"/>
  <c r="I9" i="9"/>
  <c r="I24" i="9" s="1"/>
  <c r="A6" i="9"/>
  <c r="D5" i="9"/>
  <c r="I2" i="9"/>
  <c r="I24" i="8"/>
  <c r="I3" i="8" s="1"/>
  <c r="I3" i="9" s="1"/>
  <c r="I21" i="8"/>
  <c r="I15" i="8"/>
  <c r="I9" i="8"/>
  <c r="C6" i="8"/>
  <c r="A6" i="8"/>
  <c r="D5" i="8"/>
  <c r="I4" i="8"/>
  <c r="I4" i="9" s="1"/>
  <c r="I2" i="8"/>
  <c r="AQ70" i="4"/>
  <c r="D70" i="4"/>
  <c r="C70" i="4"/>
  <c r="B70" i="4"/>
  <c r="A70" i="4"/>
  <c r="AN69" i="4"/>
  <c r="AQ69" i="4" s="1"/>
  <c r="D69" i="4"/>
  <c r="C69" i="4"/>
  <c r="B69" i="4"/>
  <c r="A69" i="4"/>
  <c r="AN68" i="4"/>
  <c r="AQ68" i="4" s="1"/>
  <c r="D68" i="4"/>
  <c r="C68" i="4"/>
  <c r="B68" i="4"/>
  <c r="A68" i="4"/>
  <c r="AN67" i="4"/>
  <c r="AQ67" i="4" s="1"/>
  <c r="AK67" i="4"/>
  <c r="D67" i="4"/>
  <c r="C67" i="4"/>
  <c r="B67" i="4"/>
  <c r="A67" i="4"/>
  <c r="AH66" i="4"/>
  <c r="AK66" i="4" s="1"/>
  <c r="AN66" i="4" s="1"/>
  <c r="D66" i="4"/>
  <c r="C66" i="4"/>
  <c r="B66" i="4"/>
  <c r="A66" i="4"/>
  <c r="AH65" i="4"/>
  <c r="AK65" i="4" s="1"/>
  <c r="AE65" i="4"/>
  <c r="D65" i="4"/>
  <c r="C65" i="4"/>
  <c r="B65" i="4"/>
  <c r="A65" i="4"/>
  <c r="AK64" i="4"/>
  <c r="AN64" i="4" s="1"/>
  <c r="AQ64" i="4" s="1"/>
  <c r="D64" i="4"/>
  <c r="C64" i="4"/>
  <c r="B64" i="4"/>
  <c r="A64" i="4"/>
  <c r="AN63" i="4"/>
  <c r="AQ63" i="4" s="1"/>
  <c r="AK63" i="4"/>
  <c r="D63" i="4"/>
  <c r="C63" i="4"/>
  <c r="B63" i="4"/>
  <c r="A63" i="4"/>
  <c r="AN62" i="4"/>
  <c r="AK62" i="4"/>
  <c r="D62" i="4"/>
  <c r="C62" i="4"/>
  <c r="B62" i="4"/>
  <c r="A62" i="4"/>
  <c r="AN61" i="4"/>
  <c r="D61" i="4"/>
  <c r="C61" i="4"/>
  <c r="B61" i="4"/>
  <c r="A61" i="4"/>
  <c r="AN60" i="4"/>
  <c r="AQ60" i="4" s="1"/>
  <c r="D60" i="4"/>
  <c r="C60" i="4"/>
  <c r="B60" i="4"/>
  <c r="A60" i="4"/>
  <c r="AH59" i="4"/>
  <c r="AK59" i="4" s="1"/>
  <c r="AN59" i="4" s="1"/>
  <c r="AQ59" i="4" s="1"/>
  <c r="D59" i="4"/>
  <c r="C59" i="4"/>
  <c r="B59" i="4"/>
  <c r="A59" i="4"/>
  <c r="AQ58" i="4"/>
  <c r="AH58" i="4"/>
  <c r="AK58" i="4" s="1"/>
  <c r="AN58" i="4" s="1"/>
  <c r="D58" i="4"/>
  <c r="C58" i="4"/>
  <c r="B58" i="4"/>
  <c r="A58" i="4"/>
  <c r="AN57" i="4"/>
  <c r="AE57" i="4"/>
  <c r="AH57" i="4" s="1"/>
  <c r="AK57" i="4" s="1"/>
  <c r="D57" i="4"/>
  <c r="C57" i="4"/>
  <c r="B57" i="4"/>
  <c r="A57" i="4"/>
  <c r="AE56" i="4"/>
  <c r="AH56" i="4" s="1"/>
  <c r="AK56" i="4" s="1"/>
  <c r="AN56" i="4" s="1"/>
  <c r="D56" i="4"/>
  <c r="C56" i="4"/>
  <c r="B56" i="4"/>
  <c r="A56" i="4"/>
  <c r="AE55" i="4"/>
  <c r="AH55" i="4" s="1"/>
  <c r="AK55" i="4" s="1"/>
  <c r="AN55" i="4" s="1"/>
  <c r="D55" i="4"/>
  <c r="C55" i="4"/>
  <c r="B55" i="4"/>
  <c r="A55" i="4"/>
  <c r="AN54" i="4"/>
  <c r="AE54" i="4"/>
  <c r="AH54" i="4" s="1"/>
  <c r="AK54" i="4" s="1"/>
  <c r="D54" i="4"/>
  <c r="C54" i="4"/>
  <c r="B54" i="4"/>
  <c r="A54" i="4"/>
  <c r="AK53" i="4"/>
  <c r="AB53" i="4"/>
  <c r="AE53" i="4" s="1"/>
  <c r="AH53" i="4" s="1"/>
  <c r="D53" i="4"/>
  <c r="C53" i="4"/>
  <c r="B53" i="4"/>
  <c r="A53" i="4"/>
  <c r="AB52" i="4"/>
  <c r="AE52" i="4" s="1"/>
  <c r="AH52" i="4" s="1"/>
  <c r="AK52" i="4" s="1"/>
  <c r="D52" i="4"/>
  <c r="C52" i="4"/>
  <c r="B52" i="4"/>
  <c r="A52" i="4"/>
  <c r="AB51" i="4"/>
  <c r="AE51" i="4" s="1"/>
  <c r="AH51" i="4" s="1"/>
  <c r="AK51" i="4" s="1"/>
  <c r="D51" i="4"/>
  <c r="C51" i="4"/>
  <c r="B51" i="4"/>
  <c r="A51" i="4"/>
  <c r="AK50" i="4"/>
  <c r="AB50" i="4"/>
  <c r="AE50" i="4" s="1"/>
  <c r="AH50" i="4" s="1"/>
  <c r="D50" i="4"/>
  <c r="C50" i="4"/>
  <c r="B50" i="4"/>
  <c r="A50" i="4"/>
  <c r="AK49" i="4"/>
  <c r="AH49" i="4"/>
  <c r="AE49" i="4"/>
  <c r="D49" i="4"/>
  <c r="C49" i="4"/>
  <c r="B49" i="4"/>
  <c r="A49" i="4"/>
  <c r="AE48" i="4"/>
  <c r="AH48" i="4" s="1"/>
  <c r="AK48" i="4" s="1"/>
  <c r="D48" i="4"/>
  <c r="C48" i="4"/>
  <c r="B48" i="4"/>
  <c r="A48" i="4"/>
  <c r="AE47" i="4"/>
  <c r="AH47" i="4" s="1"/>
  <c r="AK47" i="4" s="1"/>
  <c r="AB47" i="4"/>
  <c r="D47" i="4"/>
  <c r="C47" i="4"/>
  <c r="B47" i="4"/>
  <c r="A47" i="4"/>
  <c r="AB46" i="4"/>
  <c r="AE46" i="4" s="1"/>
  <c r="AH46" i="4" s="1"/>
  <c r="AK46" i="4" s="1"/>
  <c r="D46" i="4"/>
  <c r="C46" i="4"/>
  <c r="B46" i="4"/>
  <c r="A46" i="4"/>
  <c r="V45" i="4"/>
  <c r="Y45" i="4" s="1"/>
  <c r="D45" i="4"/>
  <c r="C45" i="4"/>
  <c r="B45" i="4"/>
  <c r="A45" i="4"/>
  <c r="AE44" i="4"/>
  <c r="AH44" i="4" s="1"/>
  <c r="AB44" i="4"/>
  <c r="D44" i="4"/>
  <c r="C44" i="4"/>
  <c r="B44" i="4"/>
  <c r="A44" i="4"/>
  <c r="AE43" i="4"/>
  <c r="AH43" i="4" s="1"/>
  <c r="AB43" i="4"/>
  <c r="D43" i="4"/>
  <c r="C43" i="4"/>
  <c r="B43" i="4"/>
  <c r="A43" i="4"/>
  <c r="AB42" i="4"/>
  <c r="AE42" i="4" s="1"/>
  <c r="AH42" i="4" s="1"/>
  <c r="D42" i="4"/>
  <c r="C42" i="4"/>
  <c r="B42" i="4"/>
  <c r="A42" i="4"/>
  <c r="AE41" i="4"/>
  <c r="AB41" i="4"/>
  <c r="Y41" i="4"/>
  <c r="D41" i="4"/>
  <c r="C41" i="4"/>
  <c r="B41" i="4"/>
  <c r="A41" i="4"/>
  <c r="Y40" i="4"/>
  <c r="AB40" i="4" s="1"/>
  <c r="AE40" i="4" s="1"/>
  <c r="D40" i="4"/>
  <c r="C40" i="4"/>
  <c r="B40" i="4"/>
  <c r="A40" i="4"/>
  <c r="AB39" i="4"/>
  <c r="AE39" i="4" s="1"/>
  <c r="Y39" i="4"/>
  <c r="D39" i="4"/>
  <c r="C39" i="4"/>
  <c r="B39" i="4"/>
  <c r="A39" i="4"/>
  <c r="AH38" i="4"/>
  <c r="D38" i="4"/>
  <c r="C38" i="4"/>
  <c r="B38" i="4"/>
  <c r="A38" i="4"/>
  <c r="AE37" i="4"/>
  <c r="AH37" i="4" s="1"/>
  <c r="D37" i="4"/>
  <c r="C37" i="4"/>
  <c r="B37" i="4"/>
  <c r="A37" i="4"/>
  <c r="AH36" i="4"/>
  <c r="AE36" i="4"/>
  <c r="D36" i="4"/>
  <c r="C36" i="4"/>
  <c r="B36" i="4"/>
  <c r="A36" i="4"/>
  <c r="AK35" i="4"/>
  <c r="D35" i="4"/>
  <c r="C35" i="4"/>
  <c r="B35" i="4"/>
  <c r="A35" i="4"/>
  <c r="AK34" i="4"/>
  <c r="AH34" i="4"/>
  <c r="D34" i="4"/>
  <c r="C34" i="4"/>
  <c r="B34" i="4"/>
  <c r="A34" i="4"/>
  <c r="V33" i="4"/>
  <c r="Y33" i="4" s="1"/>
  <c r="AB33" i="4" s="1"/>
  <c r="D33" i="4"/>
  <c r="C33" i="4"/>
  <c r="B33" i="4"/>
  <c r="A33" i="4"/>
  <c r="AH32" i="4"/>
  <c r="AE32" i="4"/>
  <c r="D32" i="4"/>
  <c r="C32" i="4"/>
  <c r="B32" i="4"/>
  <c r="A32" i="4"/>
  <c r="Y31" i="4"/>
  <c r="AB31" i="4" s="1"/>
  <c r="D31" i="4"/>
  <c r="C31" i="4"/>
  <c r="B31" i="4"/>
  <c r="A31" i="4"/>
  <c r="AB30" i="4"/>
  <c r="Y30" i="4"/>
  <c r="D30" i="4"/>
  <c r="C30" i="4"/>
  <c r="B30" i="4"/>
  <c r="A30" i="4"/>
  <c r="S29" i="4"/>
  <c r="V29" i="4" s="1"/>
  <c r="D29" i="4"/>
  <c r="C29" i="4"/>
  <c r="B29" i="4"/>
  <c r="A29" i="4"/>
  <c r="M28" i="4"/>
  <c r="P28" i="4" s="1"/>
  <c r="S28" i="4" s="1"/>
  <c r="D28" i="4"/>
  <c r="C28" i="4"/>
  <c r="B28" i="4"/>
  <c r="A28" i="4"/>
  <c r="M27" i="4"/>
  <c r="P27" i="4" s="1"/>
  <c r="S27" i="4" s="1"/>
  <c r="D27" i="4"/>
  <c r="C27" i="4"/>
  <c r="B27" i="4"/>
  <c r="A27" i="4"/>
  <c r="P26" i="4"/>
  <c r="S26" i="4" s="1"/>
  <c r="M26" i="4"/>
  <c r="D26" i="4"/>
  <c r="C26" i="4"/>
  <c r="B26" i="4"/>
  <c r="A26" i="4"/>
  <c r="M25" i="4"/>
  <c r="P25" i="4" s="1"/>
  <c r="S25" i="4" s="1"/>
  <c r="D25" i="4"/>
  <c r="C25" i="4"/>
  <c r="B25" i="4"/>
  <c r="A25" i="4"/>
  <c r="M24" i="4"/>
  <c r="P24" i="4" s="1"/>
  <c r="S24" i="4" s="1"/>
  <c r="D24" i="4"/>
  <c r="C24" i="4"/>
  <c r="B24" i="4"/>
  <c r="A24" i="4"/>
  <c r="P23" i="4"/>
  <c r="S23" i="4" s="1"/>
  <c r="M23" i="4"/>
  <c r="D23" i="4"/>
  <c r="C23" i="4"/>
  <c r="B23" i="4"/>
  <c r="A23" i="4"/>
  <c r="S22" i="4"/>
  <c r="M22" i="4"/>
  <c r="P22" i="4" s="1"/>
  <c r="D22" i="4"/>
  <c r="C22" i="4"/>
  <c r="B22" i="4"/>
  <c r="A22" i="4"/>
  <c r="P21" i="4"/>
  <c r="S21" i="4" s="1"/>
  <c r="M21" i="4"/>
  <c r="D21" i="4"/>
  <c r="C21" i="4"/>
  <c r="B21" i="4"/>
  <c r="A21" i="4"/>
  <c r="S20" i="4"/>
  <c r="M20" i="4"/>
  <c r="P20" i="4" s="1"/>
  <c r="D20" i="4"/>
  <c r="C20" i="4"/>
  <c r="B20" i="4"/>
  <c r="A20" i="4"/>
  <c r="P19" i="4"/>
  <c r="S19" i="4" s="1"/>
  <c r="M19" i="4"/>
  <c r="D19" i="4"/>
  <c r="C19" i="4"/>
  <c r="B19" i="4"/>
  <c r="A19" i="4"/>
  <c r="M18" i="4"/>
  <c r="P18" i="4" s="1"/>
  <c r="S18" i="4" s="1"/>
  <c r="D18" i="4"/>
  <c r="C18" i="4"/>
  <c r="B18" i="4"/>
  <c r="A18" i="4"/>
  <c r="P17" i="4"/>
  <c r="S17" i="4" s="1"/>
  <c r="M17" i="4"/>
  <c r="D17" i="4"/>
  <c r="C17" i="4"/>
  <c r="B17" i="4"/>
  <c r="A17" i="4"/>
  <c r="M16" i="4"/>
  <c r="P16" i="4" s="1"/>
  <c r="S16" i="4" s="1"/>
  <c r="D16" i="4"/>
  <c r="C16" i="4"/>
  <c r="B16" i="4"/>
  <c r="A16" i="4"/>
  <c r="P15" i="4"/>
  <c r="S15" i="4" s="1"/>
  <c r="M15" i="4"/>
  <c r="D15" i="4"/>
  <c r="C15" i="4"/>
  <c r="B15" i="4"/>
  <c r="A15" i="4"/>
  <c r="M14" i="4"/>
  <c r="P14" i="4" s="1"/>
  <c r="S14" i="4" s="1"/>
  <c r="D14" i="4"/>
  <c r="C14" i="4"/>
  <c r="B14" i="4"/>
  <c r="A14" i="4"/>
  <c r="M13" i="4"/>
  <c r="D13" i="4"/>
  <c r="C13" i="4"/>
  <c r="B13" i="4"/>
  <c r="A13" i="4"/>
  <c r="M12" i="4"/>
  <c r="J12" i="4"/>
  <c r="D12" i="4"/>
  <c r="C12" i="4"/>
  <c r="B12" i="4"/>
  <c r="A12" i="4"/>
  <c r="J11" i="4"/>
  <c r="D11" i="4"/>
  <c r="C11" i="4"/>
  <c r="B11" i="4"/>
  <c r="A11" i="4"/>
  <c r="J10" i="4"/>
  <c r="D10" i="4"/>
  <c r="C10" i="4"/>
  <c r="B10" i="4"/>
  <c r="A10" i="4"/>
  <c r="K8" i="4"/>
  <c r="N8" i="4" s="1"/>
  <c r="Q8" i="4" s="1"/>
  <c r="T8" i="4" s="1"/>
  <c r="W8" i="4" s="1"/>
  <c r="Z8" i="4" s="1"/>
  <c r="AC8" i="4" s="1"/>
  <c r="AF8" i="4" s="1"/>
  <c r="AI8" i="4" s="1"/>
  <c r="AL8" i="4" s="1"/>
  <c r="AO8" i="4" s="1"/>
  <c r="A7" i="4"/>
  <c r="B6" i="4"/>
  <c r="A6" i="4"/>
  <c r="A5" i="4"/>
  <c r="G4" i="4"/>
  <c r="B4" i="4"/>
  <c r="A4" i="4"/>
  <c r="G3" i="4"/>
  <c r="F3" i="4"/>
  <c r="B3" i="4"/>
  <c r="A3" i="4"/>
  <c r="A1" i="4"/>
  <c r="G371" i="3"/>
  <c r="I371" i="3" s="1"/>
  <c r="J371" i="3" s="1"/>
  <c r="G355" i="3"/>
  <c r="I355" i="3" s="1"/>
  <c r="J355" i="3" s="1"/>
  <c r="G354" i="3"/>
  <c r="I354" i="3" s="1"/>
  <c r="J354" i="3" s="1"/>
  <c r="G327" i="3"/>
  <c r="I327" i="3" s="1"/>
  <c r="J327" i="3" s="1"/>
  <c r="G309" i="3"/>
  <c r="I309" i="3" s="1"/>
  <c r="J309" i="3" s="1"/>
  <c r="G308" i="3"/>
  <c r="I308" i="3" s="1"/>
  <c r="J308" i="3" s="1"/>
  <c r="G279" i="3"/>
  <c r="I279" i="3" s="1"/>
  <c r="J279" i="3" s="1"/>
  <c r="G264" i="3"/>
  <c r="I264" i="3" s="1"/>
  <c r="J264" i="3" s="1"/>
  <c r="G252" i="3"/>
  <c r="I252" i="3" s="1"/>
  <c r="J252" i="3" s="1"/>
  <c r="G239" i="3"/>
  <c r="I239" i="3" s="1"/>
  <c r="J239" i="3" s="1"/>
  <c r="G231" i="3"/>
  <c r="I231" i="3" s="1"/>
  <c r="J231" i="3" s="1"/>
  <c r="G225" i="3"/>
  <c r="I225" i="3" s="1"/>
  <c r="J225" i="3" s="1"/>
  <c r="G215" i="3"/>
  <c r="I215" i="3" s="1"/>
  <c r="J215" i="3" s="1"/>
  <c r="G209" i="3"/>
  <c r="I209" i="3" s="1"/>
  <c r="J209" i="3" s="1"/>
  <c r="G196" i="3"/>
  <c r="I196" i="3" s="1"/>
  <c r="J196" i="3" s="1"/>
  <c r="G193" i="3"/>
  <c r="I193" i="3" s="1"/>
  <c r="J193" i="3" s="1"/>
  <c r="G177" i="3"/>
  <c r="I177" i="3" s="1"/>
  <c r="J177" i="3" s="1"/>
  <c r="G165" i="3"/>
  <c r="I165" i="3" s="1"/>
  <c r="J165" i="3" s="1"/>
  <c r="G151" i="3"/>
  <c r="I151" i="3" s="1"/>
  <c r="J151" i="3" s="1"/>
  <c r="G143" i="3"/>
  <c r="I143" i="3" s="1"/>
  <c r="J143" i="3" s="1"/>
  <c r="G133" i="3"/>
  <c r="I133" i="3" s="1"/>
  <c r="J133" i="3" s="1"/>
  <c r="G125" i="3"/>
  <c r="I125" i="3" s="1"/>
  <c r="J125" i="3" s="1"/>
  <c r="G121" i="3"/>
  <c r="I121" i="3" s="1"/>
  <c r="J121" i="3" s="1"/>
  <c r="G117" i="3"/>
  <c r="I117" i="3" s="1"/>
  <c r="J117" i="3" s="1"/>
  <c r="G113" i="3"/>
  <c r="I113" i="3" s="1"/>
  <c r="J113" i="3" s="1"/>
  <c r="G109" i="3"/>
  <c r="I109" i="3" s="1"/>
  <c r="J109" i="3" s="1"/>
  <c r="G106" i="3"/>
  <c r="I106" i="3" s="1"/>
  <c r="J106" i="3" s="1"/>
  <c r="G95" i="3"/>
  <c r="I95" i="3" s="1"/>
  <c r="J95" i="3" s="1"/>
  <c r="G91" i="3"/>
  <c r="I91" i="3" s="1"/>
  <c r="J91" i="3" s="1"/>
  <c r="G90" i="3"/>
  <c r="I90" i="3" s="1"/>
  <c r="J90" i="3" s="1"/>
  <c r="G87" i="3"/>
  <c r="I87" i="3" s="1"/>
  <c r="J87" i="3" s="1"/>
  <c r="G84" i="3"/>
  <c r="I84" i="3" s="1"/>
  <c r="J84" i="3" s="1"/>
  <c r="G78" i="3"/>
  <c r="I78" i="3" s="1"/>
  <c r="J78" i="3" s="1"/>
  <c r="G73" i="3"/>
  <c r="I73" i="3" s="1"/>
  <c r="J73" i="3" s="1"/>
  <c r="G72" i="3"/>
  <c r="I72" i="3" s="1"/>
  <c r="J72" i="3" s="1"/>
  <c r="G67" i="3"/>
  <c r="I67" i="3" s="1"/>
  <c r="J67" i="3" s="1"/>
  <c r="G66" i="3"/>
  <c r="I66" i="3" s="1"/>
  <c r="J66" i="3" s="1"/>
  <c r="G64" i="3"/>
  <c r="I64" i="3" s="1"/>
  <c r="J64" i="3" s="1"/>
  <c r="G58" i="3"/>
  <c r="I58" i="3" s="1"/>
  <c r="J58" i="3" s="1"/>
  <c r="G54" i="3"/>
  <c r="I54" i="3" s="1"/>
  <c r="J54" i="3" s="1"/>
  <c r="G53" i="3"/>
  <c r="I53" i="3" s="1"/>
  <c r="J53" i="3" s="1"/>
  <c r="G52" i="3"/>
  <c r="I52" i="3" s="1"/>
  <c r="J52" i="3" s="1"/>
  <c r="J48" i="3"/>
  <c r="G48" i="3"/>
  <c r="I48" i="3" s="1"/>
  <c r="G47" i="3"/>
  <c r="I47" i="3" s="1"/>
  <c r="J47" i="3" s="1"/>
  <c r="G46" i="3"/>
  <c r="I46" i="3" s="1"/>
  <c r="J46" i="3" s="1"/>
  <c r="G44" i="3"/>
  <c r="I44" i="3" s="1"/>
  <c r="J44" i="3" s="1"/>
  <c r="G40" i="3"/>
  <c r="I40" i="3" s="1"/>
  <c r="J40" i="3" s="1"/>
  <c r="G38" i="3"/>
  <c r="I38" i="3" s="1"/>
  <c r="J38" i="3" s="1"/>
  <c r="G34" i="3"/>
  <c r="I34" i="3" s="1"/>
  <c r="J34" i="3" s="1"/>
  <c r="G33" i="3"/>
  <c r="I33" i="3" s="1"/>
  <c r="J33" i="3" s="1"/>
  <c r="G25" i="3"/>
  <c r="I25" i="3" s="1"/>
  <c r="J25" i="3" s="1"/>
  <c r="G24" i="3"/>
  <c r="I24" i="3" s="1"/>
  <c r="J24" i="3" s="1"/>
  <c r="G20" i="3"/>
  <c r="I20" i="3" s="1"/>
  <c r="J20" i="3" s="1"/>
  <c r="G19" i="3"/>
  <c r="I19" i="3" s="1"/>
  <c r="J19" i="3" s="1"/>
  <c r="G18" i="3"/>
  <c r="I18" i="3" s="1"/>
  <c r="J18" i="3" s="1"/>
  <c r="G16" i="3"/>
  <c r="I16" i="3" s="1"/>
  <c r="J16" i="3" s="1"/>
  <c r="G13" i="3"/>
  <c r="I13" i="3" s="1"/>
  <c r="J13" i="3" s="1"/>
  <c r="G12" i="3"/>
  <c r="I12" i="3" s="1"/>
  <c r="J12" i="3" s="1"/>
  <c r="J11" i="3" s="1"/>
  <c r="C11" i="2" s="1"/>
  <c r="B6" i="3"/>
  <c r="A6" i="3"/>
  <c r="J5" i="3"/>
  <c r="G5" i="4" s="1"/>
  <c r="I5" i="3"/>
  <c r="J4" i="3"/>
  <c r="A4" i="3"/>
  <c r="J3" i="3"/>
  <c r="G349" i="3" s="1"/>
  <c r="I349" i="3" s="1"/>
  <c r="J349" i="3" s="1"/>
  <c r="J2" i="3"/>
  <c r="I2" i="3"/>
  <c r="E2" i="3"/>
  <c r="A1" i="3"/>
  <c r="A1" i="8" s="1"/>
  <c r="A1" i="9" s="1"/>
  <c r="B6" i="2"/>
  <c r="A6" i="2"/>
  <c r="B5" i="2"/>
  <c r="B4" i="3" s="1"/>
  <c r="B5" i="4" s="1"/>
  <c r="A5" i="2"/>
  <c r="D4" i="2"/>
  <c r="B4" i="2"/>
  <c r="A4" i="2"/>
  <c r="B3" i="2"/>
  <c r="B2" i="9" s="1"/>
  <c r="A3" i="2"/>
  <c r="A2" i="3" s="1"/>
  <c r="E10" i="4" l="1"/>
  <c r="A3" i="9"/>
  <c r="A3" i="8"/>
  <c r="A3" i="3"/>
  <c r="B3" i="9"/>
  <c r="B3" i="8"/>
  <c r="G21" i="3"/>
  <c r="I21" i="3" s="1"/>
  <c r="J21" i="3" s="1"/>
  <c r="G35" i="3"/>
  <c r="I35" i="3" s="1"/>
  <c r="J35" i="3" s="1"/>
  <c r="J32" i="3" s="1"/>
  <c r="C17" i="2" s="1"/>
  <c r="G49" i="3"/>
  <c r="I49" i="3" s="1"/>
  <c r="J49" i="3" s="1"/>
  <c r="G55" i="3"/>
  <c r="I55" i="3" s="1"/>
  <c r="J55" i="3" s="1"/>
  <c r="G61" i="3"/>
  <c r="I61" i="3" s="1"/>
  <c r="J61" i="3" s="1"/>
  <c r="G69" i="3"/>
  <c r="I69" i="3" s="1"/>
  <c r="J69" i="3" s="1"/>
  <c r="G75" i="3"/>
  <c r="I75" i="3" s="1"/>
  <c r="J75" i="3" s="1"/>
  <c r="G81" i="3"/>
  <c r="I81" i="3" s="1"/>
  <c r="J81" i="3" s="1"/>
  <c r="G94" i="3"/>
  <c r="I94" i="3" s="1"/>
  <c r="J94" i="3" s="1"/>
  <c r="J93" i="3" s="1"/>
  <c r="C24" i="2" s="1"/>
  <c r="G101" i="3"/>
  <c r="I101" i="3" s="1"/>
  <c r="J101" i="3" s="1"/>
  <c r="G128" i="3"/>
  <c r="I128" i="3" s="1"/>
  <c r="J128" i="3" s="1"/>
  <c r="G132" i="3"/>
  <c r="I132" i="3" s="1"/>
  <c r="J132" i="3" s="1"/>
  <c r="G137" i="3"/>
  <c r="I137" i="3" s="1"/>
  <c r="J137" i="3" s="1"/>
  <c r="G163" i="3"/>
  <c r="I163" i="3" s="1"/>
  <c r="J163" i="3" s="1"/>
  <c r="G169" i="3"/>
  <c r="I169" i="3" s="1"/>
  <c r="J169" i="3" s="1"/>
  <c r="G175" i="3"/>
  <c r="I175" i="3" s="1"/>
  <c r="J175" i="3" s="1"/>
  <c r="G217" i="3"/>
  <c r="I217" i="3" s="1"/>
  <c r="J217" i="3" s="1"/>
  <c r="G223" i="3"/>
  <c r="I223" i="3" s="1"/>
  <c r="J223" i="3" s="1"/>
  <c r="G242" i="3"/>
  <c r="I242" i="3" s="1"/>
  <c r="J242" i="3" s="1"/>
  <c r="G339" i="3"/>
  <c r="I339" i="3" s="1"/>
  <c r="J339" i="3" s="1"/>
  <c r="G383" i="3"/>
  <c r="I383" i="3" s="1"/>
  <c r="J383" i="3" s="1"/>
  <c r="G486" i="3"/>
  <c r="I486" i="3" s="1"/>
  <c r="J486" i="3" s="1"/>
  <c r="G204" i="3"/>
  <c r="I204" i="3" s="1"/>
  <c r="J204" i="3" s="1"/>
  <c r="G256" i="3"/>
  <c r="I256" i="3" s="1"/>
  <c r="J256" i="3" s="1"/>
  <c r="G314" i="3"/>
  <c r="I314" i="3" s="1"/>
  <c r="J314" i="3" s="1"/>
  <c r="G509" i="3"/>
  <c r="I509" i="3" s="1"/>
  <c r="J509" i="3" s="1"/>
  <c r="A4" i="8"/>
  <c r="A4" i="9"/>
  <c r="B4" i="8"/>
  <c r="B4" i="9"/>
  <c r="G30" i="3"/>
  <c r="I30" i="3" s="1"/>
  <c r="J30" i="3" s="1"/>
  <c r="G36" i="3"/>
  <c r="I36" i="3" s="1"/>
  <c r="J36" i="3" s="1"/>
  <c r="G42" i="3"/>
  <c r="I42" i="3" s="1"/>
  <c r="J42" i="3" s="1"/>
  <c r="G56" i="3"/>
  <c r="I56" i="3" s="1"/>
  <c r="J56" i="3" s="1"/>
  <c r="G62" i="3"/>
  <c r="I62" i="3" s="1"/>
  <c r="J62" i="3" s="1"/>
  <c r="G76" i="3"/>
  <c r="I76" i="3" s="1"/>
  <c r="J76" i="3" s="1"/>
  <c r="G82" i="3"/>
  <c r="I82" i="3" s="1"/>
  <c r="J82" i="3" s="1"/>
  <c r="G99" i="3"/>
  <c r="I99" i="3" s="1"/>
  <c r="J99" i="3" s="1"/>
  <c r="G129" i="3"/>
  <c r="I129" i="3" s="1"/>
  <c r="J129" i="3" s="1"/>
  <c r="G144" i="3"/>
  <c r="I144" i="3" s="1"/>
  <c r="J144" i="3" s="1"/>
  <c r="J142" i="3" s="1"/>
  <c r="G172" i="3"/>
  <c r="I172" i="3" s="1"/>
  <c r="J172" i="3" s="1"/>
  <c r="G188" i="3"/>
  <c r="I188" i="3" s="1"/>
  <c r="J188" i="3" s="1"/>
  <c r="G212" i="3"/>
  <c r="I212" i="3" s="1"/>
  <c r="J212" i="3" s="1"/>
  <c r="G234" i="3"/>
  <c r="I234" i="3" s="1"/>
  <c r="J234" i="3" s="1"/>
  <c r="G269" i="3"/>
  <c r="I269" i="3" s="1"/>
  <c r="J269" i="3" s="1"/>
  <c r="G284" i="3"/>
  <c r="I284" i="3" s="1"/>
  <c r="J284" i="3" s="1"/>
  <c r="G332" i="3"/>
  <c r="I332" i="3" s="1"/>
  <c r="J332" i="3" s="1"/>
  <c r="G394" i="3"/>
  <c r="I394" i="3" s="1"/>
  <c r="J394" i="3" s="1"/>
  <c r="A5" i="9"/>
  <c r="A5" i="8"/>
  <c r="B3" i="3"/>
  <c r="G17" i="3"/>
  <c r="I17" i="3" s="1"/>
  <c r="J17" i="3" s="1"/>
  <c r="G23" i="3"/>
  <c r="I23" i="3" s="1"/>
  <c r="J23" i="3" s="1"/>
  <c r="J22" i="3" s="1"/>
  <c r="C13" i="2" s="1"/>
  <c r="G39" i="3"/>
  <c r="I39" i="3" s="1"/>
  <c r="J39" i="3" s="1"/>
  <c r="G45" i="3"/>
  <c r="I45" i="3" s="1"/>
  <c r="J45" i="3" s="1"/>
  <c r="G51" i="3"/>
  <c r="I51" i="3" s="1"/>
  <c r="J51" i="3" s="1"/>
  <c r="G59" i="3"/>
  <c r="I59" i="3" s="1"/>
  <c r="J59" i="3" s="1"/>
  <c r="G65" i="3"/>
  <c r="I65" i="3" s="1"/>
  <c r="J65" i="3" s="1"/>
  <c r="G71" i="3"/>
  <c r="I71" i="3" s="1"/>
  <c r="J71" i="3" s="1"/>
  <c r="G79" i="3"/>
  <c r="I79" i="3" s="1"/>
  <c r="J79" i="3" s="1"/>
  <c r="G85" i="3"/>
  <c r="I85" i="3" s="1"/>
  <c r="J85" i="3" s="1"/>
  <c r="G92" i="3"/>
  <c r="I92" i="3" s="1"/>
  <c r="J92" i="3" s="1"/>
  <c r="J89" i="3" s="1"/>
  <c r="C23" i="2" s="1"/>
  <c r="G103" i="3"/>
  <c r="I103" i="3" s="1"/>
  <c r="J103" i="3" s="1"/>
  <c r="G107" i="3"/>
  <c r="I107" i="3" s="1"/>
  <c r="J107" i="3" s="1"/>
  <c r="G114" i="3"/>
  <c r="I114" i="3" s="1"/>
  <c r="J114" i="3" s="1"/>
  <c r="G126" i="3"/>
  <c r="I126" i="3" s="1"/>
  <c r="J126" i="3" s="1"/>
  <c r="G139" i="3"/>
  <c r="I139" i="3" s="1"/>
  <c r="J139" i="3" s="1"/>
  <c r="G159" i="3"/>
  <c r="I159" i="3" s="1"/>
  <c r="J159" i="3" s="1"/>
  <c r="G181" i="3"/>
  <c r="I181" i="3" s="1"/>
  <c r="J181" i="3" s="1"/>
  <c r="G220" i="3"/>
  <c r="I220" i="3" s="1"/>
  <c r="J220" i="3" s="1"/>
  <c r="G247" i="3"/>
  <c r="I247" i="3" s="1"/>
  <c r="J247" i="3" s="1"/>
  <c r="G260" i="3"/>
  <c r="I260" i="3" s="1"/>
  <c r="J260" i="3" s="1"/>
  <c r="G315" i="3"/>
  <c r="I315" i="3" s="1"/>
  <c r="J315" i="3" s="1"/>
  <c r="G377" i="3"/>
  <c r="I377" i="3" s="1"/>
  <c r="J377" i="3" s="1"/>
  <c r="G398" i="3"/>
  <c r="I398" i="3" s="1"/>
  <c r="J398" i="3" s="1"/>
  <c r="B5" i="9"/>
  <c r="B5" i="8"/>
  <c r="G68" i="3"/>
  <c r="I68" i="3" s="1"/>
  <c r="J68" i="3" s="1"/>
  <c r="G74" i="3"/>
  <c r="I74" i="3" s="1"/>
  <c r="J74" i="3" s="1"/>
  <c r="G111" i="3"/>
  <c r="I111" i="3" s="1"/>
  <c r="J111" i="3" s="1"/>
  <c r="G119" i="3"/>
  <c r="I119" i="3" s="1"/>
  <c r="J119" i="3" s="1"/>
  <c r="G123" i="3"/>
  <c r="I123" i="3" s="1"/>
  <c r="J123" i="3" s="1"/>
  <c r="G131" i="3"/>
  <c r="I131" i="3" s="1"/>
  <c r="J131" i="3" s="1"/>
  <c r="J130" i="3" s="1"/>
  <c r="C30" i="2" s="1"/>
  <c r="G135" i="3"/>
  <c r="I135" i="3" s="1"/>
  <c r="J135" i="3" s="1"/>
  <c r="G199" i="3"/>
  <c r="I199" i="3" s="1"/>
  <c r="J199" i="3" s="1"/>
  <c r="G228" i="3"/>
  <c r="I228" i="3" s="1"/>
  <c r="J228" i="3" s="1"/>
  <c r="G238" i="3"/>
  <c r="I238" i="3" s="1"/>
  <c r="J238" i="3" s="1"/>
  <c r="G285" i="3"/>
  <c r="I285" i="3" s="1"/>
  <c r="J285" i="3" s="1"/>
  <c r="G301" i="3"/>
  <c r="I301" i="3" s="1"/>
  <c r="J301" i="3" s="1"/>
  <c r="G333" i="3"/>
  <c r="I333" i="3" s="1"/>
  <c r="J333" i="3" s="1"/>
  <c r="A2" i="8"/>
  <c r="A2" i="9"/>
  <c r="B2" i="3"/>
  <c r="B2" i="8" s="1"/>
  <c r="G512" i="3"/>
  <c r="I512" i="3" s="1"/>
  <c r="J512" i="3" s="1"/>
  <c r="G502" i="3"/>
  <c r="I502" i="3" s="1"/>
  <c r="J502" i="3" s="1"/>
  <c r="J501" i="3" s="1"/>
  <c r="G498" i="3"/>
  <c r="I498" i="3" s="1"/>
  <c r="J498" i="3" s="1"/>
  <c r="G488" i="3"/>
  <c r="I488" i="3" s="1"/>
  <c r="J488" i="3" s="1"/>
  <c r="G480" i="3"/>
  <c r="I480" i="3" s="1"/>
  <c r="J480" i="3" s="1"/>
  <c r="G466" i="3"/>
  <c r="I466" i="3" s="1"/>
  <c r="J466" i="3" s="1"/>
  <c r="G452" i="3"/>
  <c r="I452" i="3" s="1"/>
  <c r="J452" i="3" s="1"/>
  <c r="G444" i="3"/>
  <c r="I444" i="3" s="1"/>
  <c r="J444" i="3" s="1"/>
  <c r="G438" i="3"/>
  <c r="I438" i="3" s="1"/>
  <c r="J438" i="3" s="1"/>
  <c r="G430" i="3"/>
  <c r="I430" i="3" s="1"/>
  <c r="J430" i="3" s="1"/>
  <c r="G408" i="3"/>
  <c r="I408" i="3" s="1"/>
  <c r="J408" i="3" s="1"/>
  <c r="G400" i="3"/>
  <c r="I400" i="3" s="1"/>
  <c r="J400" i="3" s="1"/>
  <c r="G521" i="3"/>
  <c r="I521" i="3" s="1"/>
  <c r="J521" i="3" s="1"/>
  <c r="G515" i="3"/>
  <c r="I515" i="3" s="1"/>
  <c r="J515" i="3" s="1"/>
  <c r="G505" i="3"/>
  <c r="I505" i="3" s="1"/>
  <c r="J505" i="3" s="1"/>
  <c r="G485" i="3"/>
  <c r="I485" i="3" s="1"/>
  <c r="J485" i="3" s="1"/>
  <c r="G477" i="3"/>
  <c r="I477" i="3" s="1"/>
  <c r="J477" i="3" s="1"/>
  <c r="G471" i="3"/>
  <c r="I471" i="3" s="1"/>
  <c r="J471" i="3" s="1"/>
  <c r="G463" i="3"/>
  <c r="I463" i="3" s="1"/>
  <c r="J463" i="3" s="1"/>
  <c r="G457" i="3"/>
  <c r="I457" i="3" s="1"/>
  <c r="J457" i="3" s="1"/>
  <c r="G449" i="3"/>
  <c r="I449" i="3" s="1"/>
  <c r="J449" i="3" s="1"/>
  <c r="G435" i="3"/>
  <c r="I435" i="3" s="1"/>
  <c r="J435" i="3" s="1"/>
  <c r="G425" i="3"/>
  <c r="I425" i="3" s="1"/>
  <c r="J425" i="3" s="1"/>
  <c r="G419" i="3"/>
  <c r="I419" i="3" s="1"/>
  <c r="J419" i="3" s="1"/>
  <c r="G413" i="3"/>
  <c r="I413" i="3" s="1"/>
  <c r="J413" i="3" s="1"/>
  <c r="G405" i="3"/>
  <c r="I405" i="3" s="1"/>
  <c r="J405" i="3" s="1"/>
  <c r="G397" i="3"/>
  <c r="I397" i="3" s="1"/>
  <c r="J397" i="3" s="1"/>
  <c r="G518" i="3"/>
  <c r="I518" i="3" s="1"/>
  <c r="J518" i="3" s="1"/>
  <c r="G508" i="3"/>
  <c r="I508" i="3" s="1"/>
  <c r="J508" i="3" s="1"/>
  <c r="G494" i="3"/>
  <c r="I494" i="3" s="1"/>
  <c r="J494" i="3" s="1"/>
  <c r="G490" i="3"/>
  <c r="I490" i="3" s="1"/>
  <c r="J490" i="3" s="1"/>
  <c r="G482" i="3"/>
  <c r="I482" i="3" s="1"/>
  <c r="J482" i="3" s="1"/>
  <c r="G520" i="3"/>
  <c r="I520" i="3" s="1"/>
  <c r="J520" i="3" s="1"/>
  <c r="G510" i="3"/>
  <c r="I510" i="3" s="1"/>
  <c r="J510" i="3" s="1"/>
  <c r="G504" i="3"/>
  <c r="I504" i="3" s="1"/>
  <c r="J504" i="3" s="1"/>
  <c r="G484" i="3"/>
  <c r="I484" i="3" s="1"/>
  <c r="J484" i="3" s="1"/>
  <c r="G476" i="3"/>
  <c r="I476" i="3" s="1"/>
  <c r="J476" i="3" s="1"/>
  <c r="G470" i="3"/>
  <c r="I470" i="3" s="1"/>
  <c r="J470" i="3" s="1"/>
  <c r="G462" i="3"/>
  <c r="I462" i="3" s="1"/>
  <c r="J462" i="3" s="1"/>
  <c r="G456" i="3"/>
  <c r="I456" i="3" s="1"/>
  <c r="J456" i="3" s="1"/>
  <c r="G448" i="3"/>
  <c r="I448" i="3" s="1"/>
  <c r="J448" i="3" s="1"/>
  <c r="G434" i="3"/>
  <c r="I434" i="3" s="1"/>
  <c r="J434" i="3" s="1"/>
  <c r="G424" i="3"/>
  <c r="I424" i="3" s="1"/>
  <c r="J424" i="3" s="1"/>
  <c r="G418" i="3"/>
  <c r="I418" i="3" s="1"/>
  <c r="J418" i="3" s="1"/>
  <c r="G412" i="3"/>
  <c r="I412" i="3" s="1"/>
  <c r="J412" i="3" s="1"/>
  <c r="G404" i="3"/>
  <c r="I404" i="3" s="1"/>
  <c r="J404" i="3" s="1"/>
  <c r="G396" i="3"/>
  <c r="I396" i="3" s="1"/>
  <c r="J396" i="3" s="1"/>
  <c r="G390" i="3"/>
  <c r="I390" i="3" s="1"/>
  <c r="J390" i="3" s="1"/>
  <c r="G513" i="3"/>
  <c r="I513" i="3" s="1"/>
  <c r="J513" i="3" s="1"/>
  <c r="G499" i="3"/>
  <c r="I499" i="3" s="1"/>
  <c r="J499" i="3" s="1"/>
  <c r="G493" i="3"/>
  <c r="I493" i="3" s="1"/>
  <c r="J493" i="3" s="1"/>
  <c r="J492" i="3" s="1"/>
  <c r="G489" i="3"/>
  <c r="I489" i="3" s="1"/>
  <c r="J489" i="3" s="1"/>
  <c r="G481" i="3"/>
  <c r="I481" i="3" s="1"/>
  <c r="J481" i="3" s="1"/>
  <c r="G467" i="3"/>
  <c r="I467" i="3" s="1"/>
  <c r="J467" i="3" s="1"/>
  <c r="G453" i="3"/>
  <c r="I453" i="3" s="1"/>
  <c r="J453" i="3" s="1"/>
  <c r="G445" i="3"/>
  <c r="I445" i="3" s="1"/>
  <c r="J445" i="3" s="1"/>
  <c r="G439" i="3"/>
  <c r="I439" i="3" s="1"/>
  <c r="J439" i="3" s="1"/>
  <c r="G431" i="3"/>
  <c r="I431" i="3" s="1"/>
  <c r="J431" i="3" s="1"/>
  <c r="G427" i="3"/>
  <c r="I427" i="3" s="1"/>
  <c r="J427" i="3" s="1"/>
  <c r="J426" i="3" s="1"/>
  <c r="C67" i="2" s="1"/>
  <c r="G478" i="3"/>
  <c r="I478" i="3" s="1"/>
  <c r="J478" i="3" s="1"/>
  <c r="G460" i="3"/>
  <c r="I460" i="3" s="1"/>
  <c r="J460" i="3" s="1"/>
  <c r="G454" i="3"/>
  <c r="I454" i="3" s="1"/>
  <c r="J454" i="3" s="1"/>
  <c r="G432" i="3"/>
  <c r="I432" i="3" s="1"/>
  <c r="J432" i="3" s="1"/>
  <c r="G415" i="3"/>
  <c r="I415" i="3" s="1"/>
  <c r="J415" i="3" s="1"/>
  <c r="G410" i="3"/>
  <c r="I410" i="3" s="1"/>
  <c r="J410" i="3" s="1"/>
  <c r="G406" i="3"/>
  <c r="I406" i="3" s="1"/>
  <c r="J406" i="3" s="1"/>
  <c r="G393" i="3"/>
  <c r="I393" i="3" s="1"/>
  <c r="J393" i="3" s="1"/>
  <c r="G387" i="3"/>
  <c r="I387" i="3" s="1"/>
  <c r="J387" i="3" s="1"/>
  <c r="G379" i="3"/>
  <c r="I379" i="3" s="1"/>
  <c r="J379" i="3" s="1"/>
  <c r="G367" i="3"/>
  <c r="I367" i="3" s="1"/>
  <c r="J367" i="3" s="1"/>
  <c r="G359" i="3"/>
  <c r="I359" i="3" s="1"/>
  <c r="J359" i="3" s="1"/>
  <c r="G351" i="3"/>
  <c r="I351" i="3" s="1"/>
  <c r="J351" i="3" s="1"/>
  <c r="G343" i="3"/>
  <c r="I343" i="3" s="1"/>
  <c r="J343" i="3" s="1"/>
  <c r="G329" i="3"/>
  <c r="I329" i="3" s="1"/>
  <c r="J329" i="3" s="1"/>
  <c r="G323" i="3"/>
  <c r="I323" i="3" s="1"/>
  <c r="J323" i="3" s="1"/>
  <c r="G295" i="3"/>
  <c r="I295" i="3" s="1"/>
  <c r="J295" i="3" s="1"/>
  <c r="G289" i="3"/>
  <c r="I289" i="3" s="1"/>
  <c r="J289" i="3" s="1"/>
  <c r="G281" i="3"/>
  <c r="I281" i="3" s="1"/>
  <c r="J281" i="3" s="1"/>
  <c r="G273" i="3"/>
  <c r="I273" i="3" s="1"/>
  <c r="J273" i="3" s="1"/>
  <c r="G265" i="3"/>
  <c r="I265" i="3" s="1"/>
  <c r="J265" i="3" s="1"/>
  <c r="G257" i="3"/>
  <c r="I257" i="3" s="1"/>
  <c r="J257" i="3" s="1"/>
  <c r="G243" i="3"/>
  <c r="I243" i="3" s="1"/>
  <c r="J243" i="3" s="1"/>
  <c r="G235" i="3"/>
  <c r="I235" i="3" s="1"/>
  <c r="J235" i="3" s="1"/>
  <c r="G465" i="3"/>
  <c r="I465" i="3" s="1"/>
  <c r="J465" i="3" s="1"/>
  <c r="G443" i="3"/>
  <c r="I443" i="3" s="1"/>
  <c r="J443" i="3" s="1"/>
  <c r="G437" i="3"/>
  <c r="I437" i="3" s="1"/>
  <c r="J437" i="3" s="1"/>
  <c r="G401" i="3"/>
  <c r="I401" i="3" s="1"/>
  <c r="J401" i="3" s="1"/>
  <c r="G384" i="3"/>
  <c r="I384" i="3" s="1"/>
  <c r="J384" i="3" s="1"/>
  <c r="G376" i="3"/>
  <c r="I376" i="3" s="1"/>
  <c r="J376" i="3" s="1"/>
  <c r="G370" i="3"/>
  <c r="I370" i="3" s="1"/>
  <c r="J370" i="3" s="1"/>
  <c r="J369" i="3" s="1"/>
  <c r="C62" i="2" s="1"/>
  <c r="G364" i="3"/>
  <c r="I364" i="3" s="1"/>
  <c r="J364" i="3" s="1"/>
  <c r="G356" i="3"/>
  <c r="I356" i="3" s="1"/>
  <c r="J356" i="3" s="1"/>
  <c r="G348" i="3"/>
  <c r="I348" i="3" s="1"/>
  <c r="J348" i="3" s="1"/>
  <c r="G340" i="3"/>
  <c r="I340" i="3" s="1"/>
  <c r="J340" i="3" s="1"/>
  <c r="G334" i="3"/>
  <c r="I334" i="3" s="1"/>
  <c r="J334" i="3" s="1"/>
  <c r="G326" i="3"/>
  <c r="I326" i="3" s="1"/>
  <c r="J326" i="3" s="1"/>
  <c r="G320" i="3"/>
  <c r="I320" i="3" s="1"/>
  <c r="J320" i="3" s="1"/>
  <c r="G316" i="3"/>
  <c r="I316" i="3" s="1"/>
  <c r="J316" i="3" s="1"/>
  <c r="G310" i="3"/>
  <c r="I310" i="3" s="1"/>
  <c r="J310" i="3" s="1"/>
  <c r="G304" i="3"/>
  <c r="I304" i="3" s="1"/>
  <c r="J304" i="3" s="1"/>
  <c r="J303" i="3" s="1"/>
  <c r="G300" i="3"/>
  <c r="I300" i="3" s="1"/>
  <c r="J300" i="3" s="1"/>
  <c r="G292" i="3"/>
  <c r="I292" i="3" s="1"/>
  <c r="J292" i="3" s="1"/>
  <c r="G286" i="3"/>
  <c r="I286" i="3" s="1"/>
  <c r="J286" i="3" s="1"/>
  <c r="G278" i="3"/>
  <c r="I278" i="3" s="1"/>
  <c r="J278" i="3" s="1"/>
  <c r="G270" i="3"/>
  <c r="I270" i="3" s="1"/>
  <c r="J270" i="3" s="1"/>
  <c r="G262" i="3"/>
  <c r="I262" i="3" s="1"/>
  <c r="J262" i="3" s="1"/>
  <c r="G254" i="3"/>
  <c r="I254" i="3" s="1"/>
  <c r="J254" i="3" s="1"/>
  <c r="G248" i="3"/>
  <c r="I248" i="3" s="1"/>
  <c r="J248" i="3" s="1"/>
  <c r="G240" i="3"/>
  <c r="I240" i="3" s="1"/>
  <c r="J240" i="3" s="1"/>
  <c r="G232" i="3"/>
  <c r="I232" i="3" s="1"/>
  <c r="J232" i="3" s="1"/>
  <c r="G519" i="3"/>
  <c r="I519" i="3" s="1"/>
  <c r="J519" i="3" s="1"/>
  <c r="G464" i="3"/>
  <c r="I464" i="3" s="1"/>
  <c r="J464" i="3" s="1"/>
  <c r="G458" i="3"/>
  <c r="I458" i="3" s="1"/>
  <c r="J458" i="3" s="1"/>
  <c r="G436" i="3"/>
  <c r="I436" i="3" s="1"/>
  <c r="J436" i="3" s="1"/>
  <c r="G409" i="3"/>
  <c r="I409" i="3" s="1"/>
  <c r="J409" i="3" s="1"/>
  <c r="G392" i="3"/>
  <c r="I392" i="3" s="1"/>
  <c r="J392" i="3" s="1"/>
  <c r="G389" i="3"/>
  <c r="I389" i="3" s="1"/>
  <c r="J389" i="3" s="1"/>
  <c r="G381" i="3"/>
  <c r="I381" i="3" s="1"/>
  <c r="J381" i="3" s="1"/>
  <c r="G373" i="3"/>
  <c r="I373" i="3" s="1"/>
  <c r="J373" i="3" s="1"/>
  <c r="G361" i="3"/>
  <c r="I361" i="3" s="1"/>
  <c r="J361" i="3" s="1"/>
  <c r="G353" i="3"/>
  <c r="I353" i="3" s="1"/>
  <c r="J353" i="3" s="1"/>
  <c r="G345" i="3"/>
  <c r="I345" i="3" s="1"/>
  <c r="J345" i="3" s="1"/>
  <c r="G331" i="3"/>
  <c r="I331" i="3" s="1"/>
  <c r="J331" i="3" s="1"/>
  <c r="G313" i="3"/>
  <c r="I313" i="3" s="1"/>
  <c r="J313" i="3" s="1"/>
  <c r="G307" i="3"/>
  <c r="I307" i="3" s="1"/>
  <c r="J307" i="3" s="1"/>
  <c r="G297" i="3"/>
  <c r="I297" i="3" s="1"/>
  <c r="J297" i="3" s="1"/>
  <c r="G283" i="3"/>
  <c r="I283" i="3" s="1"/>
  <c r="J283" i="3" s="1"/>
  <c r="G275" i="3"/>
  <c r="I275" i="3" s="1"/>
  <c r="J275" i="3" s="1"/>
  <c r="G516" i="3"/>
  <c r="I516" i="3" s="1"/>
  <c r="J516" i="3" s="1"/>
  <c r="G475" i="3"/>
  <c r="I475" i="3" s="1"/>
  <c r="J475" i="3" s="1"/>
  <c r="J474" i="3" s="1"/>
  <c r="C72" i="2" s="1"/>
  <c r="G468" i="3"/>
  <c r="I468" i="3" s="1"/>
  <c r="J468" i="3" s="1"/>
  <c r="G446" i="3"/>
  <c r="I446" i="3" s="1"/>
  <c r="J446" i="3" s="1"/>
  <c r="G440" i="3"/>
  <c r="I440" i="3" s="1"/>
  <c r="J440" i="3" s="1"/>
  <c r="G506" i="3"/>
  <c r="I506" i="3" s="1"/>
  <c r="J506" i="3" s="1"/>
  <c r="G497" i="3"/>
  <c r="I497" i="3" s="1"/>
  <c r="J497" i="3" s="1"/>
  <c r="G473" i="3"/>
  <c r="I473" i="3" s="1"/>
  <c r="J473" i="3" s="1"/>
  <c r="G451" i="3"/>
  <c r="I451" i="3" s="1"/>
  <c r="J451" i="3" s="1"/>
  <c r="G421" i="3"/>
  <c r="I421" i="3" s="1"/>
  <c r="J421" i="3" s="1"/>
  <c r="G417" i="3"/>
  <c r="I417" i="3" s="1"/>
  <c r="J417" i="3" s="1"/>
  <c r="G399" i="3"/>
  <c r="I399" i="3" s="1"/>
  <c r="J399" i="3" s="1"/>
  <c r="G391" i="3"/>
  <c r="I391" i="3" s="1"/>
  <c r="J391" i="3" s="1"/>
  <c r="G388" i="3"/>
  <c r="I388" i="3" s="1"/>
  <c r="J388" i="3" s="1"/>
  <c r="G380" i="3"/>
  <c r="I380" i="3" s="1"/>
  <c r="J380" i="3" s="1"/>
  <c r="G368" i="3"/>
  <c r="I368" i="3" s="1"/>
  <c r="J368" i="3" s="1"/>
  <c r="G360" i="3"/>
  <c r="I360" i="3" s="1"/>
  <c r="J360" i="3" s="1"/>
  <c r="G352" i="3"/>
  <c r="I352" i="3" s="1"/>
  <c r="J352" i="3" s="1"/>
  <c r="G344" i="3"/>
  <c r="I344" i="3" s="1"/>
  <c r="J344" i="3" s="1"/>
  <c r="G330" i="3"/>
  <c r="I330" i="3" s="1"/>
  <c r="J330" i="3" s="1"/>
  <c r="G312" i="3"/>
  <c r="I312" i="3" s="1"/>
  <c r="J312" i="3" s="1"/>
  <c r="G306" i="3"/>
  <c r="I306" i="3" s="1"/>
  <c r="J306" i="3" s="1"/>
  <c r="G296" i="3"/>
  <c r="I296" i="3" s="1"/>
  <c r="J296" i="3" s="1"/>
  <c r="G290" i="3"/>
  <c r="I290" i="3" s="1"/>
  <c r="J290" i="3" s="1"/>
  <c r="G282" i="3"/>
  <c r="I282" i="3" s="1"/>
  <c r="J282" i="3" s="1"/>
  <c r="G274" i="3"/>
  <c r="I274" i="3" s="1"/>
  <c r="J274" i="3" s="1"/>
  <c r="G266" i="3"/>
  <c r="I266" i="3" s="1"/>
  <c r="J266" i="3" s="1"/>
  <c r="G258" i="3"/>
  <c r="I258" i="3" s="1"/>
  <c r="J258" i="3" s="1"/>
  <c r="G250" i="3"/>
  <c r="I250" i="3" s="1"/>
  <c r="J250" i="3" s="1"/>
  <c r="G244" i="3"/>
  <c r="I244" i="3" s="1"/>
  <c r="J244" i="3" s="1"/>
  <c r="G236" i="3"/>
  <c r="I236" i="3" s="1"/>
  <c r="J236" i="3" s="1"/>
  <c r="G479" i="3"/>
  <c r="I479" i="3" s="1"/>
  <c r="J479" i="3" s="1"/>
  <c r="G447" i="3"/>
  <c r="I447" i="3" s="1"/>
  <c r="J447" i="3" s="1"/>
  <c r="G433" i="3"/>
  <c r="I433" i="3" s="1"/>
  <c r="J433" i="3" s="1"/>
  <c r="G416" i="3"/>
  <c r="I416" i="3" s="1"/>
  <c r="J416" i="3" s="1"/>
  <c r="G386" i="3"/>
  <c r="I386" i="3" s="1"/>
  <c r="J386" i="3" s="1"/>
  <c r="G358" i="3"/>
  <c r="I358" i="3" s="1"/>
  <c r="J358" i="3" s="1"/>
  <c r="G342" i="3"/>
  <c r="I342" i="3" s="1"/>
  <c r="J342" i="3" s="1"/>
  <c r="G336" i="3"/>
  <c r="I336" i="3" s="1"/>
  <c r="J336" i="3" s="1"/>
  <c r="G294" i="3"/>
  <c r="I294" i="3" s="1"/>
  <c r="J294" i="3" s="1"/>
  <c r="G288" i="3"/>
  <c r="I288" i="3" s="1"/>
  <c r="J288" i="3" s="1"/>
  <c r="G272" i="3"/>
  <c r="I272" i="3" s="1"/>
  <c r="J272" i="3" s="1"/>
  <c r="G268" i="3"/>
  <c r="I268" i="3" s="1"/>
  <c r="J268" i="3" s="1"/>
  <c r="G259" i="3"/>
  <c r="I259" i="3" s="1"/>
  <c r="J259" i="3" s="1"/>
  <c r="G255" i="3"/>
  <c r="I255" i="3" s="1"/>
  <c r="J255" i="3" s="1"/>
  <c r="G246" i="3"/>
  <c r="I246" i="3" s="1"/>
  <c r="J246" i="3" s="1"/>
  <c r="G237" i="3"/>
  <c r="I237" i="3" s="1"/>
  <c r="J237" i="3" s="1"/>
  <c r="G230" i="3"/>
  <c r="I230" i="3" s="1"/>
  <c r="J230" i="3" s="1"/>
  <c r="G222" i="3"/>
  <c r="I222" i="3" s="1"/>
  <c r="J222" i="3" s="1"/>
  <c r="G214" i="3"/>
  <c r="I214" i="3" s="1"/>
  <c r="J214" i="3" s="1"/>
  <c r="G206" i="3"/>
  <c r="I206" i="3" s="1"/>
  <c r="J206" i="3" s="1"/>
  <c r="G198" i="3"/>
  <c r="I198" i="3" s="1"/>
  <c r="J198" i="3" s="1"/>
  <c r="G184" i="3"/>
  <c r="I184" i="3" s="1"/>
  <c r="J184" i="3" s="1"/>
  <c r="G174" i="3"/>
  <c r="I174" i="3" s="1"/>
  <c r="J174" i="3" s="1"/>
  <c r="G168" i="3"/>
  <c r="I168" i="3" s="1"/>
  <c r="J168" i="3" s="1"/>
  <c r="G158" i="3"/>
  <c r="I158" i="3" s="1"/>
  <c r="J158" i="3" s="1"/>
  <c r="J157" i="3" s="1"/>
  <c r="C39" i="2" s="1"/>
  <c r="G154" i="3"/>
  <c r="I154" i="3" s="1"/>
  <c r="J154" i="3" s="1"/>
  <c r="J153" i="3" s="1"/>
  <c r="C37" i="2" s="1"/>
  <c r="G122" i="3"/>
  <c r="I122" i="3" s="1"/>
  <c r="J122" i="3" s="1"/>
  <c r="J120" i="3" s="1"/>
  <c r="C29" i="2" s="1"/>
  <c r="G116" i="3"/>
  <c r="I116" i="3" s="1"/>
  <c r="J116" i="3" s="1"/>
  <c r="G110" i="3"/>
  <c r="I110" i="3" s="1"/>
  <c r="J110" i="3" s="1"/>
  <c r="G104" i="3"/>
  <c r="I104" i="3" s="1"/>
  <c r="J104" i="3" s="1"/>
  <c r="G98" i="3"/>
  <c r="I98" i="3" s="1"/>
  <c r="J98" i="3" s="1"/>
  <c r="G88" i="3"/>
  <c r="I88" i="3" s="1"/>
  <c r="J88" i="3" s="1"/>
  <c r="G496" i="3"/>
  <c r="I496" i="3" s="1"/>
  <c r="J496" i="3" s="1"/>
  <c r="J495" i="3" s="1"/>
  <c r="C75" i="2" s="1"/>
  <c r="G461" i="3"/>
  <c r="I461" i="3" s="1"/>
  <c r="J461" i="3" s="1"/>
  <c r="G403" i="3"/>
  <c r="I403" i="3" s="1"/>
  <c r="J403" i="3" s="1"/>
  <c r="G375" i="3"/>
  <c r="I375" i="3" s="1"/>
  <c r="J375" i="3" s="1"/>
  <c r="G363" i="3"/>
  <c r="I363" i="3" s="1"/>
  <c r="J363" i="3" s="1"/>
  <c r="G347" i="3"/>
  <c r="I347" i="3" s="1"/>
  <c r="J347" i="3" s="1"/>
  <c r="G325" i="3"/>
  <c r="I325" i="3" s="1"/>
  <c r="J325" i="3" s="1"/>
  <c r="G299" i="3"/>
  <c r="I299" i="3" s="1"/>
  <c r="J299" i="3" s="1"/>
  <c r="G277" i="3"/>
  <c r="I277" i="3" s="1"/>
  <c r="J277" i="3" s="1"/>
  <c r="G267" i="3"/>
  <c r="I267" i="3" s="1"/>
  <c r="J267" i="3" s="1"/>
  <c r="G263" i="3"/>
  <c r="I263" i="3" s="1"/>
  <c r="J263" i="3" s="1"/>
  <c r="G245" i="3"/>
  <c r="I245" i="3" s="1"/>
  <c r="J245" i="3" s="1"/>
  <c r="G241" i="3"/>
  <c r="I241" i="3" s="1"/>
  <c r="J241" i="3" s="1"/>
  <c r="G233" i="3"/>
  <c r="I233" i="3" s="1"/>
  <c r="J233" i="3" s="1"/>
  <c r="G227" i="3"/>
  <c r="I227" i="3" s="1"/>
  <c r="J227" i="3" s="1"/>
  <c r="G219" i="3"/>
  <c r="I219" i="3" s="1"/>
  <c r="J219" i="3" s="1"/>
  <c r="G211" i="3"/>
  <c r="I211" i="3" s="1"/>
  <c r="J211" i="3" s="1"/>
  <c r="G203" i="3"/>
  <c r="I203" i="3" s="1"/>
  <c r="J203" i="3" s="1"/>
  <c r="G191" i="3"/>
  <c r="I191" i="3" s="1"/>
  <c r="J191" i="3" s="1"/>
  <c r="J190" i="3" s="1"/>
  <c r="G187" i="3"/>
  <c r="I187" i="3" s="1"/>
  <c r="J187" i="3" s="1"/>
  <c r="G472" i="3"/>
  <c r="I472" i="3" s="1"/>
  <c r="J472" i="3" s="1"/>
  <c r="G402" i="3"/>
  <c r="I402" i="3" s="1"/>
  <c r="J402" i="3" s="1"/>
  <c r="G385" i="3"/>
  <c r="I385" i="3" s="1"/>
  <c r="J385" i="3" s="1"/>
  <c r="G357" i="3"/>
  <c r="I357" i="3" s="1"/>
  <c r="J357" i="3" s="1"/>
  <c r="G341" i="3"/>
  <c r="I341" i="3" s="1"/>
  <c r="J341" i="3" s="1"/>
  <c r="G335" i="3"/>
  <c r="I335" i="3" s="1"/>
  <c r="J335" i="3" s="1"/>
  <c r="G317" i="3"/>
  <c r="I317" i="3" s="1"/>
  <c r="J317" i="3" s="1"/>
  <c r="G293" i="3"/>
  <c r="I293" i="3" s="1"/>
  <c r="J293" i="3" s="1"/>
  <c r="G287" i="3"/>
  <c r="I287" i="3" s="1"/>
  <c r="J287" i="3" s="1"/>
  <c r="G271" i="3"/>
  <c r="I271" i="3" s="1"/>
  <c r="J271" i="3" s="1"/>
  <c r="G224" i="3"/>
  <c r="I224" i="3" s="1"/>
  <c r="J224" i="3" s="1"/>
  <c r="G216" i="3"/>
  <c r="I216" i="3" s="1"/>
  <c r="J216" i="3" s="1"/>
  <c r="G208" i="3"/>
  <c r="I208" i="3" s="1"/>
  <c r="J208" i="3" s="1"/>
  <c r="G200" i="3"/>
  <c r="I200" i="3" s="1"/>
  <c r="J200" i="3" s="1"/>
  <c r="G194" i="3"/>
  <c r="I194" i="3" s="1"/>
  <c r="J194" i="3" s="1"/>
  <c r="J192" i="3" s="1"/>
  <c r="C50" i="2" s="1"/>
  <c r="G180" i="3"/>
  <c r="I180" i="3" s="1"/>
  <c r="J180" i="3" s="1"/>
  <c r="J179" i="3" s="1"/>
  <c r="G176" i="3"/>
  <c r="I176" i="3" s="1"/>
  <c r="J176" i="3" s="1"/>
  <c r="G170" i="3"/>
  <c r="I170" i="3" s="1"/>
  <c r="J170" i="3" s="1"/>
  <c r="G164" i="3"/>
  <c r="I164" i="3" s="1"/>
  <c r="J164" i="3" s="1"/>
  <c r="G160" i="3"/>
  <c r="I160" i="3" s="1"/>
  <c r="J160" i="3" s="1"/>
  <c r="G136" i="3"/>
  <c r="I136" i="3" s="1"/>
  <c r="J136" i="3" s="1"/>
  <c r="G124" i="3"/>
  <c r="I124" i="3" s="1"/>
  <c r="J124" i="3" s="1"/>
  <c r="G118" i="3"/>
  <c r="I118" i="3" s="1"/>
  <c r="J118" i="3" s="1"/>
  <c r="G112" i="3"/>
  <c r="I112" i="3" s="1"/>
  <c r="J112" i="3" s="1"/>
  <c r="G441" i="3"/>
  <c r="I441" i="3" s="1"/>
  <c r="J441" i="3" s="1"/>
  <c r="G374" i="3"/>
  <c r="I374" i="3" s="1"/>
  <c r="J374" i="3" s="1"/>
  <c r="G362" i="3"/>
  <c r="I362" i="3" s="1"/>
  <c r="J362" i="3" s="1"/>
  <c r="G346" i="3"/>
  <c r="I346" i="3" s="1"/>
  <c r="J346" i="3" s="1"/>
  <c r="G298" i="3"/>
  <c r="I298" i="3" s="1"/>
  <c r="J298" i="3" s="1"/>
  <c r="G276" i="3"/>
  <c r="I276" i="3" s="1"/>
  <c r="J276" i="3" s="1"/>
  <c r="G229" i="3"/>
  <c r="I229" i="3" s="1"/>
  <c r="J229" i="3" s="1"/>
  <c r="G221" i="3"/>
  <c r="I221" i="3" s="1"/>
  <c r="J221" i="3" s="1"/>
  <c r="G213" i="3"/>
  <c r="I213" i="3" s="1"/>
  <c r="J213" i="3" s="1"/>
  <c r="G205" i="3"/>
  <c r="I205" i="3" s="1"/>
  <c r="J205" i="3" s="1"/>
  <c r="G197" i="3"/>
  <c r="I197" i="3" s="1"/>
  <c r="J197" i="3" s="1"/>
  <c r="J195" i="3" s="1"/>
  <c r="C51" i="2" s="1"/>
  <c r="G183" i="3"/>
  <c r="I183" i="3" s="1"/>
  <c r="J183" i="3" s="1"/>
  <c r="J182" i="3" s="1"/>
  <c r="C46" i="2" s="1"/>
  <c r="G173" i="3"/>
  <c r="I173" i="3" s="1"/>
  <c r="J173" i="3" s="1"/>
  <c r="G167" i="3"/>
  <c r="I167" i="3" s="1"/>
  <c r="J167" i="3" s="1"/>
  <c r="J166" i="3" s="1"/>
  <c r="C42" i="2" s="1"/>
  <c r="G145" i="3"/>
  <c r="I145" i="3" s="1"/>
  <c r="J145" i="3" s="1"/>
  <c r="G487" i="3"/>
  <c r="I487" i="3" s="1"/>
  <c r="J487" i="3" s="1"/>
  <c r="G469" i="3"/>
  <c r="I469" i="3" s="1"/>
  <c r="J469" i="3" s="1"/>
  <c r="G455" i="3"/>
  <c r="I455" i="3" s="1"/>
  <c r="J455" i="3" s="1"/>
  <c r="G423" i="3"/>
  <c r="I423" i="3" s="1"/>
  <c r="J423" i="3" s="1"/>
  <c r="J422" i="3" s="1"/>
  <c r="C66" i="2" s="1"/>
  <c r="G411" i="3"/>
  <c r="I411" i="3" s="1"/>
  <c r="J411" i="3" s="1"/>
  <c r="G378" i="3"/>
  <c r="I378" i="3" s="1"/>
  <c r="J378" i="3" s="1"/>
  <c r="G366" i="3"/>
  <c r="I366" i="3" s="1"/>
  <c r="J366" i="3" s="1"/>
  <c r="G350" i="3"/>
  <c r="I350" i="3" s="1"/>
  <c r="J350" i="3" s="1"/>
  <c r="G328" i="3"/>
  <c r="I328" i="3" s="1"/>
  <c r="J328" i="3" s="1"/>
  <c r="G322" i="3"/>
  <c r="I322" i="3" s="1"/>
  <c r="J322" i="3" s="1"/>
  <c r="G280" i="3"/>
  <c r="I280" i="3" s="1"/>
  <c r="J280" i="3" s="1"/>
  <c r="G253" i="3"/>
  <c r="I253" i="3" s="1"/>
  <c r="J253" i="3" s="1"/>
  <c r="G226" i="3"/>
  <c r="I226" i="3" s="1"/>
  <c r="J226" i="3" s="1"/>
  <c r="G218" i="3"/>
  <c r="I218" i="3" s="1"/>
  <c r="J218" i="3" s="1"/>
  <c r="G210" i="3"/>
  <c r="I210" i="3" s="1"/>
  <c r="J210" i="3" s="1"/>
  <c r="G202" i="3"/>
  <c r="I202" i="3" s="1"/>
  <c r="J202" i="3" s="1"/>
  <c r="G186" i="3"/>
  <c r="I186" i="3" s="1"/>
  <c r="J186" i="3" s="1"/>
  <c r="J185" i="3" s="1"/>
  <c r="C47" i="2" s="1"/>
  <c r="G156" i="3"/>
  <c r="I156" i="3" s="1"/>
  <c r="J156" i="3" s="1"/>
  <c r="J155" i="3" s="1"/>
  <c r="C38" i="2" s="1"/>
  <c r="G152" i="3"/>
  <c r="I152" i="3" s="1"/>
  <c r="J152" i="3" s="1"/>
  <c r="J150" i="3" s="1"/>
  <c r="G148" i="3"/>
  <c r="I148" i="3" s="1"/>
  <c r="J148" i="3" s="1"/>
  <c r="G138" i="3"/>
  <c r="I138" i="3" s="1"/>
  <c r="J138" i="3" s="1"/>
  <c r="G483" i="3"/>
  <c r="I483" i="3" s="1"/>
  <c r="J483" i="3" s="1"/>
  <c r="G450" i="3"/>
  <c r="I450" i="3" s="1"/>
  <c r="J450" i="3" s="1"/>
  <c r="G420" i="3"/>
  <c r="I420" i="3" s="1"/>
  <c r="J420" i="3" s="1"/>
  <c r="G407" i="3"/>
  <c r="I407" i="3" s="1"/>
  <c r="J407" i="3" s="1"/>
  <c r="G15" i="3"/>
  <c r="I15" i="3" s="1"/>
  <c r="J15" i="3" s="1"/>
  <c r="J14" i="3" s="1"/>
  <c r="C12" i="2" s="1"/>
  <c r="G27" i="3"/>
  <c r="I27" i="3" s="1"/>
  <c r="J27" i="3" s="1"/>
  <c r="J26" i="3" s="1"/>
  <c r="C14" i="2" s="1"/>
  <c r="G31" i="3"/>
  <c r="I31" i="3" s="1"/>
  <c r="J31" i="3" s="1"/>
  <c r="G37" i="3"/>
  <c r="I37" i="3" s="1"/>
  <c r="J37" i="3" s="1"/>
  <c r="G43" i="3"/>
  <c r="I43" i="3" s="1"/>
  <c r="J43" i="3" s="1"/>
  <c r="G57" i="3"/>
  <c r="I57" i="3" s="1"/>
  <c r="J57" i="3" s="1"/>
  <c r="G63" i="3"/>
  <c r="I63" i="3" s="1"/>
  <c r="J63" i="3" s="1"/>
  <c r="G77" i="3"/>
  <c r="I77" i="3" s="1"/>
  <c r="J77" i="3" s="1"/>
  <c r="G83" i="3"/>
  <c r="I83" i="3" s="1"/>
  <c r="J83" i="3" s="1"/>
  <c r="G86" i="3"/>
  <c r="I86" i="3" s="1"/>
  <c r="J86" i="3" s="1"/>
  <c r="G97" i="3"/>
  <c r="I97" i="3" s="1"/>
  <c r="J97" i="3" s="1"/>
  <c r="G100" i="3"/>
  <c r="I100" i="3" s="1"/>
  <c r="J100" i="3" s="1"/>
  <c r="G108" i="3"/>
  <c r="I108" i="3" s="1"/>
  <c r="J108" i="3" s="1"/>
  <c r="G127" i="3"/>
  <c r="I127" i="3" s="1"/>
  <c r="J127" i="3" s="1"/>
  <c r="G140" i="3"/>
  <c r="I140" i="3" s="1"/>
  <c r="J140" i="3" s="1"/>
  <c r="G147" i="3"/>
  <c r="I147" i="3" s="1"/>
  <c r="J147" i="3" s="1"/>
  <c r="J146" i="3" s="1"/>
  <c r="C34" i="2" s="1"/>
  <c r="G201" i="3"/>
  <c r="I201" i="3" s="1"/>
  <c r="J201" i="3" s="1"/>
  <c r="G207" i="3"/>
  <c r="I207" i="3" s="1"/>
  <c r="J207" i="3" s="1"/>
  <c r="G251" i="3"/>
  <c r="I251" i="3" s="1"/>
  <c r="J251" i="3" s="1"/>
  <c r="G261" i="3"/>
  <c r="I261" i="3" s="1"/>
  <c r="J261" i="3" s="1"/>
  <c r="G321" i="3"/>
  <c r="I321" i="3" s="1"/>
  <c r="J321" i="3" s="1"/>
  <c r="G338" i="3"/>
  <c r="I338" i="3" s="1"/>
  <c r="J338" i="3" s="1"/>
  <c r="G365" i="3"/>
  <c r="I365" i="3" s="1"/>
  <c r="J365" i="3" s="1"/>
  <c r="G382" i="3"/>
  <c r="I382" i="3" s="1"/>
  <c r="J382" i="3" s="1"/>
  <c r="M10" i="4"/>
  <c r="P10" i="4" s="1"/>
  <c r="S10" i="4" s="1"/>
  <c r="V10" i="4" s="1"/>
  <c r="Y10" i="4" s="1"/>
  <c r="AB10" i="4" s="1"/>
  <c r="AE10" i="4" s="1"/>
  <c r="AH10" i="4" s="1"/>
  <c r="AK10" i="4" s="1"/>
  <c r="AN10" i="4" s="1"/>
  <c r="AQ10" i="4" s="1"/>
  <c r="H10" i="4"/>
  <c r="L35" i="11"/>
  <c r="AM109" i="11"/>
  <c r="AJ101" i="11"/>
  <c r="AV72" i="11" s="1"/>
  <c r="H32" i="11"/>
  <c r="AJ113" i="11"/>
  <c r="AJ139" i="11" s="1"/>
  <c r="AJ141" i="11" s="1"/>
  <c r="T19" i="11"/>
  <c r="C36" i="2" l="1"/>
  <c r="J149" i="3"/>
  <c r="E15" i="4"/>
  <c r="J141" i="3"/>
  <c r="C33" i="2"/>
  <c r="E43" i="4"/>
  <c r="E27" i="4"/>
  <c r="E21" i="4"/>
  <c r="E44" i="4"/>
  <c r="E11" i="4"/>
  <c r="E34" i="4"/>
  <c r="C55" i="2"/>
  <c r="J517" i="3"/>
  <c r="J171" i="3"/>
  <c r="C43" i="2" s="1"/>
  <c r="J41" i="3"/>
  <c r="C18" i="2" s="1"/>
  <c r="E22" i="4"/>
  <c r="E31" i="4"/>
  <c r="E41" i="4"/>
  <c r="J178" i="3"/>
  <c r="C45" i="2"/>
  <c r="J115" i="3"/>
  <c r="C28" i="2" s="1"/>
  <c r="E58" i="4"/>
  <c r="J491" i="3"/>
  <c r="C74" i="2"/>
  <c r="J503" i="3"/>
  <c r="C78" i="2" s="1"/>
  <c r="J105" i="3"/>
  <c r="C27" i="2" s="1"/>
  <c r="J50" i="3"/>
  <c r="C19" i="2" s="1"/>
  <c r="J80" i="3"/>
  <c r="C22" i="2" s="1"/>
  <c r="E53" i="4"/>
  <c r="J429" i="3"/>
  <c r="C77" i="2"/>
  <c r="J102" i="3"/>
  <c r="C26" i="2" s="1"/>
  <c r="J29" i="3"/>
  <c r="E37" i="4"/>
  <c r="E33" i="4"/>
  <c r="J319" i="3"/>
  <c r="J511" i="3"/>
  <c r="C80" i="2" s="1"/>
  <c r="J162" i="3"/>
  <c r="J189" i="3"/>
  <c r="C49" i="2"/>
  <c r="E62" i="4"/>
  <c r="E35" i="4"/>
  <c r="J414" i="3"/>
  <c r="C65" i="2" s="1"/>
  <c r="E12" i="4"/>
  <c r="J60" i="3"/>
  <c r="C20" i="2" s="1"/>
  <c r="E64" i="4"/>
  <c r="J372" i="3"/>
  <c r="C63" i="2" s="1"/>
  <c r="J395" i="3"/>
  <c r="C64" i="2" s="1"/>
  <c r="J134" i="3"/>
  <c r="C31" i="2" s="1"/>
  <c r="J337" i="3"/>
  <c r="C61" i="2" s="1"/>
  <c r="E40" i="4"/>
  <c r="J96" i="3"/>
  <c r="C25" i="2" s="1"/>
  <c r="E57" i="4"/>
  <c r="J324" i="3"/>
  <c r="C60" i="2" s="1"/>
  <c r="J305" i="3"/>
  <c r="C56" i="2" s="1"/>
  <c r="J291" i="3"/>
  <c r="C53" i="2" s="1"/>
  <c r="J514" i="3"/>
  <c r="C81" i="2" s="1"/>
  <c r="E28" i="4"/>
  <c r="J70" i="3"/>
  <c r="C21" i="2" s="1"/>
  <c r="AL10" i="4"/>
  <c r="Z10" i="4"/>
  <c r="N10" i="4"/>
  <c r="AI10" i="4"/>
  <c r="W10" i="4"/>
  <c r="K10" i="4"/>
  <c r="AF10" i="4"/>
  <c r="T10" i="4"/>
  <c r="AC10" i="4"/>
  <c r="Q10" i="4"/>
  <c r="AO10" i="4"/>
  <c r="E13" i="4"/>
  <c r="J249" i="3"/>
  <c r="C52" i="2" s="1"/>
  <c r="J311" i="3"/>
  <c r="C57" i="2" s="1"/>
  <c r="J442" i="3"/>
  <c r="C70" i="2" s="1"/>
  <c r="J459" i="3"/>
  <c r="C71" i="2" s="1"/>
  <c r="J507" i="3"/>
  <c r="C79" i="2" s="1"/>
  <c r="Q28" i="4" l="1"/>
  <c r="N28" i="4"/>
  <c r="K28" i="4"/>
  <c r="AR10" i="4"/>
  <c r="E69" i="4"/>
  <c r="Z40" i="4"/>
  <c r="W40" i="4"/>
  <c r="AF40" i="4"/>
  <c r="AC40" i="4"/>
  <c r="E18" i="4"/>
  <c r="E42" i="4"/>
  <c r="AC37" i="4"/>
  <c r="AF37" i="4"/>
  <c r="AR37" i="4" s="1"/>
  <c r="AS37" i="4" s="1"/>
  <c r="E20" i="4"/>
  <c r="E26" i="4"/>
  <c r="Q22" i="4"/>
  <c r="N22" i="4"/>
  <c r="K22" i="4"/>
  <c r="E52" i="4"/>
  <c r="C16" i="2"/>
  <c r="J28" i="3"/>
  <c r="E17" i="4"/>
  <c r="E39" i="4"/>
  <c r="E16" i="4"/>
  <c r="H11" i="4"/>
  <c r="AF43" i="4"/>
  <c r="AC43" i="4"/>
  <c r="Z43" i="4"/>
  <c r="K12" i="4"/>
  <c r="H12" i="4"/>
  <c r="E24" i="4"/>
  <c r="E25" i="4"/>
  <c r="E38" i="4"/>
  <c r="E30" i="4"/>
  <c r="E67" i="4"/>
  <c r="E49" i="4"/>
  <c r="E51" i="4"/>
  <c r="E29" i="4"/>
  <c r="E56" i="4"/>
  <c r="E68" i="4"/>
  <c r="E65" i="4"/>
  <c r="E66" i="4"/>
  <c r="C82" i="2"/>
  <c r="Z44" i="4"/>
  <c r="AF44" i="4"/>
  <c r="AR44" i="4" s="1"/>
  <c r="AS44" i="4" s="1"/>
  <c r="AC44" i="4"/>
  <c r="E61" i="4"/>
  <c r="E60" i="4"/>
  <c r="E55" i="4"/>
  <c r="J318" i="3"/>
  <c r="C59" i="2"/>
  <c r="J500" i="3"/>
  <c r="E63" i="4"/>
  <c r="AC41" i="4"/>
  <c r="Z41" i="4"/>
  <c r="W41" i="4"/>
  <c r="AF41" i="4"/>
  <c r="E47" i="4"/>
  <c r="E48" i="4"/>
  <c r="J161" i="3"/>
  <c r="C41" i="2"/>
  <c r="E45" i="4"/>
  <c r="E19" i="4"/>
  <c r="AF57" i="4"/>
  <c r="AC57" i="4"/>
  <c r="AL57" i="4"/>
  <c r="AI57" i="4"/>
  <c r="E54" i="4"/>
  <c r="AI35" i="4"/>
  <c r="AR35" i="4" s="1"/>
  <c r="AS35" i="4" s="1"/>
  <c r="J428" i="3"/>
  <c r="I523" i="3" s="1"/>
  <c r="G2" i="3" s="1"/>
  <c r="C69" i="2"/>
  <c r="J302" i="3"/>
  <c r="N21" i="4"/>
  <c r="K21" i="4"/>
  <c r="Q21" i="4"/>
  <c r="AR21" i="4" s="1"/>
  <c r="AS21" i="4" s="1"/>
  <c r="Q15" i="4"/>
  <c r="N15" i="4"/>
  <c r="K15" i="4"/>
  <c r="E46" i="4"/>
  <c r="K13" i="4"/>
  <c r="AR13" i="4" s="1"/>
  <c r="AS13" i="4" s="1"/>
  <c r="E23" i="4"/>
  <c r="T33" i="4"/>
  <c r="Z33" i="4"/>
  <c r="W33" i="4"/>
  <c r="W31" i="4"/>
  <c r="Z31" i="4"/>
  <c r="AL64" i="4"/>
  <c r="AI64" i="4"/>
  <c r="AO64" i="4"/>
  <c r="AR64" i="4" s="1"/>
  <c r="AS64" i="4" s="1"/>
  <c r="AL62" i="4"/>
  <c r="AI62" i="4"/>
  <c r="AC53" i="4"/>
  <c r="Z53" i="4"/>
  <c r="AI53" i="4"/>
  <c r="AF53" i="4"/>
  <c r="AI58" i="4"/>
  <c r="AF58" i="4"/>
  <c r="AO58" i="4"/>
  <c r="AL58" i="4"/>
  <c r="AI34" i="4"/>
  <c r="AF34" i="4"/>
  <c r="Q27" i="4"/>
  <c r="AR27" i="4" s="1"/>
  <c r="AS27" i="4" s="1"/>
  <c r="N27" i="4"/>
  <c r="K27" i="4"/>
  <c r="E32" i="4"/>
  <c r="G2" i="8" l="1"/>
  <c r="G3" i="3"/>
  <c r="Z30" i="4"/>
  <c r="W30" i="4"/>
  <c r="N26" i="4"/>
  <c r="K26" i="4"/>
  <c r="Q26" i="4"/>
  <c r="AR15" i="4"/>
  <c r="AS15" i="4" s="1"/>
  <c r="AF55" i="4"/>
  <c r="AC55" i="4"/>
  <c r="AL55" i="4"/>
  <c r="AI55" i="4"/>
  <c r="AR12" i="4"/>
  <c r="AS12" i="4" s="1"/>
  <c r="Q18" i="4"/>
  <c r="N18" i="4"/>
  <c r="K18" i="4"/>
  <c r="AR62" i="4"/>
  <c r="AS62" i="4" s="1"/>
  <c r="AI48" i="4"/>
  <c r="AR48" i="4" s="1"/>
  <c r="AS48" i="4" s="1"/>
  <c r="AF48" i="4"/>
  <c r="AC48" i="4"/>
  <c r="AO68" i="4"/>
  <c r="AR68" i="4" s="1"/>
  <c r="AS68" i="4" s="1"/>
  <c r="AL68" i="4"/>
  <c r="AC49" i="4"/>
  <c r="AI49" i="4"/>
  <c r="AF49" i="4"/>
  <c r="AF38" i="4"/>
  <c r="AR38" i="4" s="1"/>
  <c r="AS38" i="4" s="1"/>
  <c r="K16" i="4"/>
  <c r="Q16" i="4"/>
  <c r="N16" i="4"/>
  <c r="AC52" i="4"/>
  <c r="Z52" i="4"/>
  <c r="AI52" i="4"/>
  <c r="AF52" i="4"/>
  <c r="K20" i="4"/>
  <c r="Q20" i="4"/>
  <c r="N20" i="4"/>
  <c r="AS10" i="4"/>
  <c r="AI65" i="4"/>
  <c r="AR65" i="4" s="1"/>
  <c r="AS65" i="4" s="1"/>
  <c r="AF65" i="4"/>
  <c r="AC65" i="4"/>
  <c r="E70" i="4"/>
  <c r="D82" i="2"/>
  <c r="Q19" i="4"/>
  <c r="N19" i="4"/>
  <c r="K19" i="4"/>
  <c r="AR34" i="4"/>
  <c r="AS34" i="4" s="1"/>
  <c r="AI63" i="4"/>
  <c r="AO63" i="4"/>
  <c r="AR63" i="4" s="1"/>
  <c r="AS63" i="4" s="1"/>
  <c r="AL63" i="4"/>
  <c r="AO60" i="4"/>
  <c r="AL60" i="4"/>
  <c r="AF56" i="4"/>
  <c r="AC56" i="4"/>
  <c r="AL56" i="4"/>
  <c r="AI56" i="4"/>
  <c r="Q25" i="4"/>
  <c r="AR25" i="4" s="1"/>
  <c r="AS25" i="4" s="1"/>
  <c r="N25" i="4"/>
  <c r="K25" i="4"/>
  <c r="Z39" i="4"/>
  <c r="AF39" i="4"/>
  <c r="AR39" i="4" s="1"/>
  <c r="AS39" i="4" s="1"/>
  <c r="W39" i="4"/>
  <c r="AC39" i="4"/>
  <c r="AR40" i="4"/>
  <c r="AS40" i="4" s="1"/>
  <c r="AC51" i="4"/>
  <c r="Z51" i="4"/>
  <c r="AI51" i="4"/>
  <c r="AF51" i="4"/>
  <c r="AR33" i="4"/>
  <c r="AS33" i="4" s="1"/>
  <c r="AR53" i="4"/>
  <c r="AS53" i="4" s="1"/>
  <c r="AF54" i="4"/>
  <c r="AC54" i="4"/>
  <c r="AL54" i="4"/>
  <c r="AI54" i="4"/>
  <c r="AF32" i="4"/>
  <c r="AC32" i="4"/>
  <c r="AI46" i="4"/>
  <c r="AF46" i="4"/>
  <c r="AC46" i="4"/>
  <c r="Z46" i="4"/>
  <c r="AI47" i="4"/>
  <c r="AF47" i="4"/>
  <c r="AC47" i="4"/>
  <c r="Z47" i="4"/>
  <c r="AI67" i="4"/>
  <c r="AO67" i="4"/>
  <c r="AL67" i="4"/>
  <c r="AR43" i="4"/>
  <c r="AS43" i="4" s="1"/>
  <c r="E14" i="4"/>
  <c r="D16" i="2"/>
  <c r="C83" i="2"/>
  <c r="AR31" i="4"/>
  <c r="AS31" i="4" s="1"/>
  <c r="Q23" i="4"/>
  <c r="N23" i="4"/>
  <c r="K23" i="4"/>
  <c r="W45" i="4"/>
  <c r="T45" i="4"/>
  <c r="AR41" i="4"/>
  <c r="AS41" i="4" s="1"/>
  <c r="E50" i="4"/>
  <c r="D59" i="2"/>
  <c r="AL61" i="4"/>
  <c r="AR61" i="4" s="1"/>
  <c r="AS61" i="4" s="1"/>
  <c r="AL66" i="4"/>
  <c r="AR66" i="4" s="1"/>
  <c r="AS66" i="4" s="1"/>
  <c r="AI66" i="4"/>
  <c r="AF66" i="4"/>
  <c r="Q29" i="4"/>
  <c r="T29" i="4"/>
  <c r="K24" i="4"/>
  <c r="Q24" i="4"/>
  <c r="N24" i="4"/>
  <c r="N17" i="4"/>
  <c r="K17" i="4"/>
  <c r="Q17" i="4"/>
  <c r="AR17" i="4" s="1"/>
  <c r="AS17" i="4" s="1"/>
  <c r="AR22" i="4"/>
  <c r="AS22" i="4" s="1"/>
  <c r="AO69" i="4"/>
  <c r="AL69" i="4"/>
  <c r="AR58" i="4"/>
  <c r="AS58" i="4" s="1"/>
  <c r="E59" i="4"/>
  <c r="D69" i="2"/>
  <c r="AR57" i="4"/>
  <c r="AS57" i="4" s="1"/>
  <c r="E36" i="4"/>
  <c r="D41" i="2"/>
  <c r="AR11" i="4"/>
  <c r="AS11" i="4" s="1"/>
  <c r="H71" i="4"/>
  <c r="AF42" i="4"/>
  <c r="AC42" i="4"/>
  <c r="Z42" i="4"/>
  <c r="AR28" i="4"/>
  <c r="AS28" i="4" s="1"/>
  <c r="AI59" i="4" l="1"/>
  <c r="AF59" i="4"/>
  <c r="AO59" i="4"/>
  <c r="AL59" i="4"/>
  <c r="AO70" i="4"/>
  <c r="AR70" i="4" s="1"/>
  <c r="AS70" i="4" s="1"/>
  <c r="AC50" i="4"/>
  <c r="AC71" i="4" s="1"/>
  <c r="AE71" i="4" s="1"/>
  <c r="Z50" i="4"/>
  <c r="AI50" i="4"/>
  <c r="AF50" i="4"/>
  <c r="AR23" i="4"/>
  <c r="AS23" i="4" s="1"/>
  <c r="AR51" i="4"/>
  <c r="AS51" i="4" s="1"/>
  <c r="AR16" i="4"/>
  <c r="AS16" i="4" s="1"/>
  <c r="AR55" i="4"/>
  <c r="AS55" i="4" s="1"/>
  <c r="W71" i="4"/>
  <c r="AR42" i="4"/>
  <c r="AS42" i="4" s="1"/>
  <c r="AR54" i="4"/>
  <c r="AS54" i="4" s="1"/>
  <c r="AL71" i="4"/>
  <c r="AR30" i="4"/>
  <c r="AS30" i="4" s="1"/>
  <c r="Z71" i="4"/>
  <c r="AR29" i="4"/>
  <c r="AS29" i="4" s="1"/>
  <c r="T71" i="4"/>
  <c r="AR49" i="4"/>
  <c r="AS49" i="4" s="1"/>
  <c r="H72" i="4"/>
  <c r="AR69" i="4"/>
  <c r="AS69" i="4" s="1"/>
  <c r="AR24" i="4"/>
  <c r="AS24" i="4" s="1"/>
  <c r="D32" i="2"/>
  <c r="D48" i="2"/>
  <c r="D76" i="2"/>
  <c r="D54" i="2"/>
  <c r="D58" i="2"/>
  <c r="D40" i="2"/>
  <c r="D44" i="2"/>
  <c r="D35" i="2"/>
  <c r="D73" i="2"/>
  <c r="D68" i="2"/>
  <c r="D11" i="2"/>
  <c r="D83" i="2" s="1"/>
  <c r="D24" i="2"/>
  <c r="D42" i="2"/>
  <c r="D29" i="2"/>
  <c r="D38" i="2"/>
  <c r="D67" i="2"/>
  <c r="D62" i="2"/>
  <c r="D72" i="2"/>
  <c r="D75" i="2"/>
  <c r="D30" i="2"/>
  <c r="D34" i="2"/>
  <c r="D37" i="2"/>
  <c r="D14" i="2"/>
  <c r="D17" i="2"/>
  <c r="D23" i="2"/>
  <c r="D39" i="2"/>
  <c r="D66" i="2"/>
  <c r="D47" i="2"/>
  <c r="D51" i="2"/>
  <c r="D13" i="2"/>
  <c r="D50" i="2"/>
  <c r="D12" i="2"/>
  <c r="D46" i="2"/>
  <c r="D81" i="2"/>
  <c r="D28" i="2"/>
  <c r="D33" i="2"/>
  <c r="D60" i="2"/>
  <c r="D77" i="2"/>
  <c r="D49" i="2"/>
  <c r="D19" i="2"/>
  <c r="D26" i="2"/>
  <c r="D31" i="2"/>
  <c r="D78" i="2"/>
  <c r="D71" i="2"/>
  <c r="D52" i="2"/>
  <c r="D25" i="2"/>
  <c r="D53" i="2"/>
  <c r="D36" i="2"/>
  <c r="D74" i="2"/>
  <c r="D63" i="2"/>
  <c r="D20" i="2"/>
  <c r="D64" i="2"/>
  <c r="D79" i="2"/>
  <c r="D55" i="2"/>
  <c r="D45" i="2"/>
  <c r="D27" i="2"/>
  <c r="D65" i="2"/>
  <c r="D70" i="2"/>
  <c r="D21" i="2"/>
  <c r="D22" i="2"/>
  <c r="D61" i="2"/>
  <c r="D18" i="2"/>
  <c r="D43" i="2"/>
  <c r="D57" i="2"/>
  <c r="D80" i="2"/>
  <c r="D56" i="2"/>
  <c r="AR46" i="4"/>
  <c r="AS46" i="4" s="1"/>
  <c r="AI71" i="4"/>
  <c r="AR67" i="4"/>
  <c r="AS67" i="4" s="1"/>
  <c r="AR20" i="4"/>
  <c r="AS20" i="4" s="1"/>
  <c r="AR56" i="4"/>
  <c r="AS56" i="4" s="1"/>
  <c r="AC36" i="4"/>
  <c r="AF36" i="4"/>
  <c r="AR36" i="4" s="1"/>
  <c r="AS36" i="4" s="1"/>
  <c r="AR45" i="4"/>
  <c r="AS45" i="4" s="1"/>
  <c r="Q14" i="4"/>
  <c r="N14" i="4"/>
  <c r="N71" i="4" s="1"/>
  <c r="K14" i="4"/>
  <c r="K71" i="4" s="1"/>
  <c r="E71" i="4"/>
  <c r="G36" i="4" s="1"/>
  <c r="AR60" i="4"/>
  <c r="AS60" i="4" s="1"/>
  <c r="AR52" i="4"/>
  <c r="AS52" i="4" s="1"/>
  <c r="AR18" i="4"/>
  <c r="AS18" i="4" s="1"/>
  <c r="AR26" i="4"/>
  <c r="AS26" i="4" s="1"/>
  <c r="AR47" i="4"/>
  <c r="AS47" i="4" s="1"/>
  <c r="AR32" i="4"/>
  <c r="AS32" i="4" s="1"/>
  <c r="AR19" i="4"/>
  <c r="AS19" i="4" s="1"/>
  <c r="G2" i="9"/>
  <c r="G2" i="10" s="1"/>
  <c r="G3" i="10" s="1"/>
  <c r="G3" i="8"/>
  <c r="G3" i="9" s="1"/>
  <c r="G70" i="4" l="1"/>
  <c r="V71" i="4"/>
  <c r="AB71" i="4"/>
  <c r="AF71" i="4"/>
  <c r="AH71" i="4" s="1"/>
  <c r="G59" i="4"/>
  <c r="AN71" i="4"/>
  <c r="E3" i="4"/>
  <c r="E4" i="4" s="1"/>
  <c r="G10" i="4"/>
  <c r="G71" i="4" s="1"/>
  <c r="G12" i="4"/>
  <c r="G31" i="4"/>
  <c r="G62" i="4"/>
  <c r="G53" i="4"/>
  <c r="G27" i="4"/>
  <c r="G43" i="4"/>
  <c r="G15" i="4"/>
  <c r="G58" i="4"/>
  <c r="G64" i="4"/>
  <c r="G13" i="4"/>
  <c r="G28" i="4"/>
  <c r="G57" i="4"/>
  <c r="G33" i="4"/>
  <c r="G37" i="4"/>
  <c r="G21" i="4"/>
  <c r="G34" i="4"/>
  <c r="G11" i="4"/>
  <c r="G22" i="4"/>
  <c r="G40" i="4"/>
  <c r="G41" i="4"/>
  <c r="G35" i="4"/>
  <c r="G44" i="4"/>
  <c r="G49" i="4"/>
  <c r="G56" i="4"/>
  <c r="G23" i="4"/>
  <c r="G17" i="4"/>
  <c r="G42" i="4"/>
  <c r="G69" i="4"/>
  <c r="G26" i="4"/>
  <c r="G63" i="4"/>
  <c r="G39" i="4"/>
  <c r="G38" i="4"/>
  <c r="G25" i="4"/>
  <c r="G66" i="4"/>
  <c r="G32" i="4"/>
  <c r="G61" i="4"/>
  <c r="G46" i="4"/>
  <c r="G24" i="4"/>
  <c r="G48" i="4"/>
  <c r="G30" i="4"/>
  <c r="G52" i="4"/>
  <c r="G19" i="4"/>
  <c r="G60" i="4"/>
  <c r="G45" i="4"/>
  <c r="G47" i="4"/>
  <c r="G18" i="4"/>
  <c r="G68" i="4"/>
  <c r="G16" i="4"/>
  <c r="G55" i="4"/>
  <c r="G51" i="4"/>
  <c r="G20" i="4"/>
  <c r="G65" i="4"/>
  <c r="G54" i="4"/>
  <c r="G67" i="4"/>
  <c r="G29" i="4"/>
  <c r="M71" i="4"/>
  <c r="J71" i="4"/>
  <c r="G50" i="4"/>
  <c r="AR59" i="4"/>
  <c r="AS59" i="4" s="1"/>
  <c r="AO71" i="4"/>
  <c r="AQ71" i="4" s="1"/>
  <c r="G14" i="4"/>
  <c r="P71" i="4"/>
  <c r="K72" i="4"/>
  <c r="J72" i="4"/>
  <c r="AR50" i="4"/>
  <c r="AS50" i="4" s="1"/>
  <c r="AR14" i="4"/>
  <c r="Q71" i="4"/>
  <c r="S71" i="4" s="1"/>
  <c r="AK71" i="4"/>
  <c r="Y71" i="4"/>
  <c r="M72" i="4" l="1"/>
  <c r="N72" i="4"/>
  <c r="AS14" i="4"/>
  <c r="AR71" i="4"/>
  <c r="AS71" i="4" s="1"/>
  <c r="Q72" i="4" l="1"/>
  <c r="P72" i="4"/>
  <c r="T72" i="4" l="1"/>
  <c r="S72" i="4"/>
  <c r="W72" i="4" l="1"/>
  <c r="V72" i="4"/>
  <c r="Y72" i="4" l="1"/>
  <c r="Z72" i="4"/>
  <c r="AC72" i="4" l="1"/>
  <c r="AB72" i="4"/>
  <c r="AF72" i="4" l="1"/>
  <c r="AE72" i="4"/>
  <c r="AI72" i="4" l="1"/>
  <c r="AH72" i="4"/>
  <c r="AK72" i="4" l="1"/>
  <c r="AL72" i="4"/>
  <c r="AO72" i="4" l="1"/>
  <c r="AQ72" i="4" s="1"/>
  <c r="AN72" i="4"/>
</calcChain>
</file>

<file path=xl/sharedStrings.xml><?xml version="1.0" encoding="utf-8"?>
<sst xmlns="http://schemas.openxmlformats.org/spreadsheetml/2006/main" count="49550" uniqueCount="7116">
  <si>
    <t>CONSTRUÇÃO
ABRIGO DA CRIANÇA</t>
  </si>
  <si>
    <t xml:space="preserve">Proprietário: </t>
  </si>
  <si>
    <t>Municipio de Sorriso</t>
  </si>
  <si>
    <t>Obra:</t>
  </si>
  <si>
    <t>Construção de Abrigo da Criança</t>
  </si>
  <si>
    <t>Local:</t>
  </si>
  <si>
    <t>Sorriso MT</t>
  </si>
  <si>
    <t>RESUMO</t>
  </si>
  <si>
    <t>Data:</t>
  </si>
  <si>
    <t>BDI:</t>
  </si>
  <si>
    <t>Referência:</t>
  </si>
  <si>
    <t xml:space="preserve">ABRIL/2022 - DESONERADO </t>
  </si>
  <si>
    <t xml:space="preserve">Responsável Técnico: </t>
  </si>
  <si>
    <t>Delcio Mueller</t>
  </si>
  <si>
    <t>ITEM</t>
  </si>
  <si>
    <t>DESCRIÇÃO</t>
  </si>
  <si>
    <t>EQUIVALÊNCIA</t>
  </si>
  <si>
    <t xml:space="preserve"> 1 </t>
  </si>
  <si>
    <t>ADMINISTRATIVO DE OBRA</t>
  </si>
  <si>
    <t xml:space="preserve"> 2 </t>
  </si>
  <si>
    <t>CANTEIRO DE OBRA</t>
  </si>
  <si>
    <t xml:space="preserve"> 3 </t>
  </si>
  <si>
    <t>MOVIMENTAÇÃO DE TERRA</t>
  </si>
  <si>
    <t xml:space="preserve"> 4 </t>
  </si>
  <si>
    <t>LOCAÇÃO DE OBRA</t>
  </si>
  <si>
    <t xml:space="preserve"> 5 </t>
  </si>
  <si>
    <t>ESTRUTURA</t>
  </si>
  <si>
    <t xml:space="preserve"> 5.1 </t>
  </si>
  <si>
    <t>ESTACA RAIZ DA ESTRUTURA PRÉ-FABRICADA</t>
  </si>
  <si>
    <t xml:space="preserve"> 5.2 </t>
  </si>
  <si>
    <t>BLOCOS DE COROAMENTO PRÉ MOLDADO</t>
  </si>
  <si>
    <t xml:space="preserve"> 5.3 </t>
  </si>
  <si>
    <t>PILARES PRÉ MOLDADO</t>
  </si>
  <si>
    <t xml:space="preserve"> 5.4 </t>
  </si>
  <si>
    <t>VIGAS BALDRAMES</t>
  </si>
  <si>
    <t xml:space="preserve"> 5.5 </t>
  </si>
  <si>
    <t>VIGAS COBERTURAS</t>
  </si>
  <si>
    <t xml:space="preserve"> 5.6 </t>
  </si>
  <si>
    <t>LAJES COBERTURA</t>
  </si>
  <si>
    <t xml:space="preserve"> 5.7 </t>
  </si>
  <si>
    <t>VIGAS PLATIBANDA</t>
  </si>
  <si>
    <t xml:space="preserve"> 5.8 </t>
  </si>
  <si>
    <t>LAJES PLATIBANDA</t>
  </si>
  <si>
    <t xml:space="preserve"> 5.9 </t>
  </si>
  <si>
    <t>ESTACA RESERVATÓRIO</t>
  </si>
  <si>
    <t xml:space="preserve"> 5.10 </t>
  </si>
  <si>
    <t>BLOCO DE COROAMENTO RESERVATÓRIO</t>
  </si>
  <si>
    <t xml:space="preserve"> 5.11 </t>
  </si>
  <si>
    <t>ESTACA ESCAVADA COM TRADO MECANICO</t>
  </si>
  <si>
    <t xml:space="preserve"> 5.12 </t>
  </si>
  <si>
    <t>VIGAS BALDRAMES MOLDADAS NO LOCAL</t>
  </si>
  <si>
    <t xml:space="preserve"> 5.13 </t>
  </si>
  <si>
    <t>PILARES MOLDADA NO LOCAL</t>
  </si>
  <si>
    <t xml:space="preserve"> 5.14 </t>
  </si>
  <si>
    <t>VIGAS TOPO MURO MOLDADO NO LOCAL</t>
  </si>
  <si>
    <t xml:space="preserve"> 5.15 </t>
  </si>
  <si>
    <t>PISO RADIER</t>
  </si>
  <si>
    <t xml:space="preserve"> 6 </t>
  </si>
  <si>
    <t>VEDAÇÕES</t>
  </si>
  <si>
    <t xml:space="preserve"> 7 </t>
  </si>
  <si>
    <t>REVESTIMENTOS</t>
  </si>
  <si>
    <t xml:space="preserve"> 7.1 </t>
  </si>
  <si>
    <t>PAREDES INTERNA</t>
  </si>
  <si>
    <t xml:space="preserve"> 7.2 </t>
  </si>
  <si>
    <t>PAREDE EXTERNA</t>
  </si>
  <si>
    <t xml:space="preserve"> 8 </t>
  </si>
  <si>
    <t>PISOS</t>
  </si>
  <si>
    <t xml:space="preserve"> 8.1 </t>
  </si>
  <si>
    <t>INFRAESTRUTURA</t>
  </si>
  <si>
    <t xml:space="preserve"> 8.2 </t>
  </si>
  <si>
    <t>ACABAMENTO</t>
  </si>
  <si>
    <t xml:space="preserve"> 8.3 </t>
  </si>
  <si>
    <t>PISO AREA MOLHADA</t>
  </si>
  <si>
    <t xml:space="preserve"> 9 </t>
  </si>
  <si>
    <t>FORROS</t>
  </si>
  <si>
    <t xml:space="preserve"> 10 </t>
  </si>
  <si>
    <t>ESQUADRIAS</t>
  </si>
  <si>
    <t xml:space="preserve"> 10.1 </t>
  </si>
  <si>
    <t>PORTAS</t>
  </si>
  <si>
    <t xml:space="preserve"> 10.2 </t>
  </si>
  <si>
    <t>JANELAS</t>
  </si>
  <si>
    <t xml:space="preserve"> 11 </t>
  </si>
  <si>
    <t>LOUÇAS, METAIS E ACESSORIOS SANITÁRIOS</t>
  </si>
  <si>
    <t xml:space="preserve"> 12 </t>
  </si>
  <si>
    <t>PINTURA</t>
  </si>
  <si>
    <t xml:space="preserve"> 12.1 </t>
  </si>
  <si>
    <t>PARADE INTERNA</t>
  </si>
  <si>
    <t xml:space="preserve"> 12.2 </t>
  </si>
  <si>
    <t xml:space="preserve"> 12.3 </t>
  </si>
  <si>
    <t>TETO</t>
  </si>
  <si>
    <t xml:space="preserve"> 13 </t>
  </si>
  <si>
    <t>COBERTURA METÁLICA E TELHAMENTO</t>
  </si>
  <si>
    <t xml:space="preserve"> 13.1 </t>
  </si>
  <si>
    <t>ESTRUTURA METALICA</t>
  </si>
  <si>
    <t xml:space="preserve"> 13.2 </t>
  </si>
  <si>
    <t>COBERTURA E RUFO</t>
  </si>
  <si>
    <t xml:space="preserve"> 14 </t>
  </si>
  <si>
    <t>HIDRAULICO</t>
  </si>
  <si>
    <t xml:space="preserve"> 15 </t>
  </si>
  <si>
    <t>SANITÁRIO</t>
  </si>
  <si>
    <t xml:space="preserve"> 16 </t>
  </si>
  <si>
    <t>DRENAGEM PLUVIAL</t>
  </si>
  <si>
    <t xml:space="preserve"> 17 </t>
  </si>
  <si>
    <t>CLIMATIZAÇÃO</t>
  </si>
  <si>
    <t xml:space="preserve"> 17.1 </t>
  </si>
  <si>
    <t>REDE DE CLIMATIZAÇÃO</t>
  </si>
  <si>
    <t xml:space="preserve"> 17.2 </t>
  </si>
  <si>
    <t>DRENAGEM DA CLIMATIZAÇÃO</t>
  </si>
  <si>
    <t xml:space="preserve"> 18 </t>
  </si>
  <si>
    <t>LUMINARIAS</t>
  </si>
  <si>
    <t xml:space="preserve"> 19 </t>
  </si>
  <si>
    <t>ELETRICA</t>
  </si>
  <si>
    <t xml:space="preserve"> 19.1 </t>
  </si>
  <si>
    <t>ACESSORIOS PARA ELETRODUTOS</t>
  </si>
  <si>
    <t xml:space="preserve"> 19.2 </t>
  </si>
  <si>
    <t>CABO TRIPOLAR COBRE</t>
  </si>
  <si>
    <t xml:space="preserve"> 19.3 </t>
  </si>
  <si>
    <t>CABO UNIPOLAR ( COBRE )</t>
  </si>
  <si>
    <t xml:space="preserve"> 19.4 </t>
  </si>
  <si>
    <t>CAIXA DE PASSAGEM - EMBUTIR</t>
  </si>
  <si>
    <t xml:space="preserve"> 19.5 </t>
  </si>
  <si>
    <t>DISPOSITIVO ELÉTRICO - EMBUTIDO</t>
  </si>
  <si>
    <t xml:space="preserve"> 19.6 </t>
  </si>
  <si>
    <t>DISPOSITIVO DE PROTEÇÃO</t>
  </si>
  <si>
    <t xml:space="preserve"> 19.7 </t>
  </si>
  <si>
    <t>ELETRODUTO PVC FLEXIVEL</t>
  </si>
  <si>
    <t xml:space="preserve"> 19.8 </t>
  </si>
  <si>
    <t>QUADRO DISTRIBUIÇÃO CHAPA PINTADA - EMBUTIR</t>
  </si>
  <si>
    <t xml:space="preserve"> 19.9 </t>
  </si>
  <si>
    <t>QUADRO DE DISTRIBUIÇÃO CHAPA PINTADA - SOBREPOR</t>
  </si>
  <si>
    <t xml:space="preserve"> 20 </t>
  </si>
  <si>
    <t>REDE LÓGICA E CABEAMENTO</t>
  </si>
  <si>
    <t xml:space="preserve"> 20.1 </t>
  </si>
  <si>
    <t>ACESSORIOS CABEAMENTO - METÁLICO</t>
  </si>
  <si>
    <t xml:space="preserve"> 21 </t>
  </si>
  <si>
    <t>INCENDIO PPCI</t>
  </si>
  <si>
    <t xml:space="preserve"> 22 </t>
  </si>
  <si>
    <t>REDE DE GAS GLP</t>
  </si>
  <si>
    <t xml:space="preserve"> 23 </t>
  </si>
  <si>
    <t>REDE DE SPDA</t>
  </si>
  <si>
    <t xml:space="preserve"> 24 </t>
  </si>
  <si>
    <t>EXECUÇÃO DE CALÇADAS</t>
  </si>
  <si>
    <t xml:space="preserve"> 24.1 </t>
  </si>
  <si>
    <t>PASSEIO PUBLICO</t>
  </si>
  <si>
    <t xml:space="preserve"> 24.2 </t>
  </si>
  <si>
    <t>PISOS TATIL</t>
  </si>
  <si>
    <t xml:space="preserve"> 25 </t>
  </si>
  <si>
    <t>QUADRA POLIESPORTIVA</t>
  </si>
  <si>
    <t xml:space="preserve"> 25.1 </t>
  </si>
  <si>
    <t>MOVIMENTO DE TERRA</t>
  </si>
  <si>
    <t xml:space="preserve"> 25.2 </t>
  </si>
  <si>
    <t xml:space="preserve"> 25.3 </t>
  </si>
  <si>
    <t>PINTURA DA QUADRA</t>
  </si>
  <si>
    <t xml:space="preserve"> 25.4 </t>
  </si>
  <si>
    <t>SERVIÇOS COMPLEMENTARES</t>
  </si>
  <si>
    <t xml:space="preserve"> 26 </t>
  </si>
  <si>
    <t>URBANIZAÇÃO</t>
  </si>
  <si>
    <t xml:space="preserve"> 27 </t>
  </si>
  <si>
    <t>SERVIÇOS FINAIS</t>
  </si>
  <si>
    <t>TOTAL</t>
  </si>
  <si>
    <t>Custo/m²:</t>
  </si>
  <si>
    <t>BDI Serviços:</t>
  </si>
  <si>
    <t>BDI Equipamentos:</t>
  </si>
  <si>
    <t xml:space="preserve">Área: </t>
  </si>
  <si>
    <t>SINAPI - 04/2022 - Mato Grosso |SBC - 05/2022 - Mato Grosso
SICRO3 - 01/2022 - Mato Grosso |ORSE - 03/2022 - Sergipe 
AGETOP CIVIL - 04/2022 - Goiás</t>
  </si>
  <si>
    <t>Código</t>
  </si>
  <si>
    <t>Referência</t>
  </si>
  <si>
    <t>Item</t>
  </si>
  <si>
    <t>Discriminação</t>
  </si>
  <si>
    <t>Uni-dade</t>
  </si>
  <si>
    <t>Quantidade</t>
  </si>
  <si>
    <t>Preço (R$)</t>
  </si>
  <si>
    <t>BDI Incidente</t>
  </si>
  <si>
    <t>Valor unitário Sem BDI</t>
  </si>
  <si>
    <t>Valor Unitário Com BDI</t>
  </si>
  <si>
    <t>Valor Total</t>
  </si>
  <si>
    <t xml:space="preserve"> 88326 </t>
  </si>
  <si>
    <t>SINAPI</t>
  </si>
  <si>
    <t xml:space="preserve"> 1.1 </t>
  </si>
  <si>
    <t>VIGIA NOTURNO COM ENCARGOS COMPLEMENTARES VIGIA NOTURNO COM ENCARGOS COMPLEMENTARES, 8 H/DIA POR 30 DIAS (DOZE MÊS)</t>
  </si>
  <si>
    <t>H</t>
  </si>
  <si>
    <t xml:space="preserve"> COMP0198 </t>
  </si>
  <si>
    <t>Próprio</t>
  </si>
  <si>
    <t xml:space="preserve"> 1.2 </t>
  </si>
  <si>
    <t>ADMINISTRAÇÃO LOCAL PARA 12 MESES DE OBRA</t>
  </si>
  <si>
    <t>UN</t>
  </si>
  <si>
    <t xml:space="preserve"> 93208 </t>
  </si>
  <si>
    <t xml:space="preserve"> 2.1 </t>
  </si>
  <si>
    <t>EXECUÇÃO DE ALMOXARIFADO EM CANTEIRO DE OBRA EM CHAPA DE MADEIRA COMPENSADA, INCLUSO PRATELEIRAS. AF_02/2016</t>
  </si>
  <si>
    <t>m²</t>
  </si>
  <si>
    <t xml:space="preserve"> 93207 </t>
  </si>
  <si>
    <t xml:space="preserve"> 2.2 </t>
  </si>
  <si>
    <t>EXECUÇÃO DE ESCRITÓRIO EM CANTEIRO DE OBRA EM CHAPA DE MADEIRA COMPENSADA, NÃO INCLUSO MOBILIÁRIO E EQUIPAMENTOS. AF_02/2016</t>
  </si>
  <si>
    <t xml:space="preserve"> 93212 </t>
  </si>
  <si>
    <t xml:space="preserve"> 2.3 </t>
  </si>
  <si>
    <t>EXECUÇÃO DE SANITÁRIO E VESTIÁRIO EM CANTEIRO DE OBRA EM CHAPA DE MADEIRA COMPENSADA, NÃO INCLUSO MOBILIÁRIO. AF_02/2016</t>
  </si>
  <si>
    <t xml:space="preserve"> 93210 </t>
  </si>
  <si>
    <t xml:space="preserve"> 2.4 </t>
  </si>
  <si>
    <t>EXECUÇÃO DE REFEITÓRIO EM CANTEIRO DE OBRA EM CHAPA DE MADEIRA COMPENSADA, NÃO INCLUSO MOBILIÁRIO E EQUIPAMENTOS. AF_02/2016</t>
  </si>
  <si>
    <t xml:space="preserve"> 93243 </t>
  </si>
  <si>
    <t xml:space="preserve"> 2.5 </t>
  </si>
  <si>
    <t>EXECUÇÃO DE RESERVATÓRIO ELEVADO DE ÁGUA (2000 LITROS) EM CANTEIRO DE OBRA, APOIADO EM ESTRUTURA DE MADEIRA. AF_02/2016</t>
  </si>
  <si>
    <t xml:space="preserve"> 98459 </t>
  </si>
  <si>
    <t xml:space="preserve"> 2.6 </t>
  </si>
  <si>
    <t>TAPUME COM TELHA METÁLICA. AF_05/2018</t>
  </si>
  <si>
    <t xml:space="preserve"> 98525 </t>
  </si>
  <si>
    <t xml:space="preserve"> 2.7 </t>
  </si>
  <si>
    <t>LIMPEZA MECANIZADA DE CAMADA VEGETAL, VEGETAÇÃO E PEQUENAS ÁRVORES (DIÂMETRO DE TRONCO MENOR QUE 0,20 M), COM TRATOR DE ESTEIRAS.AF_05/2018</t>
  </si>
  <si>
    <t xml:space="preserve"> 74205/001 </t>
  </si>
  <si>
    <t xml:space="preserve"> 3.1 </t>
  </si>
  <si>
    <t>ESCAVACAO MECANICA DE MATERIAL 1A. CATEGORIA, PROVENIENTE DE CORTE DE SUBLEITO (C/TRATOR ESTEIRAS  160HP)</t>
  </si>
  <si>
    <t>m³</t>
  </si>
  <si>
    <t xml:space="preserve"> 96386 </t>
  </si>
  <si>
    <t xml:space="preserve"> 3.2 </t>
  </si>
  <si>
    <t>EXECUÇÃO E COMPACTAÇÃO DE ATERRO COM SOLO PREDOMINANTEMENTE ARENOSO - EXCLUSIVE SOLO, ESCAVAÇÃO, CARGA E TRANSPORTE. AF_11/2019</t>
  </si>
  <si>
    <t xml:space="preserve"> 100937 </t>
  </si>
  <si>
    <t xml:space="preserve"> 3.3 </t>
  </si>
  <si>
    <t>TRANSPORTE COM CAMINHÃO BASCULANTE DE 6 M³, EM VIA INTERNA (DENTRO DO CANTEIRO - UNIDADE: M3XKM). AF_07/2020</t>
  </si>
  <si>
    <t>M3XKM</t>
  </si>
  <si>
    <t xml:space="preserve"> 99059 </t>
  </si>
  <si>
    <t xml:space="preserve"> 4.1 </t>
  </si>
  <si>
    <t>LOCACAO CONVENCIONAL DE OBRA, UTILIZANDO GABARITO DE TÁBUAS CORRIDAS PONTALETADAS A CADA 2,00M -  2 UTILIZAÇÕES. AF_10/2018</t>
  </si>
  <si>
    <t>M</t>
  </si>
  <si>
    <t xml:space="preserve"> COMP0115 </t>
  </si>
  <si>
    <t xml:space="preserve"> 5.1.1 </t>
  </si>
  <si>
    <t>Copia da SINAPI (100651) - ESTACA HÉLICE CONTÍNUA, DIÂMETRO DE 30 CM, INCLUSO CONCRETO FCK=30MPA (EXCLUSIVE MOBILIZAÇÃO, DESMOBILIZAÇÃO, BOMBEAMENTO ARMADURA). AF_12/2019</t>
  </si>
  <si>
    <t xml:space="preserve"> 95601 </t>
  </si>
  <si>
    <t xml:space="preserve"> 5.1.2 </t>
  </si>
  <si>
    <t>ARRASAMENTO MECANICO DE ESTACA DE CONCRETO ARMADO, DIAMETROS DE ATÉ 40 CM. AF_05/2021</t>
  </si>
  <si>
    <t xml:space="preserve"> 96544 </t>
  </si>
  <si>
    <t xml:space="preserve"> 5.2.1 </t>
  </si>
  <si>
    <t>ARMAÇÃO DE BLOCO, VIGA BALDRAME OU SAPATA UTILIZANDO AÇO CA-50 DE 6,3 MM - MONTAGEM. AF_06/2017</t>
  </si>
  <si>
    <t>KG</t>
  </si>
  <si>
    <t xml:space="preserve"> 96545 </t>
  </si>
  <si>
    <t xml:space="preserve"> 5.2.2 </t>
  </si>
  <si>
    <t>ARMAÇÃO DE BLOCO, VIGA BALDRAME OU SAPATA UTILIZANDO AÇO CA-50 DE 8 MM - MONTAGEM. AF_06/2017</t>
  </si>
  <si>
    <t xml:space="preserve"> 96546 </t>
  </si>
  <si>
    <t xml:space="preserve"> 5.2.3 </t>
  </si>
  <si>
    <t>ARMAÇÃO DE BLOCO, VIGA BALDRAME OU SAPATA UTILIZANDO AÇO CA-50 DE 10 MM - MONTAGEM. AF_06/2017</t>
  </si>
  <si>
    <t xml:space="preserve"> 96547 </t>
  </si>
  <si>
    <t xml:space="preserve"> 5.2.4 </t>
  </si>
  <si>
    <t>ARMAÇÃO DE BLOCO, VIGA BALDRAME OU SAPATA UTILIZANDO AÇO CA-50 DE 12,5 MM - MONTAGEM. AF_06/2017</t>
  </si>
  <si>
    <t xml:space="preserve"> 96548 </t>
  </si>
  <si>
    <t xml:space="preserve"> 5.2.5 </t>
  </si>
  <si>
    <t>ARMAÇÃO DE BLOCO, VIGA BALDRAME OU SAPATA UTILIZANDO AÇO CA-50 DE 16 MM - MONTAGEM. AF_06/2017</t>
  </si>
  <si>
    <t xml:space="preserve"> 96543 </t>
  </si>
  <si>
    <t xml:space="preserve"> 5.2.6 </t>
  </si>
  <si>
    <t>ARMAÇÃO DE BLOCO, VIGA BALDRAME E SAPATA UTILIZANDO AÇO CA-60 DE 5 MM - MONTAGEM. AF_06/2017</t>
  </si>
  <si>
    <t xml:space="preserve"> 103675 </t>
  </si>
  <si>
    <t xml:space="preserve"> 5.2.7 </t>
  </si>
  <si>
    <t>CONCRETAGEM DE VIGAS E LAJES, FCK=25 MPA, PARA LAJES MACIÇAS OU NERVURADAS COM USO DE BOMBA - LANÇAMENTO, ADENSAMENTO E ACABAMENTO. AF_02/2022</t>
  </si>
  <si>
    <t xml:space="preserve"> 96541 </t>
  </si>
  <si>
    <t xml:space="preserve"> 5.2.8 </t>
  </si>
  <si>
    <t>FABRICAÇÃO, MONTAGEM E DESMONTAGEM DE FÔRMA PARA SAPATA, EM CHAPA DE MADEIRA COMPENSADA RESINADA, E=17 MM, 4 UTILIZAÇÕES. AF_06/2017</t>
  </si>
  <si>
    <t xml:space="preserve"> 92776 </t>
  </si>
  <si>
    <t xml:space="preserve"> 5.3.1 </t>
  </si>
  <si>
    <t>ARMAÇÃO DE PILAR OU VIGA DE UMA ESTRUTURA CONVENCIONAL DE CONCRETO ARMADO EM UMA EDIFICAÇÃO TÉRREA OU SOBRADO UTILIZANDO AÇO CA-50 DE 6,3 MM - MONTAGEM. AF_12/2015</t>
  </si>
  <si>
    <t xml:space="preserve"> 92778 </t>
  </si>
  <si>
    <t xml:space="preserve"> 5.3.2 </t>
  </si>
  <si>
    <t>ARMAÇÃO DE PILAR OU VIGA DE UMA ESTRUTURA CONVENCIONAL DE CONCRETO ARMADO EM UMA EDIFICAÇÃO TÉRREA OU SOBRADO UTILIZANDO AÇO CA-50 DE 10,0 MM - MONTAGEM. AF_12/2015</t>
  </si>
  <si>
    <t xml:space="preserve"> 92779 </t>
  </si>
  <si>
    <t xml:space="preserve"> 5.3.3 </t>
  </si>
  <si>
    <t>ARMAÇÃO DE PILAR OU VIGA DE UMA ESTRUTURA CONVENCIONAL DE CONCRETO ARMADO EM UMA EDIFICAÇÃO TÉRREA OU SOBRADO UTILIZANDO AÇO CA-50 DE 12,5 MM - MONTAGEM. AF_12/2015</t>
  </si>
  <si>
    <t xml:space="preserve"> 92775 </t>
  </si>
  <si>
    <t xml:space="preserve"> 5.3.4 </t>
  </si>
  <si>
    <t>ARMAÇÃO DE PILAR OU VIGA DE UMA ESTRUTURA CONVENCIONAL DE CONCRETO ARMADO EM UMA EDIFICAÇÃO TÉRREA OU SOBRADO UTILIZANDO AÇO CA-60 DE 5,0 MM - MONTAGEM. AF_12/2015</t>
  </si>
  <si>
    <t xml:space="preserve"> 74138/005 </t>
  </si>
  <si>
    <t xml:space="preserve"> 5.3.5 </t>
  </si>
  <si>
    <t>CONCRETO USINADO BOMBEADO FCK=35MPA, INCLUSIVE LANCAMENTO E ADENSAMENTO</t>
  </si>
  <si>
    <t xml:space="preserve"> COMP0189 </t>
  </si>
  <si>
    <t xml:space="preserve"> 5.3.6 </t>
  </si>
  <si>
    <t>Baseada no SICRO (3117750) -  Fabricação de estrutura pré-moldada com fôrma metálica</t>
  </si>
  <si>
    <t xml:space="preserve"> 5915015 </t>
  </si>
  <si>
    <t>SICRO3</t>
  </si>
  <si>
    <t xml:space="preserve"> 5.3.7 </t>
  </si>
  <si>
    <t>Carga, manobra e descarga de materiais diversos em caminhão carroceria com capacidade de 11 t e com guindauto de 45 t.m</t>
  </si>
  <si>
    <t>t</t>
  </si>
  <si>
    <t xml:space="preserve"> 5915014 </t>
  </si>
  <si>
    <t xml:space="preserve"> 5.3.8 </t>
  </si>
  <si>
    <t>Transporte com caminhão carroceria com capacidade de 11 t e com guindauto de 45 t.m - rodovia pavimentada</t>
  </si>
  <si>
    <t>tkm</t>
  </si>
  <si>
    <t xml:space="preserve"> 5.4.1 </t>
  </si>
  <si>
    <t xml:space="preserve"> 5.4.2 </t>
  </si>
  <si>
    <t xml:space="preserve"> 5.4.3 </t>
  </si>
  <si>
    <t xml:space="preserve"> 5.4.4 </t>
  </si>
  <si>
    <t xml:space="preserve"> 5.4.5 </t>
  </si>
  <si>
    <t xml:space="preserve"> 5.4.6 </t>
  </si>
  <si>
    <t xml:space="preserve"> 5.4.7 </t>
  </si>
  <si>
    <t xml:space="preserve"> 5.4.8 </t>
  </si>
  <si>
    <t xml:space="preserve"> 5.4.9 </t>
  </si>
  <si>
    <t xml:space="preserve"> 5.5.1 </t>
  </si>
  <si>
    <t xml:space="preserve"> 5.5.2 </t>
  </si>
  <si>
    <t xml:space="preserve"> 5.5.3 </t>
  </si>
  <si>
    <t xml:space="preserve"> 5.5.4 </t>
  </si>
  <si>
    <t xml:space="preserve"> 5.5.5 </t>
  </si>
  <si>
    <t xml:space="preserve"> 5.5.6 </t>
  </si>
  <si>
    <t xml:space="preserve"> 5.5.7 </t>
  </si>
  <si>
    <t xml:space="preserve"> 5.5.8 </t>
  </si>
  <si>
    <t xml:space="preserve"> 5.5.9 </t>
  </si>
  <si>
    <t xml:space="preserve"> 92785 </t>
  </si>
  <si>
    <t xml:space="preserve"> 5.6.1 </t>
  </si>
  <si>
    <t>ARMAÇÃO DE LAJE DE UMA ESTRUTURA CONVENCIONAL DE CONCRETO ARMADO EM UMA EDIFICAÇÃO TÉRREA OU SOBRADO UTILIZANDO AÇO CA-50 DE 6,3 MM - MONTAGEM. AF_12/2015</t>
  </si>
  <si>
    <t xml:space="preserve"> 92786 </t>
  </si>
  <si>
    <t xml:space="preserve"> 5.6.2 </t>
  </si>
  <si>
    <t>ARMAÇÃO DE LAJE DE UMA ESTRUTURA CONVENCIONAL DE CONCRETO ARMADO EM UMA EDIFICAÇÃO TÉRREA OU SOBRADO UTILIZANDO AÇO CA-50 DE 8,0 MM - MONTAGEM. AF_12/2015</t>
  </si>
  <si>
    <t xml:space="preserve"> 92787 </t>
  </si>
  <si>
    <t xml:space="preserve"> 5.6.3 </t>
  </si>
  <si>
    <t>ARMAÇÃO DE LAJE DE UMA ESTRUTURA CONVENCIONAL DE CONCRETO ARMADO EM UMA EDIFICAÇÃO TÉRREA OU SOBRADO UTILIZANDO AÇO CA-50 DE 10,0 MM - MONTAGEM. AF_12/2015</t>
  </si>
  <si>
    <t xml:space="preserve"> 92788 </t>
  </si>
  <si>
    <t xml:space="preserve"> 5.6.4 </t>
  </si>
  <si>
    <t>ARMAÇÃO DE LAJE DE UMA ESTRUTURA CONVENCIONAL DE CONCRETO ARMADO EM UMA EDIFICAÇÃO TÉRREA OU SOBRADO UTILIZANDO AÇO CA-50 DE 12,5 MM - MONTAGEM. AF_12/2015</t>
  </si>
  <si>
    <t xml:space="preserve"> 92789 </t>
  </si>
  <si>
    <t xml:space="preserve"> 5.6.5 </t>
  </si>
  <si>
    <t>ARMAÇÃO DE LAJE DE UMA ESTRUTURA CONVENCIONAL DE CONCRETO ARMADO EM UMA EDIFICAÇÃO TÉRREA OU SOBRADO UTILIZANDO AÇO CA-50 DE 16,0 MM - MONTAGEM. AF_12/2015</t>
  </si>
  <si>
    <t xml:space="preserve"> 92482 </t>
  </si>
  <si>
    <t xml:space="preserve"> 5.6.6 </t>
  </si>
  <si>
    <t>MONTAGEM E DESMONTAGEM DE FÔRMA DE LAJE MACIÇA, PÉ-DIREITO SIMPLES, EM MADEIRA SERRADA, 1 UTILIZAÇÃO. AF_09/2020</t>
  </si>
  <si>
    <t xml:space="preserve"> 74138/004 </t>
  </si>
  <si>
    <t xml:space="preserve"> 5.6.7 </t>
  </si>
  <si>
    <t>CONCRETO USINADO BOMBEADO FCK=30MPA, INCLUSIVE LANCAMENTO E ADENSAMENTO</t>
  </si>
  <si>
    <t xml:space="preserve"> COMP0190 </t>
  </si>
  <si>
    <t xml:space="preserve"> 5.6.8 </t>
  </si>
  <si>
    <t>Copia da SINAPI (101963) - LAJE PRÉ-MOLDADA UNIDIRECIONAL, BIAPOIADA, PARA PISO, ENCHIMENTO EM CERÂMICA, VIGOTA CONVENCIONAL, ALTURA TOTAL DA LAJE (ENCHIMENTO+CAPA) = (12+4). AF_11/2020</t>
  </si>
  <si>
    <t xml:space="preserve"> COMP0192 </t>
  </si>
  <si>
    <t xml:space="preserve"> 5.6.9 </t>
  </si>
  <si>
    <t>Copia da SINAPI (97088) - ARMAÇÃO PARA EXECUÇÃO PISO DE CONCRETO OU LAJE COM USO DE TELA Q-92.</t>
  </si>
  <si>
    <t xml:space="preserve"> 5.7.1 </t>
  </si>
  <si>
    <t xml:space="preserve"> 5.7.2 </t>
  </si>
  <si>
    <t xml:space="preserve"> 5.7.3 </t>
  </si>
  <si>
    <t xml:space="preserve"> 5.7.4 </t>
  </si>
  <si>
    <t xml:space="preserve"> 5.7.5 </t>
  </si>
  <si>
    <t xml:space="preserve"> 5.7.6 </t>
  </si>
  <si>
    <t xml:space="preserve"> 5.7.7 </t>
  </si>
  <si>
    <t xml:space="preserve"> 5.7.8 </t>
  </si>
  <si>
    <t xml:space="preserve"> 5.8.1 </t>
  </si>
  <si>
    <t xml:space="preserve"> 91596 </t>
  </si>
  <si>
    <t xml:space="preserve"> 5.8.2 </t>
  </si>
  <si>
    <t>ARMAÇÃO DO SISTEMA DE PAREDES DE CONCRETO, EXECUTADA COMO ARMADURA POSITIVA DE LAJES, TELA Q-138. AF_06/2019</t>
  </si>
  <si>
    <t xml:space="preserve"> 101793 </t>
  </si>
  <si>
    <t xml:space="preserve"> 5.8.3 </t>
  </si>
  <si>
    <t>ESCORAMENTO DE FÔRMAS DE LAJE EM MADEIRA NÃO APARELHADA, PÉ-DIREITO DUPLO, INCLUSO TRAVAMENTO, 4 UTILIZAÇÕES. AF_09/2020</t>
  </si>
  <si>
    <t xml:space="preserve"> 5.9.1 </t>
  </si>
  <si>
    <t xml:space="preserve"> 100897 </t>
  </si>
  <si>
    <t xml:space="preserve"> 5.9.2 </t>
  </si>
  <si>
    <t>ESTACA ESCAVADA MECANICAMENTE, SEM FLUIDO ESTABILIZANTE, COM 40CM DE DIÂMETRO, CONCRETO LANÇADO POR CAMINHÃO BETONEIRA (EXCLUSIVE MOBILIZAÇÃO E DESMOBILIZAÇÃO). AF_01/2020</t>
  </si>
  <si>
    <t xml:space="preserve"> 96521 </t>
  </si>
  <si>
    <t xml:space="preserve"> 5.10.1 </t>
  </si>
  <si>
    <t>ESCAVAÇÃO MECANIZADA PARA BLOCO DE COROAMENTO OU SAPATA COM RETROESCAVADEIRA (INCLUINDO ESCAVAÇÃO PARA COLOCAÇÃO DE FÔRMAS). AF_06/2017</t>
  </si>
  <si>
    <t xml:space="preserve"> 99439 </t>
  </si>
  <si>
    <t xml:space="preserve"> 5.10.2 </t>
  </si>
  <si>
    <t>CONCRETAGEM DE EDIFICAÇÕES (PAREDES E LAJES) FEITAS COM SISTEMA DE FÔRMAS MANUSEÁVEIS, COM CONCRETO USINADO BOMBEÁVEL FCK 25 MPA - LANÇAMENTO, ADENSAMENTO E ACABAMENTO (EXCLUSIVE BOMBA LANÇA). AF_10/2021</t>
  </si>
  <si>
    <t xml:space="preserve"> 5.10.3 </t>
  </si>
  <si>
    <t xml:space="preserve"> 92784 </t>
  </si>
  <si>
    <t xml:space="preserve"> 5.10.4 </t>
  </si>
  <si>
    <t>ARMAÇÃO DE LAJE DE UMA ESTRUTURA CONVENCIONAL DE CONCRETO ARMADO EM UMA EDIFICAÇÃO TÉRREA OU SOBRADO UTILIZANDO AÇO CA-60 DE 5,0 MM - MONTAGEM. AF_12/2015</t>
  </si>
  <si>
    <t xml:space="preserve"> 5.10.5 </t>
  </si>
  <si>
    <t xml:space="preserve"> 101175 </t>
  </si>
  <si>
    <t xml:space="preserve"> 5.11.1 </t>
  </si>
  <si>
    <t>ESTACA BROCA DE CONCRETO, DIÂMETRO DE 30CM, ESCAVAÇÃO MANUAL COM TRADO CONCHA, COM ARMADURA DE ARRANQUE. AF_05/2020</t>
  </si>
  <si>
    <t xml:space="preserve"> 5.11.2 </t>
  </si>
  <si>
    <t xml:space="preserve"> 5.12.1 </t>
  </si>
  <si>
    <t xml:space="preserve"> 5.12.2 </t>
  </si>
  <si>
    <t xml:space="preserve"> 5.12.3 </t>
  </si>
  <si>
    <t xml:space="preserve"> 5.12.4 </t>
  </si>
  <si>
    <t xml:space="preserve"> 5.12.5 </t>
  </si>
  <si>
    <t xml:space="preserve"> 5.12.6 </t>
  </si>
  <si>
    <t xml:space="preserve"> 99432 </t>
  </si>
  <si>
    <t xml:space="preserve"> 5.12.7 </t>
  </si>
  <si>
    <t>CONCRETAGEM DE PAREDES EM EDIFICAÇÕES UNIFAMILIARES FEITAS COM SISTEMA DE FÔRMAS MANUSEÁVEIS, COM CONCRETO USINADO BOMBEÁVEL FCK 25 MPA - LANÇAMENTO, ADENSAMENTO E ACABAMENTO (EXCLUSIVE BOMBA LANÇA). AF_10/2021</t>
  </si>
  <si>
    <t xml:space="preserve"> 102477 </t>
  </si>
  <si>
    <t xml:space="preserve"> 5.12.8 </t>
  </si>
  <si>
    <t>CONCRETO FCK = 30MPA, TRAÇO 1:1,9:2,3 (EM MASSA SECA DE CIMENTO/ AREIA MÉDIA/ SEIXO ROLADO) - PREPARO MECÂNICO COM BETONEIRA 400 L. AF_05/2021</t>
  </si>
  <si>
    <t xml:space="preserve"> 96542 </t>
  </si>
  <si>
    <t xml:space="preserve"> 5.12.9 </t>
  </si>
  <si>
    <t>FABRICAÇÃO, MONTAGEM E DESMONTAGEM DE FÔRMA PARA VIGA BALDRAME, EM CHAPA DE MADEIRA COMPENSADA RESINADA, E=17 MM, 4 UTILIZAÇÕES. AF_06/2017</t>
  </si>
  <si>
    <t xml:space="preserve"> 5.13.1 </t>
  </si>
  <si>
    <t xml:space="preserve"> 5.13.2 </t>
  </si>
  <si>
    <t xml:space="preserve"> 5.13.3 </t>
  </si>
  <si>
    <t xml:space="preserve"> 96536 </t>
  </si>
  <si>
    <t xml:space="preserve"> 5.13.4 </t>
  </si>
  <si>
    <t>FABRICAÇÃO, MONTAGEM E DESMONTAGEM DE FÔRMA PARA VIGA BALDRAME, EM MADEIRA SERRADA, E=25 MM, 4 UTILIZAÇÕES. AF_06/2017</t>
  </si>
  <si>
    <t xml:space="preserve"> 5.14.1 </t>
  </si>
  <si>
    <t xml:space="preserve"> 92777 </t>
  </si>
  <si>
    <t xml:space="preserve"> 5.14.2 </t>
  </si>
  <si>
    <t>ARMAÇÃO DE PILAR OU VIGA DE UMA ESTRUTURA CONVENCIONAL DE CONCRETO ARMADO EM UMA EDIFICAÇÃO TÉRREA OU SOBRADO UTILIZANDO AÇO CA-50 DE 8,0 MM - MONTAGEM. AF_12/2015</t>
  </si>
  <si>
    <t xml:space="preserve"> 5.14.3 </t>
  </si>
  <si>
    <t xml:space="preserve"> 5.14.4 </t>
  </si>
  <si>
    <t xml:space="preserve"> 92780 </t>
  </si>
  <si>
    <t xml:space="preserve"> 5.14.5 </t>
  </si>
  <si>
    <t>ARMAÇÃO DE PILAR OU VIGA DE UMA ESTRUTURA CONVENCIONAL DE CONCRETO ARMADO EM UMA EDIFICAÇÃO TÉRREA OU SOBRADO UTILIZANDO AÇO CA-50 DE 16,0 MM - MONTAGEM. AF_12/2015</t>
  </si>
  <si>
    <t xml:space="preserve"> 92781 </t>
  </si>
  <si>
    <t xml:space="preserve"> 5.14.6 </t>
  </si>
  <si>
    <t>ARMAÇÃO DE PILAR OU VIGA DE UMA ESTRUTURA CONVENCIONAL DE CONCRETO ARMADO EM UMA EDIFICAÇÃO TÉRREA OU SOBRADO UTILIZANDO AÇO CA-50 DE 20,0 MM - MONTAGEM. AF_12/2015</t>
  </si>
  <si>
    <t xml:space="preserve"> 5.14.7 </t>
  </si>
  <si>
    <t xml:space="preserve"> 5.14.8 </t>
  </si>
  <si>
    <t xml:space="preserve"> 5.14.9 </t>
  </si>
  <si>
    <t xml:space="preserve"> 97090 </t>
  </si>
  <si>
    <t xml:space="preserve"> 5.15.1 </t>
  </si>
  <si>
    <t>ARMAÇÃO PARA EXECUÇÃO DE RADIER, PISO DE CONCRETO OU LAJE SOBRE SOLO, COM USO DE TELA Q-138. AF_09/2021</t>
  </si>
  <si>
    <t xml:space="preserve"> 97096 </t>
  </si>
  <si>
    <t xml:space="preserve"> 5.15.2 </t>
  </si>
  <si>
    <t>CONCRETAGEM DE RADIER, PISO DE CONCRETO OU LAJE SOBRE SOLO, FCK 30 MPA - LANÇAMENTO, ADENSAMENTO E ACABAMENTO. AF_09/2021</t>
  </si>
  <si>
    <t xml:space="preserve"> 97086 </t>
  </si>
  <si>
    <t xml:space="preserve"> 5.15.3 </t>
  </si>
  <si>
    <t>FABRICAÇÃO, MONTAGEM E DESMONTAGEM DE FORMA PARA RADIER, PISO DE CONCRETO OU LAJE SOBRE SOLO, EM MADEIRA SERRADA, 4 UTILIZAÇÕES. AF_09/2021</t>
  </si>
  <si>
    <t xml:space="preserve"> 87491 </t>
  </si>
  <si>
    <t xml:space="preserve"> 6.1 </t>
  </si>
  <si>
    <t>ALVENARIA DE VEDAÇÃO DE BLOCOS CERÂMICOS FURADOS NA VERTICAL DE 14X19X39CM (ESPESSURA 14CM) DE PAREDES COM ÁREA LÍQUIDA MAIOR OU IGUAL A 6M² COM VÃOS E ARGAMASSA DE ASSENTAMENTO COM PREPARO EM BETONEIRA. AF_06/2014</t>
  </si>
  <si>
    <t xml:space="preserve"> 93187 </t>
  </si>
  <si>
    <t xml:space="preserve"> 6.2 </t>
  </si>
  <si>
    <t>VERGA MOLDADA IN LOCO EM CONCRETO PARA JANELAS COM MAIS DE 1,5 M DE VÃO. AF_03/2016</t>
  </si>
  <si>
    <t xml:space="preserve"> 93197 </t>
  </si>
  <si>
    <t xml:space="preserve"> 6.3 </t>
  </si>
  <si>
    <t>CONTRAVERGA MOLDADA IN LOCO EM CONCRETO PARA VÃOS DE MAIS DE 1,5 M DE COMPRIMENTO. AF_03/2016</t>
  </si>
  <si>
    <t xml:space="preserve"> 93186 </t>
  </si>
  <si>
    <t xml:space="preserve"> 6.4 </t>
  </si>
  <si>
    <t>VERGA MOLDADA IN LOCO EM CONCRETO PARA JANELAS COM ATÉ 1,5 M DE VÃO. AF_03/2016</t>
  </si>
  <si>
    <t xml:space="preserve"> 93196 </t>
  </si>
  <si>
    <t xml:space="preserve"> 6.5 </t>
  </si>
  <si>
    <t>CONTRAVERGA MOLDADA IN LOCO EM CONCRETO PARA VÃOS DE ATÉ 1,5 M DE COMPRIMENTO. AF_03/2016</t>
  </si>
  <si>
    <t xml:space="preserve"> 93188 </t>
  </si>
  <si>
    <t xml:space="preserve"> 6.6 </t>
  </si>
  <si>
    <t>VERGA MOLDADA IN LOCO EM CONCRETO PARA PORTAS COM ATÉ 1,5 M DE VÃO. AF_03/2016</t>
  </si>
  <si>
    <t xml:space="preserve"> 87879 </t>
  </si>
  <si>
    <t xml:space="preserve"> 7.1.1 </t>
  </si>
  <si>
    <t>CHAPISCO APLICADO EM ALVENARIAS E ESTRUTURAS DE CONCRETO INTERNAS, COM COLHER DE PEDREIRO.  ARGAMASSA TRAÇO 1:3 COM PREPARO EM BETONEIRA 400L. AF_06/2014</t>
  </si>
  <si>
    <t xml:space="preserve"> 87531 </t>
  </si>
  <si>
    <t xml:space="preserve"> 7.1.2 </t>
  </si>
  <si>
    <t>EMBOÇO, PARA RECEBIMENTO DE CERÂMICA, EM ARGAMASSA TRAÇO 1:2:8, PREPARO MECÂNICO COM BETONEIRA 400L, APLICADO MANUALMENTE EM FACES INTERNAS DE PAREDES, PARA AMBIENTE COM ÁREA ENTRE 5M2 E 10M2, ESPESSURA DE 20MM, COM EXECUÇÃO DE TALISCAS. AF_06/2014</t>
  </si>
  <si>
    <t xml:space="preserve"> 87529 </t>
  </si>
  <si>
    <t xml:space="preserve"> 7.1.3 </t>
  </si>
  <si>
    <t>MASSA ÚNICA, PARA RECEBIMENTO DE PINTURA, EM ARGAMASSA TRAÇO 1:2:8, PREPARO MECÂNICO COM BETONEIRA 400L, APLICADA MANUALMENTE EM FACES INTERNAS DE PAREDES, ESPESSURA DE 20MM, COM EXECUÇÃO DE TALISCAS. AF_06/2014</t>
  </si>
  <si>
    <t xml:space="preserve"> 87905 </t>
  </si>
  <si>
    <t xml:space="preserve"> 7.2.1 </t>
  </si>
  <si>
    <t>CHAPISCO APLICADO EM ALVENARIA (COM PRESENÇA DE VÃOS) E ESTRUTURAS DE CONCRETO DE FACHADA, COM COLHER DE PEDREIRO.  ARGAMASSA TRAÇO 1:3 COM PREPARO EM BETONEIRA 400L. AF_06/2014</t>
  </si>
  <si>
    <t xml:space="preserve"> 7.2.2 </t>
  </si>
  <si>
    <t xml:space="preserve"> 95240 </t>
  </si>
  <si>
    <t xml:space="preserve"> 8.1.1 </t>
  </si>
  <si>
    <t>LASTRO DE CONCRETO MAGRO, APLICADO EM PISOS, LAJES SOBRE SOLO OU RADIERS, ESPESSURA DE 3 CM. AF_07/2016</t>
  </si>
  <si>
    <t xml:space="preserve"> 87630 </t>
  </si>
  <si>
    <t xml:space="preserve"> 8.1.2 </t>
  </si>
  <si>
    <t>CONTRAPISO EM ARGAMASSA TRAÇO 1:4 (CIMENTO E AREIA), PREPARO MECÂNICO COM BETONEIRA 400 L, APLICADO EM ÁREAS SECAS SOBRE LAJE, ADERIDO, ACABAMENTO NÃO REFORÇADO, ESPESSURA 3CM. AF_07/2021</t>
  </si>
  <si>
    <t xml:space="preserve"> 84191 </t>
  </si>
  <si>
    <t xml:space="preserve"> 8.2.1 </t>
  </si>
  <si>
    <t>PISO EM GRANILITE, MARMORITE OU GRANITINA ESPESSURA 8 MM, INCLUSO JUNTAS DE DILATACAO PLASTICAS</t>
  </si>
  <si>
    <t xml:space="preserve"> 87273 </t>
  </si>
  <si>
    <t xml:space="preserve"> 8.3.1 </t>
  </si>
  <si>
    <t>REVESTIMENTO CERÂMICO PARA PAREDES INTERNAS COM PLACAS TIPO ESMALTADA EXTRA DE DIMENSÕES 33X45 CM APLICADAS EM AMBIENTES DE ÁREA MAIOR QUE 5 M² NA ALTURA INTEIRA DAS PAREDES. AF_06/2014</t>
  </si>
  <si>
    <t xml:space="preserve"> 96109 </t>
  </si>
  <si>
    <t xml:space="preserve"> 9.1 </t>
  </si>
  <si>
    <t>FORRO EM PLACAS DE GESSO, PARA AMBIENTES RESIDENCIAIS. AF_05/2017_P</t>
  </si>
  <si>
    <t xml:space="preserve"> 97064 </t>
  </si>
  <si>
    <t xml:space="preserve"> 9.2 </t>
  </si>
  <si>
    <t>MONTAGEM E DESMONTAGEM DE ANDAIME TUBULAR TIPO TORRE (EXCLUSIVE ANDAIME E LIMPEZA). AF_11/2017</t>
  </si>
  <si>
    <t xml:space="preserve"> 90407 </t>
  </si>
  <si>
    <t xml:space="preserve"> 9.3 </t>
  </si>
  <si>
    <t>MASSA ÚNICA, PARA RECEBIMENTO DE PINTURA, EM ARGAMASSA TRAÇO 1:2:8, PREPARO MANUAL, APLICADA MANUALMENTE EM TETO, ESPESSURA DE 20MM, COM EXECUÇÃO DE TALISCAS. AF_03/2015</t>
  </si>
  <si>
    <t xml:space="preserve"> 91338 </t>
  </si>
  <si>
    <t xml:space="preserve"> 10.1.1 </t>
  </si>
  <si>
    <t>PORTA DE ALUMÍNIO DE ABRIR COM LAMBRI, COM GUARNIÇÃO, FIXAÇÃO COM PARAFUSOS - FORNECIMENTO E INSTALAÇÃO. AF_12/2019</t>
  </si>
  <si>
    <t xml:space="preserve"> 91341 </t>
  </si>
  <si>
    <t xml:space="preserve"> 10.1.2 </t>
  </si>
  <si>
    <t>PORTA EM ALUMÍNIO DE ABRIR TIPO VENEZIANA COM GUARNIÇÃO, FIXAÇÃO COM PARAFUSOS - FORNECIMENTO E INSTALAÇÃO. AF_12/2019</t>
  </si>
  <si>
    <t xml:space="preserve"> COMP0182 </t>
  </si>
  <si>
    <t xml:space="preserve"> 10.1.3 </t>
  </si>
  <si>
    <t>Porta em aluminio, de correr tipo veneziana, completa, anodizado cor natural</t>
  </si>
  <si>
    <t xml:space="preserve"> 94572 </t>
  </si>
  <si>
    <t xml:space="preserve"> 10.2.1 </t>
  </si>
  <si>
    <t>JANELA DE ALUMÍNIO DE CORRER COM 3 FOLHAS (2 VENEZIANAS E 1 PARA VIDRO), COM VIDROS, BATENTE E FERRAGENS. EXCLUSIVE ACABAMENTO, ALIZAR E CONTRAMARCO. FORNECIMENTO E INSTALAÇÃO. AF_12/2019</t>
  </si>
  <si>
    <t xml:space="preserve"> 11942 </t>
  </si>
  <si>
    <t>ORSE</t>
  </si>
  <si>
    <t xml:space="preserve"> 10.2.2 </t>
  </si>
  <si>
    <t>Janela em alumínio, cor N/P/B, tipo veneziana, de correr, 1F+1M</t>
  </si>
  <si>
    <t xml:space="preserve"> 94581 </t>
  </si>
  <si>
    <t xml:space="preserve"> 10.2.3 </t>
  </si>
  <si>
    <t>JANELA DE ALUMÍNIO MAXIM-AR, FIXAÇÃO COM ARGAMASSA, COM VIDROS, PADRONIZADA. AF_07/2016</t>
  </si>
  <si>
    <t xml:space="preserve"> 94569 </t>
  </si>
  <si>
    <t xml:space="preserve"> 10.2.4 </t>
  </si>
  <si>
    <t>JANELA DE ALUMÍNIO TIPO MAXIM-AR, COM VIDROS, BATENTE E FERRAGENS. EXCLUSIVE ALIZAR, ACABAMENTO E CONTRAMARCO. FORNECIMENTO E INSTALAÇÃO. AF_12/2019</t>
  </si>
  <si>
    <t xml:space="preserve"> 95472 </t>
  </si>
  <si>
    <t xml:space="preserve"> 11.1 </t>
  </si>
  <si>
    <t>VASO SANITARIO SIFONADO CONVENCIONAL PARA PCD SEM FURO FRONTAL COM LOUÇA BRANCA SEM ASSENTO, INCLUSO CONJUNTO DE LIGAÇÃO PARA BACIA SANITÁRIA AJUSTÁVEL - FORNECIMENTO E INSTALAÇÃO. AF_01/2020</t>
  </si>
  <si>
    <t xml:space="preserve"> 95470 </t>
  </si>
  <si>
    <t xml:space="preserve"> 11.2 </t>
  </si>
  <si>
    <t>VASO SANITARIO SIFONADO CONVENCIONAL COM LOUÇA BRANCA, INCLUSO CONJUNTO DE LIGAÇÃO PARA BACIA SANITÁRIA AJUSTÁVEL - FORNECIMENTO E INSTALAÇÃO. AF_10/2016</t>
  </si>
  <si>
    <t xml:space="preserve"> 100860 </t>
  </si>
  <si>
    <t xml:space="preserve"> 11.3 </t>
  </si>
  <si>
    <t>CHUVEIRO ELÉTRICO COMUM CORPO PLÁSTICO, TIPO DUCHA  FORNECIMENTO E INSTALAÇÃO. AF_01/2020</t>
  </si>
  <si>
    <t xml:space="preserve"> 86938 </t>
  </si>
  <si>
    <t xml:space="preserve"> 11.4 </t>
  </si>
  <si>
    <t>CUBA DE EMBUTIR OVAL EM LOUÇA BRANCA, 35 X 50CM OU EQUIVALENTE, INCLUSO VÁLVULA E SIFÃO TIPO GARRAFA EM METAL CROMADO - FORNECIMENTO E INSTALAÇÃO. AF_01/2020</t>
  </si>
  <si>
    <t xml:space="preserve"> 95546 </t>
  </si>
  <si>
    <t xml:space="preserve"> 11.5 </t>
  </si>
  <si>
    <t>KIT DE ACESSORIOS PARA BANHEIRO EM METAL CROMADO, 5 PECAS, INCLUSO FIXAÇÃO. AF_01/2020</t>
  </si>
  <si>
    <t xml:space="preserve"> 100864 </t>
  </si>
  <si>
    <t xml:space="preserve"> 11.6 </t>
  </si>
  <si>
    <t>BARRA DE APOIO EM "L", EM ACO INOX POLIDO 80 X 80 CM, FIXADA NA PAREDE - FORNECIMENTO E INSTALACAO. AF_01/2020</t>
  </si>
  <si>
    <t xml:space="preserve"> 88497 </t>
  </si>
  <si>
    <t xml:space="preserve"> 12.1.1 </t>
  </si>
  <si>
    <t>APLICAÇÃO E LIXAMENTO DE MASSA LÁTEX EM PAREDES, DUAS DEMÃOS. AF_06/2014</t>
  </si>
  <si>
    <t xml:space="preserve"> 88489 </t>
  </si>
  <si>
    <t xml:space="preserve"> 12.1.2 </t>
  </si>
  <si>
    <t>APLICAÇÃO MANUAL DE PINTURA COM TINTA LÁTEX ACRÍLICA EM PAREDES, DUAS DEMÃOS. AF_06/2014</t>
  </si>
  <si>
    <t xml:space="preserve"> 12.2.1 </t>
  </si>
  <si>
    <t xml:space="preserve"> 88485 </t>
  </si>
  <si>
    <t xml:space="preserve"> 12.2.2 </t>
  </si>
  <si>
    <t>APLICAÇÃO DE FUNDO SELADOR ACRÍLICO EM PAREDES, UMA DEMÃO. AF_06/2014</t>
  </si>
  <si>
    <t xml:space="preserve"> 88496 </t>
  </si>
  <si>
    <t xml:space="preserve"> 12.3.1 </t>
  </si>
  <si>
    <t>APLICAÇÃO E LIXAMENTO DE MASSA LÁTEX EM TETO, DUAS DEMÃOS. AF_06/2014</t>
  </si>
  <si>
    <t xml:space="preserve"> 12.3.2 </t>
  </si>
  <si>
    <t xml:space="preserve"> 88486 </t>
  </si>
  <si>
    <t xml:space="preserve"> 12.3.3 </t>
  </si>
  <si>
    <t>APLICAÇÃO MANUAL DE PINTURA COM TINTA LÁTEX PVA EM TETO, DUAS DEMÃOS. AF_06/2014</t>
  </si>
  <si>
    <t xml:space="preserve"> COMP0183 </t>
  </si>
  <si>
    <t xml:space="preserve"> 13.1.1 </t>
  </si>
  <si>
    <t>ESTRUTURA TRELIÇADA DE COBERTURA, TIPO FINK, COM LIGAÇÕES SOLDADAS, INCLUSOS PERFIS METÁLICOS, CHAPAS METÁLICAS, MÃO DE OBRA E TRANSPORTE COM GUINDASTE - FORNECIMENTO E INSTALAÇÃO. AF_01/2020_P</t>
  </si>
  <si>
    <t xml:space="preserve"> 100435 </t>
  </si>
  <si>
    <t xml:space="preserve"> 13.2.1 </t>
  </si>
  <si>
    <t>RUFO EM FIBROCIMENTO PARA TELHA ONDULADA E = 6 MM, ABA DE 26 CM, INCLUSO TRANSPORTE VERTICAL, EXCETO CONTRARRUFO. AF_07/2019</t>
  </si>
  <si>
    <t xml:space="preserve"> 94218 </t>
  </si>
  <si>
    <t xml:space="preserve"> 13.2.2 </t>
  </si>
  <si>
    <t>TELHAMENTO COM TELHA ESTRUTURAL DE FIBROCIMENTO E= 8 MM, COM ATÉ 2 ÁGUAS, INCLUSO IÇAMENTO. AF_07/2019_P</t>
  </si>
  <si>
    <t xml:space="preserve"> 89450 </t>
  </si>
  <si>
    <t xml:space="preserve"> 14.1 </t>
  </si>
  <si>
    <t>TUBO, PVC, SOLDÁVEL, DN 60MM, INSTALADO EM PRUMADA DE ÁGUA - FORNECIMENTO E INSTALAÇÃO. AF_12/2014</t>
  </si>
  <si>
    <t xml:space="preserve"> 89449 </t>
  </si>
  <si>
    <t xml:space="preserve"> 14.2 </t>
  </si>
  <si>
    <t>TUBO, PVC, SOLDÁVEL, DN 50MM, INSTALADO EM PRUMADA DE ÁGUA - FORNECIMENTO E INSTALAÇÃO. AF_12/2014</t>
  </si>
  <si>
    <t xml:space="preserve"> 89448 </t>
  </si>
  <si>
    <t xml:space="preserve"> 14.3 </t>
  </si>
  <si>
    <t>TUBO, PVC, SOLDÁVEL, DN 40MM, INSTALADO EM PRUMADA DE ÁGUA - FORNECIMENTO E INSTALAÇÃO. AF_12/2014</t>
  </si>
  <si>
    <t xml:space="preserve"> 89447 </t>
  </si>
  <si>
    <t xml:space="preserve"> 14.4 </t>
  </si>
  <si>
    <t>TUBO, PVC, SOLDÁVEL, DN 32MM, INSTALADO EM PRUMADA DE ÁGUA - FORNECIMENTO E INSTALAÇÃO. AF_12/2014</t>
  </si>
  <si>
    <t xml:space="preserve"> 89446 </t>
  </si>
  <si>
    <t xml:space="preserve"> 14.5 </t>
  </si>
  <si>
    <t>TUBO, PVC, SOLDÁVEL, DN 25MM, INSTALADO EM PRUMADA DE ÁGUA - FORNECIMENTO E INSTALAÇÃO. AF_12/2014</t>
  </si>
  <si>
    <t xml:space="preserve"> 14.6 </t>
  </si>
  <si>
    <t xml:space="preserve"> 94656 </t>
  </si>
  <si>
    <t xml:space="preserve"> 14.7 </t>
  </si>
  <si>
    <t>ADAPTADOR CURTO COM BOLSA E ROSCA PARA REGISTRO, PVC, SOLDÁVEL, DN  25 MM X 3/4 , INSTALADO EM RESERVAÇÃO DE ÁGUA DE EDIFICAÇÃO QUE POSSUA RESERVATÓRIO DE FIBRA/FIBROCIMENTO   FORNECIMENTO E INSTALAÇÃO. AF_06/2016</t>
  </si>
  <si>
    <t xml:space="preserve"> 89553 </t>
  </si>
  <si>
    <t xml:space="preserve"> 14.8 </t>
  </si>
  <si>
    <t>ADAPTADOR CURTO COM BOLSA E ROSCA PARA REGISTRO, PVC, SOLDÁVEL, DN 32MM X 1, INSTALADO EM PRUMADA DE ÁGUA - FORNECIMENTO E INSTALAÇÃO. AF_12/2014</t>
  </si>
  <si>
    <t xml:space="preserve"> 89572 </t>
  </si>
  <si>
    <t xml:space="preserve"> 14.9 </t>
  </si>
  <si>
    <t>ADAPTADOR CURTO COM BOLSA E ROSCA PARA REGISTRO, PVC, SOLDÁVEL, DN 40MM X 1.1/4, INSTALADO EM PRUMADA DE ÁGUA - FORNECIMENTO E INSTALAÇÃO. AF_12/2014</t>
  </si>
  <si>
    <t xml:space="preserve"> 89596 </t>
  </si>
  <si>
    <t xml:space="preserve"> 14.10 </t>
  </si>
  <si>
    <t>ADAPTADOR CURTO COM BOLSA E ROSCA PARA REGISTRO, PVC, SOLDÁVEL, DN 50MM X 1.1/2, INSTALADO EM PRUMADA DE ÁGUA - FORNECIMENTO E INSTALAÇÃO. AF_12/2014</t>
  </si>
  <si>
    <t xml:space="preserve"> 89987 </t>
  </si>
  <si>
    <t xml:space="preserve"> 14.11 </t>
  </si>
  <si>
    <t>REGISTRO DE GAVETA BRUTO, LATÃO, ROSCÁVEL, 3/4", COM ACABAMENTO E CANOPLA CROMADOS - FORNECIMENTO E INSTALAÇÃO. AF_08/2021</t>
  </si>
  <si>
    <t xml:space="preserve"> 89985 </t>
  </si>
  <si>
    <t xml:space="preserve"> 14.12 </t>
  </si>
  <si>
    <t>REGISTRO DE PRESSÃO BRUTO, LATÃO, ROSCÁVEL, 3/4", COM ACABAMENTO E CANOPLA CROMADOS - FORNECIMENTO E INSTALAÇÃO. AF_08/2021</t>
  </si>
  <si>
    <t xml:space="preserve"> 90375 </t>
  </si>
  <si>
    <t xml:space="preserve"> 14.13 </t>
  </si>
  <si>
    <t>BUCHA DE REDUÇÃO, PVC, SOLDÁVEL, DN 40MM X 32MM, INSTALADO EM RAMAL OU SUB-RAMAL DE ÁGUA - FORNECIMENTO E INSTALAÇÃO. AF_03/2015</t>
  </si>
  <si>
    <t xml:space="preserve"> 1072 </t>
  </si>
  <si>
    <t xml:space="preserve"> 14.14 </t>
  </si>
  <si>
    <t>Bucha de redução curta de pvc rígido soldável, marrom, diâm = 32 x 25mm</t>
  </si>
  <si>
    <t>un</t>
  </si>
  <si>
    <t xml:space="preserve"> 1074 </t>
  </si>
  <si>
    <t xml:space="preserve"> 14.15 </t>
  </si>
  <si>
    <t>Bucha de redução curta de pvc rígido soldável, marrom, diâm = 50 x 40mm</t>
  </si>
  <si>
    <t xml:space="preserve"> 1075 </t>
  </si>
  <si>
    <t xml:space="preserve"> 14.16 </t>
  </si>
  <si>
    <t>Bucha de redução curta de pvc rígido soldável, marrom, diâm = 60 x 50mm</t>
  </si>
  <si>
    <t xml:space="preserve"> 89546 </t>
  </si>
  <si>
    <t xml:space="preserve"> 14.17 </t>
  </si>
  <si>
    <t>BUCHA DE REDUÇÃO LONGA, PVC, SERIE R, ÁGUA PLUVIAL, DN 50 X 40 MM, JUNTA ELÁSTICA, FORNECIDO E INSTALADO EM RAMAL DE ENCAMINHAMENTO. AF_12/2014</t>
  </si>
  <si>
    <t xml:space="preserve"> 102614 </t>
  </si>
  <si>
    <t xml:space="preserve"> 14.18 </t>
  </si>
  <si>
    <t>CAIXA D´ÁGUA EM POLIÉSTER REFORÇADO COM FIBRA DE VIDRO, 1500 LITROS - FORNECIMENTO E INSTALAÇÃO. AF_06/2021</t>
  </si>
  <si>
    <t xml:space="preserve"> COMP0163 </t>
  </si>
  <si>
    <t xml:space="preserve"> 14.19 </t>
  </si>
  <si>
    <t>Reservatório de polietileno de 3000 litros</t>
  </si>
  <si>
    <t>und</t>
  </si>
  <si>
    <t xml:space="preserve"> 89410 </t>
  </si>
  <si>
    <t xml:space="preserve"> 14.20 </t>
  </si>
  <si>
    <t>CURVA 90 GRAUS, PVC, SOLDÁVEL, DN 25MM, INSTALADO EM RAMAL DE DISTRIBUIÇÃO DE ÁGUA - FORNECIMENTO E INSTALAÇÃO. AF_12/2014</t>
  </si>
  <si>
    <t xml:space="preserve"> 89409 </t>
  </si>
  <si>
    <t xml:space="preserve"> 14.21 </t>
  </si>
  <si>
    <t>JOELHO 45 GRAUS, PVC, SOLDÁVEL, DN 25MM, INSTALADO EM RAMAL DE DISTRIBUIÇÃO DE ÁGUA - FORNECIMENTO E INSTALAÇÃO. AF_12/2014</t>
  </si>
  <si>
    <t xml:space="preserve"> 89414 </t>
  </si>
  <si>
    <t xml:space="preserve"> 14.22 </t>
  </si>
  <si>
    <t>JOELHO 45 GRAUS, PVC, SOLDÁVEL, DN 32MM, INSTALADO EM RAMAL DE DISTRIBUIÇÃO DE ÁGUA - FORNECIMENTO E INSTALAÇÃO. AF_12/2014</t>
  </si>
  <si>
    <t xml:space="preserve"> 89502 </t>
  </si>
  <si>
    <t xml:space="preserve"> 14.23 </t>
  </si>
  <si>
    <t>JOELHO 45 GRAUS, PVC, SOLDÁVEL, DN 50MM, INSTALADO EM PRUMADA DE ÁGUA - FORNECIMENTO E INSTALAÇÃO. AF_12/2014</t>
  </si>
  <si>
    <t xml:space="preserve"> 90373 </t>
  </si>
  <si>
    <t xml:space="preserve"> 14.24 </t>
  </si>
  <si>
    <t>JOELHO 90 GRAUS COM BUCHA DE LATÃO, PVC, SOLDÁVEL, DN 25MM, X 1/2 INSTALADO EM RAMAL OU SUB-RAMAL DE ÁGUA - FORNECIMENTO E INSTALAÇÃO. AF_12/2014</t>
  </si>
  <si>
    <t xml:space="preserve"> 89366 </t>
  </si>
  <si>
    <t xml:space="preserve"> 14.25 </t>
  </si>
  <si>
    <t>JOELHO 90 GRAUS COM BUCHA DE LATÃO, PVC, SOLDÁVEL, DN 25MM, X 3/4 INSTALADO EM RAMAL OU SUB-RAMAL DE ÁGUA - FORNECIMENTO E INSTALAÇÃO. AF_12/2014</t>
  </si>
  <si>
    <t xml:space="preserve"> 89408 </t>
  </si>
  <si>
    <t xml:space="preserve"> 14.26 </t>
  </si>
  <si>
    <t>JOELHO 90 GRAUS, PVC, SOLDÁVEL, DN 25MM, INSTALADO EM RAMAL DE DISTRIBUIÇÃO DE ÁGUA - FORNECIMENTO E INSTALAÇÃO. AF_12/2014</t>
  </si>
  <si>
    <t xml:space="preserve"> 89413 </t>
  </si>
  <si>
    <t xml:space="preserve"> 14.27 </t>
  </si>
  <si>
    <t>JOELHO 90 GRAUS, PVC, SOLDÁVEL, DN 32MM, INSTALADO EM RAMAL DE DISTRIBUIÇÃO DE ÁGUA - FORNECIMENTO E INSTALAÇÃO. AF_12/2014</t>
  </si>
  <si>
    <t xml:space="preserve"> 89497 </t>
  </si>
  <si>
    <t xml:space="preserve"> 14.28 </t>
  </si>
  <si>
    <t>JOELHO 90 GRAUS, PVC, SOLDÁVEL, DN 40MM, INSTALADO EM PRUMADA DE ÁGUA - FORNECIMENTO E INSTALAÇÃO. AF_12/2014</t>
  </si>
  <si>
    <t xml:space="preserve"> 89501 </t>
  </si>
  <si>
    <t xml:space="preserve"> 14.29 </t>
  </si>
  <si>
    <t>JOELHO 90 GRAUS, PVC, SOLDÁVEL, DN 50MM, INSTALADO EM PRUMADA DE ÁGUA - FORNECIMENTO E INSTALAÇÃO. AF_12/2014</t>
  </si>
  <si>
    <t xml:space="preserve"> 89505 </t>
  </si>
  <si>
    <t xml:space="preserve"> 14.30 </t>
  </si>
  <si>
    <t>JOELHO 90 GRAUS, PVC, SOLDÁVEL, DN 60MM, INSTALADO EM PRUMADA DE ÁGUA - FORNECIMENTO E INSTALAÇÃO. AF_12/2014</t>
  </si>
  <si>
    <t xml:space="preserve"> 4992 </t>
  </si>
  <si>
    <t xml:space="preserve"> 14.31 </t>
  </si>
  <si>
    <t>Luva pvc rigido soldavel e c/bucha de latão, d= 25 x 3/4"</t>
  </si>
  <si>
    <t xml:space="preserve"> 94792 </t>
  </si>
  <si>
    <t xml:space="preserve"> 14.32 </t>
  </si>
  <si>
    <t>REGISTRO DE GAVETA BRUTO, LATÃO, ROSCÁVEL, 1", COM ACABAMENTO E CANOPLA CROMADOS - FORNECIMENTO E INSTALAÇÃO. AF_08/2021</t>
  </si>
  <si>
    <t xml:space="preserve"> 14.33 </t>
  </si>
  <si>
    <t xml:space="preserve"> 94794 </t>
  </si>
  <si>
    <t xml:space="preserve"> 14.34 </t>
  </si>
  <si>
    <t>REGISTRO DE GAVETA BRUTO, LATÃO, ROSCÁVEL, 1 1/2", COM ACABAMENTO E CANOPLA CROMADOS - FORNECIMENTO E INSTALAÇÃO. AF_08/2021</t>
  </si>
  <si>
    <t xml:space="preserve"> 94795 </t>
  </si>
  <si>
    <t xml:space="preserve"> 14.35 </t>
  </si>
  <si>
    <t>TORNEIRA DE BOIA PARA CAIXA D'ÁGUA, ROSCÁVEL, 1/2" - FORNECIMENTO E INSTALAÇÃO. AF_08/2021</t>
  </si>
  <si>
    <t xml:space="preserve"> 94796 </t>
  </si>
  <si>
    <t xml:space="preserve"> 14.36 </t>
  </si>
  <si>
    <t>TORNEIRA DE BOIA PARA CAIXA D'ÁGUA, ROSCÁVEL, 3/4" - FORNECIMENTO E INSTALAÇÃO. AF_08/2021</t>
  </si>
  <si>
    <t xml:space="preserve"> 86886 </t>
  </si>
  <si>
    <t xml:space="preserve"> 14.37 </t>
  </si>
  <si>
    <t>ENGATE FLEXÍVEL EM INOX, 1/2  X 30CM - FORNECIMENTO E INSTALAÇÃO. AF_01/2020</t>
  </si>
  <si>
    <t xml:space="preserve"> 89445 </t>
  </si>
  <si>
    <t xml:space="preserve"> 14.38 </t>
  </si>
  <si>
    <t>TÊ DE REDUÇÃO, PVC, SOLDÁVEL, DN 32MM X 25MM, INSTALADO EM RAMAL DE DISTRIBUIÇÃO DE ÁGUA - FORNECIMENTO E INSTALAÇÃO. AF_12/2014</t>
  </si>
  <si>
    <t xml:space="preserve"> 89624 </t>
  </si>
  <si>
    <t xml:space="preserve"> 14.39 </t>
  </si>
  <si>
    <t>TÊ DE REDUÇÃO, PVC, SOLDÁVEL, DN 40MM X 32MM, INSTALADO EM PRUMADA DE ÁGUA - FORNECIMENTO E INSTALAÇÃO. AF_12/2014</t>
  </si>
  <si>
    <t xml:space="preserve"> 052216 </t>
  </si>
  <si>
    <t>SBC</t>
  </si>
  <si>
    <t xml:space="preserve"> 14.40 </t>
  </si>
  <si>
    <t>TE REDUCAO PVC SOLDAVEL 40x25mm</t>
  </si>
  <si>
    <t xml:space="preserve"> 89627 </t>
  </si>
  <si>
    <t xml:space="preserve"> 14.41 </t>
  </si>
  <si>
    <t>TÊ DE REDUÇÃO, PVC, SOLDÁVEL, DN 50MM X 25MM, INSTALADO EM PRUMADA DE ÁGUA - FORNECIMENTO E INSTALAÇÃO. AF_12/2014</t>
  </si>
  <si>
    <t xml:space="preserve"> 89626 </t>
  </si>
  <si>
    <t xml:space="preserve"> 14.42 </t>
  </si>
  <si>
    <t>TÊ DE REDUÇÃO, PVC, SOLDÁVEL, DN 50MM X 40MM, INSTALADO EM PRUMADA DE ÁGUA - FORNECIMENTO E INSTALAÇÃO. AF_12/2014</t>
  </si>
  <si>
    <t xml:space="preserve"> 055128 </t>
  </si>
  <si>
    <t xml:space="preserve"> 14.43 </t>
  </si>
  <si>
    <t>TE DE REDUCAO 90 PVC SOLDAVEL 60 x 50mm</t>
  </si>
  <si>
    <t xml:space="preserve"> 89618 </t>
  </si>
  <si>
    <t xml:space="preserve"> 14.44 </t>
  </si>
  <si>
    <t>TÊ COM BUCHA DE LATÃO NA BOLSA CENTRAL, PVC, SOLDÁVEL, DN 25MM X 1/2, INSTALADO EM PRUMADA DE ÁGUA - FORNECIMENTO E INSTALAÇÃO. AF_12/2014</t>
  </si>
  <si>
    <t xml:space="preserve"> 90374 </t>
  </si>
  <si>
    <t xml:space="preserve"> 14.45 </t>
  </si>
  <si>
    <t>TÊ COM BUCHA DE LATÃO NA BOLSA CENTRAL, PVC, SOLDÁVEL, DN 25MM X 3/4, INSTALADO EM RAMAL OU SUB-RAMAL DE ÁGUA - FORNECIMENTO E INSTALAÇÃO. AF_03/2015</t>
  </si>
  <si>
    <t xml:space="preserve"> 89440 </t>
  </si>
  <si>
    <t xml:space="preserve"> 14.46 </t>
  </si>
  <si>
    <t>TE, PVC, SOLDÁVEL, DN 25MM, INSTALADO EM RAMAL DE DISTRIBUIÇÃO DE ÁGUA - FORNECIMENTO E INSTALAÇÃO. AF_12/2014</t>
  </si>
  <si>
    <t xml:space="preserve"> 89443 </t>
  </si>
  <si>
    <t xml:space="preserve"> 14.47 </t>
  </si>
  <si>
    <t>TE, PVC, SOLDÁVEL, DN 32MM, INSTALADO EM RAMAL DE DISTRIBUIÇÃO DE ÁGUA - FORNECIMENTO E INSTALAÇÃO. AF_12/2014</t>
  </si>
  <si>
    <t xml:space="preserve"> 89623 </t>
  </si>
  <si>
    <t xml:space="preserve"> 14.48 </t>
  </si>
  <si>
    <t>TE, PVC, SOLDÁVEL, DN 40MM, INSTALADO EM PRUMADA DE ÁGUA - FORNECIMENTO E INSTALAÇÃO. AF_12/2014</t>
  </si>
  <si>
    <t xml:space="preserve"> 89628 </t>
  </si>
  <si>
    <t xml:space="preserve"> 14.49 </t>
  </si>
  <si>
    <t>TE, PVC, SOLDÁVEL, DN 60MM, INSTALADO EM PRUMADA DE ÁGUA - FORNECIMENTO E INSTALAÇÃO. AF_12/2014</t>
  </si>
  <si>
    <t xml:space="preserve"> 99635 </t>
  </si>
  <si>
    <t xml:space="preserve"> 14.50 </t>
  </si>
  <si>
    <t>VÁLVULA DE DESCARGA METÁLICA, BASE 1 1/2", ACABAMENTO METALICO CROMADO - FORNECIMENTO E INSTALAÇÃO. AF_08/2021</t>
  </si>
  <si>
    <t xml:space="preserve"> 90443 </t>
  </si>
  <si>
    <t xml:space="preserve"> 14.51 </t>
  </si>
  <si>
    <t>RASGO EM ALVENARIA PARA RAMAIS/ DISTRIBUIÇÃO COM DIAMETROS MENORES OU IGUAIS A 40 MM. AF_05/2015</t>
  </si>
  <si>
    <t xml:space="preserve"> 91222 </t>
  </si>
  <si>
    <t xml:space="preserve"> 14.52 </t>
  </si>
  <si>
    <t>RASGO EM ALVENARIA PARA RAMAIS/ DISTRIBUIÇÃO COM DIÂMETROS MAIORES QUE 40 MM E MENORES OU IGUAIS A 75 MM. AF_05/2015</t>
  </si>
  <si>
    <t xml:space="preserve"> 102619 </t>
  </si>
  <si>
    <t xml:space="preserve"> 14.53 </t>
  </si>
  <si>
    <t>CAIXA D´ÁGUA , 10000 LITROS - FORNECIMENTO E INSTALAÇÃO. AF_06/2021</t>
  </si>
  <si>
    <t xml:space="preserve"> 90695 </t>
  </si>
  <si>
    <t xml:space="preserve"> 15.1 </t>
  </si>
  <si>
    <t>TUBO DE PVC PARA REDE COLETORA DE ESGOTO DE PAREDE MACIÇA, DN 150 MM, JUNTA ELÁSTICA  - FORNECIMENTO E ASSENTAMENTO. AF_01/2021</t>
  </si>
  <si>
    <t xml:space="preserve"> 89714 </t>
  </si>
  <si>
    <t xml:space="preserve"> 15.2 </t>
  </si>
  <si>
    <t>TUBO PVC, SERIE NORMAL, ESGOTO PREDIAL, DN 100 MM, FORNECIDO E INSTALADO EM RAMAL DE DESCARGA OU RAMAL DE ESGOTO SANITÁRIO. AF_12/2014</t>
  </si>
  <si>
    <t xml:space="preserve"> 89713 </t>
  </si>
  <si>
    <t xml:space="preserve"> 15.3 </t>
  </si>
  <si>
    <t>TUBO PVC, SERIE NORMAL, ESGOTO PREDIAL, DN 75 MM, FORNECIDO E INSTALADO EM RAMAL DE DESCARGA OU RAMAL DE ESGOTO SANITÁRIO. AF_12/2014</t>
  </si>
  <si>
    <t xml:space="preserve"> 89712 </t>
  </si>
  <si>
    <t xml:space="preserve"> 15.4 </t>
  </si>
  <si>
    <t>TUBO PVC, SERIE NORMAL, ESGOTO PREDIAL, DN 50 MM, FORNECIDO E INSTALADO EM RAMAL DE DESCARGA OU RAMAL DE ESGOTO SANITÁRIO. AF_12/2014</t>
  </si>
  <si>
    <t xml:space="preserve"> 89711 </t>
  </si>
  <si>
    <t xml:space="preserve"> 15.5 </t>
  </si>
  <si>
    <t>TUBO PVC, SERIE NORMAL, ESGOTO PREDIAL, DN 40 MM, FORNECIDO E INSTALADO EM RAMAL DE DESCARGA OU RAMAL DE ESGOTO SANITÁRIO. AF_12/2014</t>
  </si>
  <si>
    <t xml:space="preserve"> 98107 </t>
  </si>
  <si>
    <t xml:space="preserve"> 15.6 </t>
  </si>
  <si>
    <t>CAIXA DE GORDURA SIMPLES (CAPACIDADE: 36 L), RETANGULAR, EM ALVENARIA COM BLOCOS DE CONCRETO, DIMENSÕES INTERNAS = 0,2X0,4 M, ALTURA INTERNA = 0,8 M. AF_12/2020</t>
  </si>
  <si>
    <t xml:space="preserve"> HID-CXS-065 </t>
  </si>
  <si>
    <t>SETOP</t>
  </si>
  <si>
    <t xml:space="preserve"> 15.7 </t>
  </si>
  <si>
    <t>CAIXA DE ESGOTO DE INSPEÇÃO/PASSAGEM EM ALVENARIA (60X60X80CM), REVESTIMENTO EM ARGAMASSA COM ADITIVO IMPERMEABILIZANTE, COM TAMPA DE CONCRETO, INCLUSIVE ESCAVAÇÃO, REATERRO E TRANSPORTE E RETIRADA DO MATERIAL ESCAVADO (EM CAÇAMBA)</t>
  </si>
  <si>
    <t xml:space="preserve"> 89708 </t>
  </si>
  <si>
    <t xml:space="preserve"> 15.8 </t>
  </si>
  <si>
    <t>CAIXA SIFONADA, PVC, DN 150 X 185 X 75 MM, JUNTA ELÁSTICA, FORNECIDA E INSTALADA EM RAMAL DE DESCARGA OU EM RAMAL DE ESGOTO SANITÁRIO. AF_12/2014</t>
  </si>
  <si>
    <t xml:space="preserve"> 053493 </t>
  </si>
  <si>
    <t xml:space="preserve"> 15.9 </t>
  </si>
  <si>
    <t>CAIXA SIFONADA GIRAFACIL COM GRELHA BRANCA PVC 100x140x50mm</t>
  </si>
  <si>
    <t xml:space="preserve"> 1545 </t>
  </si>
  <si>
    <t xml:space="preserve"> 15.10 </t>
  </si>
  <si>
    <t>Curva 45° longa em pvc rígido soldável, diâm = 100mm</t>
  </si>
  <si>
    <t xml:space="preserve"> 89726 </t>
  </si>
  <si>
    <t xml:space="preserve"> 15.11 </t>
  </si>
  <si>
    <t>JOELHO 45 GRAUS, PVC, SERIE NORMAL, ESGOTO PREDIAL, DN 40 MM, JUNTA SOLDÁVEL, FORNECIDO E INSTALADO EM RAMAL DE DESCARGA OU RAMAL DE ESGOTO SANITÁRIO. AF_12/2014</t>
  </si>
  <si>
    <t xml:space="preserve"> 89732 </t>
  </si>
  <si>
    <t xml:space="preserve"> 15.12 </t>
  </si>
  <si>
    <t>JOELHO 45 GRAUS, PVC, SERIE NORMAL, ESGOTO PREDIAL, DN 50 MM, JUNTA ELÁSTICA, FORNECIDO E INSTALADO EM RAMAL DE DESCARGA OU RAMAL DE ESGOTO SANITÁRIO. AF_12/2014</t>
  </si>
  <si>
    <t xml:space="preserve"> 89739 </t>
  </si>
  <si>
    <t xml:space="preserve"> 15.13 </t>
  </si>
  <si>
    <t>JOELHO 45 GRAUS, PVC, SERIE NORMAL, ESGOTO PREDIAL, DN 75 MM, JUNTA ELÁSTICA, FORNECIDO E INSTALADO EM RAMAL DE DESCARGA OU RAMAL DE ESGOTO SANITÁRIO. AF_12/2014</t>
  </si>
  <si>
    <t xml:space="preserve"> 89746 </t>
  </si>
  <si>
    <t xml:space="preserve"> 15.14 </t>
  </si>
  <si>
    <t>JOELHO 45 GRAUS, PVC, SERIE NORMAL, ESGOTO PREDIAL, DN 100 MM, JUNTA ELÁSTICA, FORNECIDO E INSTALADO EM RAMAL DE DESCARGA OU RAMAL DE ESGOTO SANITÁRIO. AF_12/2014</t>
  </si>
  <si>
    <t xml:space="preserve"> 89724 </t>
  </si>
  <si>
    <t xml:space="preserve"> 15.15 </t>
  </si>
  <si>
    <t>JOELHO 90 GRAUS, PVC, SERIE NORMAL, ESGOTO PREDIAL, DN 40 MM, JUNTA SOLDÁVEL, FORNECIDO E INSTALADO EM RAMAL DE DESCARGA OU RAMAL DE ESGOTO SANITÁRIO. AF_12/2014</t>
  </si>
  <si>
    <t xml:space="preserve"> 89731 </t>
  </si>
  <si>
    <t xml:space="preserve"> 15.16 </t>
  </si>
  <si>
    <t>JOELHO 90 GRAUS, PVC, SERIE NORMAL, ESGOTO PREDIAL, DN 50 MM, JUNTA ELÁSTICA, FORNECIDO E INSTALADO EM RAMAL DE DESCARGA OU RAMAL DE ESGOTO SANITÁRIO. AF_12/2014</t>
  </si>
  <si>
    <t xml:space="preserve"> 89737 </t>
  </si>
  <si>
    <t xml:space="preserve"> 15.17 </t>
  </si>
  <si>
    <t>JOELHO 90 GRAUS, PVC, SERIE NORMAL, ESGOTO PREDIAL, DN 75 MM, JUNTA ELÁSTICA, FORNECIDO E INSTALADO EM RAMAL DE DESCARGA OU RAMAL DE ESGOTO SANITÁRIO. AF_12/2014</t>
  </si>
  <si>
    <t xml:space="preserve"> 89744 </t>
  </si>
  <si>
    <t xml:space="preserve"> 15.18 </t>
  </si>
  <si>
    <t>JOELHO 90 GRAUS, PVC, SERIE NORMAL, ESGOTO PREDIAL, DN 100 MM, JUNTA ELÁSTICA, FORNECIDO E INSTALADO EM RAMAL DE DESCARGA OU RAMAL DE ESGOTO SANITÁRIO. AF_12/2014</t>
  </si>
  <si>
    <t xml:space="preserve"> 053416 </t>
  </si>
  <si>
    <t xml:space="preserve"> 15.19 </t>
  </si>
  <si>
    <t>JUNCAO 45 PVC ESGOTO SOLDAVEL 100 X 50mm</t>
  </si>
  <si>
    <t xml:space="preserve"> 1560 </t>
  </si>
  <si>
    <t xml:space="preserve"> 15.20 </t>
  </si>
  <si>
    <t>Junção simples em pvc rígido soldável, para esgoto primário, diâm = 75 x 50mm</t>
  </si>
  <si>
    <t xml:space="preserve"> 1562 </t>
  </si>
  <si>
    <t xml:space="preserve"> 15.21 </t>
  </si>
  <si>
    <t>Junção simples em pvc rígido soldável, para esgoto primário, diâm = 100 x 50mm</t>
  </si>
  <si>
    <t xml:space="preserve"> 1563 </t>
  </si>
  <si>
    <t xml:space="preserve"> 15.22 </t>
  </si>
  <si>
    <t>Junção simples em pvc rígido soldável, para esgoto primário, diâm = 100 x 75mm</t>
  </si>
  <si>
    <t xml:space="preserve"> 89783 </t>
  </si>
  <si>
    <t xml:space="preserve"> 15.23 </t>
  </si>
  <si>
    <t>JUNÇÃO SIMPLES, PVC, SERIE NORMAL, ESGOTO PREDIAL, DN 40 MM, JUNTA SOLDÁVEL, FORNECIDO E INSTALADO EM RAMAL DE DESCARGA OU RAMAL DE ESGOTO SANITÁRIO. AF_12/2014</t>
  </si>
  <si>
    <t xml:space="preserve"> 89797 </t>
  </si>
  <si>
    <t xml:space="preserve"> 15.24 </t>
  </si>
  <si>
    <t>JUNÇÃO SIMPLES, PVC, SERIE NORMAL, ESGOTO PREDIAL, DN 100 X 100 MM, JUNTA ELÁSTICA, FORNECIDO E INSTALADO EM RAMAL DE DESCARGA OU RAMAL DE ESGOTO SANITÁRIO. AF_12/2014</t>
  </si>
  <si>
    <t xml:space="preserve"> 89753 </t>
  </si>
  <si>
    <t xml:space="preserve"> 15.25 </t>
  </si>
  <si>
    <t>LUVA SIMPLES, PVC, SERIE NORMAL, ESGOTO PREDIAL, DN 50 MM, JUNTA ELÁSTICA, FORNECIDO E INSTALADO EM RAMAL DE DESCARGA OU RAMAL DE ESGOTO SANITÁRIO. AF_12/2014</t>
  </si>
  <si>
    <t xml:space="preserve"> 89774 </t>
  </si>
  <si>
    <t xml:space="preserve"> 15.26 </t>
  </si>
  <si>
    <t>LUVA SIMPLES, PVC, SERIE NORMAL, ESGOTO PREDIAL, DN 75 MM, JUNTA ELÁSTICA, FORNECIDO E INSTALADO EM RAMAL DE DESCARGA OU RAMAL DE ESGOTO SANITÁRIO. AF_12/2014</t>
  </si>
  <si>
    <t xml:space="preserve"> 89778 </t>
  </si>
  <si>
    <t xml:space="preserve"> 15.27 </t>
  </si>
  <si>
    <t>LUVA SIMPLES, PVC, SERIE NORMAL, ESGOTO PREDIAL, DN 100 MM, JUNTA ELÁSTICA, FORNECIDO E INSTALADO EM RAMAL DE DESCARGA OU RAMAL DE ESGOTO SANITÁRIO. AF_12/2014</t>
  </si>
  <si>
    <t xml:space="preserve"> 053487 </t>
  </si>
  <si>
    <t xml:space="preserve"> 15.28 </t>
  </si>
  <si>
    <t>TUBO PROLONGADOR PARA CAIXA SIFONADA 150x200mm</t>
  </si>
  <si>
    <t xml:space="preserve"> 89549 </t>
  </si>
  <si>
    <t xml:space="preserve"> 15.29 </t>
  </si>
  <si>
    <t>REDUÇÃO EXCÊNTRICA, PVC, SERIE R, ÁGUA PLUVIAL, DN 75 X 50 MM, JUNTA ELÁSTICA, FORNECIDO E INSTALADO EM RAMAL DE ENCAMINHAMENTO. AF_12/2014</t>
  </si>
  <si>
    <t xml:space="preserve"> 89557 </t>
  </si>
  <si>
    <t xml:space="preserve"> 15.30 </t>
  </si>
  <si>
    <t>REDUÇÃO EXCÊNTRICA, PVC, SERIE R, ÁGUA PLUVIAL, DN 100 X 75 MM, JUNTA ELÁSTICA, FORNECIDO E INSTALADO EM RAMAL DE ENCAMINHAMENTO. AF_12/2014</t>
  </si>
  <si>
    <t xml:space="preserve"> 1666 </t>
  </si>
  <si>
    <t xml:space="preserve"> 15.31 </t>
  </si>
  <si>
    <t>Terminal de ventilação em pvc rígido c/ anéis, para esgoto primário, diâm = 50mm</t>
  </si>
  <si>
    <t xml:space="preserve"> 89630 </t>
  </si>
  <si>
    <t xml:space="preserve"> 15.32 </t>
  </si>
  <si>
    <t>TE DE REDUÇÃO, PVC, SOLDÁVEL, DN 75MM X 50MM, INSTALADO EM PRUMADA DE ÁGUA - FORNECIMENTO E INSTALAÇÃO. AF_12/2014</t>
  </si>
  <si>
    <t xml:space="preserve"> 89784 </t>
  </si>
  <si>
    <t xml:space="preserve"> 15.33 </t>
  </si>
  <si>
    <t>TE, PVC, SERIE NORMAL, ESGOTO PREDIAL, DN 50 X 50 MM, JUNTA ELÁSTICA, FORNECIDO E INSTALADO EM RAMAL DE DESCARGA OU RAMAL DE ESGOTO SANITÁRIO. AF_12/2014</t>
  </si>
  <si>
    <t xml:space="preserve"> 89796 </t>
  </si>
  <si>
    <t xml:space="preserve"> 15.34 </t>
  </si>
  <si>
    <t>TE, PVC, SERIE NORMAL, ESGOTO PREDIAL, DN 100 X 100 MM, JUNTA ELÁSTICA, FORNECIDO E INSTALADO EM RAMAL DE DESCARGA OU RAMAL DE ESGOTO SANITÁRIO. AF_12/2014</t>
  </si>
  <si>
    <t xml:space="preserve"> COMP0083 </t>
  </si>
  <si>
    <t xml:space="preserve"> 15.35 </t>
  </si>
  <si>
    <t>Anel de Borracha, DN50mm, para linha de PVC Rígido Branco Série Normal, conforme NBR 5688 fornecimento e instalação</t>
  </si>
  <si>
    <t xml:space="preserve"> COMP0084 </t>
  </si>
  <si>
    <t xml:space="preserve"> 15.36 </t>
  </si>
  <si>
    <t>Anel de Borracha, DN75mm, para linha de PVC Rígido Branco Série Normal, conforme NBR 5688 fornecimento e instalação</t>
  </si>
  <si>
    <t xml:space="preserve"> COMP0153 </t>
  </si>
  <si>
    <t xml:space="preserve"> 15.37 </t>
  </si>
  <si>
    <t>Anel de Borracha, DN100mm, para linha de PVC Rígido Branco Série Normal, conforme NBR 5688 fornecimento e instalação</t>
  </si>
  <si>
    <t xml:space="preserve"> 93358 </t>
  </si>
  <si>
    <t xml:space="preserve"> 15.38 </t>
  </si>
  <si>
    <t>ESCAVAÇÃO MANUAL DE VALA COM PROFUNDIDADE MENOR OU IGUAL A 1,30 M. AF_02/2021</t>
  </si>
  <si>
    <t xml:space="preserve"> 90446 </t>
  </si>
  <si>
    <t xml:space="preserve"> 15.39 </t>
  </si>
  <si>
    <t>RASGO EM CONTRAPISO PARA RAMAIS/ DISTRIBUIÇÃO COM DIÂMETROS MAIORES QUE 75 MM. AF_05/2015</t>
  </si>
  <si>
    <t xml:space="preserve"> 98063 </t>
  </si>
  <si>
    <t xml:space="preserve"> 15.40 </t>
  </si>
  <si>
    <t>SUMIDOURO CIRCULAR, EM CONCRETO PRÉ-MOLDADO, DIÂMETRO INTERNO = 2,38 M, ALTURA INTERNA = 2,50 M, ÁREA DE INFILTRAÇÃO: 21,3 M² (PARA 8 CONTRIBUINTES). AF_12/2020</t>
  </si>
  <si>
    <t xml:space="preserve"> 98054 </t>
  </si>
  <si>
    <t xml:space="preserve"> 15.41 </t>
  </si>
  <si>
    <t>TANQUE SÉPTICO CIRCULAR, EM CONCRETO PRÉ-MOLDADO, DIÂMETRO INTERNO = 1,88 M, ALTURA INTERNA = 2,50 M, VOLUME ÚTIL: 6245,8 L (PARA 32 CONTRIBUINTES). AF_12/2020</t>
  </si>
  <si>
    <t xml:space="preserve"> 102704 </t>
  </si>
  <si>
    <t xml:space="preserve"> 16.1 </t>
  </si>
  <si>
    <t>TUBO DE PEAD CORRUGADO PERFURADO, DN 100 MM, PARA DRENO - FORNECIMENTO E ASSENTAMENTO. AF_07/2021</t>
  </si>
  <si>
    <t xml:space="preserve"> COMP0164 </t>
  </si>
  <si>
    <t xml:space="preserve"> 16.2 </t>
  </si>
  <si>
    <t>TUBO DE PEAD CORRUGADO PERFURADO, DN 50 MM, PARA DRENO - FORNECIMENTO E ASSENTAMENTO. AF_07/2021</t>
  </si>
  <si>
    <t xml:space="preserve"> 89580 </t>
  </si>
  <si>
    <t xml:space="preserve"> 16.3 </t>
  </si>
  <si>
    <t>TUBO PVC, SÉRIE R, ÁGUA PLUVIAL, DN 150 MM, FORNECIDO E INSTALADO EM CONDUTORES VERTICAIS DE ÁGUAS PLUVIAIS. AF_12/2014</t>
  </si>
  <si>
    <t xml:space="preserve"> 89578 </t>
  </si>
  <si>
    <t xml:space="preserve"> 16.4 </t>
  </si>
  <si>
    <t>TUBO PVC, SÉRIE R, ÁGUA PLUVIAL, DN 100 MM, FORNECIDO E INSTALADO EM CONDUTORES VERTICAIS DE ÁGUAS PLUVIAIS. AF_12/2014</t>
  </si>
  <si>
    <t xml:space="preserve"> 89669 </t>
  </si>
  <si>
    <t xml:space="preserve"> 16.5 </t>
  </si>
  <si>
    <t>LUVA SIMPLES, PVC, SERIE R, ÁGUA PLUVIAL, DN 100 MM, JUNTA ELÁSTICA, FORNECIDO E INSTALADO EM CONDUTORES VERTICAIS DE ÁGUAS PLUVIAIS. AF_12/2014</t>
  </si>
  <si>
    <t xml:space="preserve"> 89584 </t>
  </si>
  <si>
    <t xml:space="preserve"> 16.6 </t>
  </si>
  <si>
    <t>JOELHO 90 GRAUS, PVC, SERIE R, ÁGUA PLUVIAL, DN 100 MM, JUNTA ELÁSTICA, FORNECIDO E INSTALADO EM CONDUTORES VERTICAIS DE ÁGUAS PLUVIAIS. AF_12/2014</t>
  </si>
  <si>
    <t xml:space="preserve"> 89585 </t>
  </si>
  <si>
    <t xml:space="preserve"> 16.7 </t>
  </si>
  <si>
    <t>JOELHO 45 GRAUS, PVC, SERIE R, ÁGUA PLUVIAL, DN 100 MM, JUNTA ELÁSTICA, FORNECIDO E INSTALADO EM CONDUTORES VERTICAIS DE ÁGUAS PLUVIAIS. AF_12/2014</t>
  </si>
  <si>
    <t xml:space="preserve"> HID-CXS-205 </t>
  </si>
  <si>
    <t xml:space="preserve"> 16.8 </t>
  </si>
  <si>
    <t>CAIXA DE DRENAGEM DE INSPEÇÃO/PASSAGEM EM ALVENARIA (60X60X80CM), REVESTIMENTO EM ARGAMASSA COM ADITIVO IMPERMEABILIZANTE, COM TAMPA EM GRELHA, INCLUSIVE ESCAVAÇÃO, REATERRO E TRANSPORTE E RETIRADA DO MATERIAL ESCAVADO (EM CAÇAMBA)</t>
  </si>
  <si>
    <t xml:space="preserve"> 16.9 </t>
  </si>
  <si>
    <t xml:space="preserve"> 16.10 </t>
  </si>
  <si>
    <t xml:space="preserve"> COMP0195 </t>
  </si>
  <si>
    <t xml:space="preserve"> 17.1.1 </t>
  </si>
  <si>
    <t>REDE DE CLIMATIZAÇÃO VRF, FORNECIMENTO E INSTALAÇÃO</t>
  </si>
  <si>
    <t xml:space="preserve"> 89357 </t>
  </si>
  <si>
    <t xml:space="preserve"> 17.2.1 </t>
  </si>
  <si>
    <t>TUBO, PVC, SOLDÁVEL, DN 32MM, INSTALADO EM RAMAL OU SUB-RAMAL DE ÁGUA - FORNECIMENTO E INSTALAÇÃO. AF_12/2014</t>
  </si>
  <si>
    <t xml:space="preserve"> 89403 </t>
  </si>
  <si>
    <t xml:space="preserve"> 17.2.2 </t>
  </si>
  <si>
    <t>TUBO, PVC, SOLDÁVEL, DN 32MM, INSTALADO Tubo PVC rígido, Perfurado 3mm cada 20cm, cor marrom, linha soldável</t>
  </si>
  <si>
    <t xml:space="preserve"> 17.2.3 </t>
  </si>
  <si>
    <t xml:space="preserve"> 17.2.4 </t>
  </si>
  <si>
    <t xml:space="preserve"> 89620 </t>
  </si>
  <si>
    <t xml:space="preserve"> 17.2.5 </t>
  </si>
  <si>
    <t>TE, PVC, SOLDÁVEL, DN 32MM, INSTALADO EM PRUMADA DE ÁGUA - FORNECIMENTO E INSTALAÇÃO. AF_12/2014</t>
  </si>
  <si>
    <t xml:space="preserve"> 060987 </t>
  </si>
  <si>
    <t xml:space="preserve"> 18.1 </t>
  </si>
  <si>
    <t>LUMINARIA EMBUTIDA LED 12X12 12W 3000K BRILIA 438237</t>
  </si>
  <si>
    <t xml:space="preserve"> 060121 </t>
  </si>
  <si>
    <t xml:space="preserve"> 18.2 </t>
  </si>
  <si>
    <t>LUMINARIA DE EMBUTIR PLAFON 18W LED BRANCO FRIO 22,5x22,5</t>
  </si>
  <si>
    <t xml:space="preserve"> 12022 </t>
  </si>
  <si>
    <t xml:space="preserve"> 18.3 </t>
  </si>
  <si>
    <t>Luminária de embutir aberta para lâmpada fluorescente 32/40w ou tubo led 2 x 18/20 w (tecnolux ref.fle-8157/232 ou similar), completa, com lampada tubo led - Rev 01</t>
  </si>
  <si>
    <t xml:space="preserve"> 1201001133 </t>
  </si>
  <si>
    <t>AGESUL</t>
  </si>
  <si>
    <t xml:space="preserve"> 18.4 </t>
  </si>
  <si>
    <t>REFLETOR RETANGULAR FECHADO LED, REF. FLOOD LIGHT IP 68, 250W, 26.000LM, COM DOIS MODULOS DA RCA OU SIMILAR - FORNECIMENTO E INSTALACAO</t>
  </si>
  <si>
    <t xml:space="preserve"> 060122 </t>
  </si>
  <si>
    <t xml:space="preserve"> 18.5 </t>
  </si>
  <si>
    <t>LUMINARIA PLAFON DE SOBREPOR REDONDO HOME LED 6W EMBRALUMI</t>
  </si>
  <si>
    <t xml:space="preserve"> 060057 </t>
  </si>
  <si>
    <t xml:space="preserve"> 18.6 </t>
  </si>
  <si>
    <t>LUMINARIA PUBLICA SUPER LED TIPO PETALA 100W 6500K</t>
  </si>
  <si>
    <t xml:space="preserve"> 12501 </t>
  </si>
  <si>
    <t xml:space="preserve"> 19.1.1 </t>
  </si>
  <si>
    <t>Bucha com arruela em liga especial zamak p/eletroduto 75mm, d=2 1/2"</t>
  </si>
  <si>
    <t xml:space="preserve"> 91940 </t>
  </si>
  <si>
    <t xml:space="preserve"> 19.1.2 </t>
  </si>
  <si>
    <t>CAIXA RETANGULAR 4" X 2" MÉDIA (1,30 M DO PISO), PVC, INSTALADA EM PAREDE - FORNECIMENTO E INSTALAÇÃO. AF_12/2015</t>
  </si>
  <si>
    <t xml:space="preserve"> 91943 </t>
  </si>
  <si>
    <t xml:space="preserve"> 19.1.3 </t>
  </si>
  <si>
    <t>CAIXA RETANGULAR 4" X 4" MÉDIA (1,30 M DO PISO), PVC, INSTALADA EM PAREDE - FORNECIMENTO E INSTALAÇÃO. AF_12/2015</t>
  </si>
  <si>
    <t xml:space="preserve"> 061394 </t>
  </si>
  <si>
    <t xml:space="preserve"> 19.1.4 </t>
  </si>
  <si>
    <t>LUVA ELETRODUTO PVC 2.1/2""</t>
  </si>
  <si>
    <t xml:space="preserve"> 101561 </t>
  </si>
  <si>
    <t xml:space="preserve"> 19.2.1 </t>
  </si>
  <si>
    <t>CABO DE COBRE FLEXÍVEL ISOLADO, 16 MM², 0,6/1,0 KV, PARA REDE AÉREA DE DISTRIBUIÇÃO DE ENERGIA ELÉTRICA DE BAIXA TENSÃO - FORNECIMENTO E INSTALAÇÃO. AF_07/2020 - AZUL CLARO</t>
  </si>
  <si>
    <t xml:space="preserve"> 19.2.2 </t>
  </si>
  <si>
    <t>CABO DE COBRE FLEXÍVEL ISOLADO, 16 MM², 0,6/1,0 KV, PARA REDE AÉREA DE DISTRIBUIÇÃO DE ENERGIA ELÉTRICA DE BAIXA TENSÃO - FORNECIMENTO E INSTALAÇÃO. AF_07/2020 - BRANCO</t>
  </si>
  <si>
    <t xml:space="preserve"> 19.2.3 </t>
  </si>
  <si>
    <t>CABO DE COBRE FLEXÍVEL ISOLADO, 16 MM², 0,6/1,0 KV, PARA REDE AÉREA DE DISTRIBUIÇÃO DE ENERGIA ELÉTRICA DE BAIXA TENSÃO - FORNECIMENTO E INSTALAÇÃO. AF_07/2020 - PRETO</t>
  </si>
  <si>
    <t xml:space="preserve"> 19.2.4 </t>
  </si>
  <si>
    <t>CABO DE COBRE FLEXÍVEL ISOLADO, 16 MM², 0,6/1,0 KV, PARA REDE AÉREA DE DISTRIBUIÇÃO DE ENERGIA ELÉTRICA DE BAIXA TENSÃO - FORNECIMENTO E INSTALAÇÃO. AF_07/2020 - VERMELHO</t>
  </si>
  <si>
    <t xml:space="preserve"> 92996 </t>
  </si>
  <si>
    <t xml:space="preserve"> 19.2.5 </t>
  </si>
  <si>
    <t>CABO DE COBRE FLEXÍVEL ISOLADO, 150 MM², ANTI-CHAMA 0,6/1,0 KV, PARA REDE ENTERRADA DE DISTRIBUIÇÃO DE ENERGIA ELÉTRICA - FORNECIMENTO E INSTALAÇÃO. AF_12/2021 - VERDE- AMARELO</t>
  </si>
  <si>
    <t xml:space="preserve"> 93002 </t>
  </si>
  <si>
    <t xml:space="preserve"> 19.2.6 </t>
  </si>
  <si>
    <t>CABO DE COBRE FLEXÍVEL ISOLADO, 300 MM², ANTI-CHAMA 0,6/1,0 KV, PARA REDE ENTERRADA DE DISTRIBUIÇÃO DE ENERGIA ELÉTRICA - FORNECIMENTO E INSTALAÇÃO. AF_12/2021 - AZUL CLARO</t>
  </si>
  <si>
    <t xml:space="preserve"> 19.2.7 </t>
  </si>
  <si>
    <t>CABO DE COBRE FLEXÍVEL ISOLADO, 300 MM², ANTI-CHAMA 0,6/1,0 KV, PARA REDE ENTERRADA DE DISTRIBUIÇÃO DE ENERGIA ELÉTRICA - FORNECIMENTO E INSTALAÇÃO. AF_12/2021 - BRANCO</t>
  </si>
  <si>
    <t xml:space="preserve"> 19.2.8 </t>
  </si>
  <si>
    <t>CABO DE COBRE FLEXÍVEL ISOLADO, 300 MM², ANTI-CHAMA 0,6/1,0 KV, PARA REDE ENTERRADA DE DISTRIBUIÇÃO DE ENERGIA ELÉTRICA - FORNECIMENTO E INSTALAÇÃO. AF_12/2021 - PRETO</t>
  </si>
  <si>
    <t xml:space="preserve"> 19.2.9 </t>
  </si>
  <si>
    <t>CABO DE COBRE FLEXÍVEL ISOLADO, 300 MM², ANTI-CHAMA 0,6/1,0 KV, PARA REDE ENTERRADA DE DISTRIBUIÇÃO DE ENERGIA ELÉTRICA - FORNECIMENTO E INSTALAÇÃO. AF_12/2021 - VERMELHO</t>
  </si>
  <si>
    <t xml:space="preserve"> 92992 </t>
  </si>
  <si>
    <t xml:space="preserve"> 19.2.10 </t>
  </si>
  <si>
    <t>CABO DE COBRE FLEXÍVEL ISOLADO, 95 MM², ANTI-CHAMA 0,6/1,0 KV, PARA REDE ENTERRADA DE DISTRIBUIÇÃO DE ENERGIA ELÉTRICA - FORNECIMENTO E INSTALAÇÃO. AF_12/2021 - AZUL CLARO</t>
  </si>
  <si>
    <t xml:space="preserve"> 19.2.11 </t>
  </si>
  <si>
    <t>CABO DE COBRE FLEXÍVEL ISOLADO, 95 MM², ANTI-CHAMA 0,6/1,0 KV, PARA REDE ENTERRADA DE DISTRIBUIÇÃO DE ENERGIA ELÉTRICA - FORNECIMENTO E INSTALAÇÃO. AF_12/2021 - BRANCO</t>
  </si>
  <si>
    <t xml:space="preserve"> 92988 </t>
  </si>
  <si>
    <t xml:space="preserve"> 19.2.12 </t>
  </si>
  <si>
    <t>CABO DE COBRE FLEXÍVEL ISOLADO, 50 MM², ANTI-CHAMA 0,6/1,0 KV, PARA REDE ENTERRADA DE DISTRIBUIÇÃO DE ENERGIA ELÉTRICA - FORNECIMENTO E INSTALAÇÃO. AF_12/2021 - VERDE-AMARELO</t>
  </si>
  <si>
    <t xml:space="preserve"> 92979 </t>
  </si>
  <si>
    <t xml:space="preserve"> 19.3.1 </t>
  </si>
  <si>
    <t>CABO DE COBRE FLEXÍVEL ISOLADO, 10 MM², ANTI-CHAMA 450/750 V, PARA DISTRIBUIÇÃO - FORNECIMENTO E INSTALAÇÃO. AF_12/2015 - AZUL CLARO</t>
  </si>
  <si>
    <t xml:space="preserve"> 19.3.2 </t>
  </si>
  <si>
    <t>CABO DE COBRE FLEXÍVEL ISOLADO, 10 MM², ANTI-CHAMA 450/750 V, PARA DISTRIBUIÇÃO - FORNECIMENTO E INSTALAÇÃO. AF_12/2015 - BRANCO</t>
  </si>
  <si>
    <t xml:space="preserve"> 19.3.3 </t>
  </si>
  <si>
    <t>CABO DE COBRE FLEXÍVEL ISOLADO, 10 MM², ANTI-CHAMA 450/750 V, PARA DISTRIBUIÇÃO - FORNECIMENTO E INSTALAÇÃO. AF_12/2015 - PRETO</t>
  </si>
  <si>
    <t xml:space="preserve"> 19.3.4 </t>
  </si>
  <si>
    <t>CABO DE COBRE FLEXÍVEL ISOLADO, 10 MM², ANTI-CHAMA 450/750 V, PARA DISTRIBUIÇÃO - FORNECIMENTO E INSTALAÇÃO. AF_12/2015 - VERDE-AMARELO</t>
  </si>
  <si>
    <t xml:space="preserve"> 19.3.5 </t>
  </si>
  <si>
    <t>CABO DE COBRE FLEXÍVEL ISOLADO, 10 MM², ANTI-CHAMA 450/750 V, PARA DISTRIBUIÇÃO - FORNECIMENTO E INSTALAÇÃO. AF_12/2015- VERMELHO</t>
  </si>
  <si>
    <t xml:space="preserve"> 92981 </t>
  </si>
  <si>
    <t xml:space="preserve"> 19.3.6 </t>
  </si>
  <si>
    <t>CABO DE COBRE FLEXÍVEL ISOLADO, 16 MM², ANTI-CHAMA 450/750 V, PARA DISTRIBUIÇÃO - FORNECIMENTO E INSTALAÇÃO. AF_12/2015 - AZUL CLARO</t>
  </si>
  <si>
    <t xml:space="preserve"> 19.3.7 </t>
  </si>
  <si>
    <t>CABO DE COBRE FLEXÍVEL ISOLADO, 16 MM², ANTI-CHAMA 450/750 V, PARA DISTRIBUIÇÃO - FORNECIMENTO E INSTALAÇÃO. AF_12/2015 - BRANCO</t>
  </si>
  <si>
    <t xml:space="preserve"> 19.3.8 </t>
  </si>
  <si>
    <t>CABO DE COBRE FLEXÍVEL ISOLADO, 16 MM², ANTI-CHAMA 450/750 V, PARA DISTRIBUIÇÃO - FORNECIMENTO E INSTALAÇÃO. AF_12/2015 - PRETO</t>
  </si>
  <si>
    <t xml:space="preserve"> 19.3.9 </t>
  </si>
  <si>
    <t>CABO DE COBRE FLEXÍVEL ISOLADO, 16 MM², ANTI-CHAMA 450/750 V, PARA DISTRIBUIÇÃO - FORNECIMENTO E INSTALAÇÃO. AF_12/2015 - VEERDE-AMARELO</t>
  </si>
  <si>
    <t xml:space="preserve"> 19.3.10 </t>
  </si>
  <si>
    <t>CABO DE COBRE FLEXÍVEL ISOLADO, 16 MM², ANTI-CHAMA 450/750 V, PARA DISTRIBUIÇÃO - FORNECIMENTO E INSTALAÇÃO. AF_12/2015 - VERMELHO</t>
  </si>
  <si>
    <t xml:space="preserve"> 91926 </t>
  </si>
  <si>
    <t xml:space="preserve"> 19.3.11 </t>
  </si>
  <si>
    <t>CABO DE COBRE FLEXÍVEL ISOLADO, 2,5 MM², ANTI-CHAMA 450/750 V, PARA CIRCUITOS TERMINAIS - FORNECIMENTO E INSTALAÇÃO. AF_12/2015 - AMARELO</t>
  </si>
  <si>
    <t xml:space="preserve"> 19.3.12 </t>
  </si>
  <si>
    <t>CABO DE COBRE FLEXÍVEL ISOLADO, 2,5 MM², ANTI-CHAMA 450/750 V, PARA CIRCUITOS TERMINAIS - FORNECIMENTO E INSTALAÇÃO. AF_12/2015 - AZUL CLARO</t>
  </si>
  <si>
    <t xml:space="preserve"> 19.3.13 </t>
  </si>
  <si>
    <t>CABO DE COBRE FLEXÍVEL ISOLADO, 2,5 MM², ANTI-CHAMA 450/750 V, PARA CIRCUITOS TERMINAIS - FORNECIMENTO E INSTALAÇÃO. AF_12/2015 - BRANCO</t>
  </si>
  <si>
    <t xml:space="preserve"> 19.3.14 </t>
  </si>
  <si>
    <t>CABO DE COBRE FLEXÍVEL ISOLADO, 2,5 MM², ANTI-CHAMA 450/750 V, PARA CIRCUITOS TERMINAIS - FORNECIMENTO E INSTALAÇÃO. AF_12/2015 - PRETO</t>
  </si>
  <si>
    <t xml:space="preserve"> 19.3.15 </t>
  </si>
  <si>
    <t>CABO DE COBRE FLEXÍVEL ISOLADO, 2,5 MM², ANTI-CHAMA 450/750 V, PARA CIRCUITOS TERMINAIS - FORNECIMENTO E INSTALAÇÃO. AF_12/2015 - VERDE-AMARELO</t>
  </si>
  <si>
    <t xml:space="preserve"> 19.3.16 </t>
  </si>
  <si>
    <t>CABO DE COBRE FLEXÍVEL ISOLADO, 2,5 MM², ANTI-CHAMA 450/750 V, PARA CIRCUITOS TERMINAIS - FORNECIMENTO E INSTALAÇÃO. AF_12/2015 - VERMELHO</t>
  </si>
  <si>
    <t xml:space="preserve"> 101888 </t>
  </si>
  <si>
    <t xml:space="preserve"> 19.3.17 </t>
  </si>
  <si>
    <t>CABO DE COBRE ISOLADO, 25 MM², ANTI-CHAMA 450/750 V, INSTALADO EM ELETROCALHA OU PERFILADO - FORNECIMENTO E INSTALAÇÃO. AF_10/2020 - AZUL CLARO</t>
  </si>
  <si>
    <t xml:space="preserve"> 19.3.18 </t>
  </si>
  <si>
    <t>CABO DE COBRE ISOLADO, 25 MM², ANTI-CHAMA 450/750 V, INSTALADO EM ELETROCALHA OU PERFILADO - FORNECIMENTO E INSTALAÇÃO. AF_10/2020 - BRANCO</t>
  </si>
  <si>
    <t xml:space="preserve"> 19.3.19 </t>
  </si>
  <si>
    <t>CABO DE COBRE ISOLADO, 25 MM², ANTI-CHAMA 450/750 V, INSTALADO EM ELETROCALHA OU PERFILADO - FORNECIMENTO E INSTALAÇÃO. AF_10/2020 - PRETO</t>
  </si>
  <si>
    <t xml:space="preserve"> 19.3.20 </t>
  </si>
  <si>
    <t>CABO DE COBRE ISOLADO, 25 MM², ANTI-CHAMA 450/750 V, INSTALADO EM ELETROCALHA OU PERFILADO - FORNECIMENTO E INSTALAÇÃO. AF_10/2020 - VERMELHO</t>
  </si>
  <si>
    <t xml:space="preserve"> 92985 </t>
  </si>
  <si>
    <t xml:space="preserve"> 19.3.21 </t>
  </si>
  <si>
    <t>CABO DE COBRE FLEXÍVEL ISOLADO, 35 MM², ANTI-CHAMA 450/750 V, PARA DISTRIBUIÇÃO - FORNECIMENTO E INSTALAÇÃO. AF_12/2015 - azul claro</t>
  </si>
  <si>
    <t xml:space="preserve"> 19.3.22 </t>
  </si>
  <si>
    <t>CABO DE COBRE FLEXÍVEL ISOLADO, 35 MM², ANTI-CHAMA 450/750 V, PARA DISTRIBUIÇÃO - FORNECIMENTO E INSTALAÇÃO. AF_12/2015 - branco</t>
  </si>
  <si>
    <t xml:space="preserve"> 19.3.23 </t>
  </si>
  <si>
    <t>CABO DE COBRE FLEXÍVEL ISOLADO, 35 MM², ANTI-CHAMA 450/750 V, PARA DISTRIBUIÇÃO - FORNECIMENTO E INSTALAÇÃO. AF_12/2015 preto</t>
  </si>
  <si>
    <t xml:space="preserve"> 19.3.24 </t>
  </si>
  <si>
    <t>CABO DE COBRE FLEXÍVEL ISOLADO, 35 MM², ANTI-CHAMA 450/750 V, PARA DISTRIBUIÇÃO - FORNECIMENTO E INSTALAÇÃO. AF_12/2015 - vermelho</t>
  </si>
  <si>
    <t xml:space="preserve"> 91928 </t>
  </si>
  <si>
    <t xml:space="preserve"> 19.3.25 </t>
  </si>
  <si>
    <t>CABO DE COBRE FLEXÍVEL ISOLADO, 4 MM², ANTI-CHAMA 450/750 V, PARA CIRCUITOS TERMINAIS - FORNECIMENTO E INSTALAÇÃO. AF_12/2015 - BRANCO</t>
  </si>
  <si>
    <t xml:space="preserve"> 19.3.26 </t>
  </si>
  <si>
    <t>CABO DE COBRE FLEXÍVEL ISOLADO, 4 MM², ANTI-CHAMA 450/750 V, PARA CIRCUITOS TERMINAIS - FORNECIMENTO E INSTALAÇÃO. AF_12/2015 - PRETO</t>
  </si>
  <si>
    <t xml:space="preserve"> 19.3.27 </t>
  </si>
  <si>
    <t>CABO DE COBRE FLEXÍVEL ISOLADO, 4 MM², ANTI-CHAMA 450/750 V, PARA CIRCUITOS TERMINAIS - FORNECIMENTO E INSTALAÇÃO. AF_12/2015 - VERMELHO</t>
  </si>
  <si>
    <t xml:space="preserve"> 91930 </t>
  </si>
  <si>
    <t xml:space="preserve"> 19.3.28 </t>
  </si>
  <si>
    <t>CABO DE COBRE FLEXÍVEL ISOLADO, 6 MM², ANTI-CHAMA 450/750 V, PARA CIRCUITOS TERMINAIS - FORNECIMENTO E INSTALAÇÃO. AF_12/2015 - BRANCO</t>
  </si>
  <si>
    <t xml:space="preserve"> 19.3.29 </t>
  </si>
  <si>
    <t>CABO DE COBRE FLEXÍVEL ISOLADO, 6 MM², ANTI-CHAMA 450/750 V, PARA CIRCUITOS TERMINAIS - FORNECIMENTO E INSTALAÇÃO. AF_12/2015 - PRETO</t>
  </si>
  <si>
    <t xml:space="preserve"> 19.3.30 </t>
  </si>
  <si>
    <t>CABO DE COBRE FLEXÍVEL ISOLADO, 6 MM², ANTI-CHAMA 450/750 V, PARA CIRCUITOS TERMINAIS - FORNECIMENTO E INSTALAÇÃO. AF_12/2015 - VERDE-AMARELO</t>
  </si>
  <si>
    <t xml:space="preserve"> 19.3.31 </t>
  </si>
  <si>
    <t>CABO DE COBRE FLEXÍVEL ISOLADO, 6 MM², ANTI-CHAMA 450/750 V, PARA CIRCUITOS TERMINAIS - FORNECIMENTO E INSTALAÇÃO. AF_12/2015 - VERMELHO</t>
  </si>
  <si>
    <t xml:space="preserve"> 97881 </t>
  </si>
  <si>
    <t xml:space="preserve"> 19.4.1 </t>
  </si>
  <si>
    <t>CAIXA ENTERRADA ELÉTRICA RETANGULAR, EM CONCRETO PRÉ-MOLDADO, FUNDO COM BRITA, DIMENSÕES INTERNAS: 0,3X0,3X0,3 M. AF_12/2020</t>
  </si>
  <si>
    <t xml:space="preserve"> 97882 </t>
  </si>
  <si>
    <t xml:space="preserve"> 19.4.2 </t>
  </si>
  <si>
    <t>CAIXA ENTERRADA ELÉTRICA RETANGULAR, EM CONCRETO PRÉ-MOLDADO, FUNDO COM BRITA, DIMENSÕES INTERNAS: 0,4X0,4X0,4 M. AF_12/2020</t>
  </si>
  <si>
    <t xml:space="preserve"> 19.5.1 </t>
  </si>
  <si>
    <t xml:space="preserve"> 91963 </t>
  </si>
  <si>
    <t xml:space="preserve"> 19.5.2 </t>
  </si>
  <si>
    <t>INTERRUPTOR SIMPLES (1 MÓDULO) COM INTERRUPTOR PARALELO (2 MÓDULOS), 10A/250V, INCLUINDO SUPORTE E PLACA - FORNECIMENTO E INSTALAÇÃO. AF_12/2015</t>
  </si>
  <si>
    <t xml:space="preserve"> 91979 </t>
  </si>
  <si>
    <t xml:space="preserve"> 19.5.3 </t>
  </si>
  <si>
    <t>INTERRUPTOR INTERMEDIÁRIO (1 MÓDULO), 10A/250V, INCLUINDO SUPORTE E PLACA - FORNECIMENTO E INSTALAÇÃO. AF_09/2017</t>
  </si>
  <si>
    <t xml:space="preserve"> 91955 </t>
  </si>
  <si>
    <t xml:space="preserve"> 19.5.4 </t>
  </si>
  <si>
    <t>INTERRUPTOR PARALELO (1 MÓDULO), 10A/250V, INCLUINDO SUPORTE E PLACA - FORNECIMENTO E INSTALAÇÃO. AF_12/2015</t>
  </si>
  <si>
    <t xml:space="preserve"> 91961 </t>
  </si>
  <si>
    <t xml:space="preserve"> 19.5.5 </t>
  </si>
  <si>
    <t>INTERRUPTOR PARALELO (2 MÓDULOS), 10A/250V, INCLUINDO SUPORTE E PLACA - FORNECIMENTO E INSTALAÇÃO. AF_12/2015</t>
  </si>
  <si>
    <t xml:space="preserve"> 91957 </t>
  </si>
  <si>
    <t xml:space="preserve"> 19.5.6 </t>
  </si>
  <si>
    <t>INTERRUPTOR SIMPLES (1 MÓDULO) COM INTERRUPTOR PARALELO (1 MÓDULO), 10A/250V, INCLUINDO SUPORTE E PLACA - FORNECIMENTO E INSTALAÇÃO. AF_12/2015</t>
  </si>
  <si>
    <t xml:space="preserve"> 91953 </t>
  </si>
  <si>
    <t xml:space="preserve"> 19.5.7 </t>
  </si>
  <si>
    <t>INTERRUPTOR SIMPLES (1 MÓDULO), 10A/250V, INCLUINDO SUPORTE E PLACA - FORNECIMENTO E INSTALAÇÃO. AF_12/2015</t>
  </si>
  <si>
    <t xml:space="preserve"> 91959 </t>
  </si>
  <si>
    <t xml:space="preserve"> 19.5.8 </t>
  </si>
  <si>
    <t>INTERRUPTOR SIMPLES (2 MÓDULOS), 10A/250V, INCLUINDO SUPORTE E PLACA - FORNECIMENTO E INSTALAÇÃO. AF_12/2015</t>
  </si>
  <si>
    <t xml:space="preserve"> 91967 </t>
  </si>
  <si>
    <t xml:space="preserve"> 19.5.9 </t>
  </si>
  <si>
    <t>INTERRUPTOR SIMPLES (3 MÓDULOS), 10A/250V, INCLUINDO SUPORTE E PLACA - FORNECIMENTO E INSTALAÇÃO. AF_12/2015</t>
  </si>
  <si>
    <t xml:space="preserve"> 9517 </t>
  </si>
  <si>
    <t xml:space="preserve"> 19.5.10 </t>
  </si>
  <si>
    <t>Placa 4"x2" com furo</t>
  </si>
  <si>
    <t xml:space="preserve"> 8998 </t>
  </si>
  <si>
    <t xml:space="preserve"> 19.5.11 </t>
  </si>
  <si>
    <t>Placa cega para caixa de pvc 4"x 4", p/eletroduto</t>
  </si>
  <si>
    <t xml:space="preserve"> 19.5.12 </t>
  </si>
  <si>
    <t>INTERRUPTOR SIMPLES (1 MÓDULO), 10A/250V, INCLUINDO SUPORTE E PLACA - FORNECIMENTO E INSTALAÇÃO. AF_12/2015 - PLACA P/ 1 FUNÇÃO</t>
  </si>
  <si>
    <t xml:space="preserve"> 19.5.13 </t>
  </si>
  <si>
    <t>INTERRUPTOR SIMPLES (2 MÓDULOS), 10A/250V, INCLUINDO SUPORTE E PLACA - FORNECIMENTO E INSTALAÇÃO. AF_12/2015 - PLACA P/ 2 FUNÇÕES</t>
  </si>
  <si>
    <t xml:space="preserve"> 91992 </t>
  </si>
  <si>
    <t xml:space="preserve"> 19.5.14 </t>
  </si>
  <si>
    <t>TOMADA ALTA DE EMBUTIR (1 MÓDULO), 2P+T 10 A, INCLUINDO SUPORTE E PLACA - FORNECIMENTO E INSTALAÇÃO. AF_12/2015</t>
  </si>
  <si>
    <t xml:space="preserve"> 12984 </t>
  </si>
  <si>
    <t xml:space="preserve"> 19.5.15 </t>
  </si>
  <si>
    <t>Placa cega para caixa de pvc 4" x 2", para tomadas e interruptores</t>
  </si>
  <si>
    <t xml:space="preserve"> 92035 </t>
  </si>
  <si>
    <t xml:space="preserve"> 19.5.16 </t>
  </si>
  <si>
    <t>INTERRUPTOR SIMPLES (1 MÓDULO), INTERRUPTOR PARALELO (1 MÓDULO) E 1 TOMADA DE EMBUTIR 2P+T 10 A,  INCLUINDO SUPORTE E PLACA - FORNECIMENTO E INSTALAÇÃO. AF_12/2015</t>
  </si>
  <si>
    <t xml:space="preserve"> COMP0170 </t>
  </si>
  <si>
    <t xml:space="preserve"> 19.5.17 </t>
  </si>
  <si>
    <t xml:space="preserve"> 19.5.18 </t>
  </si>
  <si>
    <t xml:space="preserve"> COMP0172 </t>
  </si>
  <si>
    <t xml:space="preserve"> 19.5.19 </t>
  </si>
  <si>
    <t>Tomada hexagonal (NBR 14136) (2) 2P+T 20A - Placa 4x4"</t>
  </si>
  <si>
    <t xml:space="preserve"> 19.5.20 </t>
  </si>
  <si>
    <t xml:space="preserve"> 073012 </t>
  </si>
  <si>
    <t xml:space="preserve"> 19.5.21 </t>
  </si>
  <si>
    <t>EXAUSTOR INDUSTRIAL LEVE MONOFASICO 500mm MODELO EAC500-M4</t>
  </si>
  <si>
    <t xml:space="preserve"> 060496 </t>
  </si>
  <si>
    <t xml:space="preserve"> 19.5.22 </t>
  </si>
  <si>
    <t>ARANDELA LED 18W BRANCO FRIO TIPO TARTARUGA</t>
  </si>
  <si>
    <t xml:space="preserve"> 93672 </t>
  </si>
  <si>
    <t xml:space="preserve"> 19.6.1 </t>
  </si>
  <si>
    <t>DISJUNTOR TRIPOLAR TIPO DIN, CORRENTE NOMINAL DE 40A - FORNECIMENTO E INSTALAÇÃO. AF_10/2020</t>
  </si>
  <si>
    <t xml:space="preserve"> 93673 </t>
  </si>
  <si>
    <t xml:space="preserve"> 19.6.2 </t>
  </si>
  <si>
    <t>DISJUNTOR TRIPOLAR TIPO DIN, CORRENTE NOMINAL DE 50A - FORNECIMENTO E INSTALAÇÃO. AF_10/2020</t>
  </si>
  <si>
    <t xml:space="preserve"> 101894 </t>
  </si>
  <si>
    <t xml:space="preserve"> 19.6.3 </t>
  </si>
  <si>
    <t>DISJUNTOR TRIPOLAR TIPO NEMA, CORRENTE NOMINAL DE 60 ATÉ 100A - FORNECIMENTO E INSTALAÇÃO. AF_10/2020 - 63A - 3KA</t>
  </si>
  <si>
    <t xml:space="preserve"> 19.6.4 </t>
  </si>
  <si>
    <t>DISJUNTOR TRIPOLAR TIPO NEMA, CORRENTE NOMINAL DE 60 ATÉ 100A - FORNECIMENTO E INSTALAÇÃO. AF_10/2020 - 70 A - 3KA</t>
  </si>
  <si>
    <t xml:space="preserve"> 19.6.5 </t>
  </si>
  <si>
    <t>DISJUNTOR TRIPOLAR TIPO NEMA, CORRENTE NOMINAL DE 60 ATÉ 100A - FORNECIMENTO E INSTALAÇÃO. AF_10/2020 - 80 A - 10KA</t>
  </si>
  <si>
    <t xml:space="preserve"> 19.6.6 </t>
  </si>
  <si>
    <t>DISJUNTOR TRIPOLAR TIPO NEMA, CORRENTE NOMINAL DE 60 ATÉ 100A - FORNECIMENTO E INSTALAÇÃO. AF_10/2020 - 90A- 10KA</t>
  </si>
  <si>
    <t xml:space="preserve"> 93653 </t>
  </si>
  <si>
    <t xml:space="preserve"> 19.6.7 </t>
  </si>
  <si>
    <t>DISJUNTOR MONOPOLAR TIPO DIN, CORRENTE NOMINAL DE 10A - FORNECIMENTO E INSTALAÇÃO. AF_10/2020</t>
  </si>
  <si>
    <t xml:space="preserve"> 93654 </t>
  </si>
  <si>
    <t xml:space="preserve"> 19.6.8 </t>
  </si>
  <si>
    <t>DISJUNTOR MONOPOLAR TIPO DIN, CORRENTE NOMINAL DE 16A - FORNECIMENTO E INSTALAÇÃO. AF_10/2020</t>
  </si>
  <si>
    <t xml:space="preserve"> 19.6.9 </t>
  </si>
  <si>
    <t xml:space="preserve"> 93660 </t>
  </si>
  <si>
    <t xml:space="preserve"> 19.6.10 </t>
  </si>
  <si>
    <t>DISJUNTOR BIPOLAR TIPO DIN, CORRENTE NOMINAL DE 10A - FORNECIMENTO E INSTALAÇÃO. AF_10/2020</t>
  </si>
  <si>
    <t xml:space="preserve"> 93661 </t>
  </si>
  <si>
    <t xml:space="preserve"> 19.6.11 </t>
  </si>
  <si>
    <t>DISJUNTOR BIPOLAR TIPO DIN, CORRENTE NOMINAL DE 16A - FORNECIMENTO E INSTALAÇÃO. AF_10/2020</t>
  </si>
  <si>
    <t xml:space="preserve"> 93664 </t>
  </si>
  <si>
    <t xml:space="preserve"> 19.6.12 </t>
  </si>
  <si>
    <t>DISJUNTOR BIPOLAR TIPO DIN, CORRENTE NOMINAL DE 32A - FORNECIMENTO E INSTALAÇÃO. AF_10/2020</t>
  </si>
  <si>
    <t xml:space="preserve"> 101896 </t>
  </si>
  <si>
    <t xml:space="preserve"> 19.6.13 </t>
  </si>
  <si>
    <t>DISJUNTOR TERMOMAGNÉTICO TRIPOLAR , CORRENTE NOMINAL DE 200A - FORNECIMENTO E INSTALAÇÃO. AF_10/2020</t>
  </si>
  <si>
    <t xml:space="preserve"> 101898 </t>
  </si>
  <si>
    <t xml:space="preserve"> 19.6.14 </t>
  </si>
  <si>
    <t>DISJUNTOR TERMOMAGNÉTICO TRIPOLAR , CORRENTE NOMINAL DE 400A - FORNECIMENTO E INSTALAÇÃO. AF_10/2020</t>
  </si>
  <si>
    <t xml:space="preserve"> 19.6.15 </t>
  </si>
  <si>
    <t xml:space="preserve"> 9041 </t>
  </si>
  <si>
    <t xml:space="preserve"> 19.6.16 </t>
  </si>
  <si>
    <t>Dispositivo de proteção contra surto de tensão DPS 60kA - 275v</t>
  </si>
  <si>
    <t xml:space="preserve"> 071457 </t>
  </si>
  <si>
    <t>AGETOP CIVIL</t>
  </si>
  <si>
    <t xml:space="preserve"> 19.6.17 </t>
  </si>
  <si>
    <t>INTERRUPTOR DIFERENCIAL RESIDUAL (D.R.) TETRAPOLAR DE 63A-30mA</t>
  </si>
  <si>
    <t>Un</t>
  </si>
  <si>
    <t xml:space="preserve"> 064819 </t>
  </si>
  <si>
    <t xml:space="preserve"> 19.6.18 </t>
  </si>
  <si>
    <t>DISPOSITIVO DIF.RESIDUAL DR ALTA SENS. TETRAP.80A</t>
  </si>
  <si>
    <t xml:space="preserve"> 91857 </t>
  </si>
  <si>
    <t xml:space="preserve"> 19.7.1 </t>
  </si>
  <si>
    <t>ELETRODUTO FLEXÍVEL CORRUGADO REFORÇADO, PVC, DN 32 MM (1"), PARA CIRCUITOS TERMINAIS, INSTALADO EM PAREDE - FORNECIMENTO E INSTALAÇÃO. AF_12/2015</t>
  </si>
  <si>
    <t xml:space="preserve"> 91855 </t>
  </si>
  <si>
    <t xml:space="preserve"> 19.7.2 </t>
  </si>
  <si>
    <t>ELETRODUTO FLEXÍVEL CORRUGADO REFORÇADO, PVC, DN 25 MM (3/4"), PARA CIRCUITOS TERMINAIS, INSTALADO EM PAREDE - FORNECIMENTO E INSTALAÇÃO. AF_12/2015</t>
  </si>
  <si>
    <t xml:space="preserve"> 93008 </t>
  </si>
  <si>
    <t xml:space="preserve"> 19.7.3 </t>
  </si>
  <si>
    <t>ELETRODUTO RÍGIDO ROSCÁVEL, PVC, DN 50 MM (1 1/2"), PARA REDE ENTERRADA DE DISTRIBUIÇÃO DE ENERGIA ELÉTRICA - FORNECIMENTO E INSTALAÇÃO. AF_12/2021</t>
  </si>
  <si>
    <t xml:space="preserve"> 91873 </t>
  </si>
  <si>
    <t xml:space="preserve"> 19.7.4 </t>
  </si>
  <si>
    <t>ELETRODUTO RÍGIDO ROSCÁVEL, PVC, DN 40 MM (1 1/4"), PARA CIRCUITOS TERMINAIS, INSTALADO EM PAREDE - FORNECIMENTO E INSTALAÇÃO. AF_12/2015</t>
  </si>
  <si>
    <t xml:space="preserve"> 93009 </t>
  </si>
  <si>
    <t xml:space="preserve"> 19.7.5 </t>
  </si>
  <si>
    <t>ELETRODUTO RÍGIDO ROSCÁVEL, PVC, DN 60 MM (2"), PARA REDE ENTERRADA DE DISTRIBUIÇÃO DE ENERGIA ELÉTRICA - FORNECIMENTO E INSTALAÇÃO. AF_12/2021</t>
  </si>
  <si>
    <t xml:space="preserve"> 93011 </t>
  </si>
  <si>
    <t xml:space="preserve"> 19.7.6 </t>
  </si>
  <si>
    <t>ELETRODUTO RÍGIDO ROSCÁVEL, PVC, DN 85 MM (3"), PARA REDE ENTERRADA DE DISTRIBUIÇÃO DE ENERGIA ELÉTRICA - FORNECIMENTO E INSTALAÇÃO. AF_12/2021</t>
  </si>
  <si>
    <t xml:space="preserve"> 93012 </t>
  </si>
  <si>
    <t xml:space="preserve"> 19.7.7 </t>
  </si>
  <si>
    <t>ELETRODUTO RÍGIDO ROSCÁVEL, PVC, DN 110 MM (4"), PARA REDE ENTERRADA DE DISTRIBUIÇÃO DE ENERGIA ELÉTRICA - FORNECIMENTO E INSTALAÇÃO. AF_12/2021</t>
  </si>
  <si>
    <t xml:space="preserve"> 101879 </t>
  </si>
  <si>
    <t xml:space="preserve"> 19.8.1 </t>
  </si>
  <si>
    <t>QUADRO DE DISTRIBUIÇÃO DE ENERGIA EM CHAPA DE AÇO GALVANIZADO, DE EMBUTIR, COM BARRAMENTO TRIFÁSICO, PARA 24 DISJUNTORES DIN 100A - FORNECIMENTO E INSTALAÇÃO. AF_10/2020</t>
  </si>
  <si>
    <t xml:space="preserve"> COMP0173 </t>
  </si>
  <si>
    <t xml:space="preserve"> 19.8.2 </t>
  </si>
  <si>
    <t>Quadro de distribuição universal de embutir, para disjuntores 44 DIN / 32 Bolt-on - 150 A - sem componentes</t>
  </si>
  <si>
    <t xml:space="preserve"> COMP0174 </t>
  </si>
  <si>
    <t xml:space="preserve"> 19.8.3 </t>
  </si>
  <si>
    <t>Quadro de distribuição universal de embutir, para disjuntores 56 DIN / 40 Bolt-on - 225 A - sem componentes</t>
  </si>
  <si>
    <t xml:space="preserve"> 19.9.1 </t>
  </si>
  <si>
    <t xml:space="preserve"> 061359 </t>
  </si>
  <si>
    <t xml:space="preserve"> 20.1.1 </t>
  </si>
  <si>
    <t>CONECTOR FEMEA PARA RJ45</t>
  </si>
  <si>
    <t xml:space="preserve"> 067395 </t>
  </si>
  <si>
    <t xml:space="preserve"> 20.1.2 </t>
  </si>
  <si>
    <t>CENTRAL PABX INTELBRAS IMPACTA 220 - 0/0</t>
  </si>
  <si>
    <t xml:space="preserve"> 059250 </t>
  </si>
  <si>
    <t xml:space="preserve"> 20.1.3 </t>
  </si>
  <si>
    <t>PATCH PANEL 24 PORTAS CAT 6 19""</t>
  </si>
  <si>
    <t xml:space="preserve"> 20.1.4 </t>
  </si>
  <si>
    <t xml:space="preserve"> 059436 </t>
  </si>
  <si>
    <t xml:space="preserve"> 20.1.5 </t>
  </si>
  <si>
    <t>CABO UTP CAT. 6</t>
  </si>
  <si>
    <t xml:space="preserve"> ELE-CXS-080 </t>
  </si>
  <si>
    <t xml:space="preserve"> 20.1.6 </t>
  </si>
  <si>
    <t>CAIXA DE PASSAGEM PARA PISO, METÁLICA, TAMPA ANTIDERRAPANTE, 300 X 300 X 120 CM</t>
  </si>
  <si>
    <t xml:space="preserve"> 98307 </t>
  </si>
  <si>
    <t xml:space="preserve"> 20.1.7 </t>
  </si>
  <si>
    <t>TOMADA DE REDE RJ45 - FORNECIMENTO E INSTALAÇÃO. AF_11/2019</t>
  </si>
  <si>
    <t xml:space="preserve"> 20.1.8 </t>
  </si>
  <si>
    <t xml:space="preserve"> 91937 </t>
  </si>
  <si>
    <t xml:space="preserve"> 20.1.9 </t>
  </si>
  <si>
    <t>CAIXA OCTOGONAL 3" X 3", PVC, INSTALADA EM LAJE - FORNECIMENTO E INSTALAÇÃO. AF_12/2015</t>
  </si>
  <si>
    <t xml:space="preserve"> 059106 </t>
  </si>
  <si>
    <t xml:space="preserve"> 20.1.10 </t>
  </si>
  <si>
    <t>PLACA COM UM FURO IMPERIA BRANCO IRIEL P/ SAIDA CABO ANTENA</t>
  </si>
  <si>
    <t xml:space="preserve"> 062200 </t>
  </si>
  <si>
    <t xml:space="preserve"> 20.1.11 </t>
  </si>
  <si>
    <t>TOMADA ANTENA TV 4X2 E PLACA BRANCO COMPOSE WEG</t>
  </si>
  <si>
    <t xml:space="preserve"> 059252 </t>
  </si>
  <si>
    <t xml:space="preserve"> 20.1.12 </t>
  </si>
  <si>
    <t>SWITCH WIRED TP - LINK GIGABIT 24 PORTAS TL - SG1024D.</t>
  </si>
  <si>
    <t xml:space="preserve"> 9221 </t>
  </si>
  <si>
    <t xml:space="preserve"> 21.1 </t>
  </si>
  <si>
    <t>Extintor de pó químico ABC, capacidade 8 kg, alcance médio do jato 5m , tempo de descarga 12s, NBR9443, 9444, 10721</t>
  </si>
  <si>
    <t xml:space="preserve"> 101909 </t>
  </si>
  <si>
    <t xml:space="preserve"> 21.2 </t>
  </si>
  <si>
    <t>EXTINTOR DE INCÊNDIO PORTÁTIL COM CARGA DE PQS DE 6 KG, CLASSE BC - FORNECIMENTO E INSTALAÇÃO. AF_10/2020_P</t>
  </si>
  <si>
    <t xml:space="preserve"> 97599 </t>
  </si>
  <si>
    <t xml:space="preserve"> 21.3 </t>
  </si>
  <si>
    <t>LUMINÁRIA DE EMERGÊNCIA, COM 30 LÂMPADAS LED DE 2 W, SEM REATOR - FORNECIMENTO E INSTALAÇÃO. AF_02/2020</t>
  </si>
  <si>
    <t xml:space="preserve"> 055035 </t>
  </si>
  <si>
    <t xml:space="preserve"> 21.4 </t>
  </si>
  <si>
    <t>PLACA FOTOLUMINESCENTE SAIDA DE EMERGENCIA 25x10cm</t>
  </si>
  <si>
    <t xml:space="preserve"> 12887 </t>
  </si>
  <si>
    <t xml:space="preserve"> 21.5 </t>
  </si>
  <si>
    <t>Placa de sinalizacao, fotoluminescente, 38x19 cm, em pvc , com logotipo "Comando manual de alarme de incêndio"- Placa E2</t>
  </si>
  <si>
    <t xml:space="preserve"> 10446 </t>
  </si>
  <si>
    <t xml:space="preserve"> 21.6 </t>
  </si>
  <si>
    <t>Avisador sonoro tipo sirene para incêndio - Fornecimento</t>
  </si>
  <si>
    <t xml:space="preserve"> 058003 </t>
  </si>
  <si>
    <t xml:space="preserve"> 21.7 </t>
  </si>
  <si>
    <t>ACIONADOR MANUAL DE ALARME CONTRA INCENDIO</t>
  </si>
  <si>
    <t xml:space="preserve"> 96765 </t>
  </si>
  <si>
    <t xml:space="preserve"> 21.8 </t>
  </si>
  <si>
    <t>ABRIGO PARA HIDRANTE, 90X60X17CM, COM REGISTRO GLOBO ANGULAR 45 GRAUS 2 1/2", ADAPTADOR STORZ 2 1/2", MANGUEIRA DE INCÊNDIO 20M, REDUÇÃO 2 1/2" X 1 1/2" E ESGUICHO EM LATÃO 1 1/2" - FORNECIMENTO E INSTALAÇÃO. AF_10/2020</t>
  </si>
  <si>
    <t xml:space="preserve"> 103019 </t>
  </si>
  <si>
    <t xml:space="preserve"> 21.9 </t>
  </si>
  <si>
    <t>REGISTRO OU VÁLVULA GLOBO ANGULAR EM LATÃO, PARA HIDRANTES EM INSTALAÇÃO PREDIAL DE INCÊNDIO, 45 GRAUS, 2 1/2" - FORNECIMENTO E INSTALAÇÃO. AF_08/2021</t>
  </si>
  <si>
    <t xml:space="preserve"> 102122 </t>
  </si>
  <si>
    <t xml:space="preserve"> 21.10 </t>
  </si>
  <si>
    <t>BOMBA CENTRÍFUGA, TRIFÁSICA, 10 CV OU 9,86 HP, HM 85 A 140 M, Q 4,2 A 14,9 M3/H - FORNECIMENTO E INSTALAÇÃO. AF_12/2020</t>
  </si>
  <si>
    <t xml:space="preserve"> 92390 </t>
  </si>
  <si>
    <t xml:space="preserve"> 21.11 </t>
  </si>
  <si>
    <t>JOELHO 90 GRAUS, EM FERRO GALVANIZADO, DN 65 (2 1/2"), CONEXÃO ROSQUEADA, INSTALADO EM REDE DE ALIMENTAÇÃO PARA HIDRANTE - FORNECIMENTO E INSTALAÇÃO. AF_10/2020</t>
  </si>
  <si>
    <t xml:space="preserve"> 92389 </t>
  </si>
  <si>
    <t xml:space="preserve"> 21.12 </t>
  </si>
  <si>
    <t>JOELHO 45 GRAUS, EM FERRO GALVANIZADO, DN 65 (2 1/2"), CONEXÃO ROSQUEADA, INSTALADO EM REDE DE ALIMENTAÇÃO PARA HIDRANTE - FORNECIMENTO E INSTALAÇÃO. AF_10/2020</t>
  </si>
  <si>
    <t xml:space="preserve"> 92642 </t>
  </si>
  <si>
    <t xml:space="preserve"> 21.13 </t>
  </si>
  <si>
    <t>TÊ, EM FERRO GALVANIZADO, CONEXÃO ROSQUEADA, DN 65 (2 1/2"), INSTALADO EM REDE DE ALIMENTAÇÃO PARA HIDRANTE - FORNECIMENTO E INSTALAÇÃO. AF_10/2020</t>
  </si>
  <si>
    <t xml:space="preserve"> 92336 </t>
  </si>
  <si>
    <t xml:space="preserve"> 21.14 </t>
  </si>
  <si>
    <t>TUBO DE AÇO GALVANIZADO COM COSTURA, CLASSE MÉDIA, CONEXÃO RANHURADA, DN 65 (2 1/2"), INSTALADO EM PRUMADAS - FORNECIMENTO E INSTALAÇÃO. AF_10/2020</t>
  </si>
  <si>
    <t xml:space="preserve"> 92337 </t>
  </si>
  <si>
    <t xml:space="preserve"> 21.15 </t>
  </si>
  <si>
    <t>TUBO DE AÇO GALVANIZADO COM COSTURA, CLASSE MÉDIA, CONEXÃO RANHURADA, DN 80 (3"), INSTALADO EM PRUMADAS - FORNECIMENTO E INSTALAÇÃO. AF_10/2020</t>
  </si>
  <si>
    <t xml:space="preserve"> 92636 </t>
  </si>
  <si>
    <t xml:space="preserve"> 21.16 </t>
  </si>
  <si>
    <t>JOELHO 90 GRAUS, EM FERRO GALVANIZADO, CONEXÃO ROSQUEADA, DN 80 (3"), INSTALADO EM REDE DE ALIMENTAÇÃO PARA HIDRANTE - FORNECIMENTO E INSTALAÇÃO. AF_10/2020</t>
  </si>
  <si>
    <t xml:space="preserve"> 9092 </t>
  </si>
  <si>
    <t xml:space="preserve"> 22.1 </t>
  </si>
  <si>
    <t>Regulador de alta pressão, d=28mm, tipo Fisher, classe 300, 1º estágio (instalação gás)</t>
  </si>
  <si>
    <t xml:space="preserve"> 9093 </t>
  </si>
  <si>
    <t xml:space="preserve"> 22.2 </t>
  </si>
  <si>
    <t>Regulador de baixa pressão, d=15mm, tipo Fisher, classe 300, 2º estágio (instalação gás)</t>
  </si>
  <si>
    <t xml:space="preserve"> 056895 </t>
  </si>
  <si>
    <t xml:space="preserve"> 22.3 </t>
  </si>
  <si>
    <t>VALVULA ESFERA PARA GAS ALAVANCA FXF 2.1/2"" EMMETI</t>
  </si>
  <si>
    <t xml:space="preserve"> 97549 </t>
  </si>
  <si>
    <t xml:space="preserve"> 22.4 </t>
  </si>
  <si>
    <t>CURVA 90 GRAUS, EM AÇO, CONEXÃO SOLDADA, DN 20 (3/4"), INSTALADO EM RAMAIS E SUB-RAMAIS DE GÁS - FORNECIMENTO E INSTALAÇÃO. AF_10/2020</t>
  </si>
  <si>
    <t xml:space="preserve"> 100799 </t>
  </si>
  <si>
    <t xml:space="preserve"> 22.5 </t>
  </si>
  <si>
    <t>TUBO, PEX, MULTICAMADA, COM TUBO LUVA, DN 16, INSTALADO EM IMPLANTAÇÃO DE INSTALAÇÕES DE GÁS - FORNECIMENTO E INSTALAÇÃO. AF_01/2020</t>
  </si>
  <si>
    <t xml:space="preserve"> COMP0168 </t>
  </si>
  <si>
    <t xml:space="preserve"> 22.6 </t>
  </si>
  <si>
    <t>CONEXÃO FIXA, ROSCA FÊMEA, METÁLICA, PARA INSTALAÇÕES EM PEX MULTICAMADA, DN 20MM X 3/4", CONEXÃO POR CRIMPAGEM - FORNECIMENTO E INSTALAÇÃO. AF_01/2020</t>
  </si>
  <si>
    <t xml:space="preserve"> COMP0169 </t>
  </si>
  <si>
    <t xml:space="preserve"> 22.7 </t>
  </si>
  <si>
    <t>CONEXÃO FIXA, ROSCA FÊMEA, METÁLICA, PARA INSTALAÇÕES EM PEX MULTICAMADA, DN 16MM X 1/2", CONEXÃO POR CRIMPAGEM - FORNECIMENTO E INSTALAÇÃO. AF_01/2020</t>
  </si>
  <si>
    <t xml:space="preserve"> 054227 </t>
  </si>
  <si>
    <t xml:space="preserve"> 22.8 </t>
  </si>
  <si>
    <t>TE DE REDUCAO METALICO, P/ CONEXAO E ANEL DESLIZ.16x25x16</t>
  </si>
  <si>
    <t xml:space="preserve"> 96867 </t>
  </si>
  <si>
    <t xml:space="preserve"> 22.9 </t>
  </si>
  <si>
    <t>TÊ, ROSCA MACHO, METÁLICO, PARA INSTALAÇÕES EM PEX, DN 32 MM X 1", CONEXÃO POR ANEL DESLIZANTE  FORNECIMENTO E INSTALAÇÃO. AF_06/2015</t>
  </si>
  <si>
    <t xml:space="preserve"> 92694 </t>
  </si>
  <si>
    <t xml:space="preserve"> 22.10 </t>
  </si>
  <si>
    <t>NIPLE, EM FERRO GALVANIZADO, CONEXÃO ROSQUEADA, DN 20 (3/4"), INSTALADO EM RAMAIS E SUB-RAMAIS DE GÁS - FORNECIMENTO E INSTALAÇÃO. AF_10/2020</t>
  </si>
  <si>
    <t xml:space="preserve"> 92692 </t>
  </si>
  <si>
    <t xml:space="preserve"> 22.11 </t>
  </si>
  <si>
    <t>NIPLE, EM FERRO GALVANIZADO, CONEXÃO ROSQUEADA, DN 15 (1/2"), INSTALADO EM RAMAIS E SUB-RAMAIS DE GÁS - FORNECIMENTO E INSTALAÇÃO. AF_10/2020</t>
  </si>
  <si>
    <t xml:space="preserve"> 22.12 </t>
  </si>
  <si>
    <t xml:space="preserve"> 056723 </t>
  </si>
  <si>
    <t xml:space="preserve"> 22.13 </t>
  </si>
  <si>
    <t>TUBO FLEXIVEL DE COBRE PARA GAS 12,7mm 1/2"" (0,263kg/m)</t>
  </si>
  <si>
    <t xml:space="preserve"> 056724 </t>
  </si>
  <si>
    <t xml:space="preserve"> 22.14 </t>
  </si>
  <si>
    <t>TUBO FLEXIVEL DE COBRE PARA GAS 15,87mm 5/16"" (0,333kg/m)</t>
  </si>
  <si>
    <t xml:space="preserve"> 96977 </t>
  </si>
  <si>
    <t xml:space="preserve"> 23.1 </t>
  </si>
  <si>
    <t>CORDOALHA DE COBRE NU 50 MM², ENTERRADA, SEM ISOLADOR - FORNECIMENTO E INSTALAÇÃO. AF_12/2017</t>
  </si>
  <si>
    <t xml:space="preserve"> 23.2 </t>
  </si>
  <si>
    <t xml:space="preserve"> 96973 </t>
  </si>
  <si>
    <t xml:space="preserve"> 23.3 </t>
  </si>
  <si>
    <t>CORDOALHA DE COBRE NU 35 MM², NÃO ENTERRADA, COM ISOLADOR - FORNECIMENTO E INSTALAÇÃO. AF_12/2017</t>
  </si>
  <si>
    <t xml:space="preserve"> 91872 </t>
  </si>
  <si>
    <t xml:space="preserve"> 23.4 </t>
  </si>
  <si>
    <t>ELETRODUTO RÍGIDO ROSCÁVEL, PVC, DN 32 MM (1"), PARA CIRCUITOS TERMINAIS, INSTALADO EM PAREDE - FORNECIMENTO E INSTALAÇÃO. AF_12/2015</t>
  </si>
  <si>
    <t xml:space="preserve"> SPDA-CXS-010 </t>
  </si>
  <si>
    <t xml:space="preserve"> 23.5 </t>
  </si>
  <si>
    <t>CAIXA DE EQUALIZAÇÃO PARA USO INTERNO COM 9 TERMINAIS 210X210X90MM EM AÇO</t>
  </si>
  <si>
    <t>U</t>
  </si>
  <si>
    <t xml:space="preserve"> 98111 </t>
  </si>
  <si>
    <t xml:space="preserve"> 23.6 </t>
  </si>
  <si>
    <t>CAIXA DE INSPEÇÃO PARA ATERRAMENTO, CIRCULAR, EM POLIETILENO, DIÂMETRO INTERNO = 0,3 M. AF_12/2020</t>
  </si>
  <si>
    <t xml:space="preserve"> 95806 </t>
  </si>
  <si>
    <t xml:space="preserve"> 23.7 </t>
  </si>
  <si>
    <t>CONDULETE DE PVC, TIPO B, PARA ELETRODUTO DE PVC SOLDÁVEL DN 32 MM (1''), APARENTE - FORNECIMENTO E INSTALAÇÃO. AF_11/2016</t>
  </si>
  <si>
    <t xml:space="preserve"> 9048 </t>
  </si>
  <si>
    <t xml:space="preserve"> 23.8 </t>
  </si>
  <si>
    <t>Conector de medição em bronze c/4 parafusos p/cabos de cobre 16-70mm² ref.TEL-560 (pára-raio)</t>
  </si>
  <si>
    <t xml:space="preserve"> 8440 </t>
  </si>
  <si>
    <t xml:space="preserve"> 23.9 </t>
  </si>
  <si>
    <t>Conector split bolt para cabo de cobre nu #35 mm2 - fornecimento e instalação</t>
  </si>
  <si>
    <t xml:space="preserve"> 10694 </t>
  </si>
  <si>
    <t xml:space="preserve"> 23.10 </t>
  </si>
  <si>
    <t>Conector em latão tipo minigar para cabos 16 - 50 mm² (SPDA)</t>
  </si>
  <si>
    <t xml:space="preserve"> 078054 </t>
  </si>
  <si>
    <t xml:space="preserve"> 23.11 </t>
  </si>
  <si>
    <t>HASTE ATERRAMENTO COBREADA 5/8"" x 2,40m 6715 670106 - MAGNET</t>
  </si>
  <si>
    <t xml:space="preserve"> COMP0165 </t>
  </si>
  <si>
    <t xml:space="preserve"> 23.12 </t>
  </si>
  <si>
    <t>TERMINAL AEREO (CAPTOR), ACO GALV. D= 3/8"X300MM</t>
  </si>
  <si>
    <t xml:space="preserve"> 824 </t>
  </si>
  <si>
    <t xml:space="preserve"> 23.13 </t>
  </si>
  <si>
    <t>Pára-raio tipo Franklin 350mm, latão cromado, para descida 1 cabo, c/suporte e conectores p/cabo terra,  inclusive mastro aço galv 3mx2" e base</t>
  </si>
  <si>
    <t xml:space="preserve"> COMP0166 </t>
  </si>
  <si>
    <t xml:space="preserve"> 23.14 </t>
  </si>
  <si>
    <t>FIXAÇÃO UTILIZANDO PARAFUSO 	ATARRACHANTE EM AÇO INOX  Ø4,2 x 32mm  E BUCHA DE NYLON,</t>
  </si>
  <si>
    <t xml:space="preserve"> 078039 </t>
  </si>
  <si>
    <t xml:space="preserve"> 23.15 </t>
  </si>
  <si>
    <t>PRESILHA EM LATAO FURO 7MM 35/50MM2</t>
  </si>
  <si>
    <t xml:space="preserve"> COMP0167 </t>
  </si>
  <si>
    <t xml:space="preserve"> 23.16 </t>
  </si>
  <si>
    <t>Kit completo para solda Exotérmica (Molde HCLe HCL 5/8.50-5 REF.: MHCL5850-05, cartucho Nº115 REF.: NSEC0115, alicate Z-201 REF.: NSEZ0201)</t>
  </si>
  <si>
    <t xml:space="preserve"> 94994 </t>
  </si>
  <si>
    <t xml:space="preserve"> 24.1.1 </t>
  </si>
  <si>
    <t>EXECUÇÃO DE PASSEIO (CALÇADA) OU PISO DE CONCRETO COM CONCRETO MOLDADO IN LOCO, FEITO EM OBRA, ACABAMENTO CONVENCIONAL, ESPESSURA 8 CM, ARMADO. AF_07/2016</t>
  </si>
  <si>
    <t xml:space="preserve"> 12436 </t>
  </si>
  <si>
    <t xml:space="preserve"> 24.1.2 </t>
  </si>
  <si>
    <t>Rampa padrão para acesso de deficientes a passeio público, em concreto simples Fck=25MPa, desempolada, pintada em novacor, 02 demãos e piso tátil de alerta/direcional.</t>
  </si>
  <si>
    <t xml:space="preserve"> 101094 </t>
  </si>
  <si>
    <t xml:space="preserve"> 24.2.1 </t>
  </si>
  <si>
    <t>PISO PODOTÁTIL, DIRECIONAL OU ALERTA, ASSENTADO SOBRE ARGAMASSA. AF_05/2020 - AREA EXTERNA ALERTA</t>
  </si>
  <si>
    <t xml:space="preserve"> 24.2.2 </t>
  </si>
  <si>
    <t>PISO PODOTÁTIL, DIRECIONAL OU ALERTA, ASSENTADO SOBRE ARGAMASSA. AF_05/2020 - AREA INTERNA - DIRECIONAL</t>
  </si>
  <si>
    <t xml:space="preserve"> 24.2.3 </t>
  </si>
  <si>
    <t>PISO PODOTÁTIL, DIRECIONAL OU ALERTA, ASSENTADO SOBRE ARGAMASSA. AF_05/2020 - AREA INTERNA - ALERTA</t>
  </si>
  <si>
    <t xml:space="preserve"> 200510 </t>
  </si>
  <si>
    <t xml:space="preserve"> 24.2.4 </t>
  </si>
  <si>
    <t>SINALIZADOR ALUMINIO DE CONTATO PARA ESCADAS E RAMPAS</t>
  </si>
  <si>
    <t xml:space="preserve"> 96995 </t>
  </si>
  <si>
    <t xml:space="preserve"> 25.1.1 </t>
  </si>
  <si>
    <t>REATERRO MANUAL APILOADO COM SOQUETE. AF_10/2017</t>
  </si>
  <si>
    <t xml:space="preserve"> 72183 </t>
  </si>
  <si>
    <t xml:space="preserve"> 25.2.1 </t>
  </si>
  <si>
    <t>PISO EM CONCRETO 20MPA PREPARO MECANICO, ESPESSURA 7 CM, COM ARMACAO EM TELA SOLDADA</t>
  </si>
  <si>
    <t xml:space="preserve"> 96622 </t>
  </si>
  <si>
    <t xml:space="preserve"> 25.2.2 </t>
  </si>
  <si>
    <t>LASTRO COM MATERIAL GRANULAR, APLICADO EM PISOS OU LAJES SOBRE SOLO, ESPESSURA DE *5 CM*. AF_08/2017</t>
  </si>
  <si>
    <t xml:space="preserve"> 97087 </t>
  </si>
  <si>
    <t xml:space="preserve"> 25.2.3 </t>
  </si>
  <si>
    <t>CAMADA SEPARADORA PARA EXECUÇÃO DE RADIER, PISO DE CONCRETO OU LAJE SOBRE SOLO, EM LONA PLÁSTICA. AF_09/2021</t>
  </si>
  <si>
    <t xml:space="preserve"> 79500/002 </t>
  </si>
  <si>
    <t xml:space="preserve"> 25.3.1 </t>
  </si>
  <si>
    <t>PINTURA ACRILICA EM PISO CIMENTADO, TRES DEMAOS</t>
  </si>
  <si>
    <t xml:space="preserve"> 72815 </t>
  </si>
  <si>
    <t xml:space="preserve"> 25.3.2 </t>
  </si>
  <si>
    <t>APLICACAO DE TINTA A BASE DE EPOXI SOBRE PISO</t>
  </si>
  <si>
    <t xml:space="preserve"> 79467 </t>
  </si>
  <si>
    <t xml:space="preserve"> 25.3.3 </t>
  </si>
  <si>
    <t>PINTURA COM TINTA A BASE DE BORRACHA CLORADA , DE FAIXAS DE DEMARCACAO, EM QUADRA POLIESPORTIVA, 5 CM DE LARGURA.</t>
  </si>
  <si>
    <t>ML</t>
  </si>
  <si>
    <t xml:space="preserve"> 10069 </t>
  </si>
  <si>
    <t xml:space="preserve"> 25.4.1 </t>
  </si>
  <si>
    <t>Traves oficial para futebol de salão 3x2m em aço galv.3", com requadro e redes de polietileno fio 4mm (conjunto p/futsal)</t>
  </si>
  <si>
    <t>par</t>
  </si>
  <si>
    <t xml:space="preserve"> 172516 </t>
  </si>
  <si>
    <t xml:space="preserve"> 25.4.2 </t>
  </si>
  <si>
    <t>ESPORTE-EQUIPAMENTO E ACESSORIOS PARA QUADRA DE VOLEI</t>
  </si>
  <si>
    <t xml:space="preserve"> COMP0162 </t>
  </si>
  <si>
    <t xml:space="preserve"> 26.1 </t>
  </si>
  <si>
    <t>CANTEIRO EM TERRA VEGETAL PARA PLANTIO DE HORTA EM ESCOLA</t>
  </si>
  <si>
    <t xml:space="preserve"> 98504 </t>
  </si>
  <si>
    <t xml:space="preserve"> 26.2 </t>
  </si>
  <si>
    <t>PLANTIO DE GRAMA EM PLACAS. AF_05/2018</t>
  </si>
  <si>
    <t xml:space="preserve"> 99803 </t>
  </si>
  <si>
    <t xml:space="preserve"> 27.1 </t>
  </si>
  <si>
    <t>LIMPEZA DE PISO CERÂMICO OU PORCELANATO COM PANO ÚMIDO. AF_04/2019</t>
  </si>
  <si>
    <t xml:space="preserve"> 99814 </t>
  </si>
  <si>
    <t xml:space="preserve"> 27.2 </t>
  </si>
  <si>
    <t>LIMPEZA DE SUPERFÍCIE COM JATO DE ALTA PRESSÃO. AF_04/2019</t>
  </si>
  <si>
    <t xml:space="preserve"> 97637 </t>
  </si>
  <si>
    <t xml:space="preserve"> 27.3 </t>
  </si>
  <si>
    <t>REMOÇÃO DE TAPUME/ CHAPAS METÁLICAS E DE MADEIRA, DE FORMA MANUAL, SEM REAPROVEITAMENTO. AF_12/2017</t>
  </si>
  <si>
    <t xml:space="preserve"> 210000 </t>
  </si>
  <si>
    <t xml:space="preserve"> 27.4 </t>
  </si>
  <si>
    <t>BOTA FORA EM CACAMBA 5M3</t>
  </si>
  <si>
    <t>TOTAL DA OBRA:</t>
  </si>
  <si>
    <t>Cronograma Físico financeiro</t>
  </si>
  <si>
    <t>Valor estimado final:</t>
  </si>
  <si>
    <t>VALOR C/ ADITIVO</t>
  </si>
  <si>
    <t>soma total</t>
  </si>
  <si>
    <t>porcetafem total</t>
  </si>
  <si>
    <t>R$</t>
  </si>
  <si>
    <t>%</t>
  </si>
  <si>
    <t>% ACUM.</t>
  </si>
  <si>
    <t>FATURAMENTO SIMPLES DA ETAPA:</t>
  </si>
  <si>
    <t>FATURAMENTO ACUMULADO DA ETAPA:</t>
  </si>
  <si>
    <t>Obra</t>
  </si>
  <si>
    <t>Bancos</t>
  </si>
  <si>
    <t>B.D.I.</t>
  </si>
  <si>
    <t>Encargos Sociais</t>
  </si>
  <si>
    <t>ABRIGO DA CRIANÇA - FINAL</t>
  </si>
  <si>
    <t xml:space="preserve">SINAPI - 04/2022 - Mato Grosso
SBC - 05/2022 - Mato Grosso
SICRO3 - 01/2022 - Mato Grosso
SICRO2 - 11/2016 - Mato Grosso
ORSE - 03/2022 - Sergipe
SETOP - 03/2022 - Minas Gerais
FDE - 01/2022 - São Paulo
AGESUL - 01/2022 - Mato Grosso do Sul
AGETOP CIVIL - 04/2022 - Goiás
</t>
  </si>
  <si>
    <t>26,37%</t>
  </si>
  <si>
    <t>Desonerado: 0,00%</t>
  </si>
  <si>
    <t>Planilha Orçamentária Analítica</t>
  </si>
  <si>
    <t>Banco</t>
  </si>
  <si>
    <t>Descrição</t>
  </si>
  <si>
    <t>Tipo</t>
  </si>
  <si>
    <t>Und</t>
  </si>
  <si>
    <t>Quant.</t>
  </si>
  <si>
    <t>Valor Unit</t>
  </si>
  <si>
    <t>Total</t>
  </si>
  <si>
    <t>Composição</t>
  </si>
  <si>
    <t>SEDI - SERVIÇOS DIVERSOS</t>
  </si>
  <si>
    <t>Composição Auxiliar</t>
  </si>
  <si>
    <t xml:space="preserve"> 95388 </t>
  </si>
  <si>
    <t>CURSO DE CAPACITAÇÃO PARA VIGIA NOTURNO (ENCARGOS COMPLEMENTARES) - HORISTA</t>
  </si>
  <si>
    <t>Insumo</t>
  </si>
  <si>
    <t xml:space="preserve"> 00037370 </t>
  </si>
  <si>
    <t>ALIMENTACAO - HORISTA (COLETADO CAIXA)</t>
  </si>
  <si>
    <t>Outros</t>
  </si>
  <si>
    <t xml:space="preserve"> 00043491 </t>
  </si>
  <si>
    <t>EPI - FAMILIA SERVENTE - HORISTA (ENCARGOS COMPLEMENTARES - COLETADO CAIXA)</t>
  </si>
  <si>
    <t>Equipamento</t>
  </si>
  <si>
    <t xml:space="preserve"> 00037372 </t>
  </si>
  <si>
    <t>EXAMES - HORISTA (COLETADO CAIXA)</t>
  </si>
  <si>
    <t xml:space="preserve"> 00043467 </t>
  </si>
  <si>
    <t>FERRAMENTAS - FAMILIA SERVENTE - HORISTA (ENCARGOS COMPLEMENTARES - COLETADO CAIXA)</t>
  </si>
  <si>
    <t xml:space="preserve"> 00037373 </t>
  </si>
  <si>
    <t>SEGURO - HORISTA (COLETADO CAIXA)</t>
  </si>
  <si>
    <t>Taxas</t>
  </si>
  <si>
    <t xml:space="preserve"> 00037371 </t>
  </si>
  <si>
    <t>TRANSPORTE - HORISTA (COLETADO CAIXA)</t>
  </si>
  <si>
    <t>Serviços</t>
  </si>
  <si>
    <t xml:space="preserve"> 00041776 </t>
  </si>
  <si>
    <t>VIGIA NOTURNO, HORA EFETIVAMENTE TRABALHADA DE 22 H AS 5 H (COM ADICIONAL NOTURNO)</t>
  </si>
  <si>
    <t>Mão de Obra</t>
  </si>
  <si>
    <t>MO sem LS =&gt;</t>
  </si>
  <si>
    <t>LS =&gt;</t>
  </si>
  <si>
    <t>MO com LS =&gt;</t>
  </si>
  <si>
    <t>Valor do BDI =&gt;</t>
  </si>
  <si>
    <t>Valor com BDI =&gt;</t>
  </si>
  <si>
    <t>Quant. =&gt;</t>
  </si>
  <si>
    <t>Preço Total =&gt;</t>
  </si>
  <si>
    <t>CANT - CANTEIRO DE OBRAS</t>
  </si>
  <si>
    <t xml:space="preserve"> 93563 </t>
  </si>
  <si>
    <t>ALMOXARIFE COM ENCARGOS COMPLEMENTARES</t>
  </si>
  <si>
    <t>MES</t>
  </si>
  <si>
    <t xml:space="preserve"> 90777 </t>
  </si>
  <si>
    <t>ENGENHEIRO CIVIL DE OBRA JUNIOR COM ENCARGOS COMPLEMENTARES</t>
  </si>
  <si>
    <t xml:space="preserve"> 93572 </t>
  </si>
  <si>
    <t>ENCARREGADO GERAL DE OBRAS COM ENCARGOS COMPLEMENTARES</t>
  </si>
  <si>
    <t xml:space="preserve"> 98441 </t>
  </si>
  <si>
    <t>PAREDE DE MADEIRA COMPENSADA PARA CONSTRUÇÃO TEMPORÁRIA EM CHAPA SIMPLES, EXTERNA, COM ÁREA LÍQUIDA MAIOR OU IGUAL A 6 M², SEM VÃO. AF_05/2018</t>
  </si>
  <si>
    <t xml:space="preserve"> 98442 </t>
  </si>
  <si>
    <t>PAREDE DE MADEIRA COMPENSADA PARA CONSTRUÇÃO TEMPORÁRIA EM CHAPA SIMPLES, EXTERNA, COM ÁREA LÍQUIDA MENOR QUE 6 M², SEM VÃO. AF_05/2018</t>
  </si>
  <si>
    <t xml:space="preserve"> 98443 </t>
  </si>
  <si>
    <t>PAREDE DE MADEIRA COMPENSADA PARA CONSTRUÇÃO TEMPORÁRIA EM CHAPA SIMPLES, INTERNA, COM ÁREA LÍQUIDA MAIOR OU IGUAL A 6 M², SEM VÃO. AF_05/2018</t>
  </si>
  <si>
    <t xml:space="preserve"> 98444 </t>
  </si>
  <si>
    <t>PAREDE DE MADEIRA COMPENSADA PARA CONSTRUÇÃO TEMPORÁRIA EM CHAPA SIMPLES, INTERNA, COM ÁREA LÍQUIDA MENOR QUE 6 M², SEM VÃO. AF_05/2018</t>
  </si>
  <si>
    <t xml:space="preserve"> 98445 </t>
  </si>
  <si>
    <t>PAREDE DE MADEIRA COMPENSADA PARA CONSTRUÇÃO TEMPORÁRIA EM CHAPA SIMPLES, EXTERNA, COM ÁREA LÍQUIDA MAIOR OU IGUAL A 6 M², COM VÃO. AF_05/2018</t>
  </si>
  <si>
    <t xml:space="preserve"> 98446 </t>
  </si>
  <si>
    <t>PAREDE DE MADEIRA COMPENSADA PARA CONSTRUÇÃO TEMPORÁRIA EM CHAPA SIMPLES, EXTERNA, COM ÁREA LÍQUIDA MENOR QUE 6 M², COM VÃO. AF_05/2018</t>
  </si>
  <si>
    <t xml:space="preserve"> 98447 </t>
  </si>
  <si>
    <t>PAREDE DE MADEIRA COMPENSADA PARA CONSTRUÇÃO TEMPORÁRIA EM CHAPA SIMPLES, INTERNA, COM ÁREA LÍQUIDA MAIOR OU IGUAL A 6 M², COM VÃO. AF_05/2018</t>
  </si>
  <si>
    <t xml:space="preserve"> 98448 </t>
  </si>
  <si>
    <t>PAREDE DE MADEIRA COMPENSADA PARA CONSTRUÇÃO TEMPORÁRIA EM CHAPA SIMPLES, INTERNA, COM ÁREA LÍQUIDA MENOR QUE 6 M², COM VÃO. AF_05/2018</t>
  </si>
  <si>
    <t xml:space="preserve"> 92543 </t>
  </si>
  <si>
    <t>TRAMA DE MADEIRA COMPOSTA POR TERÇAS PARA TELHADOS DE ATÉ 2 ÁGUAS PARA TELHA ONDULADA DE FIBROCIMENTO, METÁLICA, PLÁSTICA OU TERMOACÚSTICA, INCLUSO TRANSPORTE VERTICAL. AF_07/2019</t>
  </si>
  <si>
    <t>COBE - COBERTURA</t>
  </si>
  <si>
    <t xml:space="preserve"> 94210 </t>
  </si>
  <si>
    <t>TELHAMENTO COM TELHA ONDULADA DE FIBROCIMENTO E = 6 MM, COM RECOBRIMENTO LATERAL DE 1 1/4 DE ONDA PARA TELHADO COM INCLINAÇÃO MÁXIMA DE 10°, COM ATÉ 2 ÁGUAS, INCLUSO IÇAMENTO. AF_07/2019</t>
  </si>
  <si>
    <t xml:space="preserve"> 94559 </t>
  </si>
  <si>
    <t>JANELA DE AÇO TIPO BASCULANTE PARA VIDROS, COM BATENTE, FERRAGENS E PINTURA ANTICORROSIVA. EXCLUSIVE VIDROS, ACABAMENTO, ALIZAR E CONTRAMARCO. FORNECIMENTO E INSTALAÇÃO. AF_12/2019</t>
  </si>
  <si>
    <t>ESQV - ESQUADRIAS/FERRAGENS/VIDROS</t>
  </si>
  <si>
    <t>FUES - FUNDAÇÕES E ESTRUTURAS</t>
  </si>
  <si>
    <t xml:space="preserve"> 95241 </t>
  </si>
  <si>
    <t>LASTRO DE CONCRETO MAGRO, APLICADO EM PISOS, LAJES SOBRE SOLO OU RADIERS, ESPESSURA DE 5 CM. AF_07/2016</t>
  </si>
  <si>
    <t xml:space="preserve"> 101165 </t>
  </si>
  <si>
    <t>ALVENARIA DE EMBASAMENTO COM BLOCO ESTRUTURAL DE CONCRETO, DE 14X19X29CM E ARGAMASSA DE ASSENTAMENTO COM PREPARO EM BETONEIRA. AF_05/2020</t>
  </si>
  <si>
    <t xml:space="preserve"> 91862 </t>
  </si>
  <si>
    <t>ELETRODUTO RÍGIDO ROSCÁVEL, PVC, DN 20 MM (1/2"), PARA CIRCUITOS TERMINAIS, INSTALADO EM FORRO - FORNECIMENTO E INSTALAÇÃO. AF_12/2015</t>
  </si>
  <si>
    <t>INEL - INSTALAÇÃO ELÉTRICA/ELETRIFICAÇÃO E ILUMINAÇÃO EXTERNA</t>
  </si>
  <si>
    <t xml:space="preserve"> 91870 </t>
  </si>
  <si>
    <t>ELETRODUTO RÍGIDO ROSCÁVEL, PVC, DN 20 MM (1/2"), PARA CIRCUITOS TERMINAIS, INSTALADO EM PAREDE - FORNECIMENTO E INSTALAÇÃO. AF_12/2015</t>
  </si>
  <si>
    <t xml:space="preserve"> 91911 </t>
  </si>
  <si>
    <t>CURVA 90 GRAUS PARA ELETRODUTO, PVC, ROSCÁVEL, DN 20 MM (1/2"), PARA CIRCUITOS TERMINAIS, INSTALADA EM PAREDE - FORNECIMENTO E INSTALAÇÃO. AF_12/2015</t>
  </si>
  <si>
    <t xml:space="preserve"> 91924 </t>
  </si>
  <si>
    <t>CABO DE COBRE FLEXÍVEL ISOLADO, 1,5 MM², ANTI-CHAMA 450/750 V, PARA CIRCUITOS TERMINAIS - FORNECIMENTO E INSTALAÇÃO. AF_12/2015</t>
  </si>
  <si>
    <t>CABO DE COBRE FLEXÍVEL ISOLADO, 2,5 MM², ANTI-CHAMA 450/750 V, PARA CIRCUITOS TERMINAIS - FORNECIMENTO E INSTALAÇÃO. AF_12/2015</t>
  </si>
  <si>
    <t xml:space="preserve"> 95805 </t>
  </si>
  <si>
    <t>CONDULETE DE PVC, TIPO B, PARA ELETRODUTO DE PVC SOLDÁVEL DN 25 MM (3/4''), APARENTE - FORNECIMENTO E INSTALAÇÃO. AF_11/2016</t>
  </si>
  <si>
    <t xml:space="preserve"> 95811 </t>
  </si>
  <si>
    <t>CONDULETE DE PVC, TIPO LB, PARA ELETRODUTO DE PVC SOLDÁVEL DN 25 MM (3/4''), APARENTE - FORNECIMENTO E INSTALAÇÃO. AF_11/2016</t>
  </si>
  <si>
    <t xml:space="preserve"> 101876 </t>
  </si>
  <si>
    <t>QUADRO DE DISTRIBUIÇÃO DE ENERGIA EM PVC, DE EMBUTIR, SEM BARRAMENTO, PARA 6 DISJUNTORES - FORNECIMENTO E INSTALAÇÃO. AF_10/2020</t>
  </si>
  <si>
    <t xml:space="preserve"> 101891 </t>
  </si>
  <si>
    <t>DISJUNTOR MONOPOLAR TIPO NEMA, CORRENTE NOMINAL DE 35 ATÉ 50A - FORNECIMENTO E INSTALAÇÃO. AF_10/2020</t>
  </si>
  <si>
    <t xml:space="preserve"> 92000 </t>
  </si>
  <si>
    <t>TOMADA BAIXA DE EMBUTIR (1 MÓDULO), 2P+T 10 A, INCLUINDO SUPORTE E PLACA - FORNECIMENTO E INSTALAÇÃO. AF_12/2015</t>
  </si>
  <si>
    <t xml:space="preserve"> 92025 </t>
  </si>
  <si>
    <t>INTERRUPTOR SIMPLES (1 MÓDULO) COM 2 TOMADAS DE EMBUTIR 2P+T 10 A,  INCLUINDO SUPORTE E PLACA - FORNECIMENTO E INSTALAÇÃO. AF_12/2015</t>
  </si>
  <si>
    <t xml:space="preserve"> 97586 </t>
  </si>
  <si>
    <t>LUMINÁRIA TIPO CALHA, DE SOBREPOR, COM 2 LÂMPADAS TUBULARES FLUORESCENTES DE 36 W, COM REATOR DE PARTIDA RÁPIDA - FORNECIMENTO E INSTALAÇÃO. AF_02/2020</t>
  </si>
  <si>
    <t xml:space="preserve"> 97593 </t>
  </si>
  <si>
    <t>LUMINÁRIA TIPO SPOT, DE SOBREPOR, COM 1 LÂMPADA FLUORESCENTE DE 15 W, SEM REATOR - FORNECIMENTO E INSTALAÇÃO. AF_02/2020</t>
  </si>
  <si>
    <t xml:space="preserve"> 97611 </t>
  </si>
  <si>
    <t>LÂMPADA COMPACTA FLUORESCENTE DE 15 W, BASE E27 - FORNECIMENTO E INSTALAÇÃO. AF_02/2020</t>
  </si>
  <si>
    <t xml:space="preserve"> 91170 </t>
  </si>
  <si>
    <t>FIXAÇÃO DE TUBOS HORIZONTAIS DE PVC, CPVC OU COBRE DIÂMETROS MENORES OU IGUAIS A 40 MM OU ELETROCALHAS ATÉ 150MM DE LARGURA, COM ABRAÇADEIRA METÁLICA RÍGIDA TIPO D 1/2, FIXADA EM PERFILADO EM LAJE. AF_05/2015</t>
  </si>
  <si>
    <t>INHI - INSTALAÇÕES HIDROS SANITÁRIAS</t>
  </si>
  <si>
    <t xml:space="preserve"> 91173 </t>
  </si>
  <si>
    <t>FIXAÇÃO DE TUBOS VERTICAIS DE PPR DIÂMETROS MENORES OU IGUAIS A 40 MM COM ABRAÇADEIRA METÁLICA RÍGIDA TIPO D 1/2", FIXADA EM PERFILADO EM ALVENARIA. AF_05/2015</t>
  </si>
  <si>
    <t>MOVT - MOVIMENTO DE TERRA</t>
  </si>
  <si>
    <t>PINT - PINTURAS</t>
  </si>
  <si>
    <t xml:space="preserve"> 88262 </t>
  </si>
  <si>
    <t>CARPINTEIRO DE FORMAS COM ENCARGOS COMPLEMENTARES</t>
  </si>
  <si>
    <t xml:space="preserve"> 00004513 </t>
  </si>
  <si>
    <t>CAIBRO 5 X 5 CM EM PINUS, MISTA OU EQUIVALENTE DA REGIAO - BRUTA</t>
  </si>
  <si>
    <t>Material</t>
  </si>
  <si>
    <t xml:space="preserve"> 00010886 </t>
  </si>
  <si>
    <t>EXTINTOR DE INCENDIO PORTATIL COM CARGA DE AGUA PRESSURIZADA DE 10 L, CLASSE A</t>
  </si>
  <si>
    <t xml:space="preserve"> 00010891 </t>
  </si>
  <si>
    <t>EXTINTOR DE INCENDIO PORTATIL COM CARGA DE PO QUIMICO SECO (PQS) DE 4 KG, CLASSE BC</t>
  </si>
  <si>
    <t xml:space="preserve"> 00011455 </t>
  </si>
  <si>
    <t>FERROLHO COM FECHO / TRINCO REDONDO, EM ACO GALVANIZADO / ZINCADO, DE SOBREPOR, COM COMPRIMENTO DE 8" E ESPESSURA MINIMA DA CHAPA DE 1,50 MM</t>
  </si>
  <si>
    <t xml:space="preserve"> 00011587 </t>
  </si>
  <si>
    <t>FORRO DE PVC LISO, BRANCO, REGUA DE 10 CM, ESPESSURA DE 8 MM A 10 MM (COM COLOCACAO / SEM ESTRUTURA METALICA)</t>
  </si>
  <si>
    <t xml:space="preserve"> 00006193 </t>
  </si>
  <si>
    <t>TABUA  NAO  APARELHADA  *2,5 X 20* CM, EM MACARANDUBA, ANGELIM OU EQUIVALENTE DA REGIAO - BRUTA</t>
  </si>
  <si>
    <t xml:space="preserve"> 90820 </t>
  </si>
  <si>
    <t>PORTA DE MADEIRA PARA PINTURA, SEMI-OCA (LEVE OU MÉDIA), 60X210CM, ESPESSURA DE 3,5CM, INCLUSO DOBRADIÇAS - FORNECIMENTO E INSTALAÇÃO. AF_12/2019</t>
  </si>
  <si>
    <t xml:space="preserve"> 90822 </t>
  </si>
  <si>
    <t>PORTA DE MADEIRA PARA PINTURA, SEMI-OCA (LEVE OU MÉDIA), 80X210CM, ESPESSURA DE 3,5CM, INCLUSO DOBRADIÇAS - FORNECIMENTO E INSTALAÇÃO. AF_12/2019</t>
  </si>
  <si>
    <t xml:space="preserve"> 100665 </t>
  </si>
  <si>
    <t>JANELA DE MADEIRA - CEDRINHO/ANGELIM OU EQUIVALENTE DA REGIÃO - DE ABRIR COM 4 FOLHAS (2 VENEZIANAS E 2 GUILHOTINAS PARA VIDRO), COM BATENTE, ALIZAR E FERRAGENS. EXCLUSIVE VIDROS, ACABAMENTO E CONTRAMARCO. FORNECIMENTO E INSTALAÇÃO. AF_12/2019</t>
  </si>
  <si>
    <t>CABO DE COBRE FLEXÍVEL ISOLADO, 4 MM², ANTI-CHAMA 450/750 V, PARA CIRCUITOS TERMINAIS - FORNECIMENTO E INSTALAÇÃO. AF_12/2015</t>
  </si>
  <si>
    <t>CABO DE COBRE FLEXÍVEL ISOLADO, 16 MM², ANTI-CHAMA 450/750 V, PARA DISTRIBUIÇÃO - FORNECIMENTO E INSTALAÇÃO. AF_12/2015</t>
  </si>
  <si>
    <t xml:space="preserve"> 91945 </t>
  </si>
  <si>
    <t>SUPORTE PARAFUSADO COM PLACA DE ENCAIXE 4" X 2" ALTO (2,00 M DO PISO) PARA PONTO ELÉTRICO - FORNECIMENTO E INSTALAÇÃO. AF_12/2015</t>
  </si>
  <si>
    <t xml:space="preserve"> 101875 </t>
  </si>
  <si>
    <t>QUADRO DE DISTRIBUIÇÃO DE ENERGIA EM CHAPA DE AÇO GALVANIZADO, DE EMBUTIR, COM BARRAMENTO TRIFÁSICO, PARA 12 DISJUNTORES DIN 100A - FORNECIMENTO E INSTALAÇÃO. AF_10/2020</t>
  </si>
  <si>
    <t xml:space="preserve"> 97886 </t>
  </si>
  <si>
    <t>CAIXA ENTERRADA ELÉTRICA RETANGULAR, EM ALVENARIA COM TIJOLOS CERÂMICOS MACIÇOS, FUNDO COM BRITA, DIMENSÕES INTERNAS: 0,3X0,3X0,3 M. AF_12/2020</t>
  </si>
  <si>
    <t xml:space="preserve"> 92023 </t>
  </si>
  <si>
    <t>INTERRUPTOR SIMPLES (1 MÓDULO) COM 1 TOMADA DE EMBUTIR 2P+T 10 A,  INCLUINDO SUPORTE E PLACA - FORNECIMENTO E INSTALAÇÃO. AF_12/2015</t>
  </si>
  <si>
    <t xml:space="preserve"> 92008 </t>
  </si>
  <si>
    <t>TOMADA BAIXA DE EMBUTIR (2 MÓDULOS), 2P+T 10 A, INCLUINDO SUPORTE E PLACA - FORNECIMENTO E INSTALAÇÃO. AF_12/2015</t>
  </si>
  <si>
    <t xml:space="preserve"> 97612 </t>
  </si>
  <si>
    <t>LÂMPADA COMPACTA FLUORESCENTE DE 20 W, BASE E27 - FORNECIMENTO E INSTALAÇÃO. AF_02/2020</t>
  </si>
  <si>
    <t xml:space="preserve"> 96985 </t>
  </si>
  <si>
    <t>HASTE DE ATERRAMENTO 5/8  PARA SPDA - FORNECIMENTO E INSTALAÇÃO. AF_12/2017</t>
  </si>
  <si>
    <t xml:space="preserve"> 98283 </t>
  </si>
  <si>
    <t>CABO TELEFÔNICO CCI-50 4 PARES, SEM BLINDAGEM, INSTALADO EM DISTRIBUIÇÃO DE EDIFICAÇÃO RESIDENCIAL - FORNECIMENTO E INSTALAÇÃO. AF_11/2019</t>
  </si>
  <si>
    <t>INES - INSTALAÇÕES ESPECIAIS</t>
  </si>
  <si>
    <t xml:space="preserve"> 100556 </t>
  </si>
  <si>
    <t>CAIXA DE PASSAGEM PARA TELEFONE 15X15X10CM (SOBREPOR), FORNECIMENTO E INSTALACAO. AF_11/2019</t>
  </si>
  <si>
    <t xml:space="preserve"> 89748 </t>
  </si>
  <si>
    <t>CURVA CURTA 90 GRAUS, PVC, SERIE NORMAL, ESGOTO PREDIAL, DN 100 MM, JUNTA ELÁSTICA, FORNECIDO E INSTALADO EM RAMAL DE DESCARGA OU RAMAL DE ESGOTO SANITÁRIO. AF_12/2014</t>
  </si>
  <si>
    <t xml:space="preserve"> 86934 </t>
  </si>
  <si>
    <t>BANCADA DE MÁRMORE SINTÉTICO 120 X 60CM, COM CUBA INTEGRADA, INCLUSO SIFÃO TIPO FLEXÍVEL EM PVC, VÁLVULA EM PLÁSTICO CROMADO TIPO AMERICANA E TORNEIRA CROMADA LONGA, DE PAREDE, PADRÃO POPULAR - FORNECIMENTO E INSTALAÇÃO. AF_01/2020</t>
  </si>
  <si>
    <t xml:space="preserve"> 89482 </t>
  </si>
  <si>
    <t>CAIXA SIFONADA, PVC, DN 100 X 100 X 50 MM, FORNECIDA E INSTALADA EM RAMAIS DE ENCAMINHAMENTO DE ÁGUA PLUVIAL. AF_12/2014</t>
  </si>
  <si>
    <t xml:space="preserve"> 86888 </t>
  </si>
  <si>
    <t>VASO SANITÁRIO SIFONADO COM CAIXA ACOPLADA LOUÇA BRANCA - FORNECIMENTO E INSTALAÇÃO. AF_01/2020</t>
  </si>
  <si>
    <t xml:space="preserve"> 97906 </t>
  </si>
  <si>
    <t>CAIXA ENTERRADA HIDRÁULICA RETANGULAR, EM ALVENARIA COM BLOCOS DE CONCRETO, DIMENSÕES INTERNAS: 0,6X0,6X0,6 M PARA REDE DE ESGOTO. AF_12/2020</t>
  </si>
  <si>
    <t xml:space="preserve"> 86943 </t>
  </si>
  <si>
    <t>LAVATÓRIO LOUÇA BRANCA SUSPENSO, 29,5 X 39CM OU EQUIVALENTE, PADRÃO POPULAR, INCLUSO SIFÃO FLEXÍVEL EM PVC, VÁLVULA E ENGATE FLEXÍVEL 30CM EM PLÁSTICO E TORNEIRA CROMADA DE MESA, PADRÃO POPULAR - FORNECIMENTO E INSTALAÇÃO. AF_01/2020</t>
  </si>
  <si>
    <t xml:space="preserve"> 89957 </t>
  </si>
  <si>
    <t>PONTO DE CONSUMO TERMINAL DE ÁGUA FRIA (SUBRAMAL) COM TUBULAÇÃO DE PVC, DN 25 MM, INSTALADO EM RAMAL DE ÁGUA, INCLUSOS RASGO E CHUMBAMENTO EM ALVENARIA. AF_12/2014</t>
  </si>
  <si>
    <t xml:space="preserve"> 90466 </t>
  </si>
  <si>
    <t>CHUMBAMENTO LINEAR EM ALVENARIA PARA RAMAIS/DISTRIBUIÇÃO COM DIÂMETROS MENORES OU IGUAIS A 40 MM. AF_05/2015</t>
  </si>
  <si>
    <t xml:space="preserve"> 103328 </t>
  </si>
  <si>
    <t>ALVENARIA DE VEDAÇÃO DE BLOCOS CERÂMICOS FURADOS NA HORIZONTAL DE 9X19X19 CM (ESPESSURA 9 CM) E ARGAMASSA DE ASSENTAMENTO COM PREPARO EM BETONEIRA. AF_12/2021</t>
  </si>
  <si>
    <t>PARE - PAREDES/PAINEIS</t>
  </si>
  <si>
    <t xml:space="preserve"> 89171 </t>
  </si>
  <si>
    <t>(COMPOSIÇÃO REPRESENTATIVA) DO SERVIÇO DE REVESTIMENTO CERÂMICO PARA PISO COM PLACAS TIPO ESMALTADA EXTRA DE DIMENSÕES 35X35 CM, PARA EDIFICAÇÃO HABITACIONAL UNIFAMILIAR (CASA) E EDIFICAÇÃO PÚBLICA PADRÃO. AF_11/2014</t>
  </si>
  <si>
    <t>PISO - PISOS</t>
  </si>
  <si>
    <t xml:space="preserve"> 87877 </t>
  </si>
  <si>
    <t>CHAPISCO APLICADO EM ALVENARIAS E ESTRUTURAS DE CONCRETO INTERNAS, COM ROLO PARA TEXTURA ACRÍLICA.  ARGAMASSA INDUSTRIALIZADA COM PREPARO EM MISTURADOR 300 KG. AF_06/2014</t>
  </si>
  <si>
    <t>REVE - REVESTIMENTO E TRATAMENTO DE SUPERFÍCIES</t>
  </si>
  <si>
    <t xml:space="preserve"> 87548 </t>
  </si>
  <si>
    <t>MASSA ÚNICA, PARA RECEBIMENTO DE PINTURA, EM ARGAMASSA TRAÇO 1:2:8, PREPARO MANUAL, APLICADA MANUALMENTE EM FACES INTERNAS DE PAREDES, ESPESSURA DE 10MM, COM EXECUÇÃO DE TALISCAS. AF_06/2014</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</si>
  <si>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</si>
  <si>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</si>
  <si>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00003080 </t>
  </si>
  <si>
    <t>FECHADURA ESPELHO PARA PORTA EXTERNA, EM ACO INOX (MAQUINA, TESTA E CONTRA-TESTA) E EM ZAMAC (MACANETA, LINGUETA E TRINCOS) COM ACABAMENTO CROMADO, MAQUINA DE 40 MM, INCLUINDO CHAVE TIPO CILINDRO</t>
  </si>
  <si>
    <t>CJ</t>
  </si>
  <si>
    <t xml:space="preserve"> 00003097 </t>
  </si>
  <si>
    <t>FECHADURA ROSETA REDONDA PARA PORTA DE BANHEIRO, EM ACO INOX (MAQUINA, TESTA E CONTRA-TESTA) E EM ZAMAC (MACANETA, LINGUETA E TRINCOS) COM ACABAMENTO CROMADO, MAQUINA DE 40 MM, INCLUINDO CHAVE TIPO TRANQUETA</t>
  </si>
  <si>
    <t xml:space="preserve"> 91305 </t>
  </si>
  <si>
    <t>FECHADURA DE EMBUTIR PARA PORTA DE BANHEIRO, COMPLETA, ACABAMENTO PADRÃO POPULAR, INCLUSO EXECUÇÃO DE FURO - FORNECIMENTO E INSTALAÇÃO. AF_12/2019</t>
  </si>
  <si>
    <t xml:space="preserve"> 91890 </t>
  </si>
  <si>
    <t>CURVA 90 GRAUS PARA ELETRODUTO, PVC, ROSCÁVEL, DN 25 MM (3/4"), PARA CIRCUITOS TERMINAIS, INSTALADA EM FORRO - FORNECIMENTO E INSTALAÇÃO. AF_12/2015</t>
  </si>
  <si>
    <t xml:space="preserve"> 91882 </t>
  </si>
  <si>
    <t>LUVA PARA ELETRODUTO, PVC, ROSCÁVEL, DN 20 MM (1/2"), PARA CIRCUITOS TERMINAIS, INSTALADA EM PAREDE - FORNECIMENTO E INSTALAÇÃO. AF_12/2015</t>
  </si>
  <si>
    <t xml:space="preserve"> 91875 </t>
  </si>
  <si>
    <t>LUVA PARA ELETRODUTO, PVC, ROSCÁVEL, DN 25 MM (3/4"), PARA CIRCUITOS TERMINAIS, INSTALADA EM FORRO - FORNECIMENTO E INSTALAÇÃO. AF_12/2015</t>
  </si>
  <si>
    <t xml:space="preserve"> 91863 </t>
  </si>
  <si>
    <t>ELETRODUTO RÍGIDO ROSCÁVEL, PVC, DN 25 MM (3/4"), PARA CIRCUITOS TERMINAIS, INSTALADO EM FORRO - FORNECIMENTO E INSTALAÇÃO. AF_12/2015</t>
  </si>
  <si>
    <t xml:space="preserve"> 91871 </t>
  </si>
  <si>
    <t>ELETRODUTO RÍGIDO ROSCÁVEL, PVC, DN 25 MM (3/4"), PARA CIRCUITOS TERMINAIS, INSTALADO EM PAREDE - FORNECIMENTO E INSTALAÇÃO. AF_12/2015</t>
  </si>
  <si>
    <t xml:space="preserve"> 89709 </t>
  </si>
  <si>
    <t>RALO SIFONADO, PVC, DN 100 X 40 MM, JUNTA SOLDÁVEL, FORNECIDO E INSTALADO EM RAMAL DE DESCARGA OU EM RAMAL DE ESGOTO SANITÁRIO. AF_12/2014</t>
  </si>
  <si>
    <t xml:space="preserve"> 89970 </t>
  </si>
  <si>
    <t>KIT DE REGISTRO DE PRESSÃO BRUTO DE LATÃO ¾", INCLUSIVE CONEXÕES, ROSCÁVEL, INSTALADO EM RAMAL DE ÁGUA FRIA - FORNECIMENTO E INSTALAÇÃO. AF_12/2014</t>
  </si>
  <si>
    <t xml:space="preserve"> 98679 </t>
  </si>
  <si>
    <t>PISO CIMENTADO, TRAÇO 1:3 (CIMENTO E AREIA), ACABAMENTO LISO, ESPESSURA 2,0 CM, PREPARO MECÂNICO DA ARGAMASSA. AF_09/2020</t>
  </si>
  <si>
    <t xml:space="preserve"> 87903 </t>
  </si>
  <si>
    <t>CHAPISCO APLICADO EM ALVENARIA (COM PRESENÇA DE VÃOS) E ESTRUTURAS DE CONCRETO DE FACHADA, COM ROLO PARA TEXTURA ACRÍLICA.  ARGAMASSA INDUSTRIALIZADA COM PREPARO EM MISTURADOR 300 KG. AF_06/2014</t>
  </si>
  <si>
    <t xml:space="preserve"> 87777 </t>
  </si>
  <si>
    <t>EMBOÇO OU MASSA ÚNICA EM ARGAMASSA TRAÇO 1:2:8, PREPARO MANUAL, APLICADA MANUALMENTE EM PANOS DE FACHADA COM PRESENÇA DE VÃOS, ESPESSURA DE 25 MM. AF_06/2014</t>
  </si>
  <si>
    <t xml:space="preserve"> 00011712 </t>
  </si>
  <si>
    <t>CAIXA SIFONADA, PVC, 150 X 150 X 50 MM, COM GRELHA QUADRADA, BRANCA (NBR 5688)</t>
  </si>
  <si>
    <t xml:space="preserve"> 00003659 </t>
  </si>
  <si>
    <t>JUNCAO SIMPLES, PVC, DN 100 X 50 MM, SERIE NORMAL PARA ESGOTO PREDIAL</t>
  </si>
  <si>
    <t xml:space="preserve"> 00003670 </t>
  </si>
  <si>
    <t>JUNCAO SIMPLES, PVC, 45 GRAUS, DN 100 X 100 MM, SERIE NORMAL PARA ESGOTO PREDIAL</t>
  </si>
  <si>
    <t xml:space="preserve"> 00011697 </t>
  </si>
  <si>
    <t>MICTORIO COLETIVO ACO INOX (AISI 304), E = 0,8 MM, DE *100 X 40 X 30* CM (C X A X P)</t>
  </si>
  <si>
    <t xml:space="preserve"> 00043777 </t>
  </si>
  <si>
    <t>PORTA DE MADEIRA, FOLHA LEVE (NBR 15930), DE 600 X 2100 MM, E = 35 MM, NUCLEO COLMEIA, CAPA LISA EM HDF, ACABAMENTO MELAMINICO EM PADRAO MADEIRA</t>
  </si>
  <si>
    <t xml:space="preserve"> 00021112 </t>
  </si>
  <si>
    <t>VALVULA DE DESCARGA EM METAL CROMADO PARA MICTORIO COM ACIONAMENTO POR PRESSAO E FECHAMENTO AUTOMATICO</t>
  </si>
  <si>
    <t xml:space="preserve"> 98102 </t>
  </si>
  <si>
    <t>CAIXA DE GORDURA SIMPLES, CIRCULAR, EM CONCRETO PRÉ-MOLDADO, DIÂMETRO INTERNO = 0,4 M, ALTURA INTERNA = 0,4 M. AF_12/2020</t>
  </si>
  <si>
    <t xml:space="preserve"> 00037525 </t>
  </si>
  <si>
    <t>TELA PLASTICA TECIDA LISTRADA BRANCA E LARANJA, TIPO GUARDA CORPO, EM POLIETILENO MONOFILADO, ROLO 1,20 X 50 M (L X C)</t>
  </si>
  <si>
    <t xml:space="preserve"> 98462 </t>
  </si>
  <si>
    <t>ESTRUTURA DE MADEIRA PROVISÓRIA PARA SUPORTE DE CAIXA D ÁGUA ELEVADA DE 3000 LITROS. AF_05/2018_P</t>
  </si>
  <si>
    <t xml:space="preserve"> 94648 </t>
  </si>
  <si>
    <t>TUBO, PVC, SOLDÁVEL, DN  25 MM, INSTALADO EM RESERVAÇÃO DE ÁGUA DE EDIFICAÇÃO QUE POSSUA RESERVATÓRIO DE FIBRA/FIBROCIMENTO   FORNECIMENTO E INSTALAÇÃO. AF_06/2016</t>
  </si>
  <si>
    <t xml:space="preserve"> 94703 </t>
  </si>
  <si>
    <t>ADAPTADOR COM FLANGE E ANEL DE VEDAÇÃO, PVC, SOLDÁVEL, DN  25 MM X 3/4 , INSTALADO EM RESERVAÇÃO DE ÁGUA DE EDIFICAÇÃO QUE POSSUA RESERVATÓRIO DE FIBRA/FIBROCIMENTO   FORNECIMENTO E INSTALAÇÃO. AF_06/2016</t>
  </si>
  <si>
    <t xml:space="preserve"> 94688 </t>
  </si>
  <si>
    <t>TÊ, PVC, SOLDÁVEL, DN  25 MM INSTALADO EM RESERVAÇÃO DE ÁGUA DE EDIFICAÇÃO QUE POSSUA RESERVATÓRIO DE FIBRA/FIBROCIMENTO   FORNECIMENTO E INSTALAÇÃO. AF_06/2016</t>
  </si>
  <si>
    <t xml:space="preserve"> 89972 </t>
  </si>
  <si>
    <t>KIT DE REGISTRO DE GAVETA BRUTO DE LATÃO ¾", INCLUSIVE CONEXÕES, ROSCÁVEL, INSTALADO EM RAMAL DE ÁGUA FRIA - FORNECIMENTO E INSTALAÇÃO. AF_12/2014</t>
  </si>
  <si>
    <t xml:space="preserve"> 00034640 </t>
  </si>
  <si>
    <t>CAIXA D'AGUA EM POLIETILENO 2000 LITROS, COM TAMPA</t>
  </si>
  <si>
    <t xml:space="preserve"> 91692 </t>
  </si>
  <si>
    <t>SERRA CIRCULAR DE BANCADA COM MOTOR ELÉTRICO POTÊNCIA DE 5HP, COM COIFA PARA DISCO 10" - CHP DIURNO. AF_08/2015</t>
  </si>
  <si>
    <t>CHOR - CUSTOS HORÁRIOS DE MÁQUINAS E EQUIPAMENTOS</t>
  </si>
  <si>
    <t>CHP</t>
  </si>
  <si>
    <t xml:space="preserve"> 91693 </t>
  </si>
  <si>
    <t>SERRA CIRCULAR DE BANCADA COM MOTOR ELÉTRICO POTÊNCIA DE 5HP, COM COIFA PARA DISCO 10" - CHI DIURNO. AF_08/2015</t>
  </si>
  <si>
    <t>CHI</t>
  </si>
  <si>
    <t xml:space="preserve"> 94974 </t>
  </si>
  <si>
    <t>CONCRETO MAGRO PARA LASTRO, TRAÇO 1:4,5:4,5 (EM MASSA SECA DE CIMENTO/ AREIA MÉDIA/ BRITA 1) - PREPARO MANUAL. AF_05/2021</t>
  </si>
  <si>
    <t xml:space="preserve"> 88239 </t>
  </si>
  <si>
    <t>AJUDANTE DE CARPINTEIRO COM ENCARGOS COMPLEMENTARES</t>
  </si>
  <si>
    <t xml:space="preserve"> 00004433 </t>
  </si>
  <si>
    <t>CAIBRO NAO APARELHADO  *7,5 X 7,5* CM, EM MACARANDUBA, ANGELIM OU EQUIVALENTE DA REGIAO -  BRUTA</t>
  </si>
  <si>
    <t xml:space="preserve"> 00005061 </t>
  </si>
  <si>
    <t>PREGO DE ACO POLIDO COM CABECA 18 X 27 (2 1/2 X 10)</t>
  </si>
  <si>
    <t xml:space="preserve"> 00003992 </t>
  </si>
  <si>
    <t>TABUA APARELHADA *2,5 X 30* CM, EM MACARANDUBA, ANGELIM OU EQUIVALENTE DA REGIAO</t>
  </si>
  <si>
    <t xml:space="preserve"> 00007243 </t>
  </si>
  <si>
    <t>TELHA TRAPEZOIDAL EM ACO ZINCADO, SEM PINTURA, ALTURA DE APROXIMADAMENTE 40 MM, ESPESSURA DE 0,50 MM E LARGURA UTIL DE 980 MM</t>
  </si>
  <si>
    <t>URBA - URBANIZAÇÃO</t>
  </si>
  <si>
    <t xml:space="preserve"> 89032 </t>
  </si>
  <si>
    <t>TRATOR DE ESTEIRAS, POTÊNCIA 100 HP, PESO OPERACIONAL 9,4 T, COM LÂMINA 2,19 M3 - CHP DIURNO. AF_06/2014</t>
  </si>
  <si>
    <t xml:space="preserve"> 89031 </t>
  </si>
  <si>
    <t>TRATOR DE ESTEIRAS, POTÊNCIA 100 HP, PESO OPERACIONAL 9,4 T, COM LÂMINA 2,19 M3 - CHI DIURNO. AF_06/2014</t>
  </si>
  <si>
    <t xml:space="preserve"> 88316 </t>
  </si>
  <si>
    <t>SERVENTE COM ENCARGOS COMPLEMENTARES</t>
  </si>
  <si>
    <t xml:space="preserve"> 88441 </t>
  </si>
  <si>
    <t>JARDINEIRO COM ENCARGOS COMPLEMENTARES</t>
  </si>
  <si>
    <t xml:space="preserve"> 5847 </t>
  </si>
  <si>
    <t>TRATOR DE ESTEIRAS, POTÊNCIA 170 HP, PESO OPERACIONAL 19 T, CAÇAMBA 5,2 M3 - CHP DIURNO. AF_06/2014</t>
  </si>
  <si>
    <t xml:space="preserve"> 5932 </t>
  </si>
  <si>
    <t>MOTONIVELADORA POTÊNCIA BÁSICA LÍQUIDA (PRIMEIRA MARCHA) 125 HP, PESO BRUTO 13032 KG, LARGURA DA LÂMINA DE 3,7 M - CHP DIURNO. AF_06/2014</t>
  </si>
  <si>
    <t xml:space="preserve"> 5901 </t>
  </si>
  <si>
    <t>CAMINHÃO PIPA 10.000 L TRUCADO, PESO BRUTO TOTAL 23.000 KG, CARGA ÚTIL MÁXIMA 15.935 KG, DISTÂNCIA ENTRE EIXOS 4,8 M, POTÊNCIA 230 CV, INCLUSIVE TANQUE DE AÇO PARA TRANSPORTE DE ÁGUA - CHP DIURNO. AF_06/2014</t>
  </si>
  <si>
    <t xml:space="preserve"> 5934 </t>
  </si>
  <si>
    <t>MOTONIVELADORA POTÊNCIA BÁSICA LÍQUIDA (PRIMEIRA MARCHA) 125 HP, PESO BRUTO 13032 KG, LARGURA DA LÂMINA DE 3,7 M - CHI DIURNO. AF_06/2014</t>
  </si>
  <si>
    <t xml:space="preserve"> 96463 </t>
  </si>
  <si>
    <t>ROLO COMPACTADOR DE PNEUS, ESTATICO, PRESSAO VARIAVEL, POTENCIA 110 HP, PESO SEM/COM LASTRO 10,8/27 T, LARGURA DE ROLAGEM 2,30 M - CHP DIURNO. AF_06/2017</t>
  </si>
  <si>
    <t xml:space="preserve"> 5903 </t>
  </si>
  <si>
    <t>CAMINHÃO PIPA 10.000 L TRUCADO, PESO BRUTO TOTAL 23.000 KG, CARGA ÚTIL MÁXIMA 15.935 KG, DISTÂNCIA ENTRE EIXOS 4,8 M, POTÊNCIA 230 CV, INCLUSIVE TANQUE DE AÇO PARA TRANSPORTE DE ÁGUA - CHI DIURNO. AF_06/2014</t>
  </si>
  <si>
    <t xml:space="preserve"> 96464 </t>
  </si>
  <si>
    <t>ROLO COMPACTADOR DE PNEUS, ESTATICO, PRESSAO VARIAVEL, POTENCIA 110 HP, PESO SEM/COM LASTRO 10,8/27 T, LARGURA DE ROLAGEM 2,30 M - CHI DIURNO. AF_06/2017</t>
  </si>
  <si>
    <t>TRAN - TRANSPORTES, CARGAS E DESCARGAS</t>
  </si>
  <si>
    <t xml:space="preserve"> 67826 </t>
  </si>
  <si>
    <t>CAMINHÃO BASCULANTE 6 M3 TOCO, PESO BRUTO TOTAL 16.000 KG, CARGA ÚTIL MÁXIMA 11.130 KG, DISTÂNCIA ENTRE EIXOS 5,36 M, POTÊNCIA 185 CV, INCLUSIVE CAÇAMBA METÁLICA - CHP DIURNO. AF_06/2014</t>
  </si>
  <si>
    <t xml:space="preserve"> 67827 </t>
  </si>
  <si>
    <t>CAMINHÃO BASCULANTE 6 M3 TOCO, PESO BRUTO TOTAL 16.000 KG, CARGA ÚTIL MÁXIMA 11.130 KG, DISTÂNCIA ENTRE EIXOS 5,36 M, POTÊNCIA 185 CV, INCLUSIVE CAÇAMBA METÁLICA - CHI DIURNO. AF_06/2014</t>
  </si>
  <si>
    <t>SERT - SERVIÇOS TÉCNICOS</t>
  </si>
  <si>
    <t xml:space="preserve"> 99062 </t>
  </si>
  <si>
    <t>MARCAÇÃO DE PONTOS EM GABARITO OU CAVALETE. AF_10/2018</t>
  </si>
  <si>
    <t xml:space="preserve"> 00005068 </t>
  </si>
  <si>
    <t>PREGO DE ACO POLIDO COM CABECA 17 X 21 (2 X 11)</t>
  </si>
  <si>
    <t xml:space="preserve"> 00004417 </t>
  </si>
  <si>
    <t>SARRAFO NAO APARELHADO *2,5 X 7* CM, EM MACARANDUBA, ANGELIM OU EQUIVALENTE DA REGIAO -  BRUTA</t>
  </si>
  <si>
    <t xml:space="preserve"> 00010567 </t>
  </si>
  <si>
    <t>TABUA *2,5 X 23* CM EM PINUS, MISTA OU EQUIVALENTE DA REGIAO - BRUTA</t>
  </si>
  <si>
    <t xml:space="preserve"> 00007356 </t>
  </si>
  <si>
    <t>TINTA LATEX ACRILICA PREMIUM, COR BRANCO FOSCO</t>
  </si>
  <si>
    <t>L</t>
  </si>
  <si>
    <t xml:space="preserve"> 90674 </t>
  </si>
  <si>
    <t>PERFURATRIZ COM TORRE METÁLICA PARA EXECUÇÃO DE ESTACA HÉLICE CONTÍNUA, PROFUNDIDADE MÁXIMA DE 30 M, DIÂMETRO MÁXIMO DE 800 MM, POTÊNCIA INSTALADA DE 268 HP, MESA ROTATIVA COM TORQUE MÁXIMO DE 170 KNM - CHP DIURNO. AF_06/2015</t>
  </si>
  <si>
    <t xml:space="preserve"> 90675 </t>
  </si>
  <si>
    <t>PERFURATRIZ COM TORRE METÁLICA PARA EXECUÇÃO DE ESTACA HÉLICE CONTÍNUA, PROFUNDIDADE MÁXIMA DE 30 M, DIÂMETRO MÁXIMO DE 800 MM, POTÊNCIA INSTALADA DE 268 HP, MESA ROTATIVA COM TORQUE MÁXIMO DE 170 KNM - CHI DIURNO. AF_06/2015</t>
  </si>
  <si>
    <t xml:space="preserve"> 90776 </t>
  </si>
  <si>
    <t>ENCARREGADO GERAL COM ENCARGOS COMPLEMENTARES</t>
  </si>
  <si>
    <t xml:space="preserve"> 90778 </t>
  </si>
  <si>
    <t>ENGENHEIRO CIVIL DE OBRA PLENO COM ENCARGOS COMPLEMENTARES</t>
  </si>
  <si>
    <t xml:space="preserve"> 97913 </t>
  </si>
  <si>
    <t>TRANSPORTE COM CAMINHÃO BASCULANTE DE 6 M³, EM VIA URBANA EM REVESTIMENTO PRIMÁRIO (UNIDADE: M3XKM). AF_07/2020</t>
  </si>
  <si>
    <t xml:space="preserve"> 100973 </t>
  </si>
  <si>
    <t>CARGA, MANOBRA E DESCARGA DE SOLOS E MATERIAIS GRANULARES EM CAMINHÃO BASCULANTE 6 M³ - CARGA COM PÁ CARREGADEIRA (CAÇAMBA DE 1,7 A 2,8 M³ / 128 HP) E DESCARGA LIVRE (UNIDADE: M3). AF_07/2020</t>
  </si>
  <si>
    <t xml:space="preserve"> 00043360 </t>
  </si>
  <si>
    <t>CONCRETO USINADO BOMBEAVEL, CLASSE DE RESISTENCIA C30, COM BRITA 0 E 1, SLUMP = 220 +/- 30 MM, EXCLUI SERVICO DE BOMBEAMENTO (NBR 8953)</t>
  </si>
  <si>
    <t xml:space="preserve"> 102275 </t>
  </si>
  <si>
    <t>MARTELO DEMOLIDOR ELÉTRICO, COM POTÊNCIA DE 2.000 W, 1.000 IMPACTOS POR MINUTO, PESO DE 30 KG - CHP DIURNO. AF_01/2021</t>
  </si>
  <si>
    <t xml:space="preserve"> 102274 </t>
  </si>
  <si>
    <t>MARTELO DEMOLIDOR ELÉTRICO, COM POTÊNCIA DE 2.000 W, 1.000 IMPACTOS POR MINUTO, PESO DE 30 KG -  CHI DIURNO. AF_01/2021</t>
  </si>
  <si>
    <t xml:space="preserve"> 92792 </t>
  </si>
  <si>
    <t>CORTE E DOBRA DE AÇO CA-50, DIÂMETRO DE 6,3 MM, UTILIZADO EM ESTRUTURAS DIVERSAS, EXCETO LAJES. AF_12/2015</t>
  </si>
  <si>
    <t xml:space="preserve"> 88238 </t>
  </si>
  <si>
    <t>AJUDANTE DE ARMADOR COM ENCARGOS COMPLEMENTARES</t>
  </si>
  <si>
    <t xml:space="preserve"> 88245 </t>
  </si>
  <si>
    <t>ARMADOR COM ENCARGOS COMPLEMENTARES</t>
  </si>
  <si>
    <t xml:space="preserve"> 00043132 </t>
  </si>
  <si>
    <t>ARAME RECOZIDO 16 BWG, D = 1,65 MM (0,016 KG/M) OU 18 BWG, D = 1,25 MM (0,01 KG/M)</t>
  </si>
  <si>
    <t xml:space="preserve"> 00039017 </t>
  </si>
  <si>
    <t>ESPACADOR / DISTANCIADOR CIRCULAR COM ENTRADA LATERAL, EM PLASTICO, PARA VERGALHAO *4,2 A 12,5* MM, COBRIMENTO 20 MM</t>
  </si>
  <si>
    <t xml:space="preserve"> 92793 </t>
  </si>
  <si>
    <t>CORTE E DOBRA DE AÇO CA-50, DIÂMETRO DE 8,0 MM, UTILIZADO EM ESTRUTURAS DIVERSAS, EXCETO LAJES. AF_12/2015</t>
  </si>
  <si>
    <t xml:space="preserve"> 92794 </t>
  </si>
  <si>
    <t>CORTE E DOBRA DE AÇO CA-50, DIÂMETRO DE 10,0 MM, UTILIZADO EM ESTRUTURAS DIVERSAS, EXCETO LAJES. AF_12/2015</t>
  </si>
  <si>
    <t xml:space="preserve"> 92795 </t>
  </si>
  <si>
    <t>CORTE E DOBRA DE AÇO CA-50, DIÂMETRO DE 12,5 MM, UTILIZADO EM ESTRUTURAS DIVERSAS, EXCETO LAJES. AF_12/2015</t>
  </si>
  <si>
    <t xml:space="preserve"> 92796 </t>
  </si>
  <si>
    <t>CORTE E DOBRA DE AÇO CA-50, DIÂMETRO DE 16,0 MM, UTILIZADO EM ESTRUTURAS DIVERSAS, EXCETO LAJES. AF_12/2015</t>
  </si>
  <si>
    <t xml:space="preserve"> 92791 </t>
  </si>
  <si>
    <t>CORTE E DOBRA DE AÇO CA-60, DIÂMETRO DE 5,0 MM, UTILIZADO EM ESTRUTURAS DIVERSAS, EXCETO LAJES. AF_12/2015</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</si>
  <si>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</si>
  <si>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</si>
  <si>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</si>
  <si>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</si>
  <si>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88309 </t>
  </si>
  <si>
    <t>PEDREIRO COM ENCARGOS COMPLEMENTARES</t>
  </si>
  <si>
    <t xml:space="preserve"> 00001527 </t>
  </si>
  <si>
    <t>CONCRETO USINADO BOMBEAVEL, CLASSE DE RESISTENCIA C25, COM BRITA 0 E 1, SLUMP = 100 +/- 20 MM, INCLUI SERVICO DE BOMBEAMENTO (NBR 8953)</t>
  </si>
  <si>
    <t xml:space="preserve"> 00001358 </t>
  </si>
  <si>
    <t>CHAPA/PAINEL DE MADEIRA COMPENSADA RESINADA (MADEIRITE RESINADO ROSA) PARA FORMA DE CONCRETO, DE 2200 x 1100 MM, E = 17 MM</t>
  </si>
  <si>
    <t xml:space="preserve"> 00002692 </t>
  </si>
  <si>
    <t>DESMOLDANTE PROTETOR PARA FORMAS DE MADEIRA, DE BASE OLEOSA EMULSIONADA EM AGUA</t>
  </si>
  <si>
    <t xml:space="preserve"> 00020247 </t>
  </si>
  <si>
    <t>PREGO DE ACO POLIDO COM CABECA 15 X 15 (1 1/4 X 13)</t>
  </si>
  <si>
    <t xml:space="preserve"> 00040304 </t>
  </si>
  <si>
    <t>PREGO DE ACO POLIDO COM CABECA DUPLA 17 X 27 (2 1/2 X 11)</t>
  </si>
  <si>
    <t xml:space="preserve"> 00005073 </t>
  </si>
  <si>
    <t>PREGO DE ACO POLIDO COM CABECA 17 X 24 (2 1/4 X 11)</t>
  </si>
  <si>
    <t xml:space="preserve"> 00005074 </t>
  </si>
  <si>
    <t>PREGO DE ACO POLIDO COM CABECA 15 X 18 (1 1/2 X 13)</t>
  </si>
  <si>
    <t xml:space="preserve"> 00004491 </t>
  </si>
  <si>
    <t>PONTALETE *7,5 X 7,5* CM EM PINUS, MISTA OU EQUIVALENTE DA REGIAO - BRUTA</t>
  </si>
  <si>
    <t xml:space="preserve"> 00004517 </t>
  </si>
  <si>
    <t>SARRAFO *2,5 X 7,5* CM EM PINUS, MISTA OU EQUIVALENTE DA REGIAO - BRUTA</t>
  </si>
  <si>
    <t xml:space="preserve"> 00011145 </t>
  </si>
  <si>
    <t>CONCRETO USINADO BOMBEAVEL, CLASSE DE RESISTENCIA C35, COM BRITA 0 E 1, SLUMP = 100 +/- 20 MM, INCLUI SERVICO DE BOMBEAMENTO (NBR 8953)</t>
  </si>
  <si>
    <t xml:space="preserve"> 00010485 </t>
  </si>
  <si>
    <t>!EM PROCESSO DE DESATIVACAO! VIBRADOR DE IMERSAO C/ MOTOR ELETRICO 2HP MONOFASICO QUALQUER DIAM C/ MANGOTE</t>
  </si>
  <si>
    <t>B</t>
  </si>
  <si>
    <t>Salário Hora</t>
  </si>
  <si>
    <t>Custo Horário</t>
  </si>
  <si>
    <t>P9830</t>
  </si>
  <si>
    <t>Montador</t>
  </si>
  <si>
    <t>Custo Horário da Mão de Obra =&gt;</t>
  </si>
  <si>
    <t>Custo Horário de Execução =&gt;</t>
  </si>
  <si>
    <t>Fator de Influencia da Chuva - FIC =&gt;</t>
  </si>
  <si>
    <t>Custo do FIC =&gt;</t>
  </si>
  <si>
    <t>Produção de Equipe =&gt;</t>
  </si>
  <si>
    <t>Custo Unitário de Execução =&gt;</t>
  </si>
  <si>
    <t>C</t>
  </si>
  <si>
    <t>Unidade</t>
  </si>
  <si>
    <t>Preço Unitário</t>
  </si>
  <si>
    <t>M3949</t>
  </si>
  <si>
    <t>Desmoldante para fôrmas metálicas</t>
  </si>
  <si>
    <t>l</t>
  </si>
  <si>
    <t>Custo Total do Material =&gt;</t>
  </si>
  <si>
    <t>A</t>
  </si>
  <si>
    <t>Equipamentos</t>
  </si>
  <si>
    <t>Utilização</t>
  </si>
  <si>
    <t>Custo Operacional</t>
  </si>
  <si>
    <t>Operativa</t>
  </si>
  <si>
    <t>Improdutiva</t>
  </si>
  <si>
    <t>E9041</t>
  </si>
  <si>
    <t>Caminhão carroceria com guindauto com capacidade de 45 t.m - 188 kW</t>
  </si>
  <si>
    <t>Custo Horário de Equipamentos =&gt;</t>
  </si>
  <si>
    <t>P9824</t>
  </si>
  <si>
    <t>Servente</t>
  </si>
  <si>
    <t>Adc.M.O. - Ferramentas (0,0%) =&gt;</t>
  </si>
  <si>
    <t xml:space="preserve"> 92801 </t>
  </si>
  <si>
    <t>CORTE E DOBRA DE AÇO CA-50, DIÂMETRO DE 6,3 MM, UTILIZADO EM LAJE. AF_12/2015</t>
  </si>
  <si>
    <t xml:space="preserve"> 92802 </t>
  </si>
  <si>
    <t>CORTE E DOBRA DE AÇO CA-50, DIÂMETRO DE 8,0 MM, UTILIZADO EM LAJE. AF_12/2015</t>
  </si>
  <si>
    <t xml:space="preserve"> 92803 </t>
  </si>
  <si>
    <t>CORTE E DOBRA DE AÇO CA-50, DIÂMETRO DE 10,0 MM, UTILIZADO EM LAJE. AF_12/2015</t>
  </si>
  <si>
    <t xml:space="preserve"> 92804 </t>
  </si>
  <si>
    <t>CORTE E DOBRA DE AÇO CA-50, DIÂMETRO DE 12,5 MM, UTILIZADO EM LAJE. AF_12/2015</t>
  </si>
  <si>
    <t xml:space="preserve"> 92805 </t>
  </si>
  <si>
    <t>CORTE E DOBRA DE AÇO CA-50, DIÂMETRO DE 16,0 MM, UTILIZADO EM LAJE. AF_12/2015</t>
  </si>
  <si>
    <t xml:space="preserve"> 92271 </t>
  </si>
  <si>
    <t>FABRICAÇÃO DE FÔRMA PARA LAJES, EM MADEIRA SERRADA, E=25 MM. AF_09/2020</t>
  </si>
  <si>
    <t xml:space="preserve"> 92273 </t>
  </si>
  <si>
    <t>FABRICAÇÃO DE ESCORAS DO TIPO PONTALETE, EM MADEIRA, PARA PÉ-DIREITO SIMPLES. AF_09/2020</t>
  </si>
  <si>
    <t xml:space="preserve"> 00001525 </t>
  </si>
  <si>
    <t>CONCRETO USINADO BOMBEAVEL, CLASSE DE RESISTENCIA C30, COM BRITA 0 E 1, SLUMP = 100 +/- 20 MM, INCLUI SERVICO DE BOMBEAMENTO (NBR 8953)</t>
  </si>
  <si>
    <t xml:space="preserve"> COMP0191 </t>
  </si>
  <si>
    <t>Copia da SINAPI (103674) - CONCRETAGEM DE VIGAS E LAJES, FCK=30 MPA, PARA LAJES PREMOLDADAS COM USO DE BOMBA - LANÇAMENTO, ADENSAMENTO E ACABAMENTO. AF_02/2022</t>
  </si>
  <si>
    <t xml:space="preserve"> 00003746 </t>
  </si>
  <si>
    <t>LAJE PRE-MOLDADA TRELICADA (LAJOTAS + VIGOTAS) PARA PISO, UNIDIRECIONAL, SOBRECARGA DE 200 KG/M2, VAO ATE 6,00 M (SEM COLOCACAO)</t>
  </si>
  <si>
    <t xml:space="preserve"> 100273 </t>
  </si>
  <si>
    <t>TRANSPORTE HORIZONTAL MANUAL, DE TELA DE AÇO (UNIDADE: KGXKM). AF_07/2019</t>
  </si>
  <si>
    <t>KGXKM</t>
  </si>
  <si>
    <t xml:space="preserve"> 00021141 </t>
  </si>
  <si>
    <t>TELA DE ACO SOLDADA NERVURADA, CA-60, Q-92, (1,48 KG/M2), DIAMETRO DO FIO = 4,2 MM, LARGURA = 2,45 X 60 M DE COMPRIMENTO, ESPACAMENTO DA MALHA = 15  X 15 CM</t>
  </si>
  <si>
    <t xml:space="preserve"> 00042407 </t>
  </si>
  <si>
    <t>TRELICA NERVURADA (ESPACADOR), ALTURA = 120,0 MM, DIAMETRO DOS BANZOS INFERIORES E SUPERIOR = 6,0 MM, DIAMETRO DA DIAGONAL = 4,2 MM</t>
  </si>
  <si>
    <t xml:space="preserve"> 00007155 </t>
  </si>
  <si>
    <t>TELA DE ACO SOLDADA NERVURADA, CA-60, Q-138, (2,20 KG/M2), DIAMETRO DO FIO = 4,2 MM, LARGURA = 2,45 M, ESPACAMENTO DA MALHA = 10  X 10 CM</t>
  </si>
  <si>
    <t xml:space="preserve"> 101791 </t>
  </si>
  <si>
    <t>FABRICAÇÃO DE ESCORAS DO TIPO PONTALETE, EM MADEIRA, PARA PÉ-DIREITO DUPLO. AF_09/2020</t>
  </si>
  <si>
    <t xml:space="preserve"> 90680 </t>
  </si>
  <si>
    <t>PERFURATRIZ HIDRÁULICA SOBRE CAMINHÃO COM TRADO CURTO ACOPLADO, PROFUNDIDADE MÁXIMA DE 20 M, DIÂMETRO MÁXIMO DE 1500 MM, POTÊNCIA INSTALADA DE 137 HP, MESA ROTATIVA COM TORQUE MÁXIMO DE 30 KNM - CHP DIURNO. AF_06/2015</t>
  </si>
  <si>
    <t xml:space="preserve"> 90681 </t>
  </si>
  <si>
    <t>PERFURATRIZ HIDRÁULICA SOBRE CAMINHÃO COM TRADO CURTO ACOPLADO, PROFUNDIDADE MÁXIMA DE 20 M, DIÂMETRO MÁXIMO DE 1500 MM, POTÊNCIA INSTALADA DE 137 HP, MESA ROTATIVA COM TORQUE MÁXIMO DE 30 KNM - CHI DIURNO. AF_06/2015</t>
  </si>
  <si>
    <t xml:space="preserve"> 95579 </t>
  </si>
  <si>
    <t>MONTAGEM DE ARMADURA DE ESTACAS, DIÂMETRO = 16,0 MM. AF_09/2021</t>
  </si>
  <si>
    <t xml:space="preserve"> 00038405 </t>
  </si>
  <si>
    <t>CONCRETO USINADO BOMBEAVEL, CLASSE DE RESISTENCIA C25, COM BRITA 0 E 1, SLUMP = 130 +/- 20 MM, EXCLUI SERVICO DE BOMBEAMENTO (NBR 8953)</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</si>
  <si>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</si>
  <si>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</si>
  <si>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</si>
  <si>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</si>
  <si>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00038408 </t>
  </si>
  <si>
    <t>CONCRETO USINADO BOMBEAVEL, CLASSE DE RESISTENCIA C25, COM BRITA 0 E 1, SLUMP = 190 +/- 20 MM, EXCLUI SERVICO DE BOMBEAMENTO (NBR 8953)</t>
  </si>
  <si>
    <t xml:space="preserve"> 92800 </t>
  </si>
  <si>
    <t>CORTE E DOBRA DE AÇO CA-60, DIÂMETRO DE 5,0 MM, UTILIZADO EM LAJE. AF_12/2015</t>
  </si>
  <si>
    <t xml:space="preserve"> 94970 </t>
  </si>
  <si>
    <t>CONCRETO FCK = 20MPA, TRAÇO 1:2,7:3 (EM MASSA SECA DE CIMENTO/ AREIA MÉDIA/ BRITA 1) - PREPARO MECÂNICO COM BETONEIRA 600 L. AF_05/2021</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</si>
  <si>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</si>
  <si>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</si>
  <si>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</si>
  <si>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</si>
  <si>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88377 </t>
  </si>
  <si>
    <t>OPERADOR DE BETONEIRA ESTACIONÁRIA/MISTURADOR COM ENCARGOS COMPLEMENTARES</t>
  </si>
  <si>
    <t xml:space="preserve"> 00000370 </t>
  </si>
  <si>
    <t>AREIA MEDIA - POSTO JAZIDA/FORNECEDOR (RETIRADO NA JAZIDA, SEM TRANSPORTE)</t>
  </si>
  <si>
    <t xml:space="preserve"> 00001379 </t>
  </si>
  <si>
    <t>CIMENTO PORTLAND COMPOSTO CP II-32</t>
  </si>
  <si>
    <t xml:space="preserve"> 00004734 </t>
  </si>
  <si>
    <t>SEIXO ROLADO PARA APLICACAO EM CONCRETO (POSTO PEDREIRA/FORNECEDOR, SEM FRETE)</t>
  </si>
  <si>
    <t xml:space="preserve"> 00006189 </t>
  </si>
  <si>
    <t>TABUA NAO APARELHADA *2,5 X 30* CM, EM MACARANDUBA, ANGELIM OU EQUIVALENTE DA REGIAO - BRUTA</t>
  </si>
  <si>
    <t xml:space="preserve"> 92797 </t>
  </si>
  <si>
    <t>CORTE E DOBRA DE AÇO CA-50, DIÂMETRO DE 20,0 MM, UTILIZADO EM ESTRUTURAS DIVERSAS, EXCETO LAJES. AF_12/2015</t>
  </si>
  <si>
    <t xml:space="preserve"> 87292 </t>
  </si>
  <si>
    <t>ARGAMASSA TRAÇO 1:2:8 (EM VOLUME DE CIMENTO, CAL E AREIA MÉDIA ÚMIDA) PARA EMBOÇO/MASSA ÚNICA/ASSENTAMENTO DE ALVENARIA DE VEDAÇÃO, PREPARO MECÂNICO COM BETONEIRA 400 L. AF_08/2019</t>
  </si>
  <si>
    <t xml:space="preserve"> 00037593 </t>
  </si>
  <si>
    <t>BLOCO CERAMICO / TIJOLO VAZADO PARA ALVENARIA DE VEDACAO, FUROS NA VERTICAL, 14 X 19 X 39 CM (NBR 15270)</t>
  </si>
  <si>
    <t xml:space="preserve"> 00037395 </t>
  </si>
  <si>
    <t>PINO DE ACO COM FURO, HASTE = 27 MM (ACAO DIRETA)</t>
  </si>
  <si>
    <t>CENTO</t>
  </si>
  <si>
    <t xml:space="preserve"> 00034547 </t>
  </si>
  <si>
    <t>TELA DE ACO SOLDADA GALVANIZADA/ZINCADA PARA ALVENARIA, FIO  D = *1,20 A 1,70* MM, MALHA 15 X 15 MM, (C X L) *50 X 12* CM</t>
  </si>
  <si>
    <t xml:space="preserve"> 92270 </t>
  </si>
  <si>
    <t>FABRICAÇÃO DE FÔRMA PARA VIGAS, COM MADEIRA SERRADA, E = 25 MM. AF_09/2020</t>
  </si>
  <si>
    <t xml:space="preserve"> 87313 </t>
  </si>
  <si>
    <t>ARGAMASSA TRAÇO 1:3 (EM VOLUME DE CIMENTO E AREIA GROSSA ÚMIDA) PARA CHAPISCO CONVENCIONAL, PREPARO MECÂNICO COM BETONEIRA 400 L. AF_08/2019</t>
  </si>
  <si>
    <t xml:space="preserve"> 94968 </t>
  </si>
  <si>
    <t>CONCRETO MAGRO PARA LASTRO, TRAÇO 1:4,5:4,5 (EM MASSA SECA DE CIMENTO/ AREIA MÉDIA/ BRITA 1) - PREPARO MECÂNICO COM BETONEIRA 600 L. AF_05/2021</t>
  </si>
  <si>
    <t xml:space="preserve"> 87301 </t>
  </si>
  <si>
    <t>ARGAMASSA TRAÇO 1:4 (EM VOLUME DE CIMENTO E AREIA MÉDIA ÚMIDA) PARA CONTRAPISO, PREPARO MECÂNICO COM BETONEIRA 400 L. AF_08/2019</t>
  </si>
  <si>
    <t xml:space="preserve"> 00007334 </t>
  </si>
  <si>
    <t>ADITIVO ADESIVO LIQUIDO PARA ARGAMASSAS DE REVESTIMENTOS CIMENTICIOS</t>
  </si>
  <si>
    <t xml:space="preserve"> 87373 </t>
  </si>
  <si>
    <t>ARGAMASSA TRAÇO 1:4 (EM VOLUME DE CIMENTO E AREIA MÉDIA ÚMIDA) PARA CONTRAPISO, PREPARO MANUAL. AF_08/2019</t>
  </si>
  <si>
    <t xml:space="preserve"> 00003671 </t>
  </si>
  <si>
    <t>JUNTA PLASTICA DE DILATACAO PARA PISOS, COR CINZA, 17 X 3 MM (ALTURA X ESPESSURA)</t>
  </si>
  <si>
    <t xml:space="preserve"> 00004786 </t>
  </si>
  <si>
    <t>PISO EM GRANILITE, MARMORITE OU GRANITINA, AGREGADO COR PRETO, CINZA, PALHA OU BRANCO, E=  *8* MM (INCLUSO EXECUCAO)</t>
  </si>
  <si>
    <t xml:space="preserve"> 88256 </t>
  </si>
  <si>
    <t>AZULEJISTA OU LADRILHISTA COM ENCARGOS COMPLEMENTARES</t>
  </si>
  <si>
    <t xml:space="preserve"> 00001381 </t>
  </si>
  <si>
    <t>ARGAMASSA COLANTE AC I PARA CERAMICAS</t>
  </si>
  <si>
    <t xml:space="preserve"> 00034357 </t>
  </si>
  <si>
    <t>REJUNTE CIMENTICIO, QUALQUER COR</t>
  </si>
  <si>
    <t xml:space="preserve"> 00000536 </t>
  </si>
  <si>
    <t>REVESTIMENTO EM CERAMICA ESMALTADA EXTRA, PEI MENOR OU IGUAL A 3, FORMATO MENOR OU IGUAL A 2025 CM2</t>
  </si>
  <si>
    <t xml:space="preserve"> 88269 </t>
  </si>
  <si>
    <t>GESSEIRO COM ENCARGOS COMPLEMENTARES</t>
  </si>
  <si>
    <t xml:space="preserve"> 00000345 </t>
  </si>
  <si>
    <t>ARAME GALVANIZADO 18 BWG, D = 1,24MM (0,009 KG/M)</t>
  </si>
  <si>
    <t xml:space="preserve"> 00003315 </t>
  </si>
  <si>
    <t>GESSO EM PO PARA REVESTIMENTOS/MOLDURAS/SANCAS E USO GERAL</t>
  </si>
  <si>
    <t xml:space="preserve"> 00040547 </t>
  </si>
  <si>
    <t>PARAFUSO ZINCADO, AUTOBROCANTE, FLANGEADO, 4,2 MM X 19 MM</t>
  </si>
  <si>
    <t xml:space="preserve"> 00004812 </t>
  </si>
  <si>
    <t>PLACA DE GESSO PARA FORRO, *60 X 60* CM, ESPESSURA DE 12 MM (SEM COLOCACAO)</t>
  </si>
  <si>
    <t xml:space="preserve"> 00020250 </t>
  </si>
  <si>
    <t>SISAL EM FIBRA</t>
  </si>
  <si>
    <t xml:space="preserve"> 100251 </t>
  </si>
  <si>
    <t>TRANSPORTE HORIZONTAL MANUAL, DE TUBO DE AÇO CARBONO LEVE OU MÉDIO, PRETO OU GALVANIZADO, COM DIÂMETRO MAIOR QUE 32 MM E MENOR OU IGUAL A 65 MM (UNIDADE: MXKM). AF_07/2019</t>
  </si>
  <si>
    <t>MXKM</t>
  </si>
  <si>
    <t xml:space="preserve"> 88278 </t>
  </si>
  <si>
    <t>MONTADOR DE ESTRUTURA METÁLICA COM ENCARGOS COMPLEMENTARES</t>
  </si>
  <si>
    <t xml:space="preserve"> 87369 </t>
  </si>
  <si>
    <t>ARGAMASSA TRAÇO 1:2:8 (EM VOLUME DE CIMENTO, CAL E AREIA MÉDIA ÚMIDA) PARA EMBOÇO/MASSA ÚNICA/ASSENTAMENTO DE ALVENARIA DE VEDAÇÃO, PREPARO MANUAL. AF_08/2019</t>
  </si>
  <si>
    <t xml:space="preserve"> 00007568 </t>
  </si>
  <si>
    <t>BUCHA DE NYLON SEM ABA S10, COM PARAFUSO DE 6,10 X 65 MM EM ACO ZINCADO COM ROSCA SOBERBA, CABECA CHATA E FENDA PHILLIPS</t>
  </si>
  <si>
    <t xml:space="preserve"> 00036888 </t>
  </si>
  <si>
    <t>GUARNICAO / MOLDURA / ARREMATE DE ACABAMENTO PARA ESQUADRIA, EM ALUMINIO PERFIL 25, ACABAMENTO ANODIZADO BRANCO OU BRILHANTE, PARA 1 FACE</t>
  </si>
  <si>
    <t xml:space="preserve"> 00004914 </t>
  </si>
  <si>
    <t>PORTA DE ABRIR EM ALUMINIO COM LAMBRI HORIZONTAL/LAMINADA, ACABAMENTO ANODIZADO NATURAL, SEM GUARNICAO/ALIZAR/VISTA</t>
  </si>
  <si>
    <t xml:space="preserve"> 00000142 </t>
  </si>
  <si>
    <t>SELANTE ELASTICO MONOCOMPONENTE A BASE DE POLIURETANO (PU) PARA JUNTAS DIVERSAS</t>
  </si>
  <si>
    <t>310ML</t>
  </si>
  <si>
    <t xml:space="preserve"> 00039025 </t>
  </si>
  <si>
    <t>PORTA DE ABRIR EM ALUMINIO TIPO VENEZIANA, ACABAMENTO ANODIZADO NATURAL, SEM GUARNICAO/ALIZAR/VISTA, 87 X 210 CM</t>
  </si>
  <si>
    <t xml:space="preserve"> 1903 </t>
  </si>
  <si>
    <t>Argamassa cimento e areia traço t-1 (1:3) - 1 saco cimento 50kg / 3 padiolas areia dim. 0.35 x 0.45 x 0.23 m - Confecção mecânica e transporte</t>
  </si>
  <si>
    <t>Argamassas</t>
  </si>
  <si>
    <t xml:space="preserve"> 10549 </t>
  </si>
  <si>
    <t>Encargos Complementares - Servente</t>
  </si>
  <si>
    <t>Provisórios</t>
  </si>
  <si>
    <t>h</t>
  </si>
  <si>
    <t xml:space="preserve"> 10550 </t>
  </si>
  <si>
    <t>Encargos Complementares - Pedreiro</t>
  </si>
  <si>
    <t xml:space="preserve"> 00004750 </t>
  </si>
  <si>
    <t>PEDREIRO (HORISTA)</t>
  </si>
  <si>
    <t xml:space="preserve"> 00004917 </t>
  </si>
  <si>
    <t>PORTA DE ABRIR EM ALUMINIO TIPO VENEZIANA, ACABAMENTO ANODIZADO NATURAL, SEM GUARNICAO/ALIZAR/VISTA</t>
  </si>
  <si>
    <t xml:space="preserve"> 00006111 </t>
  </si>
  <si>
    <t>SERVENTE DE OBRAS</t>
  </si>
  <si>
    <t xml:space="preserve"> 00044054 </t>
  </si>
  <si>
    <t>JANELA VENEZIANA DE CORRER, EM ALUMINIO PERFIL 25, 100 X 120 CM (A X L), 3 FLS (2 VENEZIANAS E 1 VIDRO), SEM BANDEIRA, ACABAMENTO BRANCO OU BRILHANTE, BATENTE DE 8 A 9 CM, COM VIDRO, SEM GUARNICAO/ALIZAR</t>
  </si>
  <si>
    <t xml:space="preserve"> 00004377 </t>
  </si>
  <si>
    <t>PARAFUSO DE ACO ZINCADO COM ROSCA SOBERBA, CABECA CHATA E FENDA SIMPLES, DIAMETRO 4,2 MM, COMPRIMENTO * 32 * MM</t>
  </si>
  <si>
    <t xml:space="preserve"> 00039961 </t>
  </si>
  <si>
    <t>SILICONE ACETICO USO GERAL INCOLOR 280 G</t>
  </si>
  <si>
    <t>Esquadrias de Alumínio</t>
  </si>
  <si>
    <t xml:space="preserve"> 12791 </t>
  </si>
  <si>
    <t xml:space="preserve"> 88629 </t>
  </si>
  <si>
    <t>ARGAMASSA TRAÇO 1:3 (EM VOLUME DE CIMENTO E AREIA MÉDIA ÚMIDA), PREPARO MANUAL. AF_08/2019</t>
  </si>
  <si>
    <t xml:space="preserve"> 00000601 </t>
  </si>
  <si>
    <t>JANELA MAXIM AR EM ALUMINIO, 80 X 60 CM (A X L), BATENTE/REQUADRO DE 4 A 14 CM, COM VIDRO, SEM GUARNICAO/ALIZAR</t>
  </si>
  <si>
    <t xml:space="preserve"> 00034381 </t>
  </si>
  <si>
    <t>JANELA MAXIM AR, EM ALUMINIO PERFIL 25, 60 X 80 CM (A X L), ACABAMENTO BRANCO OU BRILHANTE, BATENTE DE 4 A 5 CM, COM VIDRO, SEM GUARNICAO/ALIZAR</t>
  </si>
  <si>
    <t xml:space="preserve"> 95471 </t>
  </si>
  <si>
    <t>VASO SANITARIO SIFONADO CONVENCIONAL PARA PCD SEM FURO FRONTAL COM  LOUÇA BRANCA SEM ASSENTO -  FORNECIMENTO E INSTALAÇÃO. AF_01/2020</t>
  </si>
  <si>
    <t xml:space="preserve"> 00006142 </t>
  </si>
  <si>
    <t>CONJUNTO DE LIGACAO PARA BACIA SANITARIA AJUSTAVEL, EM PLASTICO BRANCO, COM TUBO, CANOPLA E ESPUDE</t>
  </si>
  <si>
    <t xml:space="preserve"> 95469 </t>
  </si>
  <si>
    <t>VASO SANITARIO SIFONADO CONVENCIONAL COM  LOUÇA BRANCA - FORNECIMENTO E INSTALAÇÃO. AF_01/2020</t>
  </si>
  <si>
    <t xml:space="preserve"> 88267 </t>
  </si>
  <si>
    <t>ENCANADOR OU BOMBEIRO HIDRÁULICO COM ENCARGOS COMPLEMENTARES</t>
  </si>
  <si>
    <t xml:space="preserve"> 00001368 </t>
  </si>
  <si>
    <t>CHUVEIRO COMUM EM PLASTICO BRANCO, COM CANO, 3 TEMPERATURAS, 5500 W (110/220 V)</t>
  </si>
  <si>
    <t xml:space="preserve"> 00003146 </t>
  </si>
  <si>
    <t>FITA VEDA ROSCA EM ROLOS DE 18 MM X 10 M (L X C)</t>
  </si>
  <si>
    <t xml:space="preserve"> 86901 </t>
  </si>
  <si>
    <t>CUBA DE EMBUTIR OVAL EM LOUÇA BRANCA, 35 X 50CM OU EQUIVALENTE - FORNECIMENTO E INSTALAÇÃO. AF_01/2020</t>
  </si>
  <si>
    <t xml:space="preserve"> 86881 </t>
  </si>
  <si>
    <t>SIFÃO DO TIPO GARRAFA EM METAL CROMADO 1 X 1.1/2 - FORNECIMENTO E INSTALAÇÃO. AF_01/2020</t>
  </si>
  <si>
    <t xml:space="preserve"> 86877 </t>
  </si>
  <si>
    <t>VÁLVULA EM METAL CROMADO 1.1/2 X 1.1/2 PARA TANQUE OU LAVATÓRIO, COM OU SEM LADRÃO - FORNECIMENTO E INSTALAÇÃO. AF_01/2020</t>
  </si>
  <si>
    <t xml:space="preserve"> 00039398 </t>
  </si>
  <si>
    <t>KIT DE ACESSORIOS PARA BANHEIRO EM METAL CROMADO, 5 PECAS</t>
  </si>
  <si>
    <t xml:space="preserve"> 00036209 </t>
  </si>
  <si>
    <t>BARRA DE APOIO EM "L", EM ACO INOX POLIDO 80 X 80 CM, DIAMETRO MINIMO 3 CM</t>
  </si>
  <si>
    <t xml:space="preserve"> 00004351 </t>
  </si>
  <si>
    <t>PARAFUSO NIQUELADO 3 1/2" COM ACABAMENTO CROMADO PARA FIXAR PECA SANITARIA, INCLUI PORCA CEGA, ARRUELA E BUCHA DE NYLON TAMANHO S-8</t>
  </si>
  <si>
    <t xml:space="preserve"> 88310 </t>
  </si>
  <si>
    <t>PINTOR COM ENCARGOS COMPLEMENTARES</t>
  </si>
  <si>
    <t xml:space="preserve"> 00003767 </t>
  </si>
  <si>
    <t>LIXA EM FOLHA PARA PAREDE OU MADEIRA, NUMERO 120, COR VERMELHA</t>
  </si>
  <si>
    <t xml:space="preserve"> 00043626 </t>
  </si>
  <si>
    <t>MASSA CORRIDA PARA SUPERFICIES DE AMBIENTES INTERNOS</t>
  </si>
  <si>
    <t xml:space="preserve"> 00006085 </t>
  </si>
  <si>
    <t>SELADOR ACRILICO OPACO PREMIUM INTERIOR/EXTERIOR</t>
  </si>
  <si>
    <t>ASTU - ASSENTAMENTO DE TUBOS E PECAS</t>
  </si>
  <si>
    <t xml:space="preserve"> 88240 </t>
  </si>
  <si>
    <t>AJUDANTE DE ESTRUTURA METÁLICA COM ENCARGOS COMPLEMENTARES</t>
  </si>
  <si>
    <t xml:space="preserve"> 88317 </t>
  </si>
  <si>
    <t>SOLDADOR COM ENCARGOS COMPLEMENTARES</t>
  </si>
  <si>
    <t xml:space="preserve"> 93287 </t>
  </si>
  <si>
    <t>GUINDASTE HIDRÁULICO AUTOPROPELIDO, COM LANÇA TELESCÓPICA 40 M, CAPACIDADE MÁXIMA 60 T, POTÊNCIA 260 KW - CHP DIURNO. AF_03/2016</t>
  </si>
  <si>
    <t xml:space="preserve"> 93288 </t>
  </si>
  <si>
    <t>GUINDASTE HIDRÁULICO AUTOPROPELIDO, COM LANÇA TELESCÓPICA 40 M, CAPACIDADE MÁXIMA 60 T, POTÊNCIA 260 KW - CHI DIURNO. AF_03/2016</t>
  </si>
  <si>
    <t xml:space="preserve"> 100716 </t>
  </si>
  <si>
    <t>JATEAMENTO ABRASIVO COM GRANALHA DE AÇO EM PERFIL METÁLICO EM FÁBRICA. AF_01/2020</t>
  </si>
  <si>
    <t xml:space="preserve"> 100719 </t>
  </si>
  <si>
    <t>PINTURA COM TINTA ALQUÍDICA DE FUNDO (TIPO ZARCÃO) PULVERIZADA SOBRE PERFIL METÁLICO EXECUTADO EM FÁBRICA (POR DEMÃO). AF_01/2020_P</t>
  </si>
  <si>
    <t xml:space="preserve"> 00010997 </t>
  </si>
  <si>
    <t>ELETRODO REVESTIDO AWS - E7018, DIAMETRO IGUAL A 4,00 MM</t>
  </si>
  <si>
    <t xml:space="preserve"> 00010966 </t>
  </si>
  <si>
    <t>PERFIL "U" DE ACO LAMINADO, "U" 152 X 15,6</t>
  </si>
  <si>
    <t xml:space="preserve"> 00004777 </t>
  </si>
  <si>
    <t>CANTONEIRA ACO ABAS IGUAIS (QUALQUER BITOLA), ESPESSURA ENTRE 1/8" E 1/4"</t>
  </si>
  <si>
    <t xml:space="preserve"> 00001333 </t>
  </si>
  <si>
    <t>CHAPA DE ACO GROSSA, ASTM A36, E = 1/2 " (12,70 MM) 99,59 KG/M2</t>
  </si>
  <si>
    <t xml:space="preserve"> 00001332 </t>
  </si>
  <si>
    <t>CHAPA DE ACO GROSSA, ASTM A36, E = 3/8 " (9,53 MM) 74,69 KG/M2</t>
  </si>
  <si>
    <t xml:space="preserve"> 93282 </t>
  </si>
  <si>
    <t>GUINCHO ELÉTRICO DE COLUNA, CAPACIDADE 400 KG, COM MOTO FREIO, MOTOR TRIFÁSICO DE 1,25 CV - CHI DIURNO. AF_03/2016</t>
  </si>
  <si>
    <t xml:space="preserve"> 93281 </t>
  </si>
  <si>
    <t>GUINCHO ELÉTRICO DE COLUNA, CAPACIDADE 400 KG, COM MOTO FREIO, MOTOR TRIFÁSICO DE 1,25 CV - CHP DIURNO. AF_03/2016</t>
  </si>
  <si>
    <t xml:space="preserve"> 88323 </t>
  </si>
  <si>
    <t>TELHADISTA COM ENCARGOS COMPLEMENTARES</t>
  </si>
  <si>
    <t xml:space="preserve"> 00007237 </t>
  </si>
  <si>
    <t>RUFO PARA TELHA ONDULADA DE FIBROCIMENTO, E = 6 MM, ABA *260* MM, COMPRIMENTO 1100 MM (SEM AMIANTO)</t>
  </si>
  <si>
    <t xml:space="preserve"> 00001607 </t>
  </si>
  <si>
    <t>CONJUNTO ARRUELAS DE VEDACAO 5/16" PARA TELHA FIBROCIMENTO (UMA ARRUELA METALICA E UMA ARRUELA PVC - CONICAS)</t>
  </si>
  <si>
    <t xml:space="preserve"> 00004312 </t>
  </si>
  <si>
    <t>FIXADOR DE ABA SIMPLES PARA TELHA DE FIBROCIMENTO, TIPO CANALETA 90 OU KALHETAO</t>
  </si>
  <si>
    <t xml:space="preserve"> 00004315 </t>
  </si>
  <si>
    <t>GANCHO CHATO EM FERRO GALVANIZADO,  L = 110 MM, RECOBRIMENTO = 100MM, SECAO 1/8 X 1/2" (3 MM X 12 MM), PARA FIXAR TELHA DE FIBROCIMENTO ONDULADA</t>
  </si>
  <si>
    <t xml:space="preserve"> 00007231 </t>
  </si>
  <si>
    <t>TELHA ESTRUTURAL DE FIBROCIMENTO 2 ABAS, DE 1,00 X 6,00 M (SEM AMIANTO)</t>
  </si>
  <si>
    <t xml:space="preserve"> 88248 </t>
  </si>
  <si>
    <t>AUXILIAR DE ENCANADOR OU BOMBEIRO HIDRÁULICO COM ENCARGOS COMPLEMENTARES</t>
  </si>
  <si>
    <t xml:space="preserve"> 00038383 </t>
  </si>
  <si>
    <t>LIXA D'AGUA EM FOLHA, GRAO 100</t>
  </si>
  <si>
    <t xml:space="preserve"> 00009873 </t>
  </si>
  <si>
    <t>TUBO PVC, SOLDAVEL, DN 60 MM, AGUA FRIA (NBR-5648)</t>
  </si>
  <si>
    <t xml:space="preserve"> 00009875 </t>
  </si>
  <si>
    <t>TUBO PVC, SOLDAVEL, DN 50 MM, PARA AGUA FRIA (NBR-5648)</t>
  </si>
  <si>
    <t xml:space="preserve"> 00009874 </t>
  </si>
  <si>
    <t>TUBO PVC, SOLDAVEL, DN 40 MM, AGUA FRIA (NBR-5648)</t>
  </si>
  <si>
    <t xml:space="preserve"> 00009869 </t>
  </si>
  <si>
    <t>TUBO PVC, SOLDAVEL, DN 32 MM, AGUA FRIA (NBR-5648)</t>
  </si>
  <si>
    <t xml:space="preserve"> 00009868 </t>
  </si>
  <si>
    <t>TUBO PVC, SOLDAVEL, DN 25 MM, AGUA FRIA (NBR-5648)</t>
  </si>
  <si>
    <t xml:space="preserve"> 00000065 </t>
  </si>
  <si>
    <t>ADAPTADOR PVC SOLDAVEL CURTO COM BOLSA E ROSCA, 25 MM X 3/4", PARA AGUA FRIA</t>
  </si>
  <si>
    <t xml:space="preserve"> 00020080 </t>
  </si>
  <si>
    <t>ADESIVO PLASTICO PARA PVC, FRASCO COM 175 GR</t>
  </si>
  <si>
    <t xml:space="preserve"> 00020083 </t>
  </si>
  <si>
    <t>SOLUCAO PREPARADORA / LIMPADORA PARA PVC, FRASCO COM 1000 CM3</t>
  </si>
  <si>
    <t xml:space="preserve"> 00000108 </t>
  </si>
  <si>
    <t>ADAPTADOR PVC SOLDAVEL CURTO COM BOLSA E ROSCA, 32 MM X 1", PARA AGUA FRIA</t>
  </si>
  <si>
    <t xml:space="preserve"> 00000122 </t>
  </si>
  <si>
    <t>ADESIVO PLASTICO PARA PVC, FRASCO COM *850* GR</t>
  </si>
  <si>
    <t xml:space="preserve"> 00000109 </t>
  </si>
  <si>
    <t>ADAPTADOR PVC SOLDAVEL CURTO COM BOLSA E ROSCA, 40 MM X 1 1/4", PARA AGUA FRIA</t>
  </si>
  <si>
    <t xml:space="preserve"> 00000112 </t>
  </si>
  <si>
    <t>ADAPTADOR PVC SOLDAVEL CURTO COM BOLSA E ROSCA, 50 MM X1 1/2", PARA AGUA FRIA</t>
  </si>
  <si>
    <t xml:space="preserve"> 00003148 </t>
  </si>
  <si>
    <t>FITA VEDA ROSCA EM ROLOS DE 18 MM X 50 M (L X C)</t>
  </si>
  <si>
    <t xml:space="preserve"> 00006005 </t>
  </si>
  <si>
    <t>REGISTRO GAVETA COM ACABAMENTO E CANOPLA CROMADOS, SIMPLES, BITOLA 3/4 " (REF 1509)</t>
  </si>
  <si>
    <t xml:space="preserve"> 00006024 </t>
  </si>
  <si>
    <t>REGISTRO PRESSAO COM ACABAMENTO E CANOPLA CROMADA, SIMPLES, BITOLA 3/4 " (REF 1416)</t>
  </si>
  <si>
    <t xml:space="preserve"> 00000812 </t>
  </si>
  <si>
    <t>BUCHA DE REDUCAO DE PVC, SOLDAVEL, CURTA, COM 40 X 32 MM, PARA AGUA FRIA PREDIAL</t>
  </si>
  <si>
    <t>Tubos e Conexões de PVC Rígido Soldável</t>
  </si>
  <si>
    <t xml:space="preserve"> 10554 </t>
  </si>
  <si>
    <t>Encargos Complementares - Encanador</t>
  </si>
  <si>
    <t xml:space="preserve"> 138 </t>
  </si>
  <si>
    <t>Adesivo pvc em frasco de 850 gramas</t>
  </si>
  <si>
    <t>kg</t>
  </si>
  <si>
    <t xml:space="preserve"> 2036 </t>
  </si>
  <si>
    <t>Solucao limpadora pvc</t>
  </si>
  <si>
    <t xml:space="preserve"> 00000829 </t>
  </si>
  <si>
    <t>BUCHA DE REDUCAO DE PVC, SOLDAVEL, CURTA, COM 32 X 25 MM, PARA AGUA FRIA PREDIAL</t>
  </si>
  <si>
    <t xml:space="preserve"> 00002696 </t>
  </si>
  <si>
    <t>ENCANADOR OU BOMBEIRO HIDRAULICO (HORISTA)</t>
  </si>
  <si>
    <t xml:space="preserve"> 00000819 </t>
  </si>
  <si>
    <t>BUCHA DE REDUCAO DE PVC, SOLDAVEL, CURTA, COM 50 X 40 MM, PARA AGUA FRIA PREDIAL</t>
  </si>
  <si>
    <t xml:space="preserve"> 00000818 </t>
  </si>
  <si>
    <t>BUCHA DE REDUCAO DE PVC, SOLDAVEL, CURTA, COM 60 X 50 MM, PARA AGUA FRIA PREDIAL</t>
  </si>
  <si>
    <t xml:space="preserve"> 00020085 </t>
  </si>
  <si>
    <t>ANEL BORRACHA, DN 50 MM, PARA TUBO SERIE REFORCADA ESGOTO PREDIAL</t>
  </si>
  <si>
    <t xml:space="preserve"> 00038418 </t>
  </si>
  <si>
    <t>BUCHA DE REDUCAO, PVC, LONGA, SERIE R, DN 50 X 40 MM, PARA ESGOTO OU AGUAS PLUVIAIS PREDIAIS</t>
  </si>
  <si>
    <t xml:space="preserve"> 00020078 </t>
  </si>
  <si>
    <t>PASTA LUBRIFICANTE PARA TUBOS E CONEXOES COM JUNTA ELASTICA, EMBALAGEM DE *400* GR (USO EM PVC, ACO, POLIETILENO E OUTROS)</t>
  </si>
  <si>
    <t xml:space="preserve"> 00011869 </t>
  </si>
  <si>
    <t>CAIXA D'AGUA FIBRA DE VIDRO PARA 1500 LITROS, COM TAMPA</t>
  </si>
  <si>
    <t xml:space="preserve"> 065032 </t>
  </si>
  <si>
    <t>IOPES</t>
  </si>
  <si>
    <t>RESERVATORIO DE POLIETILENO 3.000 L C/ TAMPA (LABOR)</t>
  </si>
  <si>
    <t xml:space="preserve"> 00001956 </t>
  </si>
  <si>
    <t>CURVA DE PVC 90 GRAUS, SOLDAVEL, 25 MM, PARA AGUA FRIA PREDIAL (NBR 5648)</t>
  </si>
  <si>
    <t xml:space="preserve"> 00003500 </t>
  </si>
  <si>
    <t>JOELHO, PVC SOLDAVEL, 45 GRAUS, 25 MM, PARA AGUA FRIA PREDIAL</t>
  </si>
  <si>
    <t xml:space="preserve"> 00003501 </t>
  </si>
  <si>
    <t>JOELHO, PVC SOLDAVEL, 45 GRAUS, 32 MM, PARA AGUA FRIA PREDIAL</t>
  </si>
  <si>
    <t xml:space="preserve"> 00003503 </t>
  </si>
  <si>
    <t>JOELHO, PVC SOLDAVEL, 45 GRAUS, 50 MM, PARA AGUA FRIA PREDIAL</t>
  </si>
  <si>
    <t xml:space="preserve"> 00020147 </t>
  </si>
  <si>
    <t>JOELHO PVC, SOLDAVEL, COM BUCHA DE LATAO, 90 GRAUS, 25 MM X 1/2", PARA AGUA FRIA PREDIAL</t>
  </si>
  <si>
    <t xml:space="preserve"> 00003524 </t>
  </si>
  <si>
    <t>JOELHO PVC, SOLDAVEL, COM BUCHA DE LATAO, 90 GRAUS, 25 MM X 3/4", PARA AGUA FRIA PREDIAL</t>
  </si>
  <si>
    <t xml:space="preserve"> 00003529 </t>
  </si>
  <si>
    <t>JOELHO PVC, SOLDAVEL, 90 GRAUS, 25 MM, PARA AGUA FRIA PREDIAL</t>
  </si>
  <si>
    <t xml:space="preserve"> 00003536 </t>
  </si>
  <si>
    <t>JOELHO PVC, SOLDAVEL, 90 GRAUS, 32 MM, PARA AGUA FRIA PREDIAL</t>
  </si>
  <si>
    <t xml:space="preserve"> 00003535 </t>
  </si>
  <si>
    <t>JOELHO PVC, SOLDAVEL, 90 GRAUS, 40 MM, PARA AGUA FRIA PREDIAL</t>
  </si>
  <si>
    <t xml:space="preserve"> 00003540 </t>
  </si>
  <si>
    <t>JOELHO PVC, SOLDAVEL, 90 GRAUS, 50 MM, PARA AGUA FRIA PREDIAL</t>
  </si>
  <si>
    <t xml:space="preserve"> 00003539 </t>
  </si>
  <si>
    <t>JOELHO PVC, SOLDAVEL, 90 GRAUS, 60 MM, PARA AGUA FRIA PREDIAL</t>
  </si>
  <si>
    <t xml:space="preserve"> 981 </t>
  </si>
  <si>
    <t>Fita veda rosca 18mm</t>
  </si>
  <si>
    <t>m</t>
  </si>
  <si>
    <t xml:space="preserve"> 00003870 </t>
  </si>
  <si>
    <t>LUVA SOLDAVEL COM BUCHA DE LATAO, PVC, 25 MM X 3/4"</t>
  </si>
  <si>
    <t xml:space="preserve"> 00006013 </t>
  </si>
  <si>
    <t>REGISTRO GAVETA COM ACABAMENTO E CANOPLA CROMADOS, SIMPLES, BITOLA 1 " (REF 1509)</t>
  </si>
  <si>
    <t xml:space="preserve"> 00006015 </t>
  </si>
  <si>
    <t>REGISTRO GAVETA COM ACABAMENTO E CANOPLA CROMADOS, SIMPLES, BITOLA 1 1/2 " (REF 1509)</t>
  </si>
  <si>
    <t xml:space="preserve"> 00011829 </t>
  </si>
  <si>
    <t>TORNEIRA DE BOIA CONVENCIONAL PARA CAIXA D'AGUA, AGUA FRIA, 1/2", COM HASTE E TORNEIRA METALICOS E BALAO PLASTICO</t>
  </si>
  <si>
    <t xml:space="preserve"> 00011830 </t>
  </si>
  <si>
    <t>TORNEIRA DE BOIA CONVENCIONAL PARA CAIXA D'AGUA, AGUA FRIA, 3/4", COM HASTE E TORNEIRA METALICOS E BALAO PLASTICO</t>
  </si>
  <si>
    <t xml:space="preserve"> 00011683 </t>
  </si>
  <si>
    <t>ENGATE / RABICHO FLEXIVEL INOX 1/2 " X 30 CM</t>
  </si>
  <si>
    <t xml:space="preserve"> 00007136 </t>
  </si>
  <si>
    <t>TE DE REDUCAO, PVC, SOLDAVEL, 90 GRAUS, 32 MM X 25 MM, PARA AGUA FRIA PREDIAL</t>
  </si>
  <si>
    <t xml:space="preserve"> 00007128 </t>
  </si>
  <si>
    <t>TE DE REDUCAO, PVC, SOLDAVEL, 90 GRAUS, 40 MM X 32 MM, PARA AGUA FRIA PREDIAL</t>
  </si>
  <si>
    <t xml:space="preserve"> 003389 </t>
  </si>
  <si>
    <t>ADESIVO PARA PVC bisnaga de 75 gramas</t>
  </si>
  <si>
    <t xml:space="preserve"> 003487 </t>
  </si>
  <si>
    <t>LIXA PARA MADEIRA S422 NORTON 100</t>
  </si>
  <si>
    <t xml:space="preserve"> 003889 </t>
  </si>
  <si>
    <t>SOLUCAO LIMPADORA PARA TUBOS PVC FRASCO 1 LITRO</t>
  </si>
  <si>
    <t xml:space="preserve"> 008500 </t>
  </si>
  <si>
    <t>TE DE REDUCAO 90 PVC SOLDAVEL 40 x 25mm</t>
  </si>
  <si>
    <t xml:space="preserve"> 00007129 </t>
  </si>
  <si>
    <t>TE DE REDUCAO, PVC, SOLDAVEL, 90 GRAUS, 50 MM X 25 MM, PARA AGUA FRIA PREDIAL</t>
  </si>
  <si>
    <t xml:space="preserve"> 00007131 </t>
  </si>
  <si>
    <t>TE DE REDUCAO, PVC, SOLDAVEL, 90 GRAUS, 50 MM X 40 MM, PARA AGUA FRIA PREDIAL</t>
  </si>
  <si>
    <t xml:space="preserve"> 008503 </t>
  </si>
  <si>
    <t xml:space="preserve"> 00007137 </t>
  </si>
  <si>
    <t>TE PVC, SOLDAVEL, COM BUCHA DE LATAO NA BOLSA CENTRAL, 90 GRAUS, 25 MM X 1/2", PARA AGUA FRIA PREDIAL</t>
  </si>
  <si>
    <t xml:space="preserve"> 00007122 </t>
  </si>
  <si>
    <t>TE PVC, SOLDAVEL, COM BUCHA DE LATAO NA BOLSA CENTRAL, 90 GRAUS, 25 MM X 3/4", PARA AGUA FRIA PREDIAL</t>
  </si>
  <si>
    <t xml:space="preserve"> 00007139 </t>
  </si>
  <si>
    <t>TE SOLDAVEL, PVC, 90 GRAUS, 25 MM, PARA AGUA FRIA PREDIAL (NBR 5648)</t>
  </si>
  <si>
    <t xml:space="preserve"> 00007140 </t>
  </si>
  <si>
    <t>TE SOLDAVEL, PVC, 90 GRAUS, 32 MM, PARA AGUA FRIA PREDIAL (NBR 5648)</t>
  </si>
  <si>
    <t xml:space="preserve"> 00007141 </t>
  </si>
  <si>
    <t>TE SOLDAVEL, PVC, 90 GRAUS, 40 MM, PARA AGUA FRIA PREDIAL (NBR 5648)</t>
  </si>
  <si>
    <t xml:space="preserve"> 00007143 </t>
  </si>
  <si>
    <t>TE SOLDAVEL, PVC, 90 GRAUS, 60 MM, PARA AGUA FRIA PREDIAL (NBR 5648)</t>
  </si>
  <si>
    <t xml:space="preserve"> 00010228 </t>
  </si>
  <si>
    <t>VALVULA DE DESCARGA METALICA, BASE 1 1/2 " E ACABAMENTO METALICO CROMADO</t>
  </si>
  <si>
    <t xml:space="preserve"> 00037106 </t>
  </si>
  <si>
    <t>CAIXA D'AGUA FIBRA DE VIDRO PARA 10000 LITROS, COM TAMPA</t>
  </si>
  <si>
    <t xml:space="preserve"> 88246 </t>
  </si>
  <si>
    <t>ASSENTADOR DE TUBOS COM ENCARGOS COMPLEMENTARES</t>
  </si>
  <si>
    <t xml:space="preserve"> 00041936 </t>
  </si>
  <si>
    <t>TUBO COLETOR DE ESGOTO, PVC, JEI, DN 150 MM  (NBR 7362)</t>
  </si>
  <si>
    <t xml:space="preserve"> 00009836 </t>
  </si>
  <si>
    <t>TUBO PVC  SERIE NORMAL, DN 100 MM, PARA ESGOTO  PREDIAL (NBR 5688)</t>
  </si>
  <si>
    <t xml:space="preserve"> 00009837 </t>
  </si>
  <si>
    <t>TUBO PVC SERIE NORMAL, DN 75 MM, PARA ESGOTO PREDIAL (NBR 5688)</t>
  </si>
  <si>
    <t xml:space="preserve"> 00009838 </t>
  </si>
  <si>
    <t>TUBO PVC SERIE NORMAL, DN 50 MM, PARA ESGOTO PREDIAL (NBR 5688)</t>
  </si>
  <si>
    <t xml:space="preserve"> 00009835 </t>
  </si>
  <si>
    <t>TUBO PVC  SERIE NORMAL, DN 40 MM, PARA ESGOTO  PREDIAL (NBR 5688)</t>
  </si>
  <si>
    <t xml:space="preserve"> 97733 </t>
  </si>
  <si>
    <t>PEÇA RETANGULAR PRÉ-MOLDADA, VOLUME DE CONCRETO DE ATÉ 10 LITROS, TAXA DE AÇO APROXIMADA DE 30KG/M³. AF_01/2018</t>
  </si>
  <si>
    <t xml:space="preserve"> 101616 </t>
  </si>
  <si>
    <t>PREPARO DE FUNDO DE VALA COM LARGURA MENOR QUE 1,5 M (ACERTO DO SOLO NATURAL). AF_08/2020</t>
  </si>
  <si>
    <t xml:space="preserve"> 87316 </t>
  </si>
  <si>
    <t>ARGAMASSA TRAÇO 1:4 (EM VOLUME DE CIMENTO E AREIA GROSSA ÚMIDA) PARA CHAPISCO CONVENCIONAL, PREPARO MECÂNICO COM BETONEIRA 400 L. AF_08/2019</t>
  </si>
  <si>
    <t xml:space="preserve"> 100475 </t>
  </si>
  <si>
    <t>ARGAMASSA TRAÇO 1:3 (EM VOLUME DE CIMENTO E AREIA MÉDIA ÚMIDA) COM ADIÇÃO DE IMPERMEABILIZANTE, PREPARO MECÂNICO COM BETONEIRA 400 L. AF_08/2019</t>
  </si>
  <si>
    <t xml:space="preserve"> 00000650 </t>
  </si>
  <si>
    <t>BLOCO DE VEDACAO DE CONCRETO, 9 X 19 X 39 CM (CLASSE C - NBR 6136)</t>
  </si>
  <si>
    <t xml:space="preserve"> 00005069 </t>
  </si>
  <si>
    <t>PREGO DE ACO POLIDO COM CABECA 17 X 27 (2 1/2 X 11)</t>
  </si>
  <si>
    <t xml:space="preserve"> ALV-TIJ-005 </t>
  </si>
  <si>
    <t>ALVENARIA DE VEDAÇÃO COM TIJOLO MACIÇO REQUEIMADO, ESP. 10CM, PARA REVESTIMENTO, INCLUSIVE ARGAMASSA PARA ASSENTAMENTO</t>
  </si>
  <si>
    <t xml:space="preserve"> TER-API-005 </t>
  </si>
  <si>
    <t>APILOAMENTO DO FUNDO DE VALAS COM SOQUETE</t>
  </si>
  <si>
    <t xml:space="preserve"> AUX-CON-025 </t>
  </si>
  <si>
    <t>CONCRETO NÃO ESTRUTURAL, PREPARADO EM OBRA COM BETONEIRA, CONTROLE "B", COM FCK 13,5 MPA, BRITA Nº (1 E 2), CONSISTÊNCIA PARA VIBRAÇÃO (FABRICAÇÃO)</t>
  </si>
  <si>
    <t xml:space="preserve"> ARM-AÇO-020 </t>
  </si>
  <si>
    <t>CORTE, DOBRA E MONTAGEM DE AÇO CA-50/60</t>
  </si>
  <si>
    <t>Kg</t>
  </si>
  <si>
    <t xml:space="preserve"> TER-ESC-035 </t>
  </si>
  <si>
    <t>ESCAVAÇÃO MANUAL DE VALA COM PROFUNDIDADE MENOR OU IGUAL A 1,5M</t>
  </si>
  <si>
    <t xml:space="preserve"> FUN-FOR-005 </t>
  </si>
  <si>
    <t>FORMA E DESFORMA DE TÁBUA E SARRAFO, REAPROVEITAMENTO (3X) (FUNDAÇÃO)</t>
  </si>
  <si>
    <t xml:space="preserve"> TER-REA-005 </t>
  </si>
  <si>
    <t>REATERRO MANUAL DE VALA</t>
  </si>
  <si>
    <t xml:space="preserve"> REV-REB-010 </t>
  </si>
  <si>
    <t>REBOCO COM ARGAMASSA, TRAÇO 1:2:9 (CIMENTO, CAL E AREIA), COM ADITIVO IMPERMEABILIZANTE, ESP. 20MM, APLICAÇÃO MANUAL, PREPARO MECÂNICO</t>
  </si>
  <si>
    <t xml:space="preserve"> TRA-CAÇ-015 </t>
  </si>
  <si>
    <t>TRANSPORTE DE MATERIAL DEMOLIDO EM CAÇAMBA</t>
  </si>
  <si>
    <t xml:space="preserve"> AUX-LAN-005 </t>
  </si>
  <si>
    <t>TRANSPORTE, LANÇAMENTO E ADENSAMENTO E ACABAMENTO DE CONCRETO EM FUNDAÇÃO/RADIER</t>
  </si>
  <si>
    <t xml:space="preserve"> 00000297 </t>
  </si>
  <si>
    <t>ANEL BORRACHA PARA TUBO ESGOTO PREDIAL, DN 75 MM (NBR 5688)</t>
  </si>
  <si>
    <t xml:space="preserve"> 00011714 </t>
  </si>
  <si>
    <t>CAIXA SIFONADA, PVC, 150 X *185* X 75 MM, COM GRELHA QUADRADA, BRANCA</t>
  </si>
  <si>
    <t xml:space="preserve"> 043657 </t>
  </si>
  <si>
    <t>CAIXA SIFONADA GIRAFACIL C/GRELHA REDONDA BRANCA COM 5 ENTRADAS 100x140x50mm</t>
  </si>
  <si>
    <t xml:space="preserve"> 000386 </t>
  </si>
  <si>
    <t>SOLUCAO LIMPADORA PARA PVC EMBALAGEM 200ml</t>
  </si>
  <si>
    <t>Tubos e Conexões de PVC Rígido Soldável para Esgoto</t>
  </si>
  <si>
    <t xml:space="preserve"> 00001965 </t>
  </si>
  <si>
    <t>CURVA PVC LONGA 45 GRAUS, 100 MM, PARA ESGOTO PREDIAL</t>
  </si>
  <si>
    <t xml:space="preserve"> 00003516 </t>
  </si>
  <si>
    <t>JOELHO PVC, SOLDAVEL, BB, 45 GRAUS, DN 40 MM, PARA ESGOTO PREDIAL</t>
  </si>
  <si>
    <t xml:space="preserve"> 00000296 </t>
  </si>
  <si>
    <t>ANEL BORRACHA PARA TUBO ESGOTO PREDIAL, DN 50 MM (NBR 5688)</t>
  </si>
  <si>
    <t xml:space="preserve"> 00003518 </t>
  </si>
  <si>
    <t>JOELHO PVC, SOLDAVEL, PB, 45 GRAUS, DN 50 MM, PARA ESGOTO PREDIAL</t>
  </si>
  <si>
    <t xml:space="preserve"> 00003519 </t>
  </si>
  <si>
    <t>JOELHO PVC, SOLDAVEL, PB, 45 GRAUS, DN 75 MM, PARA ESGOTO PREDIAL</t>
  </si>
  <si>
    <t xml:space="preserve"> 00000301 </t>
  </si>
  <si>
    <t>ANEL BORRACHA PARA TUBO ESGOTO PREDIAL, DN 100 MM (NBR 5688)</t>
  </si>
  <si>
    <t xml:space="preserve"> 00003528 </t>
  </si>
  <si>
    <t>JOELHO PVC, SOLDAVEL, PB, 45 GRAUS, DN 100 MM, PARA ESGOTO PREDIAL</t>
  </si>
  <si>
    <t xml:space="preserve"> 00003517 </t>
  </si>
  <si>
    <t>JOELHO PVC, SOLDAVEL, BB, 90 GRAUS, DN 40 MM, PARA ESGOTO PREDIAL</t>
  </si>
  <si>
    <t xml:space="preserve"> 00003526 </t>
  </si>
  <si>
    <t>JOELHO PVC, SOLDAVEL, PB, 90 GRAUS, DN 50 MM, PARA ESGOTO PREDIAL</t>
  </si>
  <si>
    <t xml:space="preserve"> 00003509 </t>
  </si>
  <si>
    <t>JOELHO PVC, SOLDAVEL, PB, 90 GRAUS, DN 75 MM, PARA ESGOTO PREDIAL</t>
  </si>
  <si>
    <t xml:space="preserve"> 00003520 </t>
  </si>
  <si>
    <t>JOELHO PVC, SOLDAVEL, PB, 90 GRAUS, DN 100 MM, PARA ESGOTO PREDIAL</t>
  </si>
  <si>
    <t xml:space="preserve"> 002661 </t>
  </si>
  <si>
    <t xml:space="preserve"> 00003661 </t>
  </si>
  <si>
    <t>JUNCAO SIMPLES, PVC, DN 75 X 50 MM, SERIE NORMAL PARA ESGOTO PREDIAL</t>
  </si>
  <si>
    <t xml:space="preserve"> 1270 </t>
  </si>
  <si>
    <t>Juncao simples pvc rigido p/ esgoto primario, diam =100 x  50mm</t>
  </si>
  <si>
    <t xml:space="preserve"> 00003660 </t>
  </si>
  <si>
    <t>JUNCAO SIMPLES, PVC, DN 100 X 75 MM, SERIE NORMAL PARA ESGOTO PREDIAL</t>
  </si>
  <si>
    <t xml:space="preserve"> 00003666 </t>
  </si>
  <si>
    <t>JUNCAO SIMPLES, PVC, 45 GRAUS, DN 40 X 40 MM, SERIE NORMAL PARA ESGOTO PREDIAL</t>
  </si>
  <si>
    <t xml:space="preserve"> 00003875 </t>
  </si>
  <si>
    <t>LUVA SIMPLES, PVC, SOLDAVEL, DN 50 MM, SERIE NORMAL, PARA ESGOTO PREDIAL</t>
  </si>
  <si>
    <t xml:space="preserve"> 00003898 </t>
  </si>
  <si>
    <t>LUVA SIMPLES, PVC, SOLDAVEL, DN 75 MM, SERIE NORMAL, PARA ESGOTO PREDIAL</t>
  </si>
  <si>
    <t xml:space="preserve"> 00003899 </t>
  </si>
  <si>
    <t>LUVA SIMPLES, PVC, SOLDAVEL, DN 100 MM, SERIE NORMAL, PARA ESGOTO PREDIAL</t>
  </si>
  <si>
    <t xml:space="preserve"> 010962 </t>
  </si>
  <si>
    <t>PROLONGADOR PARA CAIXA SIFONADA 150x200mm</t>
  </si>
  <si>
    <t xml:space="preserve"> 00000298 </t>
  </si>
  <si>
    <t>ANEL BORRACHA, DN 75 MM, PARA TUBO SERIE REFORCADA ESGOTO PREDIAL</t>
  </si>
  <si>
    <t xml:space="preserve"> 00020045 </t>
  </si>
  <si>
    <t>REDUCAO EXCENTRICA PVC, SERIE R, DN 75 X 50 MM, PARA ESGOTO OU AGUAS PLUVIAIS PREDIAIS</t>
  </si>
  <si>
    <t xml:space="preserve"> 00020046 </t>
  </si>
  <si>
    <t>REDUCAO EXCENTRICA PVC, SERIE R, DN 100 X 75 MM, PARA ESGOTO OU AGUAS PLUVIAIS PREDIAIS</t>
  </si>
  <si>
    <t xml:space="preserve"> 1703 </t>
  </si>
  <si>
    <t>Pasta lubrificante p/  pvc je</t>
  </si>
  <si>
    <t xml:space="preserve"> 2207 </t>
  </si>
  <si>
    <t>Terminal de ventilação pvc rigido d=  50mm</t>
  </si>
  <si>
    <t xml:space="preserve"> 00007132 </t>
  </si>
  <si>
    <t>TE DE REDUCAO, PVC, SOLDAVEL, 90 GRAUS, 75 MM X 50 MM, PARA AGUA FRIA PREDIAL</t>
  </si>
  <si>
    <t xml:space="preserve"> 00007097 </t>
  </si>
  <si>
    <t>TE SANITARIO, PVC, DN 50 X 50 MM, SERIE NORMAL, PARA ESGOTO PREDIAL</t>
  </si>
  <si>
    <t xml:space="preserve"> 00007091 </t>
  </si>
  <si>
    <t>TE SANITARIO, PVC, DN 100 X 100 MM, SERIE NORMAL, PARA ESGOTO PREDIAL</t>
  </si>
  <si>
    <t xml:space="preserve"> INS0049 </t>
  </si>
  <si>
    <t>Anel de Borracha, DN50mm, para linha de PVC Rígido Branco Série Normal</t>
  </si>
  <si>
    <t xml:space="preserve"> INS0050 </t>
  </si>
  <si>
    <t xml:space="preserve"> 004481 </t>
  </si>
  <si>
    <t>ANEL BORRACHA PARA PVC SERIE R 100mm</t>
  </si>
  <si>
    <t xml:space="preserve"> 5795 </t>
  </si>
  <si>
    <t>MARTELETE OU ROMPEDOR PNEUMÁTICO MANUAL, 28 KG, COM SILENCIADOR - CHP DIURNO. AF_07/2016</t>
  </si>
  <si>
    <t xml:space="preserve"> 5952 </t>
  </si>
  <si>
    <t>MARTELETE OU ROMPEDOR PNEUMÁTICO MANUAL, 28 KG, COM SILENCIADOR - CHI DIURNO. AF_07/2016</t>
  </si>
  <si>
    <t xml:space="preserve"> 97738 </t>
  </si>
  <si>
    <t>PEÇA CIRCULAR PRÉ-MOLDADA, VOLUME DE CONCRETO DE 10 A 30 LITROS, TAXA DE FIBRA DE POLIPROPILENO APROXIMADA DE 6 KG/M³. AF_01/2018_P</t>
  </si>
  <si>
    <t xml:space="preserve"> 97740 </t>
  </si>
  <si>
    <t>PEÇA CIRCULAR PRÉ-MOLDADA, VOLUME DE CONCRETO ACIMA DE 100 LITROS, TAXA DE AÇO APROXIMADA DE 30KG/M³. AF_01/2018</t>
  </si>
  <si>
    <t xml:space="preserve"> 101624 </t>
  </si>
  <si>
    <t>PREPARO DE FUNDO DE VALA COM LARGURA MAIOR OU IGUAL A 1,5 M E MENOR QUE 2,5 M, COM CAMADA DE BRITA, LANÇAMENTO MECANIZADO. AF_08/2020</t>
  </si>
  <si>
    <t xml:space="preserve"> 00043447 </t>
  </si>
  <si>
    <t>ANEL EM CONCRETO ARMADO, PERFURADO, PARA FOSSAS SEPTICAS E SUMIDOUROS, SEM FUNDO, DIAMETRO INTERNO DE 2,50 M E ALTURA DE 0,50 M</t>
  </si>
  <si>
    <t xml:space="preserve"> 88628 </t>
  </si>
  <si>
    <t>ARGAMASSA TRAÇO 1:3 (EM VOLUME DE CIMENTO E AREIA MÉDIA ÚMIDA), PREPARO MECÂNICO COM BETONEIRA 400 L. AF_08/2019</t>
  </si>
  <si>
    <t xml:space="preserve"> 00012565 </t>
  </si>
  <si>
    <t>ANEL EM CONCRETO ARMADO, LISO, PARA FOSSAS SEPTICAS E SUMIDOUROS, SEM FUNDO, DIAMETRO INTERNO DE 2,00 M E ALTURA DE 0,50 M</t>
  </si>
  <si>
    <t>DROP - DRENAGEM/OBRAS DE CONTENÇÃO / POÇOS DE VISITA E CAIXAS</t>
  </si>
  <si>
    <t xml:space="preserve"> 00038052 </t>
  </si>
  <si>
    <t>TUBO DRENO, CORRUGADO, ESPIRALADO, FLEXIVEL, PERFURADO, EM POLIETILENO DE ALTA DENSIDADE (PEAD), DN 100 MM, (4") PARA DRENAGEM - EM ROLO (NORMA DNIT 093/2006 - E.M)</t>
  </si>
  <si>
    <t xml:space="preserve"> 00038051 </t>
  </si>
  <si>
    <t>TUBO DRENO, CORRUGADO, ESPIRALADO, FLEXIVEL, PERFURADO, EM POLIETILENO DE ALTA DENSIDADE (PEAD), DN 65 MM, (2 1/2") PARA DRENAGEM - EM ROLO (NORMA DNIT 093/2006 - EM)</t>
  </si>
  <si>
    <t xml:space="preserve"> 00009840 </t>
  </si>
  <si>
    <t>TUBO PVC, SERIE R, DN 150 MM, PARA ESGOTO OU AGUAS PLUVIAIS PREDIAIS (NBR 5688)</t>
  </si>
  <si>
    <t xml:space="preserve"> 00009841 </t>
  </si>
  <si>
    <t>TUBO PVC, SERIE R, DN 100 MM, PARA ESGOTO OU AGUAS PLUVIAIS PREDIAIS (NBR 5688)</t>
  </si>
  <si>
    <t xml:space="preserve"> 00020170 </t>
  </si>
  <si>
    <t>LUVA SIMPLES, PVC SERIE R, 100 MM, PARA ESGOTO OU AGUAS PLUVIAIS PREDIAIS</t>
  </si>
  <si>
    <t xml:space="preserve"> 00020157 </t>
  </si>
  <si>
    <t>JOELHO, PVC SERIE R, 90 GRAUS, DN 100 MM, PARA ESGOTO OU AGUAS PLUVIAIS PREDIAIS</t>
  </si>
  <si>
    <t xml:space="preserve"> 00020151 </t>
  </si>
  <si>
    <t>JOELHO, PVC SERIE R, 45 GRAUS, DN 100 MM, PARA ESGOTO OU AGUAS PLUVIAIS PREDIAIS</t>
  </si>
  <si>
    <t xml:space="preserve"> ED-14505 </t>
  </si>
  <si>
    <t>GRELHA PARA CAIXA COLETORA DE ÁGUA PLUVIAL EM BARRA CHATA 3/4"X1/8" COM REQUADRO EM CANTONEIRA 7/8"X1/8", INCLUSIVE UMA (1) DEMÃO DE FUNDO ANTICORROSIVO E DUAS (2 ) DEMÃOS DE PINTURA ESMALTE (FABRICAÇÃO)</t>
  </si>
  <si>
    <t>SEES - SERVIÇOS ESPECIAIS</t>
  </si>
  <si>
    <t xml:space="preserve"> INS0075 </t>
  </si>
  <si>
    <t>INSTALAÇÃO DE REDE DE CLIMATIZAÇÃO VRF, FORNECIMENTO E INSTALAÇÃO</t>
  </si>
  <si>
    <t xml:space="preserve"> 88247 </t>
  </si>
  <si>
    <t>AUXILIAR DE ELETRICISTA COM ENCARGOS COMPLEMENTARES</t>
  </si>
  <si>
    <t xml:space="preserve"> 88264 </t>
  </si>
  <si>
    <t>ELETRICISTA COM ENCARGOS COMPLEMENTARES</t>
  </si>
  <si>
    <t xml:space="preserve"> 003420 </t>
  </si>
  <si>
    <t>FITA ISOLANTE HIGHLAND ADESIVA 19m x 20mm</t>
  </si>
  <si>
    <t xml:space="preserve"> 068421 </t>
  </si>
  <si>
    <t>LUMINARIA EMBUTIDA LED 12X12 12W 3000K BRILIA 432952</t>
  </si>
  <si>
    <t xml:space="preserve"> 050372 </t>
  </si>
  <si>
    <t>Luminárias Internas</t>
  </si>
  <si>
    <t xml:space="preserve"> 10552 </t>
  </si>
  <si>
    <t>Encargos Complementares - Eletricista</t>
  </si>
  <si>
    <t xml:space="preserve"> 1364 </t>
  </si>
  <si>
    <t>Luminária fluorescente embutir aberta  2 x 40 w (tecnolux - ref.fle-8157 /232 ou similar)</t>
  </si>
  <si>
    <t xml:space="preserve"> 12884 </t>
  </si>
  <si>
    <t>Lâmpada tubular t8 led, soquete g13, potencia 18w a 20w, tensão autovolt, temperatura de cor 6500k, fator de potencia 0,92, vida util 25.000 horas, com selo ence  etiqueta nacional de conservação de energia</t>
  </si>
  <si>
    <t xml:space="preserve"> 00002436 </t>
  </si>
  <si>
    <t>ELETRICISTA (HORISTA)</t>
  </si>
  <si>
    <t xml:space="preserve"> 3495 </t>
  </si>
  <si>
    <t xml:space="preserve">REFLETOR RETANGULAR FECHADO LED, REF. FLOOD LIGHT IP 68, 250W, 26.000LM, COM DOIS MODULOS DA RCA OU SIMILAR </t>
  </si>
  <si>
    <t xml:space="preserve"> 033208 </t>
  </si>
  <si>
    <t>LUMINARIA PLAFON DE SOBREPOR REDONDO HOME LED 6W 6K BIVOLT EMBRALUMI</t>
  </si>
  <si>
    <t xml:space="preserve"> 000366 </t>
  </si>
  <si>
    <t>LUMINARIA PUBLICA COB SUPER LED TIPO PETALA 100W 6500K BRANCA</t>
  </si>
  <si>
    <t>Interligações até Quadro Geral - Eletrodutos e Conexões</t>
  </si>
  <si>
    <t xml:space="preserve"> 00039214 </t>
  </si>
  <si>
    <t>ARRUELA EM ALUMINIO, COM ROSCA, DE 2 1/2", PARA ELETRODUTO</t>
  </si>
  <si>
    <t xml:space="preserve"> 00039180 </t>
  </si>
  <si>
    <t>BUCHA EM ALUMINIO, COM ROSCA, DE 2 1/2", PARA ELETRODUTO</t>
  </si>
  <si>
    <t xml:space="preserve"> 00001872 </t>
  </si>
  <si>
    <t>CAIXA DE PASSAGEM, EM PVC, DE 4" X 2", PARA ELETRODUTO FLEXIVEL CORRUGADO</t>
  </si>
  <si>
    <t xml:space="preserve"> 00001873 </t>
  </si>
  <si>
    <t>CAIXA DE PASSAGEM, EM PVC, DE 4" X 4", PARA ELETRODUTO FLEXIVEL CORRUGADO</t>
  </si>
  <si>
    <t xml:space="preserve"> 007517 </t>
  </si>
  <si>
    <t>LUVA PVC ELETRODUTO ROSCAVEL 2.1/2"</t>
  </si>
  <si>
    <t xml:space="preserve"> 00000995 </t>
  </si>
  <si>
    <t>CABO DE COBRE, FLEXIVEL, CLASSE 4 OU 5, ISOLACAO EM PVC/A, ANTICHAMA BWF-B, COBERTURA PVC-ST1, ANTICHAMA BWF-B, 1 CONDUTOR, 0,6/1 KV, SECAO NOMINAL 16 MM2</t>
  </si>
  <si>
    <t xml:space="preserve"> 00000999 </t>
  </si>
  <si>
    <t>CABO DE COBRE, FLEXIVEL, CLASSE 4 OU 5, ISOLACAO EM PVC/A, ANTICHAMA BWF-B, COBERTURA PVC-ST1, ANTICHAMA BWF-B, 1 CONDUTOR, 0,6/1 KV, SECAO NOMINAL 150 MM2</t>
  </si>
  <si>
    <t xml:space="preserve"> 00021127 </t>
  </si>
  <si>
    <t>FITA ISOLANTE ADESIVA ANTICHAMA, USO ATE 750 V, EM ROLO DE 19 MM X 5 M</t>
  </si>
  <si>
    <t xml:space="preserve"> 00001001 </t>
  </si>
  <si>
    <t>CABO DE COBRE, FLEXIVEL, CLASSE 4 OU 5, ISOLACAO EM PVC/A, ANTICHAMA BWF-B, COBERTURA PVC-ST1, ANTICHAMA BWF-B, 1 CONDUTOR, 0,6/1 KV, SECAO NOMINAL 300 MM2</t>
  </si>
  <si>
    <t xml:space="preserve"> 00000998 </t>
  </si>
  <si>
    <t>CABO DE COBRE, FLEXIVEL, CLASSE 4 OU 5, ISOLACAO EM PVC/A, ANTICHAMA BWF-B, COBERTURA PVC-ST1, ANTICHAMA BWF-B, 1 CONDUTOR, 0,6/1 KV, SECAO NOMINAL 95 MM2</t>
  </si>
  <si>
    <t xml:space="preserve"> 00001018 </t>
  </si>
  <si>
    <t>CABO DE COBRE, FLEXIVEL, CLASSE 4 OU 5, ISOLACAO EM PVC/A, ANTICHAMA BWF-B, COBERTURA PVC-ST1, ANTICHAMA BWF-B, 1 CONDUTOR, 0,6/1 KV, SECAO NOMINAL 50 MM2</t>
  </si>
  <si>
    <t xml:space="preserve"> 00000980 </t>
  </si>
  <si>
    <t>CABO DE COBRE, FLEXIVEL, CLASSE 4 OU 5, ISOLACAO EM PVC/A, ANTICHAMA BWF-B, 1 CONDUTOR, 450/750 V, SECAO NOMINAL 10 MM2</t>
  </si>
  <si>
    <t xml:space="preserve"> 00000979 </t>
  </si>
  <si>
    <t>CABO DE COBRE, FLEXIVEL, CLASSE 4 OU 5, ISOLACAO EM PVC/A, ANTICHAMA BWF-B, 1 CONDUTOR, 450/750 V, SECAO NOMINAL 16 MM2</t>
  </si>
  <si>
    <t xml:space="preserve"> 00001014 </t>
  </si>
  <si>
    <t>CABO DE COBRE, FLEXIVEL, CLASSE 4 OU 5, ISOLACAO EM PVC/A, ANTICHAMA BWF-B, 1 CONDUTOR, 450/750 V, SECAO NOMINAL 2,5 MM2</t>
  </si>
  <si>
    <t xml:space="preserve"> 00039232 </t>
  </si>
  <si>
    <t>CABO DE COBRE, FLEXIVEL, CLASSE 4 OU 5, ISOLACAO EM PVC/A, ANTICHAMA BWF-B, 1 CONDUTOR, 450/750 V, SECAO NOMINAL 25 MM2</t>
  </si>
  <si>
    <t xml:space="preserve"> 00039233 </t>
  </si>
  <si>
    <t>CABO DE COBRE, FLEXIVEL, CLASSE 4 OU 5, ISOLACAO EM PVC/A, ANTICHAMA BWF-B, 1 CONDUTOR, 450/750 V, SECAO NOMINAL 35 MM2</t>
  </si>
  <si>
    <t xml:space="preserve"> 00000981 </t>
  </si>
  <si>
    <t>CABO DE COBRE, FLEXIVEL, CLASSE 4 OU 5, ISOLACAO EM PVC/A, ANTICHAMA BWF-B, 1 CONDUTOR, 450/750 V, SECAO NOMINAL 4 MM2</t>
  </si>
  <si>
    <t xml:space="preserve"> 00000982 </t>
  </si>
  <si>
    <t>CABO DE COBRE, FLEXIVEL, CLASSE 4 OU 5, ISOLACAO EM PVC/A, ANTICHAMA BWF-B, 1 CONDUTOR, 450/750 V, SECAO NOMINAL 6 MM2</t>
  </si>
  <si>
    <t xml:space="preserve"> 101619 </t>
  </si>
  <si>
    <t>PREPARO DE FUNDO DE VALA COM LARGURA MENOR QUE 1,5 M, COM CAMADA DE BRITA, LANÇAMENTO MANUAL. AF_08/2020</t>
  </si>
  <si>
    <t xml:space="preserve"> 00043429 </t>
  </si>
  <si>
    <t>CAIXA DE CONCRETO ARMADO PRE-MOLDADO, SEM FUNDO, QUADRADA, DIMENSOES DE 0,30 X 0,30 X 0,30 M</t>
  </si>
  <si>
    <t xml:space="preserve"> 97734 </t>
  </si>
  <si>
    <t>PEÇA RETANGULAR PRÉ-MOLDADA, VOLUME DE CONCRETO DE 10 A 30 LITROS, TAXA DE AÇO APROXIMADA DE 30KG/M³. AF_01/2018</t>
  </si>
  <si>
    <t xml:space="preserve"> 00043430 </t>
  </si>
  <si>
    <t>CAIXA DE CONCRETO ARMADO PRE-MOLDADO, SEM FUNDO, QUADRADA, DIMENSOES DE 0,40 X 0,40 X 0,40 M</t>
  </si>
  <si>
    <t xml:space="preserve"> 91946 </t>
  </si>
  <si>
    <t>SUPORTE PARAFUSADO COM PLACA DE ENCAIXE 4" X 2" MÉDIO (1,30 M DO PISO) PARA PONTO ELÉTRICO - FORNECIMENTO E INSTALAÇÃO. AF_12/2015</t>
  </si>
  <si>
    <t xml:space="preserve"> 91962 </t>
  </si>
  <si>
    <t>INTERRUPTOR SIMPLES (1 MÓDULO) COM INTERRUPTOR PARALELO (2 MÓDULOS), 10A/250V, SEM SUPORTE E SEM PLACA - FORNECIMENTO E INSTALAÇÃO. AF_12/2015</t>
  </si>
  <si>
    <t xml:space="preserve"> 91978 </t>
  </si>
  <si>
    <t>INTERRUPTOR INTERMEDIÁRIO (1 MÓDULO), 10A/250V, SEM SUPORTE E SEM PLACA - FORNECIMENTO E INSTALAÇÃO. AF_09/2017</t>
  </si>
  <si>
    <t xml:space="preserve"> 91954 </t>
  </si>
  <si>
    <t>INTERRUPTOR PARALELO (1 MÓDULO), 10A/250V, SEM SUPORTE E SEM PLACA - FORNECIMENTO E INSTALAÇÃO. AF_12/2015</t>
  </si>
  <si>
    <t xml:space="preserve"> 91960 </t>
  </si>
  <si>
    <t>INTERRUPTOR PARALELO (2 MÓDULOS), 10A/250V, SEM SUPORTE E SEM PLACA - FORNECIMENTO E INSTALAÇÃO. AF_12/2015</t>
  </si>
  <si>
    <t xml:space="preserve"> 91956 </t>
  </si>
  <si>
    <t>INTERRUPTOR SIMPLES (1 MÓDULO) COM INTERRUPTOR PARALELO (1 MÓDULO), 10A/250V, SEM SUPORTE E SEM PLACA - FORNECIMENTO E INSTALAÇÃO. AF_12/2015</t>
  </si>
  <si>
    <t xml:space="preserve"> 91952 </t>
  </si>
  <si>
    <t>INTERRUPTOR SIMPLES (1 MÓDULO), 10A/250V, SEM SUPORTE E SEM PLACA - FORNECIMENTO E INSTALAÇÃO. AF_12/2015</t>
  </si>
  <si>
    <t xml:space="preserve"> 91958 </t>
  </si>
  <si>
    <t>INTERRUPTOR SIMPLES (2 MÓDULOS), 10A/250V, SEM SUPORTE E SEM PLACA - FORNECIMENTO E INSTALAÇÃO. AF_12/2015</t>
  </si>
  <si>
    <t xml:space="preserve"> 91966 </t>
  </si>
  <si>
    <t>INTERRUPTOR SIMPLES (3 MÓDULOS), 10A/250V, SEM SUPORTE E SEM PLACA - FORNECIMENTO E INSTALAÇÃO. AF_12/2015</t>
  </si>
  <si>
    <t xml:space="preserve"> 908 </t>
  </si>
  <si>
    <t>Espelho 4" x 2" para  2 rj-45</t>
  </si>
  <si>
    <t xml:space="preserve"> 9287 </t>
  </si>
  <si>
    <t xml:space="preserve"> 91990 </t>
  </si>
  <si>
    <t>TOMADA ALTA DE EMBUTIR (1 MÓDULO), 2P+T 10 A, SEM SUPORTE E SEM PLACA - FORNECIMENTO E INSTALAÇÃO. AF_12/2015</t>
  </si>
  <si>
    <t xml:space="preserve"> 00038091 </t>
  </si>
  <si>
    <t>ESPELHO / PLACA CEGA 4" X 2", PARA INSTALACAO DE TOMADAS E INTERRUPTORES</t>
  </si>
  <si>
    <t xml:space="preserve"> 92034 </t>
  </si>
  <si>
    <t>INTERRUPTOR SIMPLES (1 MÓDULO), INTERRUPTOR PARALELO (1 MÓDULO) E 1 TOMADA DE EMBUTIR 2P+T 10 A,  SEM SUPORTE E SEM PLACA - FORNECIMENTO E INSTALAÇÃO. AF_12/2015</t>
  </si>
  <si>
    <t xml:space="preserve"> 91950 </t>
  </si>
  <si>
    <t>SUPORTE PARAFUSADO COM PLACA DE ENCAIXE 4" X 4" MÉDIO (1,30 M DO PISO) PARA PONTO ELÉTRICO - FORNECIMENTO E INSTALAÇÃO. AF_12/2015</t>
  </si>
  <si>
    <t xml:space="preserve"> 004252 </t>
  </si>
  <si>
    <t>EXAUSTOR INDUSTRIAL LEVE 500MM MONOFASICO</t>
  </si>
  <si>
    <t xml:space="preserve"> 009551 </t>
  </si>
  <si>
    <t xml:space="preserve"> 00034709 </t>
  </si>
  <si>
    <t>DISJUNTOR TIPO DIN/IEC, TRIPOLAR DE 10 ATE 50A</t>
  </si>
  <si>
    <t xml:space="preserve"> 00001574 </t>
  </si>
  <si>
    <t>TERMINAL A COMPRESSAO EM COBRE ESTANHADO PARA CABO 10 MM2, 1 FURO E 1 COMPRESSAO, PARA PARAFUSO DE FIXACAO M6</t>
  </si>
  <si>
    <t xml:space="preserve"> 00001575 </t>
  </si>
  <si>
    <t>TERMINAL A COMPRESSAO EM COBRE ESTANHADO PARA CABO 16 MM2, 1 FURO E 1 COMPRESSAO, PARA PARAFUSO DE FIXACAO M6</t>
  </si>
  <si>
    <t xml:space="preserve"> 00002373 </t>
  </si>
  <si>
    <t>DISJUNTOR TIPO NEMA, TRIPOLAR 60 ATE 100 A, TENSAO MAXIMA DE 415 V</t>
  </si>
  <si>
    <t xml:space="preserve"> 00001576 </t>
  </si>
  <si>
    <t>TERMINAL A COMPRESSAO EM COBRE ESTANHADO PARA CABO 25 MM2, 1 FURO E 1 COMPRESSAO, PARA PARAFUSO DE FIXACAO M8</t>
  </si>
  <si>
    <t xml:space="preserve"> 00034653 </t>
  </si>
  <si>
    <t>DISJUNTOR TIPO DIN/IEC, MONOPOLAR DE 6  ATE  32A</t>
  </si>
  <si>
    <t xml:space="preserve"> 00001570 </t>
  </si>
  <si>
    <t>TERMINAL A COMPRESSAO EM COBRE ESTANHADO PARA CABO 2,5 MM2, 1 FURO E 1 COMPRESSAO, PARA PARAFUSO DE FIXACAO M5</t>
  </si>
  <si>
    <t xml:space="preserve"> 00034616 </t>
  </si>
  <si>
    <t>DISJUNTOR TIPO DIN/IEC, BIPOLAR DE 6 ATE 32A</t>
  </si>
  <si>
    <t xml:space="preserve"> 00001573 </t>
  </si>
  <si>
    <t>TERMINAL A COMPRESSAO EM COBRE ESTANHADO PARA CABO 6 MM2, 1 FURO E 1 COMPRESSAO, PARA PARAFUSO DE FIXACAO M6</t>
  </si>
  <si>
    <t xml:space="preserve"> 00002377 </t>
  </si>
  <si>
    <t>DISJUNTOR TERMOMAGNETICO TRIPOLAR 200 A / 600 V, TIPO FXD / ICC - 35 KA</t>
  </si>
  <si>
    <t xml:space="preserve"> 00001580 </t>
  </si>
  <si>
    <t>TERMINAL A COMPRESSAO EM COBRE ESTANHADO PARA CABO 95 MM2, 1 FURO E 1 COMPRESSAO, PARA PARAFUSO DE FIXACAO M12</t>
  </si>
  <si>
    <t xml:space="preserve"> 00002379 </t>
  </si>
  <si>
    <t>DISJUNTOR TERMOMAGNETICO TRIPOLAR 400 A / 600 V, TIPO JXD / ICC - 40 KA</t>
  </si>
  <si>
    <t xml:space="preserve"> 00001581 </t>
  </si>
  <si>
    <t>TERMINAL A COMPRESSAO EM COBRE ESTANHADO PARA CABO 120 MM2, 1 FURO E 1 COMPRESSAO, PARA PARAFUSO DE FIXACAO M12</t>
  </si>
  <si>
    <t>Fusíveis, Disjuntores e Chaves</t>
  </si>
  <si>
    <t xml:space="preserve"> 9225 </t>
  </si>
  <si>
    <t>Dispositivo de proteção contra surto de tensão DPS 60KA - 275v (para-raio)</t>
  </si>
  <si>
    <t xml:space="preserve"> 3943 </t>
  </si>
  <si>
    <t>INTERRUPTOR DIFERENCIAL RESIDUAL (DR) TETRAPOLAR DE 63A-30mA</t>
  </si>
  <si>
    <t xml:space="preserve"> 0008 </t>
  </si>
  <si>
    <t>AJUDANTE</t>
  </si>
  <si>
    <t xml:space="preserve"> 0012 </t>
  </si>
  <si>
    <t>ELETRICISTA</t>
  </si>
  <si>
    <t xml:space="preserve"> 002418 </t>
  </si>
  <si>
    <t>INTERRUPTOR DIFERENCIAL RESIDUAL DR 100A 4 POLOS RDW300-100-4 WEG</t>
  </si>
  <si>
    <t xml:space="preserve"> 00039245 </t>
  </si>
  <si>
    <t>ELETRODUTO PVC FLEXIVEL CORRUGADO, REFORCADO, COR LARANJA, DE 32 MM, PARA LAJES E PISOS</t>
  </si>
  <si>
    <t xml:space="preserve"> 00039244 </t>
  </si>
  <si>
    <t>ELETRODUTO PVC FLEXIVEL CORRUGADO, REFORCADO, COR LARANJA, DE 25 MM, PARA LAJES E PISOS</t>
  </si>
  <si>
    <t xml:space="preserve"> 00002680 </t>
  </si>
  <si>
    <t>ELETRODUTO DE PVC RIGIDO ROSCAVEL DE 1 1/2 ", SEM LUVA</t>
  </si>
  <si>
    <t xml:space="preserve"> 00002684 </t>
  </si>
  <si>
    <t>ELETRODUTO DE PVC RIGIDO ROSCAVEL DE 1 1/4 ", SEM LUVA</t>
  </si>
  <si>
    <t xml:space="preserve"> 00002681 </t>
  </si>
  <si>
    <t>ELETRODUTO DE PVC RIGIDO ROSCAVEL DE 2 ", SEM LUVA</t>
  </si>
  <si>
    <t xml:space="preserve"> 00002686 </t>
  </si>
  <si>
    <t>ELETRODUTO DE PVC RIGIDO ROSCAVEL DE 3 ", SEM LUVA</t>
  </si>
  <si>
    <t xml:space="preserve"> 00002683 </t>
  </si>
  <si>
    <t>ELETRODUTO DE PVC RIGIDO ROSCAVEL DE 4 ", SEM LUVA</t>
  </si>
  <si>
    <t xml:space="preserve"> 87367 </t>
  </si>
  <si>
    <t>ARGAMASSA TRAÇO 1:1:6 (EM VOLUME DE CIMENTO, CAL E AREIA MÉDIA ÚMIDA) PARA EMBOÇO/MASSA ÚNICA/ASSENTAMENTO DE ALVENARIA DE VEDAÇÃO, PREPARO MANUAL. AF_08/2019</t>
  </si>
  <si>
    <t xml:space="preserve"> 00012039 </t>
  </si>
  <si>
    <t>QUADRO DE DISTRIBUICAO COM BARRAMENTO TRIFASICO, DE EMBUTIR, EM CHAPA DE ACO GALVANIZADO, PARA 24 DISJUNTORES DIN, 100 A</t>
  </si>
  <si>
    <t xml:space="preserve"> B.01.000.010115 </t>
  </si>
  <si>
    <t>CPOS</t>
  </si>
  <si>
    <t>Eletricista</t>
  </si>
  <si>
    <t xml:space="preserve"> B.01.000.010116 </t>
  </si>
  <si>
    <t>Ajudante eletricista</t>
  </si>
  <si>
    <t xml:space="preserve"> B.01.000.010139 </t>
  </si>
  <si>
    <t>Pedreiro</t>
  </si>
  <si>
    <t xml:space="preserve"> P.18.000.050274 </t>
  </si>
  <si>
    <t>Quadro de embutir em chapa de aço, para disjuntores 44 DIN / 32 Bolt-on de 150 A, QDETG-U II, ref. 904504 da Cemar ou equivalente</t>
  </si>
  <si>
    <t xml:space="preserve"> P.18.000.050275 </t>
  </si>
  <si>
    <t>Quadro de embutir em chapa de aço, para disjuntores 56 DIN / 40 Bolt-on de 225 A, QDETG-U II, ref. 904505 da Cemar ou equivalente</t>
  </si>
  <si>
    <t xml:space="preserve"> 074113 </t>
  </si>
  <si>
    <t>CONECTOR FEMEA TIPO RJ45</t>
  </si>
  <si>
    <t xml:space="preserve"> 88266 </t>
  </si>
  <si>
    <t>ELETROTÉCNICO COM ENCARGOS COMPLEMENTARES</t>
  </si>
  <si>
    <t xml:space="preserve"> 001524 </t>
  </si>
  <si>
    <t xml:space="preserve"> 047587 </t>
  </si>
  <si>
    <t>RACK - PATCH PANEL CAT 5E 24 PORTAS SOHO PLUS FURUKAWA</t>
  </si>
  <si>
    <t xml:space="preserve"> 147815 </t>
  </si>
  <si>
    <t>CABO UTP CAT-6 E</t>
  </si>
  <si>
    <t xml:space="preserve"> MAO-AJD-015 </t>
  </si>
  <si>
    <t>AJUDANTE DE ELETRICISTA COM ENCARGOS COMPLEMENTARES</t>
  </si>
  <si>
    <t>hora</t>
  </si>
  <si>
    <t xml:space="preserve"> AUX-ARG-015 </t>
  </si>
  <si>
    <t>ARGAMASSA, TRAÇO 1:4 (CIMENTO E AREIA), PREPARO MECÂNICO</t>
  </si>
  <si>
    <t xml:space="preserve"> MAO-OFC-035 </t>
  </si>
  <si>
    <t xml:space="preserve"> MATED- 12321 </t>
  </si>
  <si>
    <t xml:space="preserve"> 00038083 </t>
  </si>
  <si>
    <t>TOMADA RJ45, 8 FIOS, CAT 5E, CONJUNTO MONTADO PARA EMBUTIR 4" X 2" (PLACA + SUPORTE + MODULO)</t>
  </si>
  <si>
    <t xml:space="preserve"> 00001871 </t>
  </si>
  <si>
    <t>CAIXA OCTOGONAL DE FUNDO MOVEL, EM PVC, DE 3" X 3", PARA ELETRODUTO FLEXIVEL CORRUGADO</t>
  </si>
  <si>
    <t xml:space="preserve"> 003595 </t>
  </si>
  <si>
    <t>ESPELHO/PLACA COM UM FURO REDONDO</t>
  </si>
  <si>
    <t xml:space="preserve"> 036096 </t>
  </si>
  <si>
    <t>TOMADA ANTENA TV 4"X2" E PLACA BRANCO COMPOSE WEG</t>
  </si>
  <si>
    <t xml:space="preserve"> 047589 </t>
  </si>
  <si>
    <t>RACK - SWITCH WIRED TP - LINK GIGABIT 24 PORTAS TL - SG1024D</t>
  </si>
  <si>
    <t>Equipamentos para Combate a Incêndio</t>
  </si>
  <si>
    <t xml:space="preserve"> 00020977 </t>
  </si>
  <si>
    <t>EXTINTOR DE INCENDIO PORTATIL COM CARGA DE PO QUIMICO SECO (PQS) DE 8 KG, CLASSE BC</t>
  </si>
  <si>
    <t xml:space="preserve"> 00004350 </t>
  </si>
  <si>
    <t>BUCHA DE NYLON, DIAMETRO DO FURO 8 MM, COMPRIMENTO 40 MM, COM PARAFUSO DE ROSCA SOBERBA, CABECA CHATA, FENDA SIMPLES, 4,8 X 50 MM</t>
  </si>
  <si>
    <t xml:space="preserve"> 00010892 </t>
  </si>
  <si>
    <t>EXTINTOR DE INCENDIO PORTATIL COM CARGA DE PO QUIMICO SECO (PQS) DE 6 KG, CLASSE BC</t>
  </si>
  <si>
    <t xml:space="preserve"> 00038774 </t>
  </si>
  <si>
    <t>LUMINARIA DE EMERGENCIA 30 LEDS, POTENCIA 2 W, BATERIA DE LITIO, AUTONOMIA DE 6 HORAS</t>
  </si>
  <si>
    <t xml:space="preserve"> 031852 </t>
  </si>
  <si>
    <t>PLACA DE SINALIZACAO FOTOLUMINESCENTE SAIDA DE EMERGENCIA 25x10cm NBR 13434-2:2004</t>
  </si>
  <si>
    <t>Sinalização Vertical</t>
  </si>
  <si>
    <t xml:space="preserve"> 13654 </t>
  </si>
  <si>
    <t>Placa de sinalizacao, fotoluminescente, 38x19 cm, em pvc , com logotipo "Comando manual de alarme de incêndio"- Placa E2 Placa de sinalizacao, fotoluminescente, 38x19 cm, em pvc , com logotipo "Comando manual de alarme de incêndio" - Placa E2</t>
  </si>
  <si>
    <t xml:space="preserve"> 11195 </t>
  </si>
  <si>
    <t>Avisador sonoro tipo sirene para incêndio</t>
  </si>
  <si>
    <t xml:space="preserve"> 005776 </t>
  </si>
  <si>
    <t>ACIONADOR MANUAL PARA AVISO DE EMERGENCIA 420 INTELBRAS</t>
  </si>
  <si>
    <t xml:space="preserve"> 00010900 </t>
  </si>
  <si>
    <t>ADAPTADOR, EM LATAO, ENGATE RAPIDO1 1/2" X ROSCA INTERNA 5 FIOS 2 1/2",  PARA INSTALACAO PREDIAL DE COMBATE A INCENDIO</t>
  </si>
  <si>
    <t xml:space="preserve"> 00020963 </t>
  </si>
  <si>
    <t>CAIXA DE INCENDIO/ABRIGO PARA MANGUEIRA, DE SOBREPOR/EXTERNA, COM 90 X 60 X 17 CM, EM CHAPA DE ACO, PORTA COM VENTILACAO, VISOR COM A INSCRICAO "INCENDIO", SUPORTE/CESTA INTERNA PARA A MANGUEIRA, PINTURA ELETROSTATICA VERMELHA</t>
  </si>
  <si>
    <t xml:space="preserve"> 00020971 </t>
  </si>
  <si>
    <t>CHAVE DUPLA PARA CONEXOES TIPO STORZ, ENGATE RAPIDO 1 1/2" X 2 1/2", EM LATAO, PARA INSTALACAO PREDIAL COMBATE A INCENDIO</t>
  </si>
  <si>
    <t xml:space="preserve"> 00037554 </t>
  </si>
  <si>
    <t>ESGUICHO JATO REGULAVEL, TIPO ELKHART, ENGATE RAPIDO 1 1/2", PARA COMBATE A INCENDIO</t>
  </si>
  <si>
    <t xml:space="preserve"> 00021030 </t>
  </si>
  <si>
    <t>MANGUEIRA DE INCENDIO, TIPO 1, DE 1 1/2", COMPRIMENTO = 20 M, TECIDO EM FIO DE POLIESTER E TUBO INTERNO EM BORRACHA SINTETICA, COM UNIOES ENGATE RAPIDO</t>
  </si>
  <si>
    <t xml:space="preserve"> 00010904 </t>
  </si>
  <si>
    <t>REGISTRO OU VALVULA GLOBO ANGULAR EM LATAO, PARA HIDRANTES EM INSTALACAO PREDIAL DE INCENDIO, 45 GRAUS, DIAMETRO DE 2 1/2", COM VOLANTE, CLASSE DE PRESSAO DE ATE 200 PSI</t>
  </si>
  <si>
    <t xml:space="preserve"> 00011267 </t>
  </si>
  <si>
    <t>ARRUELA LISA, REDONDA, DE LATAO POLIDO, DIAMETRO NOMINAL 5/8", DIAMETRO EXTERNO = 34 MM, DIAMETRO DO FURO = 17 MM, ESPESSURA = *2,5* MM</t>
  </si>
  <si>
    <t xml:space="preserve"> 00000740 </t>
  </si>
  <si>
    <t>BOMBA CENTRIFUGA MOTOR ELETRICO TRIFASICO 9,86 DIAMETRO DE SUCCAO X ELEVACAO 1" X 1", 4 ESTAGIOS, DIAMETRO DOS ROTORES 4 X 146 MM, HM/Q: 85 M / 14,9 M3/H A 140 M / 4,2 M3/H</t>
  </si>
  <si>
    <t xml:space="preserve"> 00039997 </t>
  </si>
  <si>
    <t>PORCA ZINCADA, SEXTAVADA, DIAMETRO 1/4"</t>
  </si>
  <si>
    <t xml:space="preserve"> 00039996 </t>
  </si>
  <si>
    <t>VERGALHAO ZINCADO ROSCA TOTAL, 1/4 " (6,3 MM)</t>
  </si>
  <si>
    <t xml:space="preserve"> 00003470 </t>
  </si>
  <si>
    <t>COTOVELO 90 GRAUS DE FERRO GALVANIZADO, COM ROSCA BSP, DE 2 1/2"</t>
  </si>
  <si>
    <t xml:space="preserve"> 00007307 </t>
  </si>
  <si>
    <t>FUNDO ANTICORROSIVO PARA METAIS FERROSOS (ZARCAO)</t>
  </si>
  <si>
    <t xml:space="preserve"> 00012402 </t>
  </si>
  <si>
    <t>COTOVELO 45 GRAUS DE FERRO GALVANIZADO, COM ROSCA BSP, DE 2 1/2"</t>
  </si>
  <si>
    <t xml:space="preserve"> 00006299 </t>
  </si>
  <si>
    <t>TE DE FERRO GALVANIZADO, DE 2 1/2"</t>
  </si>
  <si>
    <t xml:space="preserve"> 00007701 </t>
  </si>
  <si>
    <t>TUBO ACO GALVANIZADO COM COSTURA, CLASSE MEDIA, DN 2.1/2", E = *3,65* MM, PESO *6,51* KG/M (NBR 5580)</t>
  </si>
  <si>
    <t xml:space="preserve"> 00007694 </t>
  </si>
  <si>
    <t>TUBO ACO GALVANIZADO COM COSTURA, CLASSE MEDIA, DN 3", E = *4,05* MM, PESO *8,47* KG/M (NBR 5580)</t>
  </si>
  <si>
    <t xml:space="preserve"> 00003459 </t>
  </si>
  <si>
    <t>COTOVELO 90 GRAUS DE FERRO GALVANIZADO, COM ROSCA BSP, DE 3"</t>
  </si>
  <si>
    <t>Equipamentos e Acessórios para Instalações de Gás de Cozinha</t>
  </si>
  <si>
    <t xml:space="preserve"> 9376 </t>
  </si>
  <si>
    <t>Regulador alta pressão tipo Fisher, 28mm, classe 300, 1º estagio</t>
  </si>
  <si>
    <t xml:space="preserve"> 9377 </t>
  </si>
  <si>
    <t>Regulador baixa pressão tipo Fisher, 15mm, classe 300, 2º estagio</t>
  </si>
  <si>
    <t xml:space="preserve"> 037718 </t>
  </si>
  <si>
    <t>VALVULA ESFERA PARA GAS ALAVANCA FXF 2.1/2" EMMETI</t>
  </si>
  <si>
    <t xml:space="preserve"> 00040380 </t>
  </si>
  <si>
    <t>CURVA 90 GRAUS EM ACO CARBONO, RAIO CURTO, SOLDAVEL, PRESSAO 3.000 LBS, DN 3/4"</t>
  </si>
  <si>
    <t xml:space="preserve"> 00011002 </t>
  </si>
  <si>
    <t>ELETRODO REVESTIDO AWS - E6013, DIAMETRO IGUAL A 2,50 MM</t>
  </si>
  <si>
    <t xml:space="preserve"> 00038828 </t>
  </si>
  <si>
    <t>TUBO MULTICAMADA PEX, DN 16 MM, PARA INSTALACOES A GAS (AMARELO)</t>
  </si>
  <si>
    <t xml:space="preserve"> 00038847 </t>
  </si>
  <si>
    <t>CONEXAO FIXA, ROSCA FEMEA, METALICA, COM ANEL DESLIZANTE, DN 20 MM X 3/4", PARA TUBO PEX</t>
  </si>
  <si>
    <t xml:space="preserve"> 002977 </t>
  </si>
  <si>
    <t>TE ROSCA FEMEA, METALICO, PARA CONEXAO COM ANEL DESLIZANTE EM TUBO PEX, DN 16mm x 1/2"</t>
  </si>
  <si>
    <t xml:space="preserve"> 062205 </t>
  </si>
  <si>
    <t>JOELHO 45 FERRO FUNDIDO 200mm</t>
  </si>
  <si>
    <t xml:space="preserve"> 00038904 </t>
  </si>
  <si>
    <t>TE ROSCA MACHO, METALICO, PARA CONEXAO COM ANEL DESLIZANTE EM TUBO PEX, DN 32 MM X 1"</t>
  </si>
  <si>
    <t xml:space="preserve"> 00004178 </t>
  </si>
  <si>
    <t>NIPLE DE FERRO GALVANIZADO, COM ROSCA BSP, DE 3/4"</t>
  </si>
  <si>
    <t xml:space="preserve"> 00004177 </t>
  </si>
  <si>
    <t>NIPLE DE FERRO GALVANIZADO, COM ROSCA BSP, DE 1/2"</t>
  </si>
  <si>
    <t xml:space="preserve"> 050813 </t>
  </si>
  <si>
    <t>TUBO COBRE EM ROLO (PANQUECA) 1/2"</t>
  </si>
  <si>
    <t xml:space="preserve"> 050814 </t>
  </si>
  <si>
    <t>TUBO COBRE EM ROLO (PANQUECA) 5/16"</t>
  </si>
  <si>
    <t xml:space="preserve"> 00000867 </t>
  </si>
  <si>
    <t>CABO DE COBRE NU 50 MM2 MEIO-DURO</t>
  </si>
  <si>
    <t xml:space="preserve"> 98463 </t>
  </si>
  <si>
    <t>SUPORTE ISOLADOR PARA CORDOALHA DE COBRE - FORNECIMENTO E INSTALAÇÃO. AF_12/2017</t>
  </si>
  <si>
    <t xml:space="preserve"> 00000863 </t>
  </si>
  <si>
    <t>CABO DE COBRE NU 35 MM2 MEIO-DURO</t>
  </si>
  <si>
    <t xml:space="preserve"> 00002685 </t>
  </si>
  <si>
    <t>ELETRODUTO DE PVC RIGIDO ROSCAVEL DE 1 ", SEM LUVA</t>
  </si>
  <si>
    <t xml:space="preserve"> MATED- 12006 </t>
  </si>
  <si>
    <t>CAIXA DE EQUALIZAÇÃO PARA USO INTERNO COM 9 TERMINAIS 210X210X90MM  EM AÇO</t>
  </si>
  <si>
    <t xml:space="preserve"> 101618 </t>
  </si>
  <si>
    <t>PREPARO DE FUNDO DE VALA COM LARGURA MENOR QUE 1,5 M, COM CAMADA DE AREIA, LANÇAMENTO MANUAL. AF_08/2020</t>
  </si>
  <si>
    <t xml:space="preserve"> 00034643 </t>
  </si>
  <si>
    <t>CAIXA DE INSPECAO PARA ATERRAMENTO E PARA RAIOS, EM POLIPROPILENO,  DIAMETRO = 300 MM X ALTURA = 400 MM</t>
  </si>
  <si>
    <t xml:space="preserve"> 00011950 </t>
  </si>
  <si>
    <t>BUCHA DE NYLON SEM ABA S6, COM PARAFUSO DE 4,20 X 40 MM EM ACO ZINCADO COM ROSCA SOBERBA, CABECA CHATA E FENDA PHILLIPS</t>
  </si>
  <si>
    <t xml:space="preserve"> 00039329 </t>
  </si>
  <si>
    <t>CONDULETE EM PVC, TIPO "B", SEM TAMPA, DE 1"</t>
  </si>
  <si>
    <t>Interligações até Quadro Geral - Fios e Cabos</t>
  </si>
  <si>
    <t xml:space="preserve"> 9329 </t>
  </si>
  <si>
    <t>Entrada em Baixa Tensão</t>
  </si>
  <si>
    <t xml:space="preserve"> 3250 </t>
  </si>
  <si>
    <t>Conector split bolt para cabo de cobre nu #35 mm2</t>
  </si>
  <si>
    <t>Pára-raios</t>
  </si>
  <si>
    <t xml:space="preserve"> 11379 </t>
  </si>
  <si>
    <t xml:space="preserve"> 045201 </t>
  </si>
  <si>
    <t>HASTE ATERRAMENTO COBREADA 5/8" x 2,40m 6715 670106 - MAGNET</t>
  </si>
  <si>
    <t xml:space="preserve"> 55.10.10 </t>
  </si>
  <si>
    <t>SUDECAP</t>
  </si>
  <si>
    <t>AUXILIAR BOMBEIRO/ELETRICISTA</t>
  </si>
  <si>
    <t xml:space="preserve"> 55.10.55 </t>
  </si>
  <si>
    <t xml:space="preserve"> 74.51.01 </t>
  </si>
  <si>
    <t>CAPTOR/TERMINAL AÉREO EM AÇO GALVANIZADO SEM BANDEIRA COM HASTE 3/8"X250mm  E FIXAÇÃO HORIZONTAL POR 1 FURO DE 3/8"</t>
  </si>
  <si>
    <t xml:space="preserve"> 1665 </t>
  </si>
  <si>
    <t>Pára-raios tipo Franklin 350mm, latão cromado, descida 1 cabo (ou similar)</t>
  </si>
  <si>
    <t>cj</t>
  </si>
  <si>
    <t xml:space="preserve"> 1689 </t>
  </si>
  <si>
    <t>Parafuso de fixação com bucha plástica 8 mm</t>
  </si>
  <si>
    <t xml:space="preserve"> 9482 </t>
  </si>
  <si>
    <t>Conjunto de estais 2" para mastro d=2" (pára-raio)</t>
  </si>
  <si>
    <t xml:space="preserve"> 00010956 </t>
  </si>
  <si>
    <t>BASE PARA MASTRO DE PARA-RAIOS DIAMETRO NOMINAL 2"</t>
  </si>
  <si>
    <t xml:space="preserve"> 00007572 </t>
  </si>
  <si>
    <t>SUPORTE ISOLADOR REFORCADO DIAMETRO NOMINAL 5/16", COM ROSCA SOBERBA E BUCHA</t>
  </si>
  <si>
    <t xml:space="preserve"> 00007696 </t>
  </si>
  <si>
    <t>TUBO ACO GALVANIZADO COM COSTURA, CLASSE MEDIA, DN 2", E = *3,65* MM, PESO *5,10* KG/M (NBR 5580)</t>
  </si>
  <si>
    <t xml:space="preserve"> 026877 </t>
  </si>
  <si>
    <t>PARAFUSO AUTOATARRACHANTE DIM 4.2X32MM REF TEL5333 (LABOR)</t>
  </si>
  <si>
    <t xml:space="preserve"> 00007583 </t>
  </si>
  <si>
    <t>BUCHA DE NYLON SEM ABA S8, COM PARAFUSO DE 4,80 X 50 MM EM ACO ZINCADO COM ROSCA SOBERBA, CABECA CHATA E FENDA PHILLIPS</t>
  </si>
  <si>
    <t xml:space="preserve"> 007318 </t>
  </si>
  <si>
    <t>PRESILHA EM LATAO FURO 7mm 35/50mm2</t>
  </si>
  <si>
    <t xml:space="preserve"> 101375 </t>
  </si>
  <si>
    <t xml:space="preserve"> 74.51.04 </t>
  </si>
  <si>
    <t>MOLDE P/SOLDA EXOTERMICA HCL 5/8".50-5 CLASSE 5 OU EQUIVALENTE</t>
  </si>
  <si>
    <t xml:space="preserve"> 071889 </t>
  </si>
  <si>
    <t>CARTUCHO EM PO PARA SOLDA EXOTERMICA 90/115/150/250</t>
  </si>
  <si>
    <t xml:space="preserve"> 048772 </t>
  </si>
  <si>
    <t>ALICATE Z-201 (LABOR)</t>
  </si>
  <si>
    <t xml:space="preserve"> 94964 </t>
  </si>
  <si>
    <t>CONCRETO FCK = 20MPA, TRAÇO 1:2,7:3 (EM MASSA SECA DE CIMENTO/ AREIA MÉDIA/ BRITA 1) - PREPARO MECÂNICO COM BETONEIRA 400 L. AF_05/2021</t>
  </si>
  <si>
    <t xml:space="preserve"> 00003777 </t>
  </si>
  <si>
    <t>LONA PLASTICA PESADA PRETA, E = 150 MICRA</t>
  </si>
  <si>
    <t xml:space="preserve"> 00004460 </t>
  </si>
  <si>
    <t>SARRAFO NAO APARELHADO *2,5 X 10* CM, EM MACARANDUBA, ANGELIM OU EQUIVALENTE DA REGIAO -  BRUTA</t>
  </si>
  <si>
    <t xml:space="preserve"> 00007156 </t>
  </si>
  <si>
    <t>TELA DE ACO SOLDADA NERVURADA, CA-60, Q-196, (3,11 KG/M2), DIAMETRO DO FIO = 5,0 MM, LARGURA = 2,45 M, ESPACAMENTO DA MALHA = 10 X 10 CM</t>
  </si>
  <si>
    <t>Pisos : Cimentados, em Concreto Simples, tipo Tech-Stone e de Alta Resistência</t>
  </si>
  <si>
    <t xml:space="preserve"> 77 </t>
  </si>
  <si>
    <t>Aterro de caixão de ediificação, com fornec. de areia, adensada com água</t>
  </si>
  <si>
    <t>Aterros / Reaterros / Compactações</t>
  </si>
  <si>
    <t xml:space="preserve"> 98 </t>
  </si>
  <si>
    <t>Concreto simples usinado fck=25mpa, bombeado, lançado e adensado em superestrutura</t>
  </si>
  <si>
    <t>Alvenarias de Pedra e Concretos para Fundações</t>
  </si>
  <si>
    <t xml:space="preserve"> 2323 </t>
  </si>
  <si>
    <t>Pintura p/ piso c/ aplicação de 2 demãos tinta novacor, cores cerâmica, concreto, verde ou azul - aplicação c/ rôlo - R1</t>
  </si>
  <si>
    <t>Outras Pinturas</t>
  </si>
  <si>
    <t xml:space="preserve"> 2497 </t>
  </si>
  <si>
    <t>Escavação manual de vala ou cava em material de 1ª categoria, profundidade até 1,50m</t>
  </si>
  <si>
    <t>Escavação Manual em Área Urbana</t>
  </si>
  <si>
    <t xml:space="preserve"> 2624 </t>
  </si>
  <si>
    <t>Remoção e reposição de meio-fio</t>
  </si>
  <si>
    <t>Meios-Fios e Guias</t>
  </si>
  <si>
    <t xml:space="preserve"> 3644 </t>
  </si>
  <si>
    <t>Acabamento de superfície de piso de concreto com desempolamento manual</t>
  </si>
  <si>
    <t>Pavimentações Externas</t>
  </si>
  <si>
    <t xml:space="preserve"> 4864 </t>
  </si>
  <si>
    <t>Piso tátil direcional e de alerta, em concreto colorido, p/deficientes visuais, dimensões 30x30cm, aplicado com argamassa industrializada ac-ii, rejuntado, exclusive regularização de base</t>
  </si>
  <si>
    <t>Azulejos e Cerâmicas</t>
  </si>
  <si>
    <t xml:space="preserve"> 9182 </t>
  </si>
  <si>
    <t>Demolição de concreto com martelete e compressor</t>
  </si>
  <si>
    <t>Demolições / Remoções</t>
  </si>
  <si>
    <t xml:space="preserve"> 00037595 </t>
  </si>
  <si>
    <t>ARGAMASSA COLANTE TIPO AC III</t>
  </si>
  <si>
    <t xml:space="preserve"> 00038186 </t>
  </si>
  <si>
    <t>PISO TATIL DE ALERTA OU DIRECIONAL, DE BORRACHA, COLORIDO, 25 X 25 CM, E = 12 MM, PARA ARGAMASSA</t>
  </si>
  <si>
    <t xml:space="preserve"> 068423 </t>
  </si>
  <si>
    <t>ACESSIBILIDADE - PLACA AUTO ADESIVA METALICA BRAILLE PARA CORRIMAO 10x10cm - TERREO</t>
  </si>
  <si>
    <t xml:space="preserve"> 91278 </t>
  </si>
  <si>
    <t>PLACA VIBRATÓRIA REVERSÍVEL COM MOTOR 4 TEMPOS A GASOLINA, FORÇA CENTRÍFUGA DE 25 KN (2500 KGF), POTÊNCIA 5,5 CV - CHI DIURNO. AF_08/2015</t>
  </si>
  <si>
    <t xml:space="preserve"> 91277 </t>
  </si>
  <si>
    <t>PLACA VIBRATÓRIA REVERSÍVEL COM MOTOR 4 TEMPOS A GASOLINA, FORÇA CENTRÍFUGA DE 25 KN (2500 KGF), POTÊNCIA 5,5 CV - CHP DIURNO. AF_08/2015</t>
  </si>
  <si>
    <t xml:space="preserve"> 00004718 </t>
  </si>
  <si>
    <t>PEDRA BRITADA N. 2 (19 A 38 MM) POSTO PEDREIRA/FORNECEDOR, SEM FRETE</t>
  </si>
  <si>
    <t xml:space="preserve"> 00042408 </t>
  </si>
  <si>
    <t>LONA PLASTICA EXTRA FORTE PRETA, E = 200 MICRA</t>
  </si>
  <si>
    <t xml:space="preserve"> 00007348 </t>
  </si>
  <si>
    <t>TINTA ACRILICA PREMIUM PARA PISO</t>
  </si>
  <si>
    <t xml:space="preserve"> 00007304 </t>
  </si>
  <si>
    <t>TINTA EPOXI BASE AGUA PREMIUM, BRANCA</t>
  </si>
  <si>
    <t xml:space="preserve"> 00012815 </t>
  </si>
  <si>
    <t>FITA CREPE ROLO DE 25 MM X 50 M</t>
  </si>
  <si>
    <t xml:space="preserve"> 00007314 </t>
  </si>
  <si>
    <t>TINTA BORRACHA CLORADA, ACABAMENTO SEMIBRILHO, QUALQUER COR</t>
  </si>
  <si>
    <t>Urbanização de Parques e Praças</t>
  </si>
  <si>
    <t xml:space="preserve"> 00025398 </t>
  </si>
  <si>
    <t>CONJUNTO PARA FUTSAL COM TRAVES OFICIAIS DE 3,00 X 2,00 M EM TUBO DE ACO GALVANIZADO 3" COM REQUADRO EM TUBO DE 1", PINTURA EM PRIMER COM TINTA ESMALTE SINTETICO E REDES DE POLIETILENO FIO 4 MM</t>
  </si>
  <si>
    <t xml:space="preserve"> 020772 </t>
  </si>
  <si>
    <t>EQUIPAMENTO/ACESSORIOS PARA QUADRA DE VOLEI</t>
  </si>
  <si>
    <t xml:space="preserve"> 008199 </t>
  </si>
  <si>
    <t>PLANTIO-TERRA VEGETAL TRATADA PARA PLANTIO</t>
  </si>
  <si>
    <t xml:space="preserve"> 072542 </t>
  </si>
  <si>
    <t>PLANTIO-ADUBO SUBSTRATO BIOMIX ORGANICO</t>
  </si>
  <si>
    <t xml:space="preserve"> 072543 </t>
  </si>
  <si>
    <t>PLANTIO-PREPARADO QUIMICO-FOSFATO DE ROCHAS</t>
  </si>
  <si>
    <t xml:space="preserve"> 00038128 </t>
  </si>
  <si>
    <t>TERRA VEGETAL (ENSACADA)</t>
  </si>
  <si>
    <t xml:space="preserve"> 00003324 </t>
  </si>
  <si>
    <t>GRAMA BATATAIS EM PLACAS, SEM PLANTIO</t>
  </si>
  <si>
    <t xml:space="preserve"> 99833 </t>
  </si>
  <si>
    <t>LAVADORA DE ALTA PRESSAO (LAVA-JATO) PARA AGUA FRIA, PRESSAO DE OPERACAO ENTRE 1400 E 1900 LIB/POL2, VAZAO MAXIMA ENTRE 400 E 700 L/H - CHP DIURNO. AF_04/2019</t>
  </si>
  <si>
    <t>SERP - SERVIÇOS PRELIMINARES</t>
  </si>
  <si>
    <t xml:space="preserve"> 008787 </t>
  </si>
  <si>
    <t>ENTULHO EM CAMINHAO CUSTO BOTA/FORA P/m3</t>
  </si>
  <si>
    <t xml:space="preserve"> 00002674 </t>
  </si>
  <si>
    <t>ELETRODUTO DE PVC RIGIDO ROSCAVEL DE 3/4 ", SEM LUVA</t>
  </si>
  <si>
    <t xml:space="preserve"> 95334 </t>
  </si>
  <si>
    <t>CURSO DE CAPACITAÇÃO PARA ELETROTÉCNICO (ENCARGOS COMPLEMENTARES) - HORISTA</t>
  </si>
  <si>
    <t xml:space="preserve"> 00002438 </t>
  </si>
  <si>
    <t>ELETROTECNICO (HORISTA)</t>
  </si>
  <si>
    <t xml:space="preserve"> 00043484 </t>
  </si>
  <si>
    <t>EPI - FAMILIA ELETRICISTA - HORISTA (ENCARGOS COMPLEMENTARES - COLETADO CAIXA)</t>
  </si>
  <si>
    <t xml:space="preserve"> 00043460 </t>
  </si>
  <si>
    <t>FERRAMENTAS - FAMILIA ELETRICISTA - HORISTA (ENCARGOS COMPLEMENTARES - COLETADO CAIXA)</t>
  </si>
  <si>
    <t xml:space="preserve"> 00037411 </t>
  </si>
  <si>
    <t>TELA DE ACO SOLDADA GALVANIZADA/ZINCADA PARA ALVENARIA, FIO D = *1,24 MM, MALHA 25 X 25 MM</t>
  </si>
  <si>
    <t xml:space="preserve"> 87527 </t>
  </si>
  <si>
    <t>EMBOÇO, PARA RECEBIMENTO DE CERÂMICA, EM ARGAMASSA TRAÇO 1:2:8, PREPARO MECÂNICO COM BETONEIRA 400L, APLICADO MANUALMENTE EM FACES INTERNAS DE PAREDES, PARA AMBIENTE COM ÁREA MENOR QUE 5M2, ESPESSURA DE 20MM, COM EXECUÇÃO DE TALISCAS. AF_06/2014</t>
  </si>
  <si>
    <t xml:space="preserve"> 95335 </t>
  </si>
  <si>
    <t>CURSO DE CAPACITAÇÃO PARA ENCANADOR OU BOMBEIRO HIDRÁULICO (ENCARGOS COMPLEMENTARES) - HORISTA</t>
  </si>
  <si>
    <t xml:space="preserve"> 00043485 </t>
  </si>
  <si>
    <t>EPI - FAMILIA ENCANADOR - HORISTA (ENCARGOS COMPLEMENTARES - COLETADO CAIXA)</t>
  </si>
  <si>
    <t xml:space="preserve"> 00043461 </t>
  </si>
  <si>
    <t>FERRAMENTAS - FAMILIA ENCANADOR - HORISTA (ENCARGOS COMPLEMENTARES - COLETADO CAIXA)</t>
  </si>
  <si>
    <t xml:space="preserve"> 95401 </t>
  </si>
  <si>
    <t>CURSO DE CAPACITAÇÃO PARA ENCARREGADO GERAL (ENCARGOS COMPLEMENTARES) - HORISTA</t>
  </si>
  <si>
    <t xml:space="preserve"> 00004083 </t>
  </si>
  <si>
    <t>ENCARREGADO GERAL DE OBRAS</t>
  </si>
  <si>
    <t xml:space="preserve"> 00043487 </t>
  </si>
  <si>
    <t>EPI - FAMILIA ENCARREGADO GERAL - HORISTA (ENCARGOS COMPLEMENTARES - COLETADO CAIXA)</t>
  </si>
  <si>
    <t xml:space="preserve"> 00043463 </t>
  </si>
  <si>
    <t>FERRAMENTAS - FAMILIA ENCARREGADO GERAL - HORISTA (ENCARGOS COMPLEMENTARES - COLETADO CAIXA)</t>
  </si>
  <si>
    <t xml:space="preserve"> 86884 </t>
  </si>
  <si>
    <t>ENGATE FLEXÍVEL EM PLÁSTICO BRANCO, 1/2 X 30CM - FORNECIMENTO E INSTALAÇÃO. AF_01/2020</t>
  </si>
  <si>
    <t xml:space="preserve"> 00006141 </t>
  </si>
  <si>
    <t>ENGATE/RABICHO FLEXIVEL PLASTICO (PVC OU ABS) BRANCO 1/2 " X 30 CM</t>
  </si>
  <si>
    <t xml:space="preserve"> 95403 </t>
  </si>
  <si>
    <t>CURSO DE CAPACITAÇÃO PARA ENGENHEIRO CIVIL DE OBRA PLENO (ENCARGOS COMPLEMENTARES) - HORISTA</t>
  </si>
  <si>
    <t xml:space="preserve"> 00002707 </t>
  </si>
  <si>
    <t>ENGENHEIRO CIVIL DE OBRA PLENO</t>
  </si>
  <si>
    <t xml:space="preserve"> 00043486 </t>
  </si>
  <si>
    <t>EPI - FAMILIA ENGENHEIRO CIVIL - HORISTA (ENCARGOS COMPLEMENTARES - COLETADO CAIXA)</t>
  </si>
  <si>
    <t xml:space="preserve"> 00043462 </t>
  </si>
  <si>
    <t>FERRAMENTAS - FAMILIA ENGENHEIRO CIVIL - HORISTA (ENCARGOS COMPLEMENTARES - COLETADO CAIXA)</t>
  </si>
  <si>
    <t xml:space="preserve"> MAO-AJD-040 </t>
  </si>
  <si>
    <t xml:space="preserve"> 00043681 </t>
  </si>
  <si>
    <t>CHAPA/PAINEL DE MADEIRA COMPENSADA RESINADA (MADEIRITE RESINADO ROSA) PARA FORMA DE CONCRETO, DE 2200 x 1100 MM, E = 8 A 12 MM</t>
  </si>
  <si>
    <t xml:space="preserve"> 00034492 </t>
  </si>
  <si>
    <t>CONCRETO USINADO BOMBEAVEL, CLASSE DE RESISTENCIA C20, COM BRITA 0 E 1, SLUMP = 100 +/- 20 MM, EXCLUI SERVICO DE BOMBEAMENTO (NBR 8953)</t>
  </si>
  <si>
    <t xml:space="preserve"> 00021138 </t>
  </si>
  <si>
    <t>MOURAO ROLICO DE MADEIRA TRATADA, D = 8 A 11 CM, H = 2,20 M, EM EUCALIPTO OU EQUIVALENTE DA REGIAO (PARA CERCA)</t>
  </si>
  <si>
    <t xml:space="preserve"> 00003993 </t>
  </si>
  <si>
    <t>TABUA APARELHADA *2,5 X 15* CM, EM MACARANDUBA, ANGELIM OU EQUIVALENTE DA REGIAO</t>
  </si>
  <si>
    <t xml:space="preserve"> 10555 </t>
  </si>
  <si>
    <t>Encargos Complementares - Armador</t>
  </si>
  <si>
    <t xml:space="preserve"> 158 </t>
  </si>
  <si>
    <t>Almoço (Participação do empregador)</t>
  </si>
  <si>
    <t xml:space="preserve"> 941 </t>
  </si>
  <si>
    <t>Fardamento com mangas curta</t>
  </si>
  <si>
    <t xml:space="preserve"> 1651 </t>
  </si>
  <si>
    <t>Óculos branco proteção</t>
  </si>
  <si>
    <t>pr</t>
  </si>
  <si>
    <t xml:space="preserve"> 2378 </t>
  </si>
  <si>
    <t>Vale transporte</t>
  </si>
  <si>
    <t xml:space="preserve"> 10362 </t>
  </si>
  <si>
    <t>Seguro de vida e acidente em grupo</t>
  </si>
  <si>
    <t xml:space="preserve"> 10492 </t>
  </si>
  <si>
    <t>Cesta Básica</t>
  </si>
  <si>
    <t xml:space="preserve"> 10517 </t>
  </si>
  <si>
    <t>Exames admissionais/demissionais (checkup)</t>
  </si>
  <si>
    <t xml:space="preserve"> 10585 </t>
  </si>
  <si>
    <t>Arco de serra</t>
  </si>
  <si>
    <t xml:space="preserve"> 10586 </t>
  </si>
  <si>
    <t>Torquesa</t>
  </si>
  <si>
    <t xml:space="preserve"> 10596 </t>
  </si>
  <si>
    <t>Protetor auricular</t>
  </si>
  <si>
    <t xml:space="preserve"> 10599 </t>
  </si>
  <si>
    <t>Protetor solar fps 30 com 120ml</t>
  </si>
  <si>
    <t xml:space="preserve"> 10761 </t>
  </si>
  <si>
    <t>Refeição - café da manhã ( café com leite e dois pães com manteiga)</t>
  </si>
  <si>
    <t xml:space="preserve"> 00012893 </t>
  </si>
  <si>
    <t>BOTA DE SEGURANCA COM BIQUEIRA DE ACO E COLARINHO ACOLCHOADO</t>
  </si>
  <si>
    <t>PAR</t>
  </si>
  <si>
    <t xml:space="preserve"> 00012894 </t>
  </si>
  <si>
    <t>CAPA PARA CHUVA EM PVC COM FORRO DE POLIESTER, COM CAPUZ (AMARELA OU AZUL)</t>
  </si>
  <si>
    <t xml:space="preserve"> 00012895 </t>
  </si>
  <si>
    <t>CAPACETE DE SEGURANCA ABA FRONTAL COM SUSPENSAO DE POLIETILENO, SEM JUGULAR (CLASSE B)</t>
  </si>
  <si>
    <t xml:space="preserve"> 00012892 </t>
  </si>
  <si>
    <t>LUVA RASPA DE COURO, CANO CURTO (PUNHO *7* CM)</t>
  </si>
  <si>
    <t xml:space="preserve"> 10551 </t>
  </si>
  <si>
    <t>Encargos Complementares - Carpinteiro</t>
  </si>
  <si>
    <t xml:space="preserve"> 10579 </t>
  </si>
  <si>
    <t>Chave de fenda chata 30 cm</t>
  </si>
  <si>
    <t xml:space="preserve"> 10578 </t>
  </si>
  <si>
    <t>Formão grande</t>
  </si>
  <si>
    <t xml:space="preserve"> 10577 </t>
  </si>
  <si>
    <t>Serrote 40cm</t>
  </si>
  <si>
    <t xml:space="preserve"> 11248 </t>
  </si>
  <si>
    <t>Furadeira e Parafusadeira eletrica Bosch ou Similar profissional</t>
  </si>
  <si>
    <t xml:space="preserve"> 11244 </t>
  </si>
  <si>
    <t>Martelo com unha</t>
  </si>
  <si>
    <t xml:space="preserve"> 11249 </t>
  </si>
  <si>
    <t>Serra circular eletrica portatil</t>
  </si>
  <si>
    <t xml:space="preserve"> 11240 </t>
  </si>
  <si>
    <t>Alicate com isolamento</t>
  </si>
  <si>
    <t xml:space="preserve"> 11241 </t>
  </si>
  <si>
    <t>Alicate volt-amperimetro</t>
  </si>
  <si>
    <t xml:space="preserve"> 11242 </t>
  </si>
  <si>
    <t>Chave inglesa 12"</t>
  </si>
  <si>
    <t xml:space="preserve"> 10592 </t>
  </si>
  <si>
    <t>Lima chata 12"</t>
  </si>
  <si>
    <t xml:space="preserve"> 10593 </t>
  </si>
  <si>
    <t>Praio simples 30cm</t>
  </si>
  <si>
    <t xml:space="preserve"> 11255 </t>
  </si>
  <si>
    <t>Tarracha para tubos PVC de 1"</t>
  </si>
  <si>
    <t xml:space="preserve"> 11253 </t>
  </si>
  <si>
    <t>Tarracha para tubos PVC de 1/2"</t>
  </si>
  <si>
    <t xml:space="preserve"> 11254 </t>
  </si>
  <si>
    <t>Tarracha para tubos PVC de 3/4"</t>
  </si>
  <si>
    <t xml:space="preserve"> 11256 </t>
  </si>
  <si>
    <t>Tarracha para tubos PVC de 1 1/2"</t>
  </si>
  <si>
    <t xml:space="preserve"> 11257 </t>
  </si>
  <si>
    <t>Tarracha para tubos PVC de 1 1/4"</t>
  </si>
  <si>
    <t xml:space="preserve"> 4174 </t>
  </si>
  <si>
    <t>Desempenadeira de aço lisa, cabo madeira, ref:143, Atlas ou similar</t>
  </si>
  <si>
    <t xml:space="preserve"> 4722 </t>
  </si>
  <si>
    <t>Colher de pedreiro</t>
  </si>
  <si>
    <t xml:space="preserve"> 10282 </t>
  </si>
  <si>
    <t>Regua de alumínio c/ 2,00m (para pedreiro)</t>
  </si>
  <si>
    <t xml:space="preserve"> 10789 </t>
  </si>
  <si>
    <t>Nível de bolha de madeira</t>
  </si>
  <si>
    <t xml:space="preserve"> 10790 </t>
  </si>
  <si>
    <t>Prumo de face</t>
  </si>
  <si>
    <t xml:space="preserve"> 11264 </t>
  </si>
  <si>
    <t>Marreta de 1/2 kg com cabo</t>
  </si>
  <si>
    <t xml:space="preserve"> 11245 </t>
  </si>
  <si>
    <t>Desempoladeira de madeira 12x22</t>
  </si>
  <si>
    <t xml:space="preserve"> 11265 </t>
  </si>
  <si>
    <t>Martelo de borracha com cabo</t>
  </si>
  <si>
    <t xml:space="preserve"> 11247 </t>
  </si>
  <si>
    <t>Serra mármore Serra marmore</t>
  </si>
  <si>
    <t xml:space="preserve"> 11246 </t>
  </si>
  <si>
    <t>Escala métrica de bambú</t>
  </si>
  <si>
    <t xml:space="preserve"> 11243 </t>
  </si>
  <si>
    <t>Martelo sem unha</t>
  </si>
  <si>
    <t xml:space="preserve"> 10553 </t>
  </si>
  <si>
    <t>Encargos Complementares - Pintor</t>
  </si>
  <si>
    <t xml:space="preserve"> 4725 </t>
  </si>
  <si>
    <t>Espátula</t>
  </si>
  <si>
    <t xml:space="preserve"> 10583 </t>
  </si>
  <si>
    <t>Trincha 3"</t>
  </si>
  <si>
    <t xml:space="preserve"> 11252 </t>
  </si>
  <si>
    <t>Escada de aluminio de abrir com 7 degraus</t>
  </si>
  <si>
    <t xml:space="preserve"> 11251 </t>
  </si>
  <si>
    <t>Pincel de seda 2"</t>
  </si>
  <si>
    <t xml:space="preserve"> 11250 </t>
  </si>
  <si>
    <t>Rolo lã de carneiro 20cm</t>
  </si>
  <si>
    <t xml:space="preserve"> 4729 </t>
  </si>
  <si>
    <t>Marreta 1 kg com cabo</t>
  </si>
  <si>
    <t xml:space="preserve"> 4728 </t>
  </si>
  <si>
    <t>Talhadeira chata 10" Talhadeira chara 10"</t>
  </si>
  <si>
    <t xml:space="preserve"> 10788 </t>
  </si>
  <si>
    <t>Pá quadrada</t>
  </si>
  <si>
    <t xml:space="preserve"> 00002711 </t>
  </si>
  <si>
    <t>CARRINHO DE MAO DE ACO CAPACIDADE 50 A 60 L, PNEU COM CAMARA</t>
  </si>
  <si>
    <t xml:space="preserve"> 00004448 </t>
  </si>
  <si>
    <t>VIGA *7,5 X 15 CM EM PINUS, MISTA OU EQUIVALENTE DA REGIAO - BRUTA</t>
  </si>
  <si>
    <t xml:space="preserve"> 88261 </t>
  </si>
  <si>
    <t>CARPINTEIRO DE ESQUADRIA COM ENCARGOS COMPLEMENTARES</t>
  </si>
  <si>
    <t xml:space="preserve"> 00000392 </t>
  </si>
  <si>
    <t>ABRACADEIRA EM ACO PARA AMARRACAO DE ELETRODUTOS, TIPO D, COM 1/2" E PARAFUSO DE FIXACAO</t>
  </si>
  <si>
    <t xml:space="preserve"> ED-8565 </t>
  </si>
  <si>
    <t>FORMA PARA VIGA-CINTA/BLOCO DE MADEIRA COM TÁBUA E SARRAFO (DESMONTAGEM)</t>
  </si>
  <si>
    <t xml:space="preserve"> ED-8563 </t>
  </si>
  <si>
    <t>FORMA PARA VIGA-CINTA/BLOCO DE MADEIRA COM TÁBUA E SARRAFO (FABRICAÇÃO)</t>
  </si>
  <si>
    <t xml:space="preserve"> ED-8564 </t>
  </si>
  <si>
    <t>FORMA PARA VIGA-CINTA/BLOCO DE MADEIRA COM TÁBUA E SARRAFO (MONTAGEM)</t>
  </si>
  <si>
    <t xml:space="preserve"> MAO-AJD-010 </t>
  </si>
  <si>
    <t xml:space="preserve"> MAO-OFC-020 </t>
  </si>
  <si>
    <t>CARPINTEIRO DE FORMA COM ENCARGOS COMPLEMENTARES</t>
  </si>
  <si>
    <t xml:space="preserve"> MATED- 12372 </t>
  </si>
  <si>
    <t>PREGO 17X21 SEM CABEÇA  (COMPRIMENTO: 48 MM|DIÂMETRO: 3,0 MM| QUANTIDADE POR QUILO: 334)</t>
  </si>
  <si>
    <t xml:space="preserve"> MATED- 11350 </t>
  </si>
  <si>
    <t>SARRAFO NÃO APARELHADO (SEÇÃO TRANSVERSAL: : 1"X3"[POL. ]|ALTURA: 75MM[3"]| ESPESSURA: 25MM[1"]|TIPO DE MADEIRA: PINUS, MISTA OU EQUIVALENTE DA REGIÃO)</t>
  </si>
  <si>
    <t xml:space="preserve"> MATED- 11354 </t>
  </si>
  <si>
    <t>TÁBUA 3A. CONSTRUÇÃO ( SEÇÃO TRANSVERSAL: 1X12"|ESPESSURA: 25MM| LARGURA: 300MM|TIPO DE MADEIRA: CEDRINHO)</t>
  </si>
  <si>
    <t xml:space="preserve"> MATED- 11279 </t>
  </si>
  <si>
    <t>DESMOLDANTE DE FORMAS DE MADEIRA PARA CONCRETO</t>
  </si>
  <si>
    <t xml:space="preserve"> MATED- 11327 </t>
  </si>
  <si>
    <t>PREGO 17X21 COM CABEÇA (COMPRIMENTO: 48,3 MM|DIÂMETRO DA CABEÇA: 3,0 MM| QUANTIDADE POR QUILO: 334)</t>
  </si>
  <si>
    <t xml:space="preserve"> MATED- 11331 </t>
  </si>
  <si>
    <t>PREGO 17X27 COM CABEÇA (COMPRIMENTO: 62,1 MM|DIÂMETRO: 3,0 MM| QUANTIDADE POR QUILO: 290)</t>
  </si>
  <si>
    <t xml:space="preserve"> 95337 </t>
  </si>
  <si>
    <t>CURSO DE CAPACITAÇÃO PARA GESSEIRO (ENCARGOS COMPLEMENTARES) - HORISTA</t>
  </si>
  <si>
    <t xml:space="preserve"> 00043489 </t>
  </si>
  <si>
    <t>EPI - FAMILIA PEDREIRO - HORISTA (ENCARGOS COMPLEMENTARES - COLETADO CAIXA)</t>
  </si>
  <si>
    <t xml:space="preserve"> 00043465 </t>
  </si>
  <si>
    <t>FERRAMENTAS - FAMILIA PEDREIRO - HORISTA (ENCARGOS COMPLEMENTARES - COLETADO CAIXA)</t>
  </si>
  <si>
    <t xml:space="preserve"> 00012872 </t>
  </si>
  <si>
    <t>GESSEIRO (HORISTA)</t>
  </si>
  <si>
    <t xml:space="preserve"> 93277 </t>
  </si>
  <si>
    <t>GUINCHO ELÉTRICO DE COLUNA, CAPACIDADE 400 KG, COM MOTO FREIO, MOTOR TRIFÁSICO DE 1,25 CV - DEPRECIAÇÃO. AF_03/2016</t>
  </si>
  <si>
    <t xml:space="preserve"> 93278 </t>
  </si>
  <si>
    <t>GUINCHO ELÉTRICO DE COLUNA, CAPACIDADE 400 KG, COM MOTO FREIO, MOTOR TRIFÁSICO DE 1,25 CV - JUROS. AF_03/2016</t>
  </si>
  <si>
    <t xml:space="preserve"> 88295 </t>
  </si>
  <si>
    <t>OPERADOR DE GUINCHO COM ENCARGOS COMPLEMENTARES</t>
  </si>
  <si>
    <t xml:space="preserve"> 93280 </t>
  </si>
  <si>
    <t>GUINCHO ELÉTRICO DE COLUNA, CAPACIDADE 400 KG, COM MOTO FREIO, MOTOR TRIFÁSICO DE 1,25 CV - MATERIAIS NA OPERAÇÃO. AF_03/2016</t>
  </si>
  <si>
    <t xml:space="preserve"> 93279 </t>
  </si>
  <si>
    <t>GUINCHO ELÉTRICO DE COLUNA, CAPACIDADE 400 KG, COM MOTO FREIO, MOTOR TRIFÁSICO DE 1,25 CV - MANUTENÇÃO. AF_03/2016</t>
  </si>
  <si>
    <t xml:space="preserve"> 00036487 </t>
  </si>
  <si>
    <t>GUINCHO ELETRICO DE COLUNA, CAPACIDADE 400 KG, COM MOTO FREIO, MOTOR TRIFASICO DE 1,25 CV</t>
  </si>
  <si>
    <t xml:space="preserve"> 00002705 </t>
  </si>
  <si>
    <t>ENERGIA ELETRICA ATE 2000 KWH INDUSTRIAL, SEM DEMANDA</t>
  </si>
  <si>
    <t>KWH</t>
  </si>
  <si>
    <t xml:space="preserve"> 93284 </t>
  </si>
  <si>
    <t>GUINDASTE HIDRÁULICO AUTOPROPELIDO, COM LANÇA TELESCÓPICA 40 M, CAPACIDADE MÁXIMA 60 T, POTÊNCIA 260 KW - JUROS. AF_03/2016</t>
  </si>
  <si>
    <t xml:space="preserve"> 93283 </t>
  </si>
  <si>
    <t>GUINDASTE HIDRÁULICO AUTOPROPELIDO, COM LANÇA TELESCÓPICA 40 M, CAPACIDADE MÁXIMA 60 T, POTÊNCIA 260 KW - DEPRECIAÇÃO. AF_03/2016</t>
  </si>
  <si>
    <t xml:space="preserve"> 93296 </t>
  </si>
  <si>
    <t>GUINDASTE HIDRÁULICO AUTOPROPELIDO, COM LANÇA TELESCÓPICA 40 M, CAPACIDADE MÁXIMA 60 T, POTÊNCIA 260 KW - IMPOSTOS E SEGUROS. AF_03/2016</t>
  </si>
  <si>
    <t xml:space="preserve"> 88296 </t>
  </si>
  <si>
    <t>OPERADOR DE GUINDASTE COM ENCARGOS COMPLEMENTARES</t>
  </si>
  <si>
    <t xml:space="preserve"> 93285 </t>
  </si>
  <si>
    <t>GUINDASTE HIDRÁULICO AUTOPROPELIDO, COM LANÇA TELESCÓPICA 40 M, CAPACIDADE MÁXIMA 60 T, POTÊNCIA 260 KW - MANUTENÇÃO. AF_03/2016</t>
  </si>
  <si>
    <t xml:space="preserve"> 93286 </t>
  </si>
  <si>
    <t>GUINDASTE HIDRÁULICO AUTOPROPELIDO, COM LANÇA TELESCÓPICA 40 M, CAPACIDADE MÁXIMA 60 T, POTÊNCIA 260 KW - MATERIAIS NA OPERAÇÃO. AF_03/2016</t>
  </si>
  <si>
    <t xml:space="preserve"> 00044474 </t>
  </si>
  <si>
    <t>GUINDASTE HIDRAULICO AUTOPROPELIDO, COM LANCA TELESCOPICA 40 M, CAPACIDADE MAXIMA 60 T, POTENCIA 260 KW, TRACAO  6 X 6</t>
  </si>
  <si>
    <t xml:space="preserve"> 00003379 </t>
  </si>
  <si>
    <t>!EM PROCESSO DE DESATIVACAO! HASTE DE ATERRAMENTO EM ACO COM 3,00 M DE COMPRIMENTO E DN = 5/8", REVESTIDA COM BAIXA CAMADA DE COBRE, SEM CONECTOR</t>
  </si>
  <si>
    <t xml:space="preserve"> 00038115 </t>
  </si>
  <si>
    <t>INTERRUPTOR INTERMEDIARIO 10 A, 250 V (APENAS MODULO)</t>
  </si>
  <si>
    <t xml:space="preserve"> 00038113 </t>
  </si>
  <si>
    <t>INTERRUPTOR PARALELO 10A, 250V (APENAS MODULO)</t>
  </si>
  <si>
    <t xml:space="preserve"> 92022 </t>
  </si>
  <si>
    <t>INTERRUPTOR SIMPLES (1 MÓDULO) COM 1 TOMADA DE EMBUTIR 2P+T 10 A,  SEM SUPORTE E SEM PLACA - FORNECIMENTO E INSTALAÇÃO. AF_12/2015</t>
  </si>
  <si>
    <t xml:space="preserve"> 00038112 </t>
  </si>
  <si>
    <t>INTERRUPTOR SIMPLES 10A, 250V (APENAS MODULO)</t>
  </si>
  <si>
    <t xml:space="preserve"> 00038101 </t>
  </si>
  <si>
    <t>TOMADA 2P+T 10A, 250V  (APENAS MODULO)</t>
  </si>
  <si>
    <t xml:space="preserve"> 92024 </t>
  </si>
  <si>
    <t>INTERRUPTOR SIMPLES (1 MÓDULO) COM 2 TOMADAS DE EMBUTIR 2P+T 10 A,  SEM SUPORTE E SEM PLACA - FORNECIMENTO E INSTALAÇÃO. AF_12/2015</t>
  </si>
  <si>
    <t xml:space="preserve"> 00011190 </t>
  </si>
  <si>
    <t>JANELA BASCULANTE, ACO, COM BATENTE/REQUADRO, 60 X 60 CM (SEM VIDROS)</t>
  </si>
  <si>
    <t xml:space="preserve"> 00004430 </t>
  </si>
  <si>
    <t>CAIBRO NAO APARELHADO *5 X 6* CM, EM MACARANDUBA, ANGELIM OU EQUIVALENTE DA REGIAO -  BRUTA</t>
  </si>
  <si>
    <t xml:space="preserve"> 00003421 </t>
  </si>
  <si>
    <t>JANELA EM MADEIRA CEDRINHO/ ANGELIM COMERCIAL/ CURUPIXA/ CUMARU OU EQUIVALENTE DA REGIAO, CAIXA DO BATENTE/MARCO *10* CM, 2 FOLHAS DE ABRIR TIPO VENEZIANA E 2 FOLHAS GUILHOTINA PARA VIDRO, COM GUARNICAO/ALIZAR, COM FERRAGENS (SEM VIDRO E SEM ACABAMENTO)</t>
  </si>
  <si>
    <t xml:space="preserve"> 00005067 </t>
  </si>
  <si>
    <t>PREGO DE ACO POLIDO COM CABECA 16 X 24 (2 1/4 X 12)</t>
  </si>
  <si>
    <t xml:space="preserve"> 95390 </t>
  </si>
  <si>
    <t>CURSO DE CAPACITAÇÃO PARA JARDINEIRO (ENCARGOS COMPLEMENTARES) - HORISTA</t>
  </si>
  <si>
    <t xml:space="preserve"> 00044503 </t>
  </si>
  <si>
    <t>JARDINEIRO (HORISTA)</t>
  </si>
  <si>
    <t xml:space="preserve"> 93409 </t>
  </si>
  <si>
    <t>MÁQUINA JATO DE PRESSAO PORTÁTIL, CAMARA DE 1 SAIDA, CAPACIDADE 280 L, DIAMETRO 670 MM, BICO DE JATO CURTO VENTURI DE 5/16'' , MANGUEIRA DE 1'' COM COMPRESSOR DE AR REBOCÁVEL 189 PCM E MOTOR DIESEL 63 CV - CHI DIURNO. AF_03/2016</t>
  </si>
  <si>
    <t xml:space="preserve"> 93408 </t>
  </si>
  <si>
    <t>MÁQUINA JATO DE PRESSAO PORTÁTIL, CAMARA DE 1 SAIDA, CAPACIDADE 280 L, DIAMETRO 670 MM, BICO DE JATO CURTO VENTURI DE 5/16'' , MANGUEIRA DE 1'' COM COMPRESSOR DE AR REBOCÁVEL 189 PCM E MOTOR DIESEL 63 CV - CHP DIURNO. AF_03/2016</t>
  </si>
  <si>
    <t xml:space="preserve"> 88306 </t>
  </si>
  <si>
    <t>OPERADOR JATO DE AREIA OU JATISTA COM ENCARGOS COMPLEMENTARES</t>
  </si>
  <si>
    <t xml:space="preserve"> 00036785 </t>
  </si>
  <si>
    <t>GRANALHA DE ACO, ANGULAR (GRIT), PARA JATEAMENTO, PENEIRA 1,41 A 1,19 MM (SAE G16)</t>
  </si>
  <si>
    <t>SC25KG</t>
  </si>
  <si>
    <t xml:space="preserve"> 89362 </t>
  </si>
  <si>
    <t>JOELHO 90 GRAUS, PVC, SOLDÁVEL, DN 25MM, INSTALADO EM RAMAL OU SUB-RAMAL DE ÁGUA - FORNECIMENTO E INSTALAÇÃO. AF_12/2014</t>
  </si>
  <si>
    <t xml:space="preserve"> 89383 </t>
  </si>
  <si>
    <t>ADAPTADOR CURTO COM BOLSA E ROSCA PARA REGISTRO, PVC, SOLDÁVEL, DN 25MM X 3/4, INSTALADO EM RAMAL OU SUB-RAMAL DE ÁGUA - FORNECIMENTO E INSTALAÇÃO. AF_12/2014</t>
  </si>
  <si>
    <t xml:space="preserve"> 89353 </t>
  </si>
  <si>
    <t>REGISTRO DE GAVETA BRUTO, LATÃO, ROSCÁVEL, 3/4" - FORNECIMENTO E INSTALAÇÃO. AF_08/2021</t>
  </si>
  <si>
    <t xml:space="preserve"> 89385 </t>
  </si>
  <si>
    <t>LUVA SOLDÁVEL E COM ROSCA, PVC, SOLDÁVEL, DN 25MM X 3/4, INSTALADO EM RAMAL OU SUB-RAMAL DE ÁGUA - FORNECIMENTO E INSTALAÇÃO. AF_12/2014</t>
  </si>
  <si>
    <t xml:space="preserve"> 89351 </t>
  </si>
  <si>
    <t>REGISTRO DE PRESSÃO BRUTO, LATÃO,  ROSCÁVEL, 3/4'' - FORNECIMENTO E INSTALAÇÃO. AF_08/2021</t>
  </si>
  <si>
    <t xml:space="preserve"> 99829 </t>
  </si>
  <si>
    <t>LAVADORA DE ALTA PRESSAO (LAVA-JATO) PARA AGUA FRIA, PRESSAO DE OPERACAO ENTRE 1400 E 1900 LIB/POL2, VAZAO MAXIMA ENTRE 400 E 700 L/H - DEPRECIAÇÃO. AF_04/2019</t>
  </si>
  <si>
    <t xml:space="preserve"> 99831 </t>
  </si>
  <si>
    <t>LAVADORA DE ALTA PRESSAO (LAVA-JATO) PARA AGUA FRIA, PRESSAO DE OPERACAO ENTRE 1400 E 1900 LIB/POL2, VAZAO MAXIMA ENTRE 400 E 700 L/H - MANUTENÇÃO. AF_04/2019</t>
  </si>
  <si>
    <t xml:space="preserve"> 99832 </t>
  </si>
  <si>
    <t>LAVADORA DE ALTA PRESSAO (LAVA-JATO) PARA AGUA FRIA, PRESSAO DE OPERACAO ENTRE 1400 E 1900 LIB/POL2, VAZAO MAXIMA ENTRE 400 E 700 L/H - MATERIAIS NA OPERAÇÃO. AF_04/2019</t>
  </si>
  <si>
    <t xml:space="preserve"> 99830 </t>
  </si>
  <si>
    <t>LAVADORA DE ALTA PRESSAO (LAVA-JATO) PARA AGUA FRIA, PRESSAO DE OPERACAO ENTRE 1400 E 1900 LIB/POL2, VAZAO MAXIMA ENTRE 400 E 700 L/H - JUROS. AF_04/2019</t>
  </si>
  <si>
    <t xml:space="preserve"> 00000746 </t>
  </si>
  <si>
    <t>LAVADORA DE ALTA PRESSAO (LAVA - JATO) PARA AGUA FRIA, PRESSAO DE OPERACAO ENTRE 1400 E 1900 LIB/POL2, VAZAO MAXIMA ENTRE  400 E 700 L/H, POTENCIA DE OPERACAO ENTRE 2,50 E 3,00 CV</t>
  </si>
  <si>
    <t xml:space="preserve"> 86904 </t>
  </si>
  <si>
    <t>LAVATÓRIO LOUÇA BRANCA SUSPENSO, 29,5 X 39CM OU EQUIVALENTE, PADRÃO POPULAR - FORNECIMENTO E INSTALAÇÃO. AF_01/2020</t>
  </si>
  <si>
    <t xml:space="preserve"> 00010425 </t>
  </si>
  <si>
    <t>LAVATORIO DE LOUCA BRANCA, SUSPENSO (SEM COLUNA), DIMENSOES *40 X 30* CM</t>
  </si>
  <si>
    <t xml:space="preserve"> 00037329 </t>
  </si>
  <si>
    <t>REJUNTE EPOXI, QUALQUER COR</t>
  </si>
  <si>
    <t xml:space="preserve"> 86906 </t>
  </si>
  <si>
    <t>TORNEIRA CROMADA DE MESA, 1/2 OU 3/4, PARA LAVATÓRIO, PADRÃO POPULAR - FORNECIMENTO E INSTALAÇÃO. AF_01/2020</t>
  </si>
  <si>
    <t xml:space="preserve"> 86883 </t>
  </si>
  <si>
    <t>SIFÃO DO TIPO FLEXÍVEL EM PVC 1  X 1.1/2  - FORNECIMENTO E INSTALAÇÃO. AF_01/2020</t>
  </si>
  <si>
    <t xml:space="preserve"> 86879 </t>
  </si>
  <si>
    <t>VÁLVULA EM PLÁSTICO 1 PARA PIA, TANQUE OU LAVATÓRIO, COM OU SEM LADRÃO - FORNECIMENTO E INSTALAÇÃO. AF_01/2020</t>
  </si>
  <si>
    <t xml:space="preserve"> 00003799 </t>
  </si>
  <si>
    <t>LUMINARIA DE SOBREPOR EM CHAPA DE ACO PARA 2 LAMPADAS FLUORESCENTES DE *36* W, ALETADA, COMPLETA (LAMPADAS E REATOR INCLUSOS)</t>
  </si>
  <si>
    <t xml:space="preserve"> 00038191 </t>
  </si>
  <si>
    <t>LAMPADA FLUORESCENTE COMPACTA 2U BRANCA 15 W, BASE E27 (127/220 V)</t>
  </si>
  <si>
    <t xml:space="preserve"> 00012266 </t>
  </si>
  <si>
    <t>LUMINARIA SPOT DE SOBREPOR EM ALUMINIO COM ALETA PLASTICA PARA 1 LAMPADA, BASE E27, POTENCIA MAXIMA 40/60 W (NAO INCLUI LAMPADA)</t>
  </si>
  <si>
    <t xml:space="preserve"> 00001901 </t>
  </si>
  <si>
    <t>LUVA EM PVC RIGIDO ROSCAVEL, DE 1/2", PARA ELETRODUTO</t>
  </si>
  <si>
    <t xml:space="preserve"> 00001891 </t>
  </si>
  <si>
    <t>LUVA EM PVC RIGIDO ROSCAVEL, DE 3/4", PARA ELETRODUTO</t>
  </si>
  <si>
    <t xml:space="preserve"> 00003906 </t>
  </si>
  <si>
    <t>LUVA SOLDAVEL COM ROSCA, PVC, 25 MM X 3/4", PARA AGUA FRIA PREDIAL</t>
  </si>
  <si>
    <t xml:space="preserve"> 7692 </t>
  </si>
  <si>
    <t>Lançamento de concreto simples fabricado na obra, inclusive adensamento e acabamento em peças da superestrutura</t>
  </si>
  <si>
    <t>Concreto Simples</t>
  </si>
  <si>
    <t xml:space="preserve"> 00000378 </t>
  </si>
  <si>
    <t>ARMADOR (HORISTA)</t>
  </si>
  <si>
    <t xml:space="preserve"> 00001213 </t>
  </si>
  <si>
    <t>CARPINTEIRO DE FORMAS (HORISTA)</t>
  </si>
  <si>
    <t xml:space="preserve"> 128 </t>
  </si>
  <si>
    <t>Lançamento de concreto usinado, bombeado, em peças armadas da superestrutura, inclusive colocação, adensamento e acabamento</t>
  </si>
  <si>
    <t xml:space="preserve"> 00012295 </t>
  </si>
  <si>
    <t>SOQUETE DE BAQUELITE BASE E27, PARA LAMPADAS</t>
  </si>
  <si>
    <t xml:space="preserve"> 00038780 </t>
  </si>
  <si>
    <t>LAMPADA FLUORESCENTE COMPACTA 3U BRANCA 20 W, BASE E27 (127/220 V)</t>
  </si>
  <si>
    <t xml:space="preserve"> 88274 </t>
  </si>
  <si>
    <t>MARMORISTA/GRANITEIRO COM ENCARGOS COMPLEMENTARES</t>
  </si>
  <si>
    <t xml:space="preserve"> 95341 </t>
  </si>
  <si>
    <t>CURSO DE CAPACITAÇÃO PARA MARMORISTA/GRANITEIRO (ENCARGOS COMPLEMENTARES) - HORISTA</t>
  </si>
  <si>
    <t xml:space="preserve"> 00004755 </t>
  </si>
  <si>
    <t>MARMORISTA / GRANITEIRO (HORISTA)</t>
  </si>
  <si>
    <t xml:space="preserve"> 95114 </t>
  </si>
  <si>
    <t>MARTELETE OU ROMPEDOR PNEUMÁTICO MANUAL, 28 KG, COM SILENCIADOR - DEPRECIAÇÃO. AF_07/2016</t>
  </si>
  <si>
    <t xml:space="preserve"> 95115 </t>
  </si>
  <si>
    <t>MARTELETE OU ROMPEDOR PNEUMÁTICO MANUAL, 28 KG, COM SILENCIADOR - JUROS. AF_07/2016</t>
  </si>
  <si>
    <t xml:space="preserve"> 88298 </t>
  </si>
  <si>
    <t>OPERADOR DE MARTELETE OU MARTELETEIRO COM ENCARGOS COMPLEMENTARES</t>
  </si>
  <si>
    <t xml:space="preserve"> 53863 </t>
  </si>
  <si>
    <t>MARTELETE OU ROMPEDOR PNEUMÁTICO MANUAL, 28 KG, COM SILENCIADOR - MANUTENÇÃO. AF_07/2016</t>
  </si>
  <si>
    <t xml:space="preserve"> 00041898 </t>
  </si>
  <si>
    <t>MARTELO DEMOLIDOR PNEUMATICO MANUAL, PESO  DE 28 KG, COM SILENCIADOR</t>
  </si>
  <si>
    <t xml:space="preserve"> 102270 </t>
  </si>
  <si>
    <t>MARTELO DEMOLIDOR ELÉTRICO, COM POTÊNCIA DE 2.000 W, 1.000 IMPACTOS POR MINUTO, PESO DE 30 KG - DEPRECIAÇÃO. AF_01/2021</t>
  </si>
  <si>
    <t xml:space="preserve"> 102271 </t>
  </si>
  <si>
    <t>MARTELO DEMOLIDOR ELÉTRICO, COM POTÊNCIA DE 2.000 W, 1.000 IMPACTOS POR MINUTO, PESO DE 30 KG - JUROS. AF_01/2021</t>
  </si>
  <si>
    <t xml:space="preserve"> 102272 </t>
  </si>
  <si>
    <t>MARTELO DEMOLIDOR ELÉTRICO, COM POTÊNCIA DE 2.000 W, 1.000 IMPACTOS POR MINUTO, PESO DE 30 KG - MANUTENÇÃO. AF_01/2021</t>
  </si>
  <si>
    <t xml:space="preserve"> 102273 </t>
  </si>
  <si>
    <t>MARTELO DEMOLIDOR ELÉTRICO, COM POTÊNCIA DE 2.000 W, 1.000 IMPACTOS POR MINUTO, PESO DE 30 KG - MATERIAIS NA OPERAÇÃO. AF_01/2021</t>
  </si>
  <si>
    <t xml:space="preserve"> 00040703 </t>
  </si>
  <si>
    <t>MARTELO DEMOLIDOR ELETRICO, COM POTENCIA DE 2.000 W, FREQUENCIA DE 1.000 IMPACTOS POR MINUTO, FORÇA DE IMPACTO ENTRE 60 E 65 J, PESO DE 30 KG</t>
  </si>
  <si>
    <t xml:space="preserve"> 88392 </t>
  </si>
  <si>
    <t>MISTURADOR DE ARGAMASSA, EIXO HORIZONTAL, CAPACIDADE DE MISTURA 300 KG, MOTOR ELÉTRICO POTÊNCIA 5 CV - CHI DIURNO. AF_06/2014</t>
  </si>
  <si>
    <t xml:space="preserve"> 88387 </t>
  </si>
  <si>
    <t>MISTURADOR DE ARGAMASSA, EIXO HORIZONTAL, CAPACIDADE DE MISTURA 300 KG, MOTOR ELÉTRICO POTÊNCIA 5 CV - DEPRECIAÇÃO. AF_06/2014</t>
  </si>
  <si>
    <t xml:space="preserve"> 88389 </t>
  </si>
  <si>
    <t>MISTURADOR DE ARGAMASSA, EIXO HORIZONTAL, CAPACIDADE DE MISTURA 300 KG, MOTOR ELÉTRICO POTÊNCIA 5 CV - JUROS. AF_06/2014</t>
  </si>
  <si>
    <t xml:space="preserve"> 88386 </t>
  </si>
  <si>
    <t>MISTURADOR DE ARGAMASSA, EIXO HORIZONTAL, CAPACIDADE DE MISTURA 300 KG, MOTOR ELÉTRICO POTÊNCIA 5 CV - CHP DIURNO. AF_06/2014</t>
  </si>
  <si>
    <t xml:space="preserve"> 88390 </t>
  </si>
  <si>
    <t>MISTURADOR DE ARGAMASSA, EIXO HORIZONTAL, CAPACIDADE DE MISTURA 300 KG, MOTOR ELÉTRICO POTÊNCIA 5 CV - MANUTENÇÃO. AF_06/2014</t>
  </si>
  <si>
    <t xml:space="preserve"> 88391 </t>
  </si>
  <si>
    <t>MISTURADOR DE ARGAMASSA, EIXO HORIZONTAL, CAPACIDADE DE MISTURA 300 KG, MOTOR ELÉTRICO POTÊNCIA 5 CV - MATERIAIS NA OPERAÇÃO. AF_06/2014</t>
  </si>
  <si>
    <t xml:space="preserve"> 00037544 </t>
  </si>
  <si>
    <t>MISTURADOR DE ARGAMASSA, EIXO HORIZONTAL, CAPACIDADE DE MISTURA 300 KG, MOTOR ELETRICO TRIFASICO 220/380 V, POTENCIA 5 CV</t>
  </si>
  <si>
    <t xml:space="preserve"> 95344 </t>
  </si>
  <si>
    <t>CURSO DE CAPACITAÇÃO PARA MONTADOR DE ESTRUTURA METÁLICA (ENCARGOS COMPLEMENTARES) - HORISTA</t>
  </si>
  <si>
    <t xml:space="preserve"> 00043488 </t>
  </si>
  <si>
    <t>EPI - FAMILIA OPERADOR ESCAVADEIRA - HORISTA (ENCARGOS COMPLEMENTARES - COLETADO CAIXA)</t>
  </si>
  <si>
    <t xml:space="preserve"> 00043464 </t>
  </si>
  <si>
    <t>FERRAMENTAS - FAMILIA OPERADOR ESCAVADEIRA - HORISTA (ENCARGOS COMPLEMENTARES - COLETADO CAIXA)</t>
  </si>
  <si>
    <t xml:space="preserve"> 00044497 </t>
  </si>
  <si>
    <t>MONTADOR DE ESTRUTURAS METALICAS HORISTA</t>
  </si>
  <si>
    <t xml:space="preserve"> 89229 </t>
  </si>
  <si>
    <t>MOTONIVELADORA POTÊNCIA BÁSICA LÍQUIDA (PRIMEIRA MARCHA) 125 HP, PESO BRUTO 13032 KG, LARGURA DA LÂMINA DE 3,7 M - JUROS. AF_06/2014</t>
  </si>
  <si>
    <t xml:space="preserve"> 89228 </t>
  </si>
  <si>
    <t>MOTONIVELADORA POTÊNCIA BÁSICA LÍQUIDA (PRIMEIRA MARCHA) 125 HP, PESO BRUTO 13032 KG, LARGURA DA LÂMINA DE 3,7 M - DEPRECIAÇÃO. AF_06/2014</t>
  </si>
  <si>
    <t xml:space="preserve"> 88300 </t>
  </si>
  <si>
    <t>OPERADOR DE MOTONIVELADORA COM ENCARGOS COMPLEMENTARES</t>
  </si>
  <si>
    <t xml:space="preserve"> 5779 </t>
  </si>
  <si>
    <t>MOTONIVELADORA POTÊNCIA BÁSICA LÍQUIDA (PRIMEIRA MARCHA) 125 HP, PESO BRUTO 13032 KG, LARGURA DA LÂMINA DE 3,7 M - MANUTENÇÃO. AF_06/2014</t>
  </si>
  <si>
    <t xml:space="preserve"> 53849 </t>
  </si>
  <si>
    <t>MOTONIVELADORA POTÊNCIA BÁSICA LÍQUIDA (PRIMEIRA MARCHA) 125 HP, PESO BRUTO 13032 KG, LARGURA DA LÂMINA DE 3,7 M - MATERIAIS NA OPERAÇÃO. AF_06/2014</t>
  </si>
  <si>
    <t xml:space="preserve"> 00004090 </t>
  </si>
  <si>
    <t>MOTONIVELADORA POTENCIA BASICA LIQUIDA (PRIMEIRA MARCHA) 125 HP , PESO BRUTO 13843 KG, LARGURA DA LAMINA DE 3,7 M</t>
  </si>
  <si>
    <t xml:space="preserve"> 00004221 </t>
  </si>
  <si>
    <t>OLEO DIESEL COMBUSTIVEL COMUM</t>
  </si>
  <si>
    <t xml:space="preserve"> 88281 </t>
  </si>
  <si>
    <t>MOTORISTA DE BASCULANTE COM ENCARGOS COMPLEMENTARES</t>
  </si>
  <si>
    <t xml:space="preserve"> 95346 </t>
  </si>
  <si>
    <t>CURSO DE CAPACITAÇÃO PARA MOTORISTA DE BASCULANTE (ENCARGOS COMPLEMENTARES) - HORISTA</t>
  </si>
  <si>
    <t xml:space="preserve"> 00020020 </t>
  </si>
  <si>
    <t>MOTORISTA DE CAMINHAO-BASCULANTE</t>
  </si>
  <si>
    <t xml:space="preserve"> 88282 </t>
  </si>
  <si>
    <t>MOTORISTA DE CAMINHÃO COM ENCARGOS COMPLEMENTARES</t>
  </si>
  <si>
    <t xml:space="preserve"> 95347 </t>
  </si>
  <si>
    <t>CURSO DE CAPACITAÇÃO PARA MOTORISTA DE CAMINHÃO (ENCARGOS COMPLEMENTARES) - HORISTA</t>
  </si>
  <si>
    <t xml:space="preserve"> 00004093 </t>
  </si>
  <si>
    <t>MOTORISTA DE CAMINHAO</t>
  </si>
  <si>
    <t xml:space="preserve"> 93404 </t>
  </si>
  <si>
    <t>MÁQUINA JATO DE PRESSAO PORTÁTIL, CAMARA DE 1 SAIDA, CAPACIDADE 280 L, DIAMETRO 670 MM, BICO DE JATO CURTO VENTURI DE 5/16'' , MANGUEIRA DE 1'' COM COMPRESSOR DE AR REBOCÁVEL 189 PCM E MOTOR DIESEL 63 CV - DEPRECIAÇÃO. AF_03/2016</t>
  </si>
  <si>
    <t xml:space="preserve"> 93405 </t>
  </si>
  <si>
    <t>MÁQUINA JATO DE PRESSAO PORTÁTIL, CAMARA DE 1 SAIDA, CAPACIDADE 280 L, DIAMETRO 670 MM, BICO DE JATO CURTO VENTURI DE 5/16'' , MANGUEIRA DE 1'' COM COMPRESSOR DE AR REBOCÁVEL 189 PCM E MOTOR DIESEL 63 CV - JUROS. AF_03/2016</t>
  </si>
  <si>
    <t xml:space="preserve"> 93407 </t>
  </si>
  <si>
    <t>MÁQUINA JATO DE PRESSAO PORTÁTIL, CAMARA DE 1 SAIDA, CAPACIDADE 280 L, DIAMETRO 670 MM, BICO DE JATO CURTO VENTURI DE 5/16'' , MANGUEIRA DE 1'' COM COMPRESSOR DE AR REBOCÁVEL 189 PCM E MOTOR DIESEL 63 CV - MATERIAIS NA OPERAÇÃO. AF_03/2016</t>
  </si>
  <si>
    <t xml:space="preserve"> 93406 </t>
  </si>
  <si>
    <t>MÁQUINA JATO DE PRESSAO PORTÁTIL, CAMARA DE 1 SAIDA, CAPACIDADE 280 L, DIAMETRO 670 MM, BICO DE JATO CURTO VENTURI DE 5/16'' , MANGUEIRA DE 1'' COM COMPRESSOR DE AR REBOCÁVEL 189 PCM E MOTOR DIESEL 63 CV - MANUTENÇÃO. AF_03/2016</t>
  </si>
  <si>
    <t xml:space="preserve"> 00036522 </t>
  </si>
  <si>
    <t>COMPRESSOR DE AR REBOCAVEL, VAZAO 189 PCM, PRESSAO EFETIVA DE TRABALHO 102 PSI, MOTOR DIESEL, POTENCIA 63 CV</t>
  </si>
  <si>
    <t xml:space="preserve"> 00039813 </t>
  </si>
  <si>
    <t>MAQUINA TIPO VASO/TANQUE/JATO DE PRESSAO PORTATIL PARA JATEAMENTO, CONTROLE AUTOMATICO E REMOTO, CAMARA DE 1 SAIDA, 280 L, DIAM. *670* MM, BICO JATO CURTO VENTURI DE 5/16", MANGUEIRA DE 1" DE 10 M, COMPLETA (VALVULAS POP UP E DOSADORA, FUNDO CONICO ETC)</t>
  </si>
  <si>
    <t xml:space="preserve"> ED-8501 </t>
  </si>
  <si>
    <t>OPERADOR DE BETONEIRA ESTACIONÁRIA COM ENCARGOS COMPLEMENTARES</t>
  </si>
  <si>
    <t xml:space="preserve"> MOED- 8499 </t>
  </si>
  <si>
    <t>OPERADOR DE BETONEIRA ESTACIONÁRIA</t>
  </si>
  <si>
    <t xml:space="preserve"> MATED- 13096 </t>
  </si>
  <si>
    <t>CESTA BÁSICA/ ALIMENTAÇÃO - HORISTA ( ENCARGOS COMPLEMENTARES)</t>
  </si>
  <si>
    <t xml:space="preserve"> MATED- 13099 </t>
  </si>
  <si>
    <t>EXAMES - HORISTA ( ENCARGOS COMPLEMENTARES)</t>
  </si>
  <si>
    <t xml:space="preserve"> MATED- 13098 </t>
  </si>
  <si>
    <t>SEGURO - HORISTA ( ENCARGOS COMPLEMENTARES)</t>
  </si>
  <si>
    <t xml:space="preserve"> MATED- 13097 </t>
  </si>
  <si>
    <t>TRANSPORTE - HORISTA ( ENCARGOS COMPLEMENTARES)</t>
  </si>
  <si>
    <t xml:space="preserve"> ED-8500 </t>
  </si>
  <si>
    <t>CURSO DE CAPACITAÇÃO PARA OPERADOR DE BETONEIRA ESTACIONÁRIA (ENCARGOS COMPLEMENTARES)- HORISTA</t>
  </si>
  <si>
    <t xml:space="preserve"> ED-14677 </t>
  </si>
  <si>
    <t>EPI PARA OPERADOR DE BETONEIRA ESTACIONÁRIA - HORISTA (ENCARGOS COMPLEMENTARES)</t>
  </si>
  <si>
    <t xml:space="preserve"> ED-14712 </t>
  </si>
  <si>
    <t>FERRAMENTAS PARA OPERADOR DE BETONEIRA ESTACIONÁRIA - HORISTA (ENCARGOS COMPLEMENTARES)</t>
  </si>
  <si>
    <t xml:space="preserve"> 95389 </t>
  </si>
  <si>
    <t>CURSO DE CAPACITAÇÃO PARA OPERADOR DE BETONEIRA ESTACIONÁRIA/MISTURADOR (ENCARGOS COMPLEMENTARES) - HORISTA</t>
  </si>
  <si>
    <t xml:space="preserve"> 00037666 </t>
  </si>
  <si>
    <t>OPERADOR DE BETONEIRA ESTACIONARIA / MISTURADOR</t>
  </si>
  <si>
    <t xml:space="preserve"> 88294 </t>
  </si>
  <si>
    <t>OPERADOR DE ESCAVADEIRA COM ENCARGOS COMPLEMENTARES</t>
  </si>
  <si>
    <t xml:space="preserve"> 95357 </t>
  </si>
  <si>
    <t>CURSO DE CAPACITAÇÃO PARA OPERADOR DE ESCAVADEIRA (ENCARGOS COMPLEMENTARES) - HORISTA</t>
  </si>
  <si>
    <t xml:space="preserve"> 00004234 </t>
  </si>
  <si>
    <t>OPERADOR DE ESCAVADEIRA</t>
  </si>
  <si>
    <t xml:space="preserve"> 95358 </t>
  </si>
  <si>
    <t>CURSO DE CAPACITAÇÃO PARA OPERADOR DE GUINCHO (ENCARGOS COMPLEMENTARES) - HORISTA</t>
  </si>
  <si>
    <t xml:space="preserve"> 00004253 </t>
  </si>
  <si>
    <t>OPERADOR DE GUINCHO OU GUINCHEIRO</t>
  </si>
  <si>
    <t xml:space="preserve"> 95359 </t>
  </si>
  <si>
    <t>CURSO DE CAPACITAÇÃO PARA OPERADOR DE GUINDASTE (ENCARGOS COMPLEMENTARES) - HORISTA</t>
  </si>
  <si>
    <t xml:space="preserve"> 00004254 </t>
  </si>
  <si>
    <t>OPERADOR DE GUINDASTE</t>
  </si>
  <si>
    <t xml:space="preserve"> 95361 </t>
  </si>
  <si>
    <t>CURSO DE CAPACITAÇÃO PARA OPERADOR DE MARTELETE OU MARTELETEIRO (ENCARGOS COMPLEMENTARES) - HORISTA</t>
  </si>
  <si>
    <t xml:space="preserve"> 00004257 </t>
  </si>
  <si>
    <t>OPERADOR DE MARTELETE OU MARTELETEIRO</t>
  </si>
  <si>
    <t xml:space="preserve"> 95363 </t>
  </si>
  <si>
    <t>CURSO DE CAPACITAÇÃO PARA OPERADOR DE MOTONIVELADORA (ENCARGOS COMPLEMENTARES) - HORISTA</t>
  </si>
  <si>
    <t xml:space="preserve"> 00004239 </t>
  </si>
  <si>
    <t>OPERADOR DE MOTONIVELADORA</t>
  </si>
  <si>
    <t xml:space="preserve"> 88297 </t>
  </si>
  <si>
    <t>OPERADOR DE MÁQUINAS E EQUIPAMENTOS COM ENCARGOS COMPLEMENTARES</t>
  </si>
  <si>
    <t xml:space="preserve"> 95360 </t>
  </si>
  <si>
    <t>CURSO DE CAPACITAÇÃO PARA OPERADOR DE MÁQUINAS E EQUIPAMENTOS (ENCARGOS COMPLEMENTARES) - HORISTA</t>
  </si>
  <si>
    <t xml:space="preserve"> 00004230 </t>
  </si>
  <si>
    <t>OPERADOR DE MAQUINAS E TRATORES DIVERSOS (TERRAPLANAGEM)</t>
  </si>
  <si>
    <t xml:space="preserve"> 88301 </t>
  </si>
  <si>
    <t>OPERADOR DE PÁ CARREGADEIRA COM ENCARGOS COMPLEMENTARES</t>
  </si>
  <si>
    <t xml:space="preserve"> 95364 </t>
  </si>
  <si>
    <t>CURSO DE CAPACITAÇÃO PARA OPERADOR DE PÁ CARREGADEIRA (ENCARGOS COMPLEMENTARES) - HORISTA</t>
  </si>
  <si>
    <t xml:space="preserve"> 00004248 </t>
  </si>
  <si>
    <t>OPERADOR DE PA CARREGADEIRA</t>
  </si>
  <si>
    <t xml:space="preserve"> 88303 </t>
  </si>
  <si>
    <t>OPERADOR DE ROLO COMPACTADOR COM ENCARGOS COMPLEMENTARES</t>
  </si>
  <si>
    <t xml:space="preserve"> 95366 </t>
  </si>
  <si>
    <t>CURSO DE CAPACITAÇÃO PARA OPERADOR DE ROLO COMPACTADOR (ENCARGOS COMPLEMENTARES) - HORISTA</t>
  </si>
  <si>
    <t xml:space="preserve"> 00004238 </t>
  </si>
  <si>
    <t>OPERADOR DE ROLO COMPACTADOR</t>
  </si>
  <si>
    <t xml:space="preserve"> 95368 </t>
  </si>
  <si>
    <t>CURSO DE CAPACITAÇÃO PARA OPERADOR JATO DE AREIA OU JATISTA (ENCARGOS COMPLEMENTARES) - HORISTA</t>
  </si>
  <si>
    <t xml:space="preserve"> 00004251 </t>
  </si>
  <si>
    <t>OPERADOR DE JATO ABRASIVO OU JATISTA</t>
  </si>
  <si>
    <t xml:space="preserve"> 95371 </t>
  </si>
  <si>
    <t>CURSO DE CAPACITAÇÃO PARA PEDREIRO (ENCARGOS COMPLEMENTARES) - HORISTA</t>
  </si>
  <si>
    <t xml:space="preserve"> MAO-OFC-075 </t>
  </si>
  <si>
    <t xml:space="preserve"> MOED- 20150 </t>
  </si>
  <si>
    <t>PEDREIRO</t>
  </si>
  <si>
    <t xml:space="preserve"> ED-5235 </t>
  </si>
  <si>
    <t>CURSO DE CAPACITAÇÃO PARA PEDREIRO ( ENCARGOS COMPLEMENTARES) - HORISTA</t>
  </si>
  <si>
    <t xml:space="preserve"> ED-14652 </t>
  </si>
  <si>
    <t>EPI PARA PEDREIRO - HORISTA (ENCARGOS COMPLEMENTARES)</t>
  </si>
  <si>
    <t xml:space="preserve"> ED-14688 </t>
  </si>
  <si>
    <t>FERRAMENTAS PARA PEDREIRO - HORISTA ( ENCARGOS COMPLEMENTARES)</t>
  </si>
  <si>
    <t xml:space="preserve"> 90670 </t>
  </si>
  <si>
    <t>PERFURATRIZ COM TORRE METÁLICA PARA EXECUÇÃO DE ESTACA HÉLICE CONTÍNUA, PROFUNDIDADE MÁXIMA DE 30 M, DIÂMETRO MÁXIMO DE 800 MM, POTÊNCIA INSTALADA DE 268 HP, MESA ROTATIVA COM TORQUE MÁXIMO DE 170 KNM - DEPRECIAÇÃO. AF_06/2015</t>
  </si>
  <si>
    <t xml:space="preserve"> 90671 </t>
  </si>
  <si>
    <t>PERFURATRIZ COM TORRE METÁLICA PARA EXECUÇÃO DE ESTACA HÉLICE CONTÍNUA, PROFUNDIDADE MÁXIMA DE 30 M, DIÂMETRO MÁXIMO DE 800 MM, POTÊNCIA INSTALADA DE 268 HP, MESA ROTATIVA COM TORQUE MÁXIMO DE 170 KNM - JUROS. AF_06/2015</t>
  </si>
  <si>
    <t xml:space="preserve"> 90672 </t>
  </si>
  <si>
    <t>PERFURATRIZ COM TORRE METÁLICA PARA EXECUÇÃO DE ESTACA HÉLICE CONTÍNUA, PROFUNDIDADE MÁXIMA DE 30 M, DIÂMETRO MÁXIMO DE 800 MM, POTÊNCIA INSTALADA DE 268 HP, MESA ROTATIVA COM TORQUE MÁXIMO DE 170 KNM - MANUTENÇÃO. AF_06/2015</t>
  </si>
  <si>
    <t xml:space="preserve"> 90673 </t>
  </si>
  <si>
    <t>PERFURATRIZ COM TORRE METÁLICA PARA EXECUÇÃO DE ESTACA HÉLICE CONTÍNUA, PROFUNDIDADE MÁXIMA DE 30 M, DIÂMETRO MÁXIMO DE 800 MM, POTÊNCIA INSTALADA DE 268 HP, MESA ROTATIVA COM TORQUE MÁXIMO DE 170 KNM - MATERIAIS NA OPERAÇÃO. AF_06/2015</t>
  </si>
  <si>
    <t xml:space="preserve"> 00038541 </t>
  </si>
  <si>
    <t>PERFURATRIZ COM TORRE METALICA PARA EXECUCAO DE ESTACA HELICE CONTINUA, PROFUNDIDADE MAXIMA DE 30 M, DIAMETRO MAXIMO DE 800 MM, POTENCIA INSTALADA DE 268 HP, MESA ROTATIVA COM TORQUE MAXIMO DE 170 KNM</t>
  </si>
  <si>
    <t xml:space="preserve"> 90676 </t>
  </si>
  <si>
    <t>PERFURATRIZ HIDRÁULICA SOBRE CAMINHÃO COM TRADO CURTO ACOPLADO, PROFUNDIDADE MÁXIMA DE 20 M, DIÂMETRO MÁXIMO DE 1500 MM, POTÊNCIA INSTALADA DE 137 HP, MESA ROTATIVA COM TORQUE MÁXIMO DE 30 KNM - DEPRECIAÇÃO. AF_06/2015</t>
  </si>
  <si>
    <t xml:space="preserve"> 90677 </t>
  </si>
  <si>
    <t>PERFURATRIZ HIDRÁULICA SOBRE CAMINHÃO COM TRADO CURTO ACOPLADO, PROFUNDIDADE MÁXIMA DE 20 M, DIÂMETRO MÁXIMO DE 1500 MM, POTÊNCIA INSTALADA DE 137 HP, MESA ROTATIVA COM TORQUE MÁXIMO DE 30 KNM - JUROS. AF_06/2015</t>
  </si>
  <si>
    <t xml:space="preserve"> 91021 </t>
  </si>
  <si>
    <t>PERFURATRIZ HIDRÁULICA SOBRE CAMINHÃO COM TRADO CURTO ACOPLADO, PROFUNDIDADE MÁXIMA DE 20 M, DIÂMETRO MÁXIMO DE 1500 MM, POTÊNCIA INSTALADA DE 137 HP, MESA ROTATIVA COM TORQUE MÁXIMO DE 30 KNM - IMPOSTOS E SEGUROS. AF_06/2015</t>
  </si>
  <si>
    <t xml:space="preserve"> 90678 </t>
  </si>
  <si>
    <t>PERFURATRIZ HIDRÁULICA SOBRE CAMINHÃO COM TRADO CURTO ACOPLADO, PROFUNDIDADE MÁXIMA DE 20 M, DIÂMETRO MÁXIMO DE 1500 MM, POTÊNCIA INSTALADA DE 137 HP, MESA ROTATIVA COM TORQUE MÁXIMO DE 30 KNM - MANUTENÇÃO. AF_06/2015</t>
  </si>
  <si>
    <t xml:space="preserve"> 90679 </t>
  </si>
  <si>
    <t>PERFURATRIZ HIDRÁULICA SOBRE CAMINHÃO COM TRADO CURTO ACOPLADO, PROFUNDIDADE MÁXIMA DE 20 M, DIÂMETRO MÁXIMO DE 1500 MM, POTÊNCIA INSTALADA DE 137 HP, MESA ROTATIVA COM TORQUE MÁXIMO DE 30 KNM - MATERIAIS NA OPERAÇÃO. AF_06/2015</t>
  </si>
  <si>
    <t xml:space="preserve"> 00044061 </t>
  </si>
  <si>
    <t>CAMINHAO TRUCADO, PESO BRUTO TOTAL 23000 KG, CARGA UTIL MAXIMA 16540 KG, DISTANCIA ENTRE EIXOS 4,80 M, POTENCIA 256 CV (INCLUI CABINE E CHASSI, NAO INCLUI CARROCERIA)</t>
  </si>
  <si>
    <t xml:space="preserve"> 00038543 </t>
  </si>
  <si>
    <t>PERFURATRIZ HIDRAULICA COM TRADO CURTO ACOPLADO, PROFUNDIDADE MAXIMA DE 20 M, DIAMETRO MAXIMO DE 1500 MM, POTENCIA INSTALADA DE 137 HP, MESA ROTATIVA COM TORQUE MAXIMO DE 30 KNM (INCLUI MONTAGEM, NAO INCLUI CAMINHAO)</t>
  </si>
  <si>
    <t xml:space="preserve"> 94972 </t>
  </si>
  <si>
    <t>CONCRETO FCK = 30MPA, TRAÇO 1:2,1:2,5 (EM MASSA SECA DE CIMENTO/ AREIA MÉDIA/ BRITA 1) - PREPARO MECÂNICO COM BETONEIRA 600 L. AF_05/2021</t>
  </si>
  <si>
    <t xml:space="preserve"> 00043682 </t>
  </si>
  <si>
    <t>CHAPA/PAINEL DE MADEIRA COMPENSADA RESINADA (MADEIRITE RESINADO ROSA) PARA FORMA DE CONCRETO, DE 2200 X 1100 MM, E = 6 MM</t>
  </si>
  <si>
    <t xml:space="preserve"> 00039995 </t>
  </si>
  <si>
    <t>POLIESTIRENO EXPANDIDO/EPS (ISOPOR), TIPO 2F, BLOCO</t>
  </si>
  <si>
    <t xml:space="preserve"> 94971 </t>
  </si>
  <si>
    <t>CONCRETO FCK = 25MPA, TRAÇO 1:2,3:2,7 (EM MASSA SECA DE CIMENTO/ AREIA MÉDIA/ BRITA 1) - PREPARO MECÂNICO COM BETONEIRA 600 L. AF_05/2021</t>
  </si>
  <si>
    <t xml:space="preserve"> 00043677 </t>
  </si>
  <si>
    <t>CHAPA/PAINEL DE MADEIRA COMPENSADA RESINADA (MADEIRITE RESINADO ROSA) PARA FORMA DE CONCRETO, DE 2200 X 1100 MM, E = 20 MM</t>
  </si>
  <si>
    <t xml:space="preserve"> 00039014 </t>
  </si>
  <si>
    <t>FIBRA DE ACO PARA REFORCO DO CONCRETO, SOLTA, TIPO A-I, FATOR DE FORMA *50* L / D, COMPRIMENTO DE *30* MM E RESISTENCIA A TRACAO DO ACO MAIOR 1000 MPA</t>
  </si>
  <si>
    <t xml:space="preserve"> 92783 </t>
  </si>
  <si>
    <t>ARMAÇÃO DE LAJE DE UMA ESTRUTURA CONVENCIONAL DE CONCRETO ARMADO EM UMA EDIFICAÇÃO TÉRREA OU SOBRADO UTILIZANDO AÇO CA-60 DE 4,2 MM - MONTAGEM. AF_12/2015</t>
  </si>
  <si>
    <t xml:space="preserve"> 97735 </t>
  </si>
  <si>
    <t>PEÇA RETANGULAR PRÉ-MOLDADA, VOLUME DE CONCRETO DE 30 A 100 LITROS, TAXA DE AÇO APROXIMADA DE 30KG/M³. AF_01/2018</t>
  </si>
  <si>
    <t xml:space="preserve"> 95372 </t>
  </si>
  <si>
    <t>CURSO DE CAPACITAÇÃO PARA PINTOR (ENCARGOS COMPLEMENTARES) - HORISTA</t>
  </si>
  <si>
    <t xml:space="preserve"> 00043490 </t>
  </si>
  <si>
    <t>EPI - FAMILIA PINTOR - HORISTA (ENCARGOS COMPLEMENTARES - COLETADO CAIXA)</t>
  </si>
  <si>
    <t xml:space="preserve"> 00043466 </t>
  </si>
  <si>
    <t>FERRAMENTAS - FAMILIA PINTOR - HORISTA (ENCARGOS COMPLEMENTARES - COLETADO CAIXA)</t>
  </si>
  <si>
    <t xml:space="preserve"> 00004783 </t>
  </si>
  <si>
    <t>PINTOR (HORISTA)</t>
  </si>
  <si>
    <t xml:space="preserve"> 00005318 </t>
  </si>
  <si>
    <t>DILUENTE AGUARRAS</t>
  </si>
  <si>
    <t xml:space="preserve"> 87298 </t>
  </si>
  <si>
    <t>ARGAMASSA TRAÇO 1:3 (EM VOLUME DE CIMENTO E AREIA MÉDIA ÚMIDA) PARA CONTRAPISO, PREPARO MECÂNICO COM BETONEIRA 400 L. AF_08/2019</t>
  </si>
  <si>
    <t xml:space="preserve"> 91274 </t>
  </si>
  <si>
    <t>PLACA VIBRATÓRIA REVERSÍVEL COM MOTOR 4 TEMPOS A GASOLINA, FORÇA CENTRÍFUGA DE 25 KN (2500 KGF), POTÊNCIA 5,5 CV - JUROS. AF_08/2015</t>
  </si>
  <si>
    <t xml:space="preserve"> 91273 </t>
  </si>
  <si>
    <t>PLACA VIBRATÓRIA REVERSÍVEL COM MOTOR 4 TEMPOS A GASOLINA, FORÇA CENTRÍFUGA DE 25 KN (2500 KGF), POTÊNCIA 5,5 CV - DEPRECIAÇÃO. AF_08/2015</t>
  </si>
  <si>
    <t xml:space="preserve"> 91276 </t>
  </si>
  <si>
    <t>PLACA VIBRATÓRIA REVERSÍVEL COM MOTOR 4 TEMPOS A GASOLINA, FORÇA CENTRÍFUGA DE 25 KN (2500 KGF), POTÊNCIA 5,5 CV - MATERIAIS NA OPERAÇÃO. AF_08/2015</t>
  </si>
  <si>
    <t xml:space="preserve"> 91275 </t>
  </si>
  <si>
    <t>PLACA VIBRATÓRIA REVERSÍVEL COM MOTOR 4 TEMPOS A GASOLINA, FORÇA CENTRÍFUGA DE 25 KN (2500 KGF), POTÊNCIA 5,5 CV - MANUTENÇÃO. AF_08/2015</t>
  </si>
  <si>
    <t xml:space="preserve"> 00001442 </t>
  </si>
  <si>
    <t>COMPACTADOR DE SOLO TIPO PLACA VIBRATORIA REVERSIVEL, A GASOLINA, 4 TEMPOS, PESO DE 125 A 150 KG, FORCA CENTRIFUGA DE 2500 A 2800 KGF, LARG. TRABALHO DE 400 A 450 MM, FREQ VIBRACAO DE 4300 A 4500 RPM, VELOC. TRABALHO DE 15 A 20 M/MIN, POT. DE 5,5 A 6,0 HP</t>
  </si>
  <si>
    <t xml:space="preserve"> 00004222 </t>
  </si>
  <si>
    <t>GASOLINA COMUM</t>
  </si>
  <si>
    <t xml:space="preserve"> 89356 </t>
  </si>
  <si>
    <t>TUBO, PVC, SOLDÁVEL, DN 25MM, INSTALADO EM RAMAL OU SUB-RAMAL DE ÁGUA - FORNECIMENTO E INSTALAÇÃO. AF_12/2014</t>
  </si>
  <si>
    <t xml:space="preserve"> 89395 </t>
  </si>
  <si>
    <t>TE, PVC, SOLDÁVEL, DN 25MM, INSTALADO EM RAMAL OU SUB-RAMAL DE ÁGUA - FORNECIMENTO E INSTALAÇÃO. AF_12/2014</t>
  </si>
  <si>
    <t xml:space="preserve"> 00002432 </t>
  </si>
  <si>
    <t>DOBRADICA EM ACO/FERRO, 3 1/2" X  3", E= 1,9  A 2 MM, COM ANEL,  CROMADO OU ZINCADO, TAMPA BOLA, COM PARAFUSOS</t>
  </si>
  <si>
    <t xml:space="preserve"> 00011055 </t>
  </si>
  <si>
    <t>PARAFUSO ROSCA SOBERBA ZINCADO CABECA CHATA FENDA SIMPLES 3,5 X 25 MM (1 ")</t>
  </si>
  <si>
    <t xml:space="preserve"> 00010553 </t>
  </si>
  <si>
    <t>PORTA DE MADEIRA, FOLHA MEDIA (NBR 15930) DE 600 X 2100 MM, DE 35 MM A 40 MM DE ESPESSURA, NUCLEO SEMI-SOLIDO (SARRAFEADO), CAPA LISA EM HDF, ACABAMENTO EM PRIMER PARA PINTURA</t>
  </si>
  <si>
    <t xml:space="preserve"> 00010555 </t>
  </si>
  <si>
    <t>PORTA DE MADEIRA, FOLHA MEDIA (NBR 15930) DE 800 X 2100 MM, DE 35 MM A 40 MM DE ESPESSURA, NUCLEO SEMI-SOLIDO (SARRAFEADO), CAPA LISA EM HDF, ACABAMENTO EM PRIMER PARA PINTURA</t>
  </si>
  <si>
    <t xml:space="preserve"> 91533 </t>
  </si>
  <si>
    <t>COMPACTADOR DE SOLOS DE PERCUSSÃO (SOQUETE) COM MOTOR A GASOLINA 4 TEMPOS, POTÊNCIA 4 CV - CHP DIURNO. AF_08/2015</t>
  </si>
  <si>
    <t xml:space="preserve"> 91534 </t>
  </si>
  <si>
    <t>COMPACTADOR DE SOLOS DE PERCUSSÃO (SOQUETE) COM MOTOR A GASOLINA 4 TEMPOS, POTÊNCIA 4 CV - CHI DIURNO. AF_08/2015</t>
  </si>
  <si>
    <t xml:space="preserve"> 00004720 </t>
  </si>
  <si>
    <t>PEDRA BRITADA N. 0, OU PEDRISCO (4,8 A 9,5 MM) POSTO PEDREIRA/FORNECEDOR, SEM FRETE</t>
  </si>
  <si>
    <t xml:space="preserve"> 2229 </t>
  </si>
  <si>
    <t>Tinta novacor piso ou similar</t>
  </si>
  <si>
    <t xml:space="preserve"> 2540 </t>
  </si>
  <si>
    <t>Rejunte colorido flexivel  para revestimentos cerâmicos</t>
  </si>
  <si>
    <t xml:space="preserve"> 2684 </t>
  </si>
  <si>
    <t>Argamassa industrializada Votomassa AC-II, ou similar</t>
  </si>
  <si>
    <t xml:space="preserve"> 4689 </t>
  </si>
  <si>
    <t>Piso tátil direcional e/ou alerta, de concreto, colorido, dim 30x30 cm  - para deficiente visual</t>
  </si>
  <si>
    <t xml:space="preserve"> 5942 </t>
  </si>
  <si>
    <t>PÁ CARREGADEIRA SOBRE RODAS, POTÊNCIA LÍQUIDA 128 HP, CAPACIDADE DA CAÇAMBA 1,7 A 2,8 M3, PESO OPERACIONAL 11632 KG - CHI DIURNO. AF_06/2014</t>
  </si>
  <si>
    <t xml:space="preserve"> 89128 </t>
  </si>
  <si>
    <t>PÁ CARREGADEIRA SOBRE RODAS, POTÊNCIA LÍQUIDA 128 HP, CAPACIDADE DA CAÇAMBA 1,7 A 2,8 M3, PESO OPERACIONAL 11632 KG - DEPRECIAÇÃO. AF_06/2014</t>
  </si>
  <si>
    <t xml:space="preserve"> 89129 </t>
  </si>
  <si>
    <t>PÁ CARREGADEIRA SOBRE RODAS, POTÊNCIA LÍQUIDA 128 HP, CAPACIDADE DA CAÇAMBA 1,7 A 2,8 M3, PESO OPERACIONAL 11632 KG - JUROS. AF_06/2014</t>
  </si>
  <si>
    <t xml:space="preserve"> 5940 </t>
  </si>
  <si>
    <t>PÁ CARREGADEIRA SOBRE RODAS, POTÊNCIA LÍQUIDA 128 HP, CAPACIDADE DA CAÇAMBA 1,7 A 2,8 M3, PESO OPERACIONAL 11632 KG - CHP DIURNO. AF_06/2014</t>
  </si>
  <si>
    <t xml:space="preserve"> 53857 </t>
  </si>
  <si>
    <t>PÁ CARREGADEIRA SOBRE RODAS, POTÊNCIA LÍQUIDA 128 HP, CAPACIDADE DA CAÇAMBA 1,7 A 2,8 M3, PESO OPERACIONAL 11632 KG - MANUTENÇÃO. AF_06/2014</t>
  </si>
  <si>
    <t xml:space="preserve"> 53858 </t>
  </si>
  <si>
    <t>PÁ CARREGADEIRA SOBRE RODAS, POTÊNCIA LÍQUIDA 128 HP, CAPACIDADE DA CAÇAMBA 1,7 A 2,8 M3, PESO OPERACIONAL 11632 KG - MATERIAIS NA OPERAÇÃO. AF_06/2014</t>
  </si>
  <si>
    <t xml:space="preserve"> 00004262 </t>
  </si>
  <si>
    <t>PA CARREGADEIRA SOBRE RODAS, POTENCIA LIQUIDA 128 HP, CAPACIDADE DA CACAMBA DE 1,7 A 2,8 M3, PESO OPERACIONAL MAXIMO DE 11632 KG</t>
  </si>
  <si>
    <t xml:space="preserve"> 00013393 </t>
  </si>
  <si>
    <t>QUADRO DE DISTRIBUICAO COM BARRAMENTO TRIFASICO, DE EMBUTIR, EM CHAPA DE ACO GALVANIZADO, PARA 12 DISJUNTORES DIN, 100 A</t>
  </si>
  <si>
    <t xml:space="preserve"> 00039795 </t>
  </si>
  <si>
    <t>QUADRO DE DISTRIBUICAO, SEM BARRAMENTO, EM PVC, DE EMBUTIR, PARA 6 DISJUNTORES NEMA OU 8 DISJUNTORES DIN</t>
  </si>
  <si>
    <t xml:space="preserve"> 00011741 </t>
  </si>
  <si>
    <t>RALO SIFONADO CILINDRICO, PVC, 100 X 40 MM,  COM GRELHA REDONDA BRANCA</t>
  </si>
  <si>
    <t xml:space="preserve"> AUX-ARG-040 </t>
  </si>
  <si>
    <t>ARGAMASSA, TRAÇO 1:2:9 (CIMENTO, CAL E AREIA), PREPARO MECÂNICO</t>
  </si>
  <si>
    <t xml:space="preserve"> MATED- 11360 </t>
  </si>
  <si>
    <t>ADITIVO IMPERMEABILIZANTE E PLASTIFICANTE EM PÓ PARA ARGAMASSAS</t>
  </si>
  <si>
    <t xml:space="preserve"> 00006016 </t>
  </si>
  <si>
    <t>REGISTRO GAVETA BRUTO EM LATAO FORJADO, BITOLA 3/4 " (REF 1509)</t>
  </si>
  <si>
    <t xml:space="preserve"> 00011753 </t>
  </si>
  <si>
    <t>REGISTRO PRESSAO BRUTO EM LATAO FORJADO, BITOLA 3/4 " (REF 1400)</t>
  </si>
  <si>
    <t xml:space="preserve"> 88857 </t>
  </si>
  <si>
    <t>RETROESCAVADEIRA SOBRE RODAS COM CARREGADEIRA, TRAÇÃO 4X4, POTÊNCIA LÍQ. 88 HP, CAÇAMBA CARREG. CAP. MÍN. 1 M3, CAÇAMBA RETRO CAP. 0,26 M3, PESO OPERACIONAL MÍN. 6.674 KG, PROFUNDIDADE ESCAVAÇÃO MÁX. 4,37 M - DEPRECIAÇÃO. AF_06/2014</t>
  </si>
  <si>
    <t xml:space="preserve"> 88858 </t>
  </si>
  <si>
    <t>RETROESCAVADEIRA SOBRE RODAS COM CARREGADEIRA, TRAÇÃO 4X4, POTÊNCIA LÍQ. 88 HP, CAÇAMBA CARREG. CAP. MÍN. 1 M3, CAÇAMBA RETRO CAP. 0,26 M3, PESO OPERACIONAL MÍN. 6.674 KG, PROFUNDIDADE ESCAVAÇÃO MÁX. 4,37 M - JUROS. AF_06/2014</t>
  </si>
  <si>
    <t xml:space="preserve"> 5664 </t>
  </si>
  <si>
    <t>RETROESCAVADEIRA SOBRE RODAS COM CARREGADEIRA, TRAÇÃO 4X4, POTÊNCIA LÍQ. 88 HP, CAÇAMBA CARREG. CAP. MÍN. 1 M3, CAÇAMBA RETRO CAP. 0,26 M3, PESO OPERACIONAL MÍN. 6.674 KG, PROFUNDIDADE ESCAVAÇÃO MÁX. 4,37 M - MANUTENÇÃO. AF_06/2014</t>
  </si>
  <si>
    <t xml:space="preserve"> 53786 </t>
  </si>
  <si>
    <t>RETROESCAVADEIRA SOBRE RODAS COM CARREGADEIRA, TRAÇÃO 4X4, POTÊNCIA LÍQ. 88 HP, CAÇAMBA CARREG. CAP. MÍN. 1 M3, CAÇAMBA RETRO CAP. 0,26 M3, PESO OPERACIONAL MÍN. 6.674 KG, PROFUNDIDADE ESCAVAÇÃO MÁX. 4,37 M - MATERIAIS NA OPERAÇÃO. AF_06/2014</t>
  </si>
  <si>
    <t xml:space="preserve"> 00036531 </t>
  </si>
  <si>
    <t>RETROESCAVADEIRA SOBRE RODAS COM CARREGADEIRA, TRACAO 4 X 4, POTENCIA LIQUIDA 88 HP, PESO OPERACIONAL MINIMO DE 6674 KG, CAPACIDADE DA CARREGADEIRA DE 1,00 M3 E DA  RETROESCAVADEIRA MINIMA DE 0,26 M3, PROFUNDIDADE DE ESCAVACAO MAXIMA DE 4,37 M</t>
  </si>
  <si>
    <t xml:space="preserve"> 87247 </t>
  </si>
  <si>
    <t>REVESTIMENTO CERÂMICO PARA PISO COM PLACAS TIPO ESMALTADA EXTRA DE DIMENSÕES 35X35 CM APLICADA EM AMBIENTES DE ÁREA ENTRE 5 M2 E 10 M2. AF_06/2014</t>
  </si>
  <si>
    <t xml:space="preserve"> 00001287 </t>
  </si>
  <si>
    <t>PISO EM CERAMICA ESMALTADA EXTRA, PEI MAIOR OU IGUAL A 4, FORMATO MENOR OU IGUAL A 2025 CM2</t>
  </si>
  <si>
    <t xml:space="preserve"> 87248 </t>
  </si>
  <si>
    <t>REVESTIMENTO CERÂMICO PARA PISO COM PLACAS TIPO ESMALTADA EXTRA DE DIMENSÕES 35X35 CM APLICADA EM AMBIENTES DE ÁREA MAIOR QUE 10 M2. AF_06/2014</t>
  </si>
  <si>
    <t xml:space="preserve"> 87246 </t>
  </si>
  <si>
    <t>REVESTIMENTO CERÂMICO PARA PISO COM PLACAS TIPO ESMALTADA EXTRA DE DIMENSÕES 35X35 CM APLICADA EM AMBIENTES DE ÁREA MENOR QUE 5 M2. AF_06/2014</t>
  </si>
  <si>
    <t xml:space="preserve"> 96459 </t>
  </si>
  <si>
    <t>ROLO COMPACTADOR DE PNEUS, ESTATICO, PRESSAO VARIAVEL, POTENCIA 110 HP, PESO SEM/COM LASTRO 10,8/27 T, LARGURA DE ROLAGEM 2,30 M - JUROS. AF_06/2017</t>
  </si>
  <si>
    <t xml:space="preserve"> 96460 </t>
  </si>
  <si>
    <t>ROLO COMPACTADOR DE PNEUS, ESTATICO, PRESSAO VARIAVEL, POTENCIA 110 HP, PESO SEM/COM LASTRO 10,8/27 T, LARGURA DE ROLAGEM 2,30 M - DEPRECIAÇÃO. AF_06/2017</t>
  </si>
  <si>
    <t xml:space="preserve"> 96457 </t>
  </si>
  <si>
    <t>ROLO COMPACTADOR DE PNEUS, ESTATICO, PRESSAO VARIAVEL, POTENCIA 110 HP, PESO SEM/COM LASTRO 10,8/27 T, LARGURA DE ROLAGEM 2,30 M - MATERIAIS NA OPERACAO. AF_06/2017</t>
  </si>
  <si>
    <t xml:space="preserve"> 96458 </t>
  </si>
  <si>
    <t>ROLO COMPACTADOR DE PNEUS, ESTATICO, PRESSAO VARIAVEL, POTENCIA 110 HP, PESO SEM/COM LASTRO 10,8/27 T, LARGURA DE ROLAGEM 2,30 M - MANUTENCAO. AF_06/2017</t>
  </si>
  <si>
    <t xml:space="preserve"> 00014511 </t>
  </si>
  <si>
    <t>ROLO COMPACTADOR DE PNEUS, ESTATICO, PRESSAO VARIAVEL, POTENCIA 110 HP, PESO SEM/COM LASTRO 10,8/27 T, LARGURA DE ROLAGEM 2,30 M</t>
  </si>
  <si>
    <t xml:space="preserve"> 126 </t>
  </si>
  <si>
    <t>Concreto simples fabricado na obra, fck=15 mpa, lançado e adensado</t>
  </si>
  <si>
    <t xml:space="preserve"> 91688 </t>
  </si>
  <si>
    <t>SERRA CIRCULAR DE BANCADA COM MOTOR ELÉTRICO POTÊNCIA DE 5HP, COM COIFA PARA DISCO 10" - DEPRECIAÇÃO. AF_08/2015</t>
  </si>
  <si>
    <t xml:space="preserve"> 91689 </t>
  </si>
  <si>
    <t>SERRA CIRCULAR DE BANCADA COM MOTOR ELÉTRICO POTÊNCIA DE 5HP, COM COIFA PARA DISCO 10" - JUROS. AF_08/2015</t>
  </si>
  <si>
    <t xml:space="preserve"> 91690 </t>
  </si>
  <si>
    <t>SERRA CIRCULAR DE BANCADA COM MOTOR ELÉTRICO POTÊNCIA DE 5HP, COM COIFA PARA DISCO 10" - MANUTENÇÃO. AF_08/2015</t>
  </si>
  <si>
    <t xml:space="preserve"> 91691 </t>
  </si>
  <si>
    <t>SERRA CIRCULAR DE BANCADA COM MOTOR ELÉTRICO POTÊNCIA DE 5HP, COM COIFA PARA DISCO 10" - MATERIAIS NA OPERAÇÃO. AF_08/2015</t>
  </si>
  <si>
    <t xml:space="preserve"> 00014618 </t>
  </si>
  <si>
    <t>SERRA CIRCULAR DE BANCADA COM MOTOR ELETRICO, POTENCIA DE *1600* W, PARA DISCO DE DIAMETRO DE 10" (250 MM)</t>
  </si>
  <si>
    <t xml:space="preserve"> 95378 </t>
  </si>
  <si>
    <t>CURSO DE CAPACITAÇÃO PARA SERVENTE (ENCARGOS COMPLEMENTARES) - HORISTA</t>
  </si>
  <si>
    <t xml:space="preserve"> MOED- 20154 </t>
  </si>
  <si>
    <t>SERVENTE</t>
  </si>
  <si>
    <t xml:space="preserve"> ED-5236 </t>
  </si>
  <si>
    <t>CURSO DE CAPACITAÇÃO PARA SERVENTE ( ENCARGOS COMPLEMENTARES) - HORISTA</t>
  </si>
  <si>
    <t xml:space="preserve"> ED-14664 </t>
  </si>
  <si>
    <t>EPI PARA SERVENTE - HORISTA (ENCARGOS COMPLEMENTARES)</t>
  </si>
  <si>
    <t xml:space="preserve"> ED-14700 </t>
  </si>
  <si>
    <t>FERRAMENTAS PARA SERVENTE - HORISTA ( ENCARGOS COMPLEMENTARES)</t>
  </si>
  <si>
    <t xml:space="preserve"> 00006148 </t>
  </si>
  <si>
    <t>SIFAO PLASTICO FLEXIVEL SAIDA VERTICAL PARA COLUNA LAVATORIO, 1 X 1.1/2 "</t>
  </si>
  <si>
    <t xml:space="preserve"> 00006136 </t>
  </si>
  <si>
    <t>SIFAO EM METAL CROMADO PARA PIA OU LAVATORIO, 1 X 1.1/2 "</t>
  </si>
  <si>
    <t xml:space="preserve"> 95379 </t>
  </si>
  <si>
    <t>CURSO DE CAPACITAÇÃO PARA SOLDADOR (ENCARGOS COMPLEMENTARES) - HORISTA</t>
  </si>
  <si>
    <t xml:space="preserve"> 00043492 </t>
  </si>
  <si>
    <t>EPI - FAMILIA SOLDADOR - HORISTA (ENCARGOS COMPLEMENTARES - COLETADO CAIXA)</t>
  </si>
  <si>
    <t xml:space="preserve"> 00043468 </t>
  </si>
  <si>
    <t>FERRAMENTAS - FAMILIA SOLDADOR - HORISTA (ENCARGOS COMPLEMENTARES - COLETADO CAIXA)</t>
  </si>
  <si>
    <t xml:space="preserve"> 00006160 </t>
  </si>
  <si>
    <t>SOLDADOR (HORISTA)</t>
  </si>
  <si>
    <t xml:space="preserve"> 00004356 </t>
  </si>
  <si>
    <t>PARAFUSO DE ACO ZINCADO COM ROSCA SOBERBA, CABECA CHATA E FENDA SIMPLES, DIAMETRO 4,8 MM, COMPRIMENTO 45 MM</t>
  </si>
  <si>
    <t xml:space="preserve"> 00038094 </t>
  </si>
  <si>
    <t>ESPELHO / PLACA DE 3 POSTOS 4" X 2", PARA INSTALACAO DE TOMADAS E INTERRUPTORES</t>
  </si>
  <si>
    <t xml:space="preserve"> 00038099 </t>
  </si>
  <si>
    <t>SUPORTE DE FIXACAO PARA ESPELHO / PLACA 4" X 2", PARA 3 MODULOS, PARA INSTALACAO DE TOMADAS E INTERRUPTORES (SOMENTE SUPORTE)</t>
  </si>
  <si>
    <t xml:space="preserve"> 00038098 </t>
  </si>
  <si>
    <t>ESPELHO / PLACA DE 6 POSTOS 4" X 4", PARA INSTALACAO DE TOMADAS E INTERRUPTORES</t>
  </si>
  <si>
    <t xml:space="preserve"> 00038100 </t>
  </si>
  <si>
    <t>SUPORTE DE FIXACAO PARA ESPELHO / PLACA 4" X 4", PARA 6 MODULOS, PARA INSTALACAO DE TOMADAS E INTERRUPTORES (SOMENTE SUPORTE)</t>
  </si>
  <si>
    <t xml:space="preserve"> 95385 </t>
  </si>
  <si>
    <t>CURSO DE CAPACITAÇÃO PARA TELHADISTA (ENCARGOS COMPLEMENTARES) - HORISTA</t>
  </si>
  <si>
    <t xml:space="preserve"> 00043483 </t>
  </si>
  <si>
    <t>EPI - FAMILIA CARPINTEIRO DE FORMAS - HORISTA (ENCARGOS COMPLEMENTARES - COLETADO CAIXA)</t>
  </si>
  <si>
    <t xml:space="preserve"> 00043459 </t>
  </si>
  <si>
    <t>FERRAMENTAS - FAMILIA CARPINTEIRO DE FORMAS - HORISTA (ENCARGOS COMPLEMENTARES - COLETADO CAIXA)</t>
  </si>
  <si>
    <t xml:space="preserve"> 00012869 </t>
  </si>
  <si>
    <t>TELHADOR (HORISTA)</t>
  </si>
  <si>
    <t xml:space="preserve"> 00004302 </t>
  </si>
  <si>
    <t>PARAFUSO ZINCADO ROSCA SOBERBA, CABECA SEXTAVADA, 5/16 " X 250 MM, PARA FIXACAO DE TELHA EM MADEIRA</t>
  </si>
  <si>
    <t xml:space="preserve"> 00007194 </t>
  </si>
  <si>
    <t>TELHA DE FIBROCIMENTO ONDULADA E = 6 MM, DE 2,44 X 1,10 M (SEM AMIANTO)</t>
  </si>
  <si>
    <t xml:space="preserve"> 91998 </t>
  </si>
  <si>
    <t>TOMADA BAIXA DE EMBUTIR (1 MÓDULO), 2P+T 10 A, SEM SUPORTE E SEM PLACA - FORNECIMENTO E INSTALAÇÃO. AF_12/2015</t>
  </si>
  <si>
    <t xml:space="preserve"> 92006 </t>
  </si>
  <si>
    <t>TOMADA BAIXA DE EMBUTIR (2 MÓDULOS), 2P+T 10 A, SEM SUPORTE E SEM PLACA - FORNECIMENTO E INSTALAÇÃO. AF_12/2015</t>
  </si>
  <si>
    <t xml:space="preserve"> 00013415 </t>
  </si>
  <si>
    <t>TORNEIRA DE MESA/BANCADA, PARA LAVATORIO, FIXA, METALICA CROMADA, PADRAO POPULAR, 1/2 " OU 3/4 " (REF 1193)</t>
  </si>
  <si>
    <t xml:space="preserve"> 86911 </t>
  </si>
  <si>
    <t>TORNEIRA CROMADA LONGA, DE PAREDE, 1/2 OU 3/4, PARA PIA DE COZINHA, PADRÃO POPULAR - FORNECIMENTO E INSTALAÇÃO. AF_01/2020</t>
  </si>
  <si>
    <t xml:space="preserve"> 00013416 </t>
  </si>
  <si>
    <t>TORNEIRA METALICA CROMADA, RETA, DE PAREDE, PARA COZINHA, SEM BICO, SEM AREJADOR, PADRAO POPULAR, 1/2 " OU 3/4 " (REF 1158)</t>
  </si>
  <si>
    <t xml:space="preserve"> 00040568 </t>
  </si>
  <si>
    <t>PREGO DE ACO POLIDO COM CABECA 22 X 48 (4 1/4 X 5)</t>
  </si>
  <si>
    <t xml:space="preserve"> 00004425 </t>
  </si>
  <si>
    <t>VIGA NAO APARELHADA  *6 X 12* CM, EM MACARANDUBA, ANGELIM OU EQUIVALENTE DA REGIAO - BRUTA</t>
  </si>
  <si>
    <t xml:space="preserve"> MATED- 11177 </t>
  </si>
  <si>
    <t>LOCAÇÃO CAÇAMBA ESTACIONÁRIA (MATERIAL: AÇO CARBONO| CAPACIDADE EM VOLUME: 5M3|CAPACIDADE EM TONELADAS: 7,5TON* APLICAÇÃO: REMOÇÃO DE ENTULHO E/OU TERRA)* VALOR REFERENCIAIS APROXIMADOS</t>
  </si>
  <si>
    <t xml:space="preserve"> MATED- 11179 </t>
  </si>
  <si>
    <t>EM PROCESSO DE SUBSTITUIÇÃO - VIBRADOR DE IMERSAO COM MANGOTE DE 45MM</t>
  </si>
  <si>
    <t xml:space="preserve"> 89029 </t>
  </si>
  <si>
    <t>TRATOR DE ESTEIRAS, POTÊNCIA 100 HP, PESO OPERACIONAL 9,4 T, COM LÂMINA 2,19 M3 - DEPRECIAÇÃO. AF_06/2014</t>
  </si>
  <si>
    <t xml:space="preserve"> 89030 </t>
  </si>
  <si>
    <t>TRATOR DE ESTEIRAS, POTÊNCIA 100 HP, PESO OPERACIONAL 9,4 T, COM LÂMINA 2,19 M3 - JUROS. AF_06/2014</t>
  </si>
  <si>
    <t xml:space="preserve"> 88324 </t>
  </si>
  <si>
    <t>TRATORISTA COM ENCARGOS COMPLEMENTARES</t>
  </si>
  <si>
    <t xml:space="preserve"> 5724 </t>
  </si>
  <si>
    <t>TRATOR DE ESTEIRAS, POTÊNCIA 100 HP, PESO OPERACIONAL 9,4 T, COM LÂMINA 2,19 M3 - MANUTENÇÃO. AF_06/2014</t>
  </si>
  <si>
    <t xml:space="preserve"> 53817 </t>
  </si>
  <si>
    <t>TRATOR DE ESTEIRAS, POTÊNCIA 100 HP, PESO OPERACIONAL 9,4 T, COM LÂMINA 2,19 M3 - MATERIAIS NA OPERAÇÃO. AF_06/2014</t>
  </si>
  <si>
    <t xml:space="preserve"> 00007622 </t>
  </si>
  <si>
    <t>TRATOR DE ESTEIRAS, POTENCIA DE 100 HP, PESO OPERACIONAL DE 9,4 T, COM LAMINA COM CAPACIDADE DE 2,19 M3</t>
  </si>
  <si>
    <t xml:space="preserve"> 5718 </t>
  </si>
  <si>
    <t>TRATOR DE ESTEIRAS, POTÊNCIA 170 HP, PESO OPERACIONAL 19 T, CAÇAMBA 5,2 M3 - MATERIAIS NA OPERAÇÃO. AF_06/2014</t>
  </si>
  <si>
    <t xml:space="preserve"> 53806 </t>
  </si>
  <si>
    <t>TRATOR DE ESTEIRAS, POTÊNCIA 170 HP, PESO OPERACIONAL 19 T, CAÇAMBA 5,2 M3 - MANUTENÇÃO. AF_06/2014</t>
  </si>
  <si>
    <t xml:space="preserve"> 89017 </t>
  </si>
  <si>
    <t>TRATOR DE ESTEIRAS, POTÊNCIA 170 HP, PESO OPERACIONAL 19 T, CAÇAMBA 5,2 M3 - DEPRECIAÇÃO. AF_06/2014</t>
  </si>
  <si>
    <t xml:space="preserve"> 89018 </t>
  </si>
  <si>
    <t>TRATOR DE ESTEIRAS, POTÊNCIA 170 HP, PESO OPERACIONAL 19 T, CAÇAMBA 5,2 M3 - JUROS. AF_06/2014</t>
  </si>
  <si>
    <t xml:space="preserve"> 00007625 </t>
  </si>
  <si>
    <t>TRATOR DE ESTEIRAS, POTENCIA DE 170 HP, PESO OPERACIONAL DE 19 T, COM LAMINA COM CAPACIDADE DE 5,2 M3</t>
  </si>
  <si>
    <t xml:space="preserve"> 95386 </t>
  </si>
  <si>
    <t>CURSO DE CAPACITAÇÃO PARA TRATORISTA (ENCARGOS COMPLEMENTARES) - HORISTA</t>
  </si>
  <si>
    <t xml:space="preserve"> 00004237 </t>
  </si>
  <si>
    <t>OPERADOR DE TRATOR - EXCLUSIVE AGROPECUARIA</t>
  </si>
  <si>
    <t xml:space="preserve"> 00006138 </t>
  </si>
  <si>
    <t>ANEL DE VEDACAO, PVC FLEXIVEL, 100 MM, PARA SAIDA DE BACIA / VASO SANITARIO</t>
  </si>
  <si>
    <t xml:space="preserve"> 00010420 </t>
  </si>
  <si>
    <t>BACIA SANITARIA (VASO) CONVENCIONAL, DE LOUCA BRANCA, SIFAO APARENTE, SAIDA VERTICAL (SEM ASSENTO)</t>
  </si>
  <si>
    <t xml:space="preserve"> 00004384 </t>
  </si>
  <si>
    <t>PARAFUSO NIQUELADO COM ACABAMENTO CROMADO PARA FIXAR PECA SANITARIA, INCLUI PORCA CEGA, ARRUELA E BUCHA DE NYLON TAMANHO S-10</t>
  </si>
  <si>
    <t xml:space="preserve"> 00036520 </t>
  </si>
  <si>
    <t>BACIA SANITARIA (VASO) CONVENCIONAL PARA PCD, SEM FURO FRONTAL, DE LOUCA BRANCA (SEM ASSENTO)</t>
  </si>
  <si>
    <t xml:space="preserve"> 00010422 </t>
  </si>
  <si>
    <t>BACIA SANITARIA (VASO) COM CAIXA ACOPLADA, SIFAO APARENTE, DE LOUCA BRANCA (SEM ASSENTO)</t>
  </si>
  <si>
    <t xml:space="preserve"> 90582 </t>
  </si>
  <si>
    <t>VIBRADOR DE IMERSÃO, DIÂMETRO DE PONTEIRA 45MM, MOTOR ELÉTRICO TRIFÁSICO POTÊNCIA DE 2 CV - DEPRECIAÇÃO. AF_06/2015</t>
  </si>
  <si>
    <t xml:space="preserve"> 90583 </t>
  </si>
  <si>
    <t>VIBRADOR DE IMERSÃO, DIÂMETRO DE PONTEIRA 45MM, MOTOR ELÉTRICO TRIFÁSICO POTÊNCIA DE 2 CV - JUROS. AF_06/2015</t>
  </si>
  <si>
    <t xml:space="preserve"> 90584 </t>
  </si>
  <si>
    <t>VIBRADOR DE IMERSÃO, DIÂMETRO DE PONTEIRA 45MM, MOTOR ELÉTRICO TRIFÁSICO POTÊNCIA DE 2 CV - MANUTENÇÃO. AF_06/2015</t>
  </si>
  <si>
    <t xml:space="preserve"> 90585 </t>
  </si>
  <si>
    <t>VIBRADOR DE IMERSÃO, DIÂMETRO DE PONTEIRA 45MM, MOTOR ELÉTRICO TRIFÁSICO POTÊNCIA DE 2 CV - MATERIAIS NA OPERAÇÃO. AF_06/2015</t>
  </si>
  <si>
    <t xml:space="preserve"> 00013896 </t>
  </si>
  <si>
    <t>VIBRADOR DE IMERSAO, DIAMETRO DA PONTEIRA DE *45* MM, COM MOTOR ELETRICO TRIFASICO DE 2 HP (2 CV)</t>
  </si>
  <si>
    <t xml:space="preserve"> 00037588 </t>
  </si>
  <si>
    <t>VALVULA DE ESCOAMENTO PARA TANQUE, EM METAL CROMADO, 1.1/2 ", SEM LADRAO, COM TAMPAO PLASTICO</t>
  </si>
  <si>
    <t xml:space="preserve"> 00006153 </t>
  </si>
  <si>
    <t>VALVULA EM PLASTICO BRANCO PARA TANQUE OU LAVATORIO 1 ", SEM UNHO E SEM LADRAO</t>
  </si>
  <si>
    <t xml:space="preserve"> 86880 </t>
  </si>
  <si>
    <t>VÁLVULA EM PLÁSTICO CROMADO TIPO AMERICANA 3.1/2 X 1.1/2 SEM ADAPTADOR PARA PIA - FORNECIMENTO E INSTALAÇÃO. AF_01/2020</t>
  </si>
  <si>
    <t xml:space="preserve"> 00006155 </t>
  </si>
  <si>
    <t>VALVULA EM PLASTICO CROMADO TIPO AMERICANA PARA PIA DE COZINHA 3.1/2 " X 1.1/2 ", SEM ADAPTADOR</t>
  </si>
  <si>
    <t xml:space="preserve">SINAPI - 04/2022 - Mato Grosso |SBC - 05/2022 - Mato Grosso
SICRO3 - 01/2022 - Mato Grosso |ORSE - 03/2022 - Sergipe 
AGETOP CIVIL - 04/2022 - Goiás
</t>
  </si>
  <si>
    <t xml:space="preserve"> 26,37%</t>
  </si>
  <si>
    <t>Desonerado</t>
  </si>
  <si>
    <t>Curva ABC de Insumos</t>
  </si>
  <si>
    <t>Valor  Unitário</t>
  </si>
  <si>
    <t>Peso</t>
  </si>
  <si>
    <t>Valor Acumulado</t>
  </si>
  <si>
    <t>Peso Acumulado</t>
  </si>
  <si>
    <t>Geral</t>
  </si>
  <si>
    <t>1,0000000</t>
  </si>
  <si>
    <t>579.784,29</t>
  </si>
  <si>
    <t>10,07%</t>
  </si>
  <si>
    <t>449,6098800</t>
  </si>
  <si>
    <t>744,64</t>
  </si>
  <si>
    <t>334.797,50</t>
  </si>
  <si>
    <t>5,81%</t>
  </si>
  <si>
    <t>15,88%</t>
  </si>
  <si>
    <t>224,7872000</t>
  </si>
  <si>
    <t>898,44</t>
  </si>
  <si>
    <t>201.957,81</t>
  </si>
  <si>
    <t>3,51%</t>
  </si>
  <si>
    <t>19,38%</t>
  </si>
  <si>
    <t>1.150,6200000</t>
  </si>
  <si>
    <t>159,03</t>
  </si>
  <si>
    <t>182.983,10</t>
  </si>
  <si>
    <t>3,18%</t>
  </si>
  <si>
    <t>22,56%</t>
  </si>
  <si>
    <t>11.860,9709242</t>
  </si>
  <si>
    <t>13,96</t>
  </si>
  <si>
    <t>165.579,15</t>
  </si>
  <si>
    <t>2,87%</t>
  </si>
  <si>
    <t>25,44%</t>
  </si>
  <si>
    <t>149,5597000</t>
  </si>
  <si>
    <t>831,36</t>
  </si>
  <si>
    <t>124.337,95</t>
  </si>
  <si>
    <t>2,16%</t>
  </si>
  <si>
    <t>27,59%</t>
  </si>
  <si>
    <t>6.609,3809323</t>
  </si>
  <si>
    <t>18,74</t>
  </si>
  <si>
    <t>123.859,80</t>
  </si>
  <si>
    <t>2,15%</t>
  </si>
  <si>
    <t>29,75%</t>
  </si>
  <si>
    <t>117.850,8231755</t>
  </si>
  <si>
    <t>0,98</t>
  </si>
  <si>
    <t>115.493,81</t>
  </si>
  <si>
    <t>2,01%</t>
  </si>
  <si>
    <t>31,75%</t>
  </si>
  <si>
    <t>1.030,2300000</t>
  </si>
  <si>
    <t>109,94</t>
  </si>
  <si>
    <t>113.263,49</t>
  </si>
  <si>
    <t>1,97%</t>
  </si>
  <si>
    <t>33,72%</t>
  </si>
  <si>
    <t>30.196,6240000</t>
  </si>
  <si>
    <t>3,69</t>
  </si>
  <si>
    <t>111.425,54</t>
  </si>
  <si>
    <t>1,93%</t>
  </si>
  <si>
    <t>35,65%</t>
  </si>
  <si>
    <t>129,7380000</t>
  </si>
  <si>
    <t>856,18</t>
  </si>
  <si>
    <t>111.079,08</t>
  </si>
  <si>
    <t>37,58%</t>
  </si>
  <si>
    <t xml:space="preserve"> 00043059 </t>
  </si>
  <si>
    <t>ACO CA-60, 4,2 MM, OU 5,0 MM, OU 6,0 MM, OU 7,0 MM, VERGALHAO</t>
  </si>
  <si>
    <t>7.493,5352510</t>
  </si>
  <si>
    <t>12,52</t>
  </si>
  <si>
    <t>93.819,06</t>
  </si>
  <si>
    <t>1,63%</t>
  </si>
  <si>
    <t>39,21%</t>
  </si>
  <si>
    <t xml:space="preserve"> 00000033 </t>
  </si>
  <si>
    <t>ACO CA-50, 8,0 MM, VERGALHAO</t>
  </si>
  <si>
    <t>6.657,1530720</t>
  </si>
  <si>
    <t>14,03</t>
  </si>
  <si>
    <t>93.399,86</t>
  </si>
  <si>
    <t>1,62%</t>
  </si>
  <si>
    <t>40,83%</t>
  </si>
  <si>
    <t>5.871,3893000</t>
  </si>
  <si>
    <t>15,56</t>
  </si>
  <si>
    <t>91.358,82</t>
  </si>
  <si>
    <t>1,59%</t>
  </si>
  <si>
    <t>42,42%</t>
  </si>
  <si>
    <t>44.591,6840894</t>
  </si>
  <si>
    <t>1,92</t>
  </si>
  <si>
    <t>85.616,03</t>
  </si>
  <si>
    <t>1,49%</t>
  </si>
  <si>
    <t>43,90%</t>
  </si>
  <si>
    <t>2.166,8302400</t>
  </si>
  <si>
    <t>38,35</t>
  </si>
  <si>
    <t>83.097,94</t>
  </si>
  <si>
    <t>1,44%</t>
  </si>
  <si>
    <t>45,35%</t>
  </si>
  <si>
    <t>4.408,2089042</t>
  </si>
  <si>
    <t>82.609,83</t>
  </si>
  <si>
    <t>1,43%</t>
  </si>
  <si>
    <t>46,78%</t>
  </si>
  <si>
    <t>113,3800000</t>
  </si>
  <si>
    <t>708,25</t>
  </si>
  <si>
    <t>80.301,39</t>
  </si>
  <si>
    <t>1,39%</t>
  </si>
  <si>
    <t>48,17%</t>
  </si>
  <si>
    <t>4.146,5533459</t>
  </si>
  <si>
    <t>77.706,41</t>
  </si>
  <si>
    <t>1,35%</t>
  </si>
  <si>
    <t>49,52%</t>
  </si>
  <si>
    <t xml:space="preserve"> 00000034 </t>
  </si>
  <si>
    <t>ACO CA-50, 10,0 MM, VERGALHAO</t>
  </si>
  <si>
    <t>5.679,3705000</t>
  </si>
  <si>
    <t>13,23</t>
  </si>
  <si>
    <t>75.138,07</t>
  </si>
  <si>
    <t>1,30%</t>
  </si>
  <si>
    <t>50,83%</t>
  </si>
  <si>
    <t>5.359,8496000</t>
  </si>
  <si>
    <t>13,68</t>
  </si>
  <si>
    <t>73.322,74</t>
  </si>
  <si>
    <t>1,27%</t>
  </si>
  <si>
    <t>52,10%</t>
  </si>
  <si>
    <t>7.944,9399194</t>
  </si>
  <si>
    <t>8,73</t>
  </si>
  <si>
    <t>69.359,33</t>
  </si>
  <si>
    <t>1,20%</t>
  </si>
  <si>
    <t>53,30%</t>
  </si>
  <si>
    <t>0,0132704</t>
  </si>
  <si>
    <t>5.209.769,47</t>
  </si>
  <si>
    <t>69.135,72</t>
  </si>
  <si>
    <t>54,50%</t>
  </si>
  <si>
    <t>79,8130800</t>
  </si>
  <si>
    <t>806,55</t>
  </si>
  <si>
    <t>64.373,24</t>
  </si>
  <si>
    <t>1,12%</t>
  </si>
  <si>
    <t>55,62%</t>
  </si>
  <si>
    <t xml:space="preserve"> 00002706 </t>
  </si>
  <si>
    <t>ENGENHEIRO CIVIL DE OBRA JUNIOR</t>
  </si>
  <si>
    <t>607,2000000</t>
  </si>
  <si>
    <t>99,25</t>
  </si>
  <si>
    <t>60.264,60</t>
  </si>
  <si>
    <t>1,05%</t>
  </si>
  <si>
    <t>56,67%</t>
  </si>
  <si>
    <t>58,6875000</t>
  </si>
  <si>
    <t>963,35</t>
  </si>
  <si>
    <t>56.536,60</t>
  </si>
  <si>
    <t>0,98%</t>
  </si>
  <si>
    <t>57,65%</t>
  </si>
  <si>
    <t>2.891,8080000</t>
  </si>
  <si>
    <t>19,14</t>
  </si>
  <si>
    <t>55.349,21</t>
  </si>
  <si>
    <t>0,96%</t>
  </si>
  <si>
    <t>58,61%</t>
  </si>
  <si>
    <t xml:space="preserve"> 00040818 </t>
  </si>
  <si>
    <t>ENCARREGADO GERAL DE OBRAS (MENSALISTA)</t>
  </si>
  <si>
    <t>12,1572000</t>
  </si>
  <si>
    <t>4.428,63</t>
  </si>
  <si>
    <t>53.839,74</t>
  </si>
  <si>
    <t>0,93%</t>
  </si>
  <si>
    <t>59,55%</t>
  </si>
  <si>
    <t>2.089,9771200</t>
  </si>
  <si>
    <t>25,72</t>
  </si>
  <si>
    <t>53.754,21</t>
  </si>
  <si>
    <t>60,48%</t>
  </si>
  <si>
    <t>402,7394009</t>
  </si>
  <si>
    <t>132,75</t>
  </si>
  <si>
    <t>53.463,66</t>
  </si>
  <si>
    <t>61,41%</t>
  </si>
  <si>
    <t>142,1000000</t>
  </si>
  <si>
    <t>374,20</t>
  </si>
  <si>
    <t>53.173,82</t>
  </si>
  <si>
    <t>0,92%</t>
  </si>
  <si>
    <t>62,33%</t>
  </si>
  <si>
    <t xml:space="preserve"> 00034494 </t>
  </si>
  <si>
    <t>CONCRETO USINADO BOMBEAVEL, CLASSE DE RESISTENCIA C30, COM BRITA 0 E 1, SLUMP = 100 +/- 20 MM, EXCLUI SERVICO DE BOMBEAMENTO (NBR 8953)</t>
  </si>
  <si>
    <t>68,5332285</t>
  </si>
  <si>
    <t>769,32</t>
  </si>
  <si>
    <t>52.723,98</t>
  </si>
  <si>
    <t>63,25%</t>
  </si>
  <si>
    <t xml:space="preserve"> 00043055 </t>
  </si>
  <si>
    <t>ACO CA-50, 12,5 MM OU 16,0 MM, VERGALHAO</t>
  </si>
  <si>
    <t>4.490,2899930</t>
  </si>
  <si>
    <t>11,46</t>
  </si>
  <si>
    <t>51.458,72</t>
  </si>
  <si>
    <t>0,89%</t>
  </si>
  <si>
    <t>64,14%</t>
  </si>
  <si>
    <t>2.430,9954375</t>
  </si>
  <si>
    <t>20,58</t>
  </si>
  <si>
    <t>50.029,89</t>
  </si>
  <si>
    <t>0,87%</t>
  </si>
  <si>
    <t>65,01%</t>
  </si>
  <si>
    <t>2.659,6381574</t>
  </si>
  <si>
    <t>49.841,62</t>
  </si>
  <si>
    <t>65,87%</t>
  </si>
  <si>
    <t>1.508,2801216</t>
  </si>
  <si>
    <t>31,12</t>
  </si>
  <si>
    <t>46.937,68</t>
  </si>
  <si>
    <t>0,81%</t>
  </si>
  <si>
    <t>66,69%</t>
  </si>
  <si>
    <t>45.388,8616894</t>
  </si>
  <si>
    <t>1,02</t>
  </si>
  <si>
    <t>46.296,64</t>
  </si>
  <si>
    <t>0,80%</t>
  </si>
  <si>
    <t>67,49%</t>
  </si>
  <si>
    <t>953,9250000</t>
  </si>
  <si>
    <t>45,02</t>
  </si>
  <si>
    <t>42.945,70</t>
  </si>
  <si>
    <t>0,75%</t>
  </si>
  <si>
    <t>68,24%</t>
  </si>
  <si>
    <t>3.419,0774800</t>
  </si>
  <si>
    <t>12,56</t>
  </si>
  <si>
    <t>42.943,61</t>
  </si>
  <si>
    <t>68,98%</t>
  </si>
  <si>
    <t>2.191,7262389</t>
  </si>
  <si>
    <t>19,37</t>
  </si>
  <si>
    <t>42.453,74</t>
  </si>
  <si>
    <t>0,74%</t>
  </si>
  <si>
    <t>69,72%</t>
  </si>
  <si>
    <t>47,4153000</t>
  </si>
  <si>
    <t>855,80</t>
  </si>
  <si>
    <t>40.578,01</t>
  </si>
  <si>
    <t>0,70%</t>
  </si>
  <si>
    <t>70,42%</t>
  </si>
  <si>
    <t xml:space="preserve"> 00040809 </t>
  </si>
  <si>
    <t>ALMOXARIFE (MENSALISTA)</t>
  </si>
  <si>
    <t>12,0372000</t>
  </si>
  <si>
    <t>3.311,17</t>
  </si>
  <si>
    <t>39.857,22</t>
  </si>
  <si>
    <t>0,69%</t>
  </si>
  <si>
    <t>71,12%</t>
  </si>
  <si>
    <t>716,3466000</t>
  </si>
  <si>
    <t>55,02</t>
  </si>
  <si>
    <t>39.413,39</t>
  </si>
  <si>
    <t>0,68%</t>
  </si>
  <si>
    <t>71,80%</t>
  </si>
  <si>
    <t>0,85</t>
  </si>
  <si>
    <t>37.902,93</t>
  </si>
  <si>
    <t>0,66%</t>
  </si>
  <si>
    <t>72,46%</t>
  </si>
  <si>
    <t>106,4300000</t>
  </si>
  <si>
    <t>353,83</t>
  </si>
  <si>
    <t>37.658,13</t>
  </si>
  <si>
    <t>0,65%</t>
  </si>
  <si>
    <t>73,11%</t>
  </si>
  <si>
    <t>930,6561597</t>
  </si>
  <si>
    <t>39,60</t>
  </si>
  <si>
    <t>36.853,98</t>
  </si>
  <si>
    <t>0,64%</t>
  </si>
  <si>
    <t>73,75%</t>
  </si>
  <si>
    <t xml:space="preserve"> 00037752 </t>
  </si>
  <si>
    <t>CAMINHAO TOCO, PESO BRUTO TOTAL 16000 KG, CARGA UTIL MAXIMA 11030 KG, DISTANCIA ENTRE EIXOS 5,41 M, POTENCIA 185 CV (INCLUI CABINE E CHASSI, NAO INCLUI CARROCERIA)</t>
  </si>
  <si>
    <t>0,0624811</t>
  </si>
  <si>
    <t>580.960,43</t>
  </si>
  <si>
    <t>36.299,05</t>
  </si>
  <si>
    <t>0,63%</t>
  </si>
  <si>
    <t>74,38%</t>
  </si>
  <si>
    <t>283,5768000</t>
  </si>
  <si>
    <t>126,71</t>
  </si>
  <si>
    <t>35.932,02</t>
  </si>
  <si>
    <t>0,62%</t>
  </si>
  <si>
    <t>75,01%</t>
  </si>
  <si>
    <t xml:space="preserve"> 00000247 </t>
  </si>
  <si>
    <t>AJUDANTE DE ELETRICISTA (HORISTA)</t>
  </si>
  <si>
    <t>2.085,3662436</t>
  </si>
  <si>
    <t>15,10</t>
  </si>
  <si>
    <t>31.489,03</t>
  </si>
  <si>
    <t>0,55%</t>
  </si>
  <si>
    <t>75,55%</t>
  </si>
  <si>
    <t xml:space="preserve"> 00001106 </t>
  </si>
  <si>
    <t>CAL HIDRATADA CH-I PARA ARGAMASSAS</t>
  </si>
  <si>
    <t>26.981,7085661</t>
  </si>
  <si>
    <t>1,13</t>
  </si>
  <si>
    <t>30.489,33</t>
  </si>
  <si>
    <t>0,53%</t>
  </si>
  <si>
    <t>76,08%</t>
  </si>
  <si>
    <t>894,2488653</t>
  </si>
  <si>
    <t>33,80</t>
  </si>
  <si>
    <t>30.225,61</t>
  </si>
  <si>
    <t>0,52%</t>
  </si>
  <si>
    <t>76,61%</t>
  </si>
  <si>
    <t>1.014,2981849</t>
  </si>
  <si>
    <t>28,48</t>
  </si>
  <si>
    <t>28.887,21</t>
  </si>
  <si>
    <t>0,50%</t>
  </si>
  <si>
    <t>77,11%</t>
  </si>
  <si>
    <t>2.392,3255655</t>
  </si>
  <si>
    <t>11,42</t>
  </si>
  <si>
    <t>27.320,36</t>
  </si>
  <si>
    <t>0,47%</t>
  </si>
  <si>
    <t>77,58%</t>
  </si>
  <si>
    <t>858,2157580</t>
  </si>
  <si>
    <t>30,05</t>
  </si>
  <si>
    <t>25.789,38</t>
  </si>
  <si>
    <t>0,45%</t>
  </si>
  <si>
    <t>78,03%</t>
  </si>
  <si>
    <t>340,4500000</t>
  </si>
  <si>
    <t>75,31</t>
  </si>
  <si>
    <t>25.639,29</t>
  </si>
  <si>
    <t>78,48%</t>
  </si>
  <si>
    <t>8.716,7414677</t>
  </si>
  <si>
    <t>2,91</t>
  </si>
  <si>
    <t>25.365,72</t>
  </si>
  <si>
    <t>0,44%</t>
  </si>
  <si>
    <t>78,92%</t>
  </si>
  <si>
    <t xml:space="preserve"> 00000032 </t>
  </si>
  <si>
    <t>ACO CA-50, 6,3 MM, VERGALHAO</t>
  </si>
  <si>
    <t>1.787,9445340</t>
  </si>
  <si>
    <t>24.959,71</t>
  </si>
  <si>
    <t>0,43%</t>
  </si>
  <si>
    <t>79,35%</t>
  </si>
  <si>
    <t>583,6250000</t>
  </si>
  <si>
    <t>42,40</t>
  </si>
  <si>
    <t>24.745,70</t>
  </si>
  <si>
    <t>79,78%</t>
  </si>
  <si>
    <t>142,8689640</t>
  </si>
  <si>
    <t>173,07</t>
  </si>
  <si>
    <t>24.726,33</t>
  </si>
  <si>
    <t>80,21%</t>
  </si>
  <si>
    <t>255,0000000</t>
  </si>
  <si>
    <t>94,77</t>
  </si>
  <si>
    <t>24.166,35</t>
  </si>
  <si>
    <t>0,42%</t>
  </si>
  <si>
    <t>80,63%</t>
  </si>
  <si>
    <t>326,3047500</t>
  </si>
  <si>
    <t>73,21</t>
  </si>
  <si>
    <t>23.888,77</t>
  </si>
  <si>
    <t>0,41%</t>
  </si>
  <si>
    <t>81,04%</t>
  </si>
  <si>
    <t>535,8204000</t>
  </si>
  <si>
    <t>44,10</t>
  </si>
  <si>
    <t>23.629,68</t>
  </si>
  <si>
    <t>81,45%</t>
  </si>
  <si>
    <t>374,0880000</t>
  </si>
  <si>
    <t>62,71</t>
  </si>
  <si>
    <t>23.459,06</t>
  </si>
  <si>
    <t>81,86%</t>
  </si>
  <si>
    <t>149,7095100</t>
  </si>
  <si>
    <t>156,52</t>
  </si>
  <si>
    <t>23.432,53</t>
  </si>
  <si>
    <t>82,27%</t>
  </si>
  <si>
    <t>5.234,0884686</t>
  </si>
  <si>
    <t>4,47</t>
  </si>
  <si>
    <t>23.396,38</t>
  </si>
  <si>
    <t>82,67%</t>
  </si>
  <si>
    <t xml:space="preserve"> E9041 </t>
  </si>
  <si>
    <t>49,5440647</t>
  </si>
  <si>
    <t>0,0000000</t>
  </si>
  <si>
    <t>464,30</t>
  </si>
  <si>
    <t>155,92</t>
  </si>
  <si>
    <t>23.003,31</t>
  </si>
  <si>
    <t>0,00</t>
  </si>
  <si>
    <t>0,40%</t>
  </si>
  <si>
    <t>83,07%</t>
  </si>
  <si>
    <t>273,6985060</t>
  </si>
  <si>
    <t>82,45</t>
  </si>
  <si>
    <t>22.566,44</t>
  </si>
  <si>
    <t>0,39%</t>
  </si>
  <si>
    <t>83,46%</t>
  </si>
  <si>
    <t>14.335,1227565</t>
  </si>
  <si>
    <t>1,45</t>
  </si>
  <si>
    <t>20.785,93</t>
  </si>
  <si>
    <t>0,36%</t>
  </si>
  <si>
    <t>83,83%</t>
  </si>
  <si>
    <t>5.161,5889010</t>
  </si>
  <si>
    <t>3,99</t>
  </si>
  <si>
    <t>20.594,74</t>
  </si>
  <si>
    <t>84,18%</t>
  </si>
  <si>
    <t xml:space="preserve"> 00006117 </t>
  </si>
  <si>
    <t>CARPINTEIRO AUXILIAR (HORISTA)</t>
  </si>
  <si>
    <t>1.343,4071419</t>
  </si>
  <si>
    <t>15,07</t>
  </si>
  <si>
    <t>20.245,15</t>
  </si>
  <si>
    <t>0,35%</t>
  </si>
  <si>
    <t>84,53%</t>
  </si>
  <si>
    <t>1.029,6956614</t>
  </si>
  <si>
    <t>19.945,20</t>
  </si>
  <si>
    <t>84,88%</t>
  </si>
  <si>
    <t>227,1117600</t>
  </si>
  <si>
    <t>86,89</t>
  </si>
  <si>
    <t>19.733,74</t>
  </si>
  <si>
    <t>0,34%</t>
  </si>
  <si>
    <t>85,22%</t>
  </si>
  <si>
    <t>4,0000000</t>
  </si>
  <si>
    <t>4.890,51</t>
  </si>
  <si>
    <t>19.562,04</t>
  </si>
  <si>
    <t>85,56%</t>
  </si>
  <si>
    <t>12.617,7488043</t>
  </si>
  <si>
    <t>1,37</t>
  </si>
  <si>
    <t>17.286,32</t>
  </si>
  <si>
    <t>0,30%</t>
  </si>
  <si>
    <t>85,86%</t>
  </si>
  <si>
    <t>657,9795953</t>
  </si>
  <si>
    <t>25,28</t>
  </si>
  <si>
    <t>16.633,72</t>
  </si>
  <si>
    <t>0,29%</t>
  </si>
  <si>
    <t>86,15%</t>
  </si>
  <si>
    <t>968,7359880</t>
  </si>
  <si>
    <t>16,63</t>
  </si>
  <si>
    <t>16.110,08</t>
  </si>
  <si>
    <t>0,28%</t>
  </si>
  <si>
    <t>86,43%</t>
  </si>
  <si>
    <t>1.196,9461153</t>
  </si>
  <si>
    <t>13,39</t>
  </si>
  <si>
    <t>16.027,11</t>
  </si>
  <si>
    <t>86,71%</t>
  </si>
  <si>
    <t>44,0000000</t>
  </si>
  <si>
    <t>355,39</t>
  </si>
  <si>
    <t>15.637,16</t>
  </si>
  <si>
    <t>0,27%</t>
  </si>
  <si>
    <t>86,98%</t>
  </si>
  <si>
    <t>102,0000000</t>
  </si>
  <si>
    <t>142,10</t>
  </si>
  <si>
    <t>14.494,20</t>
  </si>
  <si>
    <t>0,25%</t>
  </si>
  <si>
    <t>87,23%</t>
  </si>
  <si>
    <t xml:space="preserve"> 00006114 </t>
  </si>
  <si>
    <t>AJUDANTE DE ARMADOR (HORISTA)</t>
  </si>
  <si>
    <t>978,6256398</t>
  </si>
  <si>
    <t>13,93</t>
  </si>
  <si>
    <t>13.632,26</t>
  </si>
  <si>
    <t>0,24%</t>
  </si>
  <si>
    <t>87,47%</t>
  </si>
  <si>
    <t>757,5355052</t>
  </si>
  <si>
    <t>17,90</t>
  </si>
  <si>
    <t>13.559,89</t>
  </si>
  <si>
    <t>87,71%</t>
  </si>
  <si>
    <t xml:space="preserve"> P9830 </t>
  </si>
  <si>
    <t>484,4670000</t>
  </si>
  <si>
    <t>27,71</t>
  </si>
  <si>
    <t>13.424,58</t>
  </si>
  <si>
    <t>0,23%</t>
  </si>
  <si>
    <t>87,94%</t>
  </si>
  <si>
    <t xml:space="preserve"> 00000246 </t>
  </si>
  <si>
    <t>AUXILIAR DE ENCANADOR OU BOMBEIRO HIDRAULICO (HORISTA)</t>
  </si>
  <si>
    <t>871,4070681</t>
  </si>
  <si>
    <t>13.158,25</t>
  </si>
  <si>
    <t>88,17%</t>
  </si>
  <si>
    <t>29,9995200</t>
  </si>
  <si>
    <t>397,81</t>
  </si>
  <si>
    <t>11.934,11</t>
  </si>
  <si>
    <t>0,21%</t>
  </si>
  <si>
    <t>88,37%</t>
  </si>
  <si>
    <t>0,93</t>
  </si>
  <si>
    <t>11.734,51</t>
  </si>
  <si>
    <t>0,20%</t>
  </si>
  <si>
    <t>88,58%</t>
  </si>
  <si>
    <t>12,3001734</t>
  </si>
  <si>
    <t>895,68</t>
  </si>
  <si>
    <t>11.017,02</t>
  </si>
  <si>
    <t>0,19%</t>
  </si>
  <si>
    <t>88,77%</t>
  </si>
  <si>
    <t>11,4511450</t>
  </si>
  <si>
    <t>893,60</t>
  </si>
  <si>
    <t>10.232,74</t>
  </si>
  <si>
    <t>0,18%</t>
  </si>
  <si>
    <t>88,95%</t>
  </si>
  <si>
    <t>0,70</t>
  </si>
  <si>
    <t>10.034,59</t>
  </si>
  <si>
    <t>0,17%</t>
  </si>
  <si>
    <t>89,12%</t>
  </si>
  <si>
    <t>682,6387789</t>
  </si>
  <si>
    <t>14,54</t>
  </si>
  <si>
    <t>9.925,57</t>
  </si>
  <si>
    <t>89,29%</t>
  </si>
  <si>
    <t>74,1328600</t>
  </si>
  <si>
    <t>131,55</t>
  </si>
  <si>
    <t>9.752,18</t>
  </si>
  <si>
    <t>89,46%</t>
  </si>
  <si>
    <t>9.637,44</t>
  </si>
  <si>
    <t>89,63%</t>
  </si>
  <si>
    <t>6.057,1099603</t>
  </si>
  <si>
    <t>1,59</t>
  </si>
  <si>
    <t>9.630,80</t>
  </si>
  <si>
    <t>89,80%</t>
  </si>
  <si>
    <t>282,2610000</t>
  </si>
  <si>
    <t>29,54</t>
  </si>
  <si>
    <t>8.337,99</t>
  </si>
  <si>
    <t>0,14%</t>
  </si>
  <si>
    <t>89,94%</t>
  </si>
  <si>
    <t>154,0000000</t>
  </si>
  <si>
    <t>53,56</t>
  </si>
  <si>
    <t>8.248,24</t>
  </si>
  <si>
    <t>90,08%</t>
  </si>
  <si>
    <t>256,7500000</t>
  </si>
  <si>
    <t>30,84</t>
  </si>
  <si>
    <t>7.918,17</t>
  </si>
  <si>
    <t>90,22%</t>
  </si>
  <si>
    <t>73,3072936</t>
  </si>
  <si>
    <t>107,22</t>
  </si>
  <si>
    <t>7.860,01</t>
  </si>
  <si>
    <t>90,36%</t>
  </si>
  <si>
    <t>170,6312396</t>
  </si>
  <si>
    <t>45,43</t>
  </si>
  <si>
    <t>7.751,78</t>
  </si>
  <si>
    <t>0,13%</t>
  </si>
  <si>
    <t>90,49%</t>
  </si>
  <si>
    <t>147,5708409</t>
  </si>
  <si>
    <t>51,95</t>
  </si>
  <si>
    <t>7.666,31</t>
  </si>
  <si>
    <t>90,63%</t>
  </si>
  <si>
    <t>302,8513320</t>
  </si>
  <si>
    <t>25,26</t>
  </si>
  <si>
    <t>7.650,02</t>
  </si>
  <si>
    <t>90,76%</t>
  </si>
  <si>
    <t xml:space="preserve"> 00004721 </t>
  </si>
  <si>
    <t>PEDRA BRITADA N. 1 (9,5 a 19 MM) POSTO PEDREIRA/FORNECEDOR, SEM FRETE</t>
  </si>
  <si>
    <t>71,5818605</t>
  </si>
  <si>
    <t>106,65</t>
  </si>
  <si>
    <t>7.634,21</t>
  </si>
  <si>
    <t>90,89%</t>
  </si>
  <si>
    <t>6,0000000</t>
  </si>
  <si>
    <t>1.251,15</t>
  </si>
  <si>
    <t>7.506,90</t>
  </si>
  <si>
    <t>91,02%</t>
  </si>
  <si>
    <t>7.448,26</t>
  </si>
  <si>
    <t>91,15%</t>
  </si>
  <si>
    <t>7.326,23</t>
  </si>
  <si>
    <t>91,28%</t>
  </si>
  <si>
    <t>16,0000000</t>
  </si>
  <si>
    <t>454,74</t>
  </si>
  <si>
    <t>7.275,84</t>
  </si>
  <si>
    <t>91,40%</t>
  </si>
  <si>
    <t>932,5428000</t>
  </si>
  <si>
    <t>7,69</t>
  </si>
  <si>
    <t>7.171,25</t>
  </si>
  <si>
    <t>0,12%</t>
  </si>
  <si>
    <t>91,53%</t>
  </si>
  <si>
    <t>24.742,5862252</t>
  </si>
  <si>
    <t>0,27</t>
  </si>
  <si>
    <t>6.680,50</t>
  </si>
  <si>
    <t>91,65%</t>
  </si>
  <si>
    <t>6.618,09</t>
  </si>
  <si>
    <t>0,11%</t>
  </si>
  <si>
    <t>91,76%</t>
  </si>
  <si>
    <t>35,5250000</t>
  </si>
  <si>
    <t>185,24</t>
  </si>
  <si>
    <t>6.580,65</t>
  </si>
  <si>
    <t>91,87%</t>
  </si>
  <si>
    <t>352,0038623</t>
  </si>
  <si>
    <t>18,51</t>
  </si>
  <si>
    <t>6.515,59</t>
  </si>
  <si>
    <t>91,99%</t>
  </si>
  <si>
    <t xml:space="preserve"> 00004760 </t>
  </si>
  <si>
    <t>AZULEJISTA OU LADRILHEIRO (HORISTA)</t>
  </si>
  <si>
    <t>334,8181693</t>
  </si>
  <si>
    <t>6.274,49</t>
  </si>
  <si>
    <t>92,10%</t>
  </si>
  <si>
    <t>1.576,3500000</t>
  </si>
  <si>
    <t>3,98</t>
  </si>
  <si>
    <t>6.273,87</t>
  </si>
  <si>
    <t>92,21%</t>
  </si>
  <si>
    <t xml:space="preserve"> 00037733 </t>
  </si>
  <si>
    <t>CACAMBA METALICA BASCULANTE COM CAPACIDADE DE 6 M3 (INCLUI MONTAGEM, NAO INCLUI CAMINHAO)</t>
  </si>
  <si>
    <t>0,0903188</t>
  </si>
  <si>
    <t>68.089,55</t>
  </si>
  <si>
    <t>6.149,77</t>
  </si>
  <si>
    <t>92,31%</t>
  </si>
  <si>
    <t>36,0000000</t>
  </si>
  <si>
    <t>170,76</t>
  </si>
  <si>
    <t>6.147,36</t>
  </si>
  <si>
    <t>92,42%</t>
  </si>
  <si>
    <t>7,3500000</t>
  </si>
  <si>
    <t>795,62</t>
  </si>
  <si>
    <t>5.847,81</t>
  </si>
  <si>
    <t>0,10%</t>
  </si>
  <si>
    <t>92,52%</t>
  </si>
  <si>
    <t>409,1148300</t>
  </si>
  <si>
    <t>14,27</t>
  </si>
  <si>
    <t>5.838,07</t>
  </si>
  <si>
    <t>92,62%</t>
  </si>
  <si>
    <t>2.071,7318000</t>
  </si>
  <si>
    <t>2,81</t>
  </si>
  <si>
    <t>5.821,57</t>
  </si>
  <si>
    <t>92,72%</t>
  </si>
  <si>
    <t>301,1725666</t>
  </si>
  <si>
    <t>19,22</t>
  </si>
  <si>
    <t>5.788,54</t>
  </si>
  <si>
    <t>92,82%</t>
  </si>
  <si>
    <t>433,2593500</t>
  </si>
  <si>
    <t>13,21</t>
  </si>
  <si>
    <t>5.723,36</t>
  </si>
  <si>
    <t>92,92%</t>
  </si>
  <si>
    <t>4.135,6723776</t>
  </si>
  <si>
    <t>1,35</t>
  </si>
  <si>
    <t>5.583,16</t>
  </si>
  <si>
    <t>93,02%</t>
  </si>
  <si>
    <t>142,4400426</t>
  </si>
  <si>
    <t>37,80</t>
  </si>
  <si>
    <t>5.384,23</t>
  </si>
  <si>
    <t>0,09%</t>
  </si>
  <si>
    <t>93,11%</t>
  </si>
  <si>
    <t>15,0829560</t>
  </si>
  <si>
    <t>350,62</t>
  </si>
  <si>
    <t>5.288,39</t>
  </si>
  <si>
    <t>93,20%</t>
  </si>
  <si>
    <t>3,0000000</t>
  </si>
  <si>
    <t>1.745,34</t>
  </si>
  <si>
    <t>5.236,02</t>
  </si>
  <si>
    <t>93,30%</t>
  </si>
  <si>
    <t>2,0000000</t>
  </si>
  <si>
    <t>2.613,39</t>
  </si>
  <si>
    <t>5.226,78</t>
  </si>
  <si>
    <t>93,39%</t>
  </si>
  <si>
    <t>5,0000000</t>
  </si>
  <si>
    <t>1.025,06</t>
  </si>
  <si>
    <t>5.125,30</t>
  </si>
  <si>
    <t>93,48%</t>
  </si>
  <si>
    <t>17,0000000</t>
  </si>
  <si>
    <t>294,45</t>
  </si>
  <si>
    <t>5.005,65</t>
  </si>
  <si>
    <t>93,56%</t>
  </si>
  <si>
    <t>2.627,5080607</t>
  </si>
  <si>
    <t>1,89</t>
  </si>
  <si>
    <t>4.965,99</t>
  </si>
  <si>
    <t>93,65%</t>
  </si>
  <si>
    <t>1,87</t>
  </si>
  <si>
    <t>4.913,44</t>
  </si>
  <si>
    <t>93,73%</t>
  </si>
  <si>
    <t>143,0000000</t>
  </si>
  <si>
    <t>33,99</t>
  </si>
  <si>
    <t>4.860,57</t>
  </si>
  <si>
    <t>0,08%</t>
  </si>
  <si>
    <t>93,82%</t>
  </si>
  <si>
    <t>80,0000000</t>
  </si>
  <si>
    <t>60,45</t>
  </si>
  <si>
    <t>4.836,00</t>
  </si>
  <si>
    <t>93,90%</t>
  </si>
  <si>
    <t>457,2500000</t>
  </si>
  <si>
    <t>10,55</t>
  </si>
  <si>
    <t>4.823,99</t>
  </si>
  <si>
    <t>93,99%</t>
  </si>
  <si>
    <t xml:space="preserve"> 00040863 </t>
  </si>
  <si>
    <t>EXAMES - MENSALISTA (COLETADO CAIXA)</t>
  </si>
  <si>
    <t>24,1836000</t>
  </si>
  <si>
    <t>192,52</t>
  </si>
  <si>
    <t>4.655,83</t>
  </si>
  <si>
    <t>94,07%</t>
  </si>
  <si>
    <t>853,85</t>
  </si>
  <si>
    <t>4.269,25</t>
  </si>
  <si>
    <t>0,07%</t>
  </si>
  <si>
    <t>94,14%</t>
  </si>
  <si>
    <t>1.411,59</t>
  </si>
  <si>
    <t>4.234,77</t>
  </si>
  <si>
    <t>94,21%</t>
  </si>
  <si>
    <t>168,7152333</t>
  </si>
  <si>
    <t>25,07</t>
  </si>
  <si>
    <t>4.229,69</t>
  </si>
  <si>
    <t>94,29%</t>
  </si>
  <si>
    <t>313,8878944</t>
  </si>
  <si>
    <t>13,25</t>
  </si>
  <si>
    <t>4.159,01</t>
  </si>
  <si>
    <t>94,36%</t>
  </si>
  <si>
    <t>4.052,96</t>
  </si>
  <si>
    <t>94,43%</t>
  </si>
  <si>
    <t xml:space="preserve"> MATED- 11315 </t>
  </si>
  <si>
    <t>TIJOLO MACIÇO (TIPO: COMUM|COMPRIMENTO: 190MM|LARGURA: 90MM| ALTURA: 50MM*)*VALORES REFERENCIAIS APROXIMADOS</t>
  </si>
  <si>
    <t>5.626,7462623</t>
  </si>
  <si>
    <t>0,72</t>
  </si>
  <si>
    <t>4.051,26</t>
  </si>
  <si>
    <t>94,50%</t>
  </si>
  <si>
    <t>802,81</t>
  </si>
  <si>
    <t>4.014,05</t>
  </si>
  <si>
    <t>94,57%</t>
  </si>
  <si>
    <t>22,0000000</t>
  </si>
  <si>
    <t>182,35</t>
  </si>
  <si>
    <t>4.011,70</t>
  </si>
  <si>
    <t>94,64%</t>
  </si>
  <si>
    <t>121,1291473</t>
  </si>
  <si>
    <t>33,08</t>
  </si>
  <si>
    <t>4.006,95</t>
  </si>
  <si>
    <t>94,71%</t>
  </si>
  <si>
    <t>8,1900000</t>
  </si>
  <si>
    <t>489,12</t>
  </si>
  <si>
    <t>4.005,89</t>
  </si>
  <si>
    <t>94,78%</t>
  </si>
  <si>
    <t>21,0000000</t>
  </si>
  <si>
    <t>189,42</t>
  </si>
  <si>
    <t>3.977,82</t>
  </si>
  <si>
    <t>94,85%</t>
  </si>
  <si>
    <t>187,2180000</t>
  </si>
  <si>
    <t>20,86</t>
  </si>
  <si>
    <t>3.905,37</t>
  </si>
  <si>
    <t>94,92%</t>
  </si>
  <si>
    <t>0,0013835</t>
  </si>
  <si>
    <t>2.794.253,55</t>
  </si>
  <si>
    <t>3.865,85</t>
  </si>
  <si>
    <t>94,98%</t>
  </si>
  <si>
    <t>764,90</t>
  </si>
  <si>
    <t>3.824,50</t>
  </si>
  <si>
    <t>95,05%</t>
  </si>
  <si>
    <t>34,7381837</t>
  </si>
  <si>
    <t>110,04</t>
  </si>
  <si>
    <t>3.822,59</t>
  </si>
  <si>
    <t>95,12%</t>
  </si>
  <si>
    <t>4,8468960</t>
  </si>
  <si>
    <t>784,47</t>
  </si>
  <si>
    <t>3.802,24</t>
  </si>
  <si>
    <t>95,18%</t>
  </si>
  <si>
    <t>3.096,9805847</t>
  </si>
  <si>
    <t>1,17</t>
  </si>
  <si>
    <t>3.623,47</t>
  </si>
  <si>
    <t>0,06%</t>
  </si>
  <si>
    <t>95,25%</t>
  </si>
  <si>
    <t>224,87</t>
  </si>
  <si>
    <t>3.597,92</t>
  </si>
  <si>
    <t>95,31%</t>
  </si>
  <si>
    <t>31,6909824</t>
  </si>
  <si>
    <t>112,94</t>
  </si>
  <si>
    <t>3.579,18</t>
  </si>
  <si>
    <t>95,37%</t>
  </si>
  <si>
    <t>55,8792000</t>
  </si>
  <si>
    <t>62,33</t>
  </si>
  <si>
    <t>3.482,95</t>
  </si>
  <si>
    <t>95,43%</t>
  </si>
  <si>
    <t>28,0000000</t>
  </si>
  <si>
    <t>123,71</t>
  </si>
  <si>
    <t>3.463,88</t>
  </si>
  <si>
    <t>95,49%</t>
  </si>
  <si>
    <t>0,56</t>
  </si>
  <si>
    <t>3.391,98</t>
  </si>
  <si>
    <t>95,55%</t>
  </si>
  <si>
    <t>235,3129039</t>
  </si>
  <si>
    <t>14,22</t>
  </si>
  <si>
    <t>3.346,15</t>
  </si>
  <si>
    <t>95,61%</t>
  </si>
  <si>
    <t>805,26</t>
  </si>
  <si>
    <t>3.221,04</t>
  </si>
  <si>
    <t>95,66%</t>
  </si>
  <si>
    <t>0,07</t>
  </si>
  <si>
    <t>3.177,22</t>
  </si>
  <si>
    <t>95,72%</t>
  </si>
  <si>
    <t>147,9341700</t>
  </si>
  <si>
    <t>20,87</t>
  </si>
  <si>
    <t>3.087,39</t>
  </si>
  <si>
    <t>0,05%</t>
  </si>
  <si>
    <t>95,77%</t>
  </si>
  <si>
    <t xml:space="preserve"> 00043499 </t>
  </si>
  <si>
    <t>EPI - FAMILIA ENCARREGADO GERAL - MENSALISTA (ENCARGOS COMPLEMENTARES - COLETADO CAIXA)</t>
  </si>
  <si>
    <t>12,0000000</t>
  </si>
  <si>
    <t>256,45</t>
  </si>
  <si>
    <t>3.077,40</t>
  </si>
  <si>
    <t>95,83%</t>
  </si>
  <si>
    <t>165,0000000</t>
  </si>
  <si>
    <t>18,57</t>
  </si>
  <si>
    <t>3.064,05</t>
  </si>
  <si>
    <t>95,88%</t>
  </si>
  <si>
    <t>416,5000000</t>
  </si>
  <si>
    <t>7,30</t>
  </si>
  <si>
    <t>3.040,45</t>
  </si>
  <si>
    <t>95,93%</t>
  </si>
  <si>
    <t>10,4031377</t>
  </si>
  <si>
    <t>289,38</t>
  </si>
  <si>
    <t>3.010,46</t>
  </si>
  <si>
    <t>95,98%</t>
  </si>
  <si>
    <t>82,0000000</t>
  </si>
  <si>
    <t>36,38</t>
  </si>
  <si>
    <t>2.983,16</t>
  </si>
  <si>
    <t>96,04%</t>
  </si>
  <si>
    <t>0,0023745</t>
  </si>
  <si>
    <t>1.224.062,41</t>
  </si>
  <si>
    <t>2.906,54</t>
  </si>
  <si>
    <t>96,09%</t>
  </si>
  <si>
    <t>3,7076000</t>
  </si>
  <si>
    <t>773,15</t>
  </si>
  <si>
    <t>2.866,53</t>
  </si>
  <si>
    <t>96,14%</t>
  </si>
  <si>
    <t>220,0700000</t>
  </si>
  <si>
    <t>12,81</t>
  </si>
  <si>
    <t>2.819,10</t>
  </si>
  <si>
    <t>96,18%</t>
  </si>
  <si>
    <t>69,9835600</t>
  </si>
  <si>
    <t>39,90</t>
  </si>
  <si>
    <t>2.792,34</t>
  </si>
  <si>
    <t>96,23%</t>
  </si>
  <si>
    <t>2.902,2004113</t>
  </si>
  <si>
    <t>0,96</t>
  </si>
  <si>
    <t>2.786,11</t>
  </si>
  <si>
    <t>96,28%</t>
  </si>
  <si>
    <t>125,3756257</t>
  </si>
  <si>
    <t>21,73</t>
  </si>
  <si>
    <t>2.724,41</t>
  </si>
  <si>
    <t>96,33%</t>
  </si>
  <si>
    <t>169,84</t>
  </si>
  <si>
    <t>2.717,44</t>
  </si>
  <si>
    <t>96,38%</t>
  </si>
  <si>
    <t>458,5204960</t>
  </si>
  <si>
    <t>5,88</t>
  </si>
  <si>
    <t>2.696,10</t>
  </si>
  <si>
    <t>96,42%</t>
  </si>
  <si>
    <t xml:space="preserve"> M3504 </t>
  </si>
  <si>
    <t>Concreto</t>
  </si>
  <si>
    <t>4,3493436</t>
  </si>
  <si>
    <t>615,42</t>
  </si>
  <si>
    <t>2.676,67</t>
  </si>
  <si>
    <t>96,47%</t>
  </si>
  <si>
    <t>512,4490455</t>
  </si>
  <si>
    <t>5,21</t>
  </si>
  <si>
    <t>2.669,86</t>
  </si>
  <si>
    <t>96,52%</t>
  </si>
  <si>
    <t>1.326,75</t>
  </si>
  <si>
    <t>2.653,50</t>
  </si>
  <si>
    <t>96,56%</t>
  </si>
  <si>
    <t>525,76</t>
  </si>
  <si>
    <t>2.628,80</t>
  </si>
  <si>
    <t>96,61%</t>
  </si>
  <si>
    <t>683,2307000</t>
  </si>
  <si>
    <t>3,84</t>
  </si>
  <si>
    <t>2.623,61</t>
  </si>
  <si>
    <t>96,65%</t>
  </si>
  <si>
    <t>8,0000000</t>
  </si>
  <si>
    <t>312,96</t>
  </si>
  <si>
    <t>2.503,68</t>
  </si>
  <si>
    <t>0,04%</t>
  </si>
  <si>
    <t>96,70%</t>
  </si>
  <si>
    <t>9,7193200</t>
  </si>
  <si>
    <t>255,26</t>
  </si>
  <si>
    <t>2.480,95</t>
  </si>
  <si>
    <t>96,74%</t>
  </si>
  <si>
    <t>10,0000000</t>
  </si>
  <si>
    <t>243,13</t>
  </si>
  <si>
    <t>2.431,30</t>
  </si>
  <si>
    <t>96,78%</t>
  </si>
  <si>
    <t>315,2700000</t>
  </si>
  <si>
    <t>7,67</t>
  </si>
  <si>
    <t>2.418,12</t>
  </si>
  <si>
    <t>96,82%</t>
  </si>
  <si>
    <t xml:space="preserve"> 00020269 </t>
  </si>
  <si>
    <t>LAVATORIO / CUBA DE EMBUTIR, OVAL, DE LOUCA BRANCA, SEM LADRAO, DIMENSOES *50 X 35* CM (L X C)</t>
  </si>
  <si>
    <t>114,37</t>
  </si>
  <si>
    <t>2.401,77</t>
  </si>
  <si>
    <t>96,87%</t>
  </si>
  <si>
    <t>0,0018387</t>
  </si>
  <si>
    <t>1.285.182,90</t>
  </si>
  <si>
    <t>2.363,07</t>
  </si>
  <si>
    <t>96,91%</t>
  </si>
  <si>
    <t>79,0000000</t>
  </si>
  <si>
    <t>29,58</t>
  </si>
  <si>
    <t>2.336,82</t>
  </si>
  <si>
    <t>96,95%</t>
  </si>
  <si>
    <t>550,0000000</t>
  </si>
  <si>
    <t>4,09</t>
  </si>
  <si>
    <t>2.249,50</t>
  </si>
  <si>
    <t>96,99%</t>
  </si>
  <si>
    <t>248,8018800</t>
  </si>
  <si>
    <t>9,03</t>
  </si>
  <si>
    <t>2.246,68</t>
  </si>
  <si>
    <t>97,02%</t>
  </si>
  <si>
    <t>144,8495055</t>
  </si>
  <si>
    <t>15,50</t>
  </si>
  <si>
    <t>2.245,17</t>
  </si>
  <si>
    <t>97,06%</t>
  </si>
  <si>
    <t>22,8867549</t>
  </si>
  <si>
    <t>97,12</t>
  </si>
  <si>
    <t>2.222,76</t>
  </si>
  <si>
    <t>97,10%</t>
  </si>
  <si>
    <t>31,0000000</t>
  </si>
  <si>
    <t>71,31</t>
  </si>
  <si>
    <t>2.210,61</t>
  </si>
  <si>
    <t>97,14%</t>
  </si>
  <si>
    <t>68,1585379</t>
  </si>
  <si>
    <t>32,32</t>
  </si>
  <si>
    <t>2.202,88</t>
  </si>
  <si>
    <t>97,18%</t>
  </si>
  <si>
    <t>1.858,8534687</t>
  </si>
  <si>
    <t>1,18</t>
  </si>
  <si>
    <t>2.193,45</t>
  </si>
  <si>
    <t>97,22%</t>
  </si>
  <si>
    <t>66,5489956</t>
  </si>
  <si>
    <t>30,82</t>
  </si>
  <si>
    <t>2.051,04</t>
  </si>
  <si>
    <t>97,25%</t>
  </si>
  <si>
    <t>255,7630300</t>
  </si>
  <si>
    <t>7,93</t>
  </si>
  <si>
    <t>2.028,20</t>
  </si>
  <si>
    <t>97,29%</t>
  </si>
  <si>
    <t>45,0000000</t>
  </si>
  <si>
    <t>44,86</t>
  </si>
  <si>
    <t>2.018,70</t>
  </si>
  <si>
    <t>97,32%</t>
  </si>
  <si>
    <t xml:space="preserve"> 00043494 </t>
  </si>
  <si>
    <t>EPI - FAMILIA ALMOXARIFE - MENSALISTA (ENCARGOS COMPLEMENTARES - COLETADO CAIXA)</t>
  </si>
  <si>
    <t>164,82</t>
  </si>
  <si>
    <t>1.977,84</t>
  </si>
  <si>
    <t>0,03%</t>
  </si>
  <si>
    <t>97,36%</t>
  </si>
  <si>
    <t>154,0500000</t>
  </si>
  <si>
    <t>12,47</t>
  </si>
  <si>
    <t>1.921,00</t>
  </si>
  <si>
    <t>97,39%</t>
  </si>
  <si>
    <t>52,20</t>
  </si>
  <si>
    <t>1.879,20</t>
  </si>
  <si>
    <t>97,42%</t>
  </si>
  <si>
    <t>84,5404800</t>
  </si>
  <si>
    <t>22,05</t>
  </si>
  <si>
    <t>1.864,12</t>
  </si>
  <si>
    <t>97,46%</t>
  </si>
  <si>
    <t>567,0000000</t>
  </si>
  <si>
    <t>3,19</t>
  </si>
  <si>
    <t>1.808,73</t>
  </si>
  <si>
    <t>97,49%</t>
  </si>
  <si>
    <t>83,37</t>
  </si>
  <si>
    <t>1.750,77</t>
  </si>
  <si>
    <t>97,52%</t>
  </si>
  <si>
    <t>18,0000000</t>
  </si>
  <si>
    <t>95,40</t>
  </si>
  <si>
    <t>1.717,20</t>
  </si>
  <si>
    <t>97,55%</t>
  </si>
  <si>
    <t>1,4170800</t>
  </si>
  <si>
    <t>1.199,79</t>
  </si>
  <si>
    <t>1.700,20</t>
  </si>
  <si>
    <t>97,58%</t>
  </si>
  <si>
    <t>15,0000000</t>
  </si>
  <si>
    <t>113,16</t>
  </si>
  <si>
    <t>1.697,40</t>
  </si>
  <si>
    <t>97,61%</t>
  </si>
  <si>
    <t xml:space="preserve"> 00000367 </t>
  </si>
  <si>
    <t>AREIA GROSSA - POSTO JAZIDA/FORNECEDOR (RETIRADO NA JAZIDA, SEM TRANSPORTE)</t>
  </si>
  <si>
    <t>12,4626435</t>
  </si>
  <si>
    <t>134,48</t>
  </si>
  <si>
    <t>1.675,98</t>
  </si>
  <si>
    <t>97,64%</t>
  </si>
  <si>
    <t>97,1627894</t>
  </si>
  <si>
    <t>16,75</t>
  </si>
  <si>
    <t>1.627,48</t>
  </si>
  <si>
    <t>97,66%</t>
  </si>
  <si>
    <t>1.604,77</t>
  </si>
  <si>
    <t>97,69%</t>
  </si>
  <si>
    <t>16,3920000</t>
  </si>
  <si>
    <t>97,87</t>
  </si>
  <si>
    <t>1.604,29</t>
  </si>
  <si>
    <t>97,72%</t>
  </si>
  <si>
    <t>528,35</t>
  </si>
  <si>
    <t>1.585,05</t>
  </si>
  <si>
    <t>97,75%</t>
  </si>
  <si>
    <t>15,16</t>
  </si>
  <si>
    <t>1.546,32</t>
  </si>
  <si>
    <t>97,77%</t>
  </si>
  <si>
    <t>14,0000000</t>
  </si>
  <si>
    <t>109,77</t>
  </si>
  <si>
    <t>1.536,78</t>
  </si>
  <si>
    <t>97,80%</t>
  </si>
  <si>
    <t>46,0455415</t>
  </si>
  <si>
    <t>32,95</t>
  </si>
  <si>
    <t>1.517,20</t>
  </si>
  <si>
    <t>97,83%</t>
  </si>
  <si>
    <t>1.047,3775600</t>
  </si>
  <si>
    <t>1,39</t>
  </si>
  <si>
    <t>1.455,85</t>
  </si>
  <si>
    <t>97,85%</t>
  </si>
  <si>
    <t>354,45</t>
  </si>
  <si>
    <t>1.417,80</t>
  </si>
  <si>
    <t>0,02%</t>
  </si>
  <si>
    <t>97,88%</t>
  </si>
  <si>
    <t>418,8928000</t>
  </si>
  <si>
    <t>3,36</t>
  </si>
  <si>
    <t>1.407,48</t>
  </si>
  <si>
    <t>97,90%</t>
  </si>
  <si>
    <t>107,1070000</t>
  </si>
  <si>
    <t>12,91</t>
  </si>
  <si>
    <t>1.382,75</t>
  </si>
  <si>
    <t>97,93%</t>
  </si>
  <si>
    <t>9,0000000</t>
  </si>
  <si>
    <t>152,38</t>
  </si>
  <si>
    <t>1.371,42</t>
  </si>
  <si>
    <t>97,95%</t>
  </si>
  <si>
    <t>1.323,25</t>
  </si>
  <si>
    <t>97,97%</t>
  </si>
  <si>
    <t>160,2794000</t>
  </si>
  <si>
    <t>8,15</t>
  </si>
  <si>
    <t>1.306,28</t>
  </si>
  <si>
    <t>97,99%</t>
  </si>
  <si>
    <t xml:space="preserve"> 00034566 </t>
  </si>
  <si>
    <t>BLOCO DE CONCRETO ESTRUTURAL 14 X 19 X 29 CM, FBK 6 MPA (NBR 6136)</t>
  </si>
  <si>
    <t>276,4928191</t>
  </si>
  <si>
    <t>4,62</t>
  </si>
  <si>
    <t>1.277,40</t>
  </si>
  <si>
    <t>98,02%</t>
  </si>
  <si>
    <t>89,98</t>
  </si>
  <si>
    <t>1.259,72</t>
  </si>
  <si>
    <t>98,04%</t>
  </si>
  <si>
    <t>59,58</t>
  </si>
  <si>
    <t>1.251,18</t>
  </si>
  <si>
    <t>98,06%</t>
  </si>
  <si>
    <t>7,0000000</t>
  </si>
  <si>
    <t>174,82</t>
  </si>
  <si>
    <t>1.223,74</t>
  </si>
  <si>
    <t>98,08%</t>
  </si>
  <si>
    <t xml:space="preserve"> 00037758 </t>
  </si>
  <si>
    <t>CAMINHAO TRUCADO, PESO BRUTO TOTAL 23000 KG, CARGA UTIL MAXIMA 15285 KG, DISTANCIA ENTRE EIXOS 4,80 M, POTENCIA 326 CV (INCLUI CABINE E CHASSI, NAO INCLUI CARROCERIA)</t>
  </si>
  <si>
    <t>0,0016039</t>
  </si>
  <si>
    <t>732.194,59</t>
  </si>
  <si>
    <t>1.174,37</t>
  </si>
  <si>
    <t>98,10%</t>
  </si>
  <si>
    <t>10,1500000</t>
  </si>
  <si>
    <t>114,85</t>
  </si>
  <si>
    <t>1.165,73</t>
  </si>
  <si>
    <t>98,12%</t>
  </si>
  <si>
    <t>149,7532500</t>
  </si>
  <si>
    <t>7,77</t>
  </si>
  <si>
    <t>1.163,58</t>
  </si>
  <si>
    <t>98,14%</t>
  </si>
  <si>
    <t>66,7717750</t>
  </si>
  <si>
    <t>17,36</t>
  </si>
  <si>
    <t>1.159,16</t>
  </si>
  <si>
    <t>98,16%</t>
  </si>
  <si>
    <t>144,9839300</t>
  </si>
  <si>
    <t>7,92</t>
  </si>
  <si>
    <t>1.148,27</t>
  </si>
  <si>
    <t>98,18%</t>
  </si>
  <si>
    <t>51,1350000</t>
  </si>
  <si>
    <t>22,39</t>
  </si>
  <si>
    <t>1.144,91</t>
  </si>
  <si>
    <t>98,20%</t>
  </si>
  <si>
    <t>22,2576691</t>
  </si>
  <si>
    <t>50,96</t>
  </si>
  <si>
    <t>1.134,25</t>
  </si>
  <si>
    <t>98,22%</t>
  </si>
  <si>
    <t>49,2919000</t>
  </si>
  <si>
    <t>22,77</t>
  </si>
  <si>
    <t>1.122,38</t>
  </si>
  <si>
    <t>98,24%</t>
  </si>
  <si>
    <t>937,7718240</t>
  </si>
  <si>
    <t>1.106,57</t>
  </si>
  <si>
    <t>98,26%</t>
  </si>
  <si>
    <t>13,83</t>
  </si>
  <si>
    <t>1.092,57</t>
  </si>
  <si>
    <t>98,28%</t>
  </si>
  <si>
    <t>58,0084516</t>
  </si>
  <si>
    <t>1.087,08</t>
  </si>
  <si>
    <t>98,30%</t>
  </si>
  <si>
    <t>361,86</t>
  </si>
  <si>
    <t>1.085,58</t>
  </si>
  <si>
    <t>98,32%</t>
  </si>
  <si>
    <t>28,9877280</t>
  </si>
  <si>
    <t>37,32</t>
  </si>
  <si>
    <t>1.081,82</t>
  </si>
  <si>
    <t>98,34%</t>
  </si>
  <si>
    <t>63,17</t>
  </si>
  <si>
    <t>1.073,89</t>
  </si>
  <si>
    <t>98,35%</t>
  </si>
  <si>
    <t>79,2000000</t>
  </si>
  <si>
    <t>13,34</t>
  </si>
  <si>
    <t>1.056,53</t>
  </si>
  <si>
    <t>98,37%</t>
  </si>
  <si>
    <t>32,9029022</t>
  </si>
  <si>
    <t>31,78</t>
  </si>
  <si>
    <t>1.045,65</t>
  </si>
  <si>
    <t>98,39%</t>
  </si>
  <si>
    <t>285,2212500</t>
  </si>
  <si>
    <t>3,61</t>
  </si>
  <si>
    <t>1.029,65</t>
  </si>
  <si>
    <t>98,41%</t>
  </si>
  <si>
    <t>33,2199000</t>
  </si>
  <si>
    <t>30,72</t>
  </si>
  <si>
    <t>1.020,52</t>
  </si>
  <si>
    <t>98,43%</t>
  </si>
  <si>
    <t>52,4664500</t>
  </si>
  <si>
    <t>19,24</t>
  </si>
  <si>
    <t>1.009,45</t>
  </si>
  <si>
    <t>98,44%</t>
  </si>
  <si>
    <t>63,7269506</t>
  </si>
  <si>
    <t>15,68</t>
  </si>
  <si>
    <t>999,24</t>
  </si>
  <si>
    <t>98,46%</t>
  </si>
  <si>
    <t xml:space="preserve"> MATED- 11258 </t>
  </si>
  <si>
    <t>CIMENTO PORTLAND CP II- E-32 (RESISTÊNCIA: 32,00 MPA)</t>
  </si>
  <si>
    <t>1.355,9336728</t>
  </si>
  <si>
    <t>976,27</t>
  </si>
  <si>
    <t>98,48%</t>
  </si>
  <si>
    <t>974,32</t>
  </si>
  <si>
    <t>98,50%</t>
  </si>
  <si>
    <t>30,0960000</t>
  </si>
  <si>
    <t>32,37</t>
  </si>
  <si>
    <t>974,21</t>
  </si>
  <si>
    <t>98,51%</t>
  </si>
  <si>
    <t>836,1693307</t>
  </si>
  <si>
    <t>1,14</t>
  </si>
  <si>
    <t>953,23</t>
  </si>
  <si>
    <t>98,53%</t>
  </si>
  <si>
    <t>155,3536000</t>
  </si>
  <si>
    <t>6,04</t>
  </si>
  <si>
    <t>938,34</t>
  </si>
  <si>
    <t>98,55%</t>
  </si>
  <si>
    <t>36,9000000</t>
  </si>
  <si>
    <t>25,14</t>
  </si>
  <si>
    <t>927,67</t>
  </si>
  <si>
    <t>98,56%</t>
  </si>
  <si>
    <t>51,3435339</t>
  </si>
  <si>
    <t>17,66</t>
  </si>
  <si>
    <t>906,73</t>
  </si>
  <si>
    <t>98,58%</t>
  </si>
  <si>
    <t>308,0000000</t>
  </si>
  <si>
    <t>2,79</t>
  </si>
  <si>
    <t>859,32</t>
  </si>
  <si>
    <t>0,01%</t>
  </si>
  <si>
    <t>98,59%</t>
  </si>
  <si>
    <t>93,6960780</t>
  </si>
  <si>
    <t>9,11</t>
  </si>
  <si>
    <t>853,57</t>
  </si>
  <si>
    <t>98,61%</t>
  </si>
  <si>
    <t>23,5290000</t>
  </si>
  <si>
    <t>36,06</t>
  </si>
  <si>
    <t>848,46</t>
  </si>
  <si>
    <t>98,62%</t>
  </si>
  <si>
    <t>65,0000000</t>
  </si>
  <si>
    <t>12,43</t>
  </si>
  <si>
    <t>807,95</t>
  </si>
  <si>
    <t>98,64%</t>
  </si>
  <si>
    <t>1,1055000</t>
  </si>
  <si>
    <t>724,10</t>
  </si>
  <si>
    <t>800,49</t>
  </si>
  <si>
    <t>98,65%</t>
  </si>
  <si>
    <t>3,9936000</t>
  </si>
  <si>
    <t>197,92</t>
  </si>
  <si>
    <t>790,41</t>
  </si>
  <si>
    <t>98,66%</t>
  </si>
  <si>
    <t>21,1775600</t>
  </si>
  <si>
    <t>37,20</t>
  </si>
  <si>
    <t>787,81</t>
  </si>
  <si>
    <t>98,68%</t>
  </si>
  <si>
    <t xml:space="preserve"> 00034493 </t>
  </si>
  <si>
    <t>CONCRETO USINADO BOMBEAVEL, CLASSE DE RESISTENCIA C25, COM BRITA 0 E 1, SLUMP = 100 +/- 20 MM, EXCLUI SERVICO DE BOMBEAMENTO (NBR 8953)</t>
  </si>
  <si>
    <t>1,0400000</t>
  </si>
  <si>
    <t>744,50</t>
  </si>
  <si>
    <t>774,28</t>
  </si>
  <si>
    <t>98,69%</t>
  </si>
  <si>
    <t>111,6543968</t>
  </si>
  <si>
    <t>6,89</t>
  </si>
  <si>
    <t>769,30</t>
  </si>
  <si>
    <t>98,70%</t>
  </si>
  <si>
    <t>58,7858300</t>
  </si>
  <si>
    <t>13,06</t>
  </si>
  <si>
    <t>767,74</t>
  </si>
  <si>
    <t>98,72%</t>
  </si>
  <si>
    <t>758,73</t>
  </si>
  <si>
    <t>98,73%</t>
  </si>
  <si>
    <t>20,3710500</t>
  </si>
  <si>
    <t>36,90</t>
  </si>
  <si>
    <t>751,69</t>
  </si>
  <si>
    <t>98,74%</t>
  </si>
  <si>
    <t>0,40</t>
  </si>
  <si>
    <t>743,54</t>
  </si>
  <si>
    <t>98,76%</t>
  </si>
  <si>
    <t>742,99</t>
  </si>
  <si>
    <t>98,77%</t>
  </si>
  <si>
    <t>82,22</t>
  </si>
  <si>
    <t>739,98</t>
  </si>
  <si>
    <t>98,78%</t>
  </si>
  <si>
    <t>245,87</t>
  </si>
  <si>
    <t>737,61</t>
  </si>
  <si>
    <t>98,79%</t>
  </si>
  <si>
    <t>735,47</t>
  </si>
  <si>
    <t>98,81%</t>
  </si>
  <si>
    <t>1,6099500</t>
  </si>
  <si>
    <t>454,46</t>
  </si>
  <si>
    <t>731,66</t>
  </si>
  <si>
    <t>98,82%</t>
  </si>
  <si>
    <t>405,1568387</t>
  </si>
  <si>
    <t>1,80</t>
  </si>
  <si>
    <t>729,28</t>
  </si>
  <si>
    <t>98,83%</t>
  </si>
  <si>
    <t>1,74</t>
  </si>
  <si>
    <t>728,87</t>
  </si>
  <si>
    <t>98,85%</t>
  </si>
  <si>
    <t>40,7700017</t>
  </si>
  <si>
    <t>17,69</t>
  </si>
  <si>
    <t>721,22</t>
  </si>
  <si>
    <t>98,86%</t>
  </si>
  <si>
    <t>449,3840000</t>
  </si>
  <si>
    <t>1,60</t>
  </si>
  <si>
    <t>719,01</t>
  </si>
  <si>
    <t>98,87%</t>
  </si>
  <si>
    <t>30,0000000</t>
  </si>
  <si>
    <t>23,74</t>
  </si>
  <si>
    <t>712,20</t>
  </si>
  <si>
    <t>98,88%</t>
  </si>
  <si>
    <t>3,3559700</t>
  </si>
  <si>
    <t>210,63</t>
  </si>
  <si>
    <t>706,87</t>
  </si>
  <si>
    <t>98,90%</t>
  </si>
  <si>
    <t>2.203,9900562</t>
  </si>
  <si>
    <t>0,32</t>
  </si>
  <si>
    <t>705,28</t>
  </si>
  <si>
    <t>98,91%</t>
  </si>
  <si>
    <t>34,0000000</t>
  </si>
  <si>
    <t>20,59</t>
  </si>
  <si>
    <t>700,06</t>
  </si>
  <si>
    <t>98,92%</t>
  </si>
  <si>
    <t>699,14</t>
  </si>
  <si>
    <t>98,93%</t>
  </si>
  <si>
    <t>43,43</t>
  </si>
  <si>
    <t>694,88</t>
  </si>
  <si>
    <t>98,94%</t>
  </si>
  <si>
    <t xml:space="preserve"> MATED- 11248 </t>
  </si>
  <si>
    <t>AREIA LAVADA POSTO OBRA (TIPO: MÉDIA)</t>
  </si>
  <si>
    <t>6,4166671</t>
  </si>
  <si>
    <t>106,87</t>
  </si>
  <si>
    <t>685,75</t>
  </si>
  <si>
    <t>98,96%</t>
  </si>
  <si>
    <t xml:space="preserve"> P9824 </t>
  </si>
  <si>
    <t>31,5516827</t>
  </si>
  <si>
    <t>21,43</t>
  </si>
  <si>
    <t>676,15</t>
  </si>
  <si>
    <t>98,97%</t>
  </si>
  <si>
    <t>60,1533452</t>
  </si>
  <si>
    <t>11,24</t>
  </si>
  <si>
    <t>676,12</t>
  </si>
  <si>
    <t>98,98%</t>
  </si>
  <si>
    <t>41,28</t>
  </si>
  <si>
    <t>660,48</t>
  </si>
  <si>
    <t>98,99%</t>
  </si>
  <si>
    <t>21,7443882</t>
  </si>
  <si>
    <t>30,26</t>
  </si>
  <si>
    <t>657,99</t>
  </si>
  <si>
    <t>99,00%</t>
  </si>
  <si>
    <t>100,0000000</t>
  </si>
  <si>
    <t>6,57</t>
  </si>
  <si>
    <t>657,00</t>
  </si>
  <si>
    <t>99,01%</t>
  </si>
  <si>
    <t>132,2582562</t>
  </si>
  <si>
    <t>4,94</t>
  </si>
  <si>
    <t>653,36</t>
  </si>
  <si>
    <t>99,02%</t>
  </si>
  <si>
    <t>248,0000000</t>
  </si>
  <si>
    <t>2,61</t>
  </si>
  <si>
    <t>2,62</t>
  </si>
  <si>
    <t>647,28</t>
  </si>
  <si>
    <t>99,04%</t>
  </si>
  <si>
    <t>14,4450000</t>
  </si>
  <si>
    <t>44,16</t>
  </si>
  <si>
    <t>637,89</t>
  </si>
  <si>
    <t>99,05%</t>
  </si>
  <si>
    <t xml:space="preserve"> 00010535 </t>
  </si>
  <si>
    <t>BETONEIRA CAPACIDADE NOMINAL 400 L, CAPACIDADE DE MISTURA  280 L, MOTOR ELETRICO TRIFASICO 220/380 V POTENCIA 2 CV, SEM CARREGADOR</t>
  </si>
  <si>
    <t>0,0948389</t>
  </si>
  <si>
    <t>6.717,82</t>
  </si>
  <si>
    <t>637,11</t>
  </si>
  <si>
    <t>99,06%</t>
  </si>
  <si>
    <t xml:space="preserve"> 00004823 </t>
  </si>
  <si>
    <t>MASSA PLASTICA PARA MARMORE/GRANITO</t>
  </si>
  <si>
    <t>11,1258239</t>
  </si>
  <si>
    <t>56,46</t>
  </si>
  <si>
    <t>628,16</t>
  </si>
  <si>
    <t>99,07%</t>
  </si>
  <si>
    <t>55,0000000</t>
  </si>
  <si>
    <t>11,37</t>
  </si>
  <si>
    <t>625,35</t>
  </si>
  <si>
    <t>99,08%</t>
  </si>
  <si>
    <t>209,1150300</t>
  </si>
  <si>
    <t>608,52</t>
  </si>
  <si>
    <t>99,09%</t>
  </si>
  <si>
    <t>28,2285425</t>
  </si>
  <si>
    <t>21,34</t>
  </si>
  <si>
    <t>602,40</t>
  </si>
  <si>
    <t>99,10%</t>
  </si>
  <si>
    <t>58,5000000</t>
  </si>
  <si>
    <t>10,27</t>
  </si>
  <si>
    <t>600,80</t>
  </si>
  <si>
    <t>99,11%</t>
  </si>
  <si>
    <t>115,0000000</t>
  </si>
  <si>
    <t>5,16</t>
  </si>
  <si>
    <t>593,40</t>
  </si>
  <si>
    <t>99,12%</t>
  </si>
  <si>
    <t>567,55</t>
  </si>
  <si>
    <t>99,13%</t>
  </si>
  <si>
    <t>46,0000000</t>
  </si>
  <si>
    <t>12,28</t>
  </si>
  <si>
    <t>564,88</t>
  </si>
  <si>
    <t>99,14%</t>
  </si>
  <si>
    <t>69,6880000</t>
  </si>
  <si>
    <t>8,03</t>
  </si>
  <si>
    <t>559,59</t>
  </si>
  <si>
    <t>99,15%</t>
  </si>
  <si>
    <t>2,0816600</t>
  </si>
  <si>
    <t>263,51</t>
  </si>
  <si>
    <t>548,54</t>
  </si>
  <si>
    <t>99,16%</t>
  </si>
  <si>
    <t>40,8000000</t>
  </si>
  <si>
    <t>13,26</t>
  </si>
  <si>
    <t>541,01</t>
  </si>
  <si>
    <t>99,17%</t>
  </si>
  <si>
    <t>49,0000000</t>
  </si>
  <si>
    <t>10,94</t>
  </si>
  <si>
    <t>536,06</t>
  </si>
  <si>
    <t>99,18%</t>
  </si>
  <si>
    <t>103,0255600</t>
  </si>
  <si>
    <t>531,61</t>
  </si>
  <si>
    <t>99,19%</t>
  </si>
  <si>
    <t>3,9600000</t>
  </si>
  <si>
    <t>133,08</t>
  </si>
  <si>
    <t>527,00</t>
  </si>
  <si>
    <t>99,20%</t>
  </si>
  <si>
    <t>19,0000000</t>
  </si>
  <si>
    <t>27,66</t>
  </si>
  <si>
    <t>525,54</t>
  </si>
  <si>
    <t>99,21%</t>
  </si>
  <si>
    <t>631,3152000</t>
  </si>
  <si>
    <t>0,83</t>
  </si>
  <si>
    <t>523,99</t>
  </si>
  <si>
    <t>99,22%</t>
  </si>
  <si>
    <t>178,6757230</t>
  </si>
  <si>
    <t>2,93</t>
  </si>
  <si>
    <t>523,52</t>
  </si>
  <si>
    <t>99,23%</t>
  </si>
  <si>
    <t>657,6345650</t>
  </si>
  <si>
    <t>0,77</t>
  </si>
  <si>
    <t>506,38</t>
  </si>
  <si>
    <t>336,5930000</t>
  </si>
  <si>
    <t>1,50</t>
  </si>
  <si>
    <t>504,89</t>
  </si>
  <si>
    <t>99,24%</t>
  </si>
  <si>
    <t xml:space="preserve"> 00040919 </t>
  </si>
  <si>
    <t>AJUDANTE DE ELETRICISTA (MENSALISTA)</t>
  </si>
  <si>
    <t>0,1878412</t>
  </si>
  <si>
    <t>2.667,88</t>
  </si>
  <si>
    <t>501,14</t>
  </si>
  <si>
    <t>99,25%</t>
  </si>
  <si>
    <t>34,9496240</t>
  </si>
  <si>
    <t>498,73</t>
  </si>
  <si>
    <t>99,26%</t>
  </si>
  <si>
    <t>0,0003765</t>
  </si>
  <si>
    <t>1.286.709,95</t>
  </si>
  <si>
    <t>484,45</t>
  </si>
  <si>
    <t>99,27%</t>
  </si>
  <si>
    <t>21,5800860</t>
  </si>
  <si>
    <t>21,86</t>
  </si>
  <si>
    <t>471,74</t>
  </si>
  <si>
    <t>99,28%</t>
  </si>
  <si>
    <t>116,79</t>
  </si>
  <si>
    <t>467,16</t>
  </si>
  <si>
    <t>464,35</t>
  </si>
  <si>
    <t>99,29%</t>
  </si>
  <si>
    <t>115,65</t>
  </si>
  <si>
    <t>462,60</t>
  </si>
  <si>
    <t>99,30%</t>
  </si>
  <si>
    <t>46,23</t>
  </si>
  <si>
    <t>462,30</t>
  </si>
  <si>
    <t>99,31%</t>
  </si>
  <si>
    <t>0,0002243</t>
  </si>
  <si>
    <t>1.983.343,93</t>
  </si>
  <si>
    <t>444,86</t>
  </si>
  <si>
    <t>99,32%</t>
  </si>
  <si>
    <t>88,0000000</t>
  </si>
  <si>
    <t>4,99</t>
  </si>
  <si>
    <t>439,12</t>
  </si>
  <si>
    <t>11,0787121</t>
  </si>
  <si>
    <t>38,87</t>
  </si>
  <si>
    <t>430,63</t>
  </si>
  <si>
    <t>99,33%</t>
  </si>
  <si>
    <t>22,31</t>
  </si>
  <si>
    <t>423,89</t>
  </si>
  <si>
    <t>99,34%</t>
  </si>
  <si>
    <t>1,03</t>
  </si>
  <si>
    <t>417,31</t>
  </si>
  <si>
    <t>99,35%</t>
  </si>
  <si>
    <t>87,4476705</t>
  </si>
  <si>
    <t>4,77</t>
  </si>
  <si>
    <t>417,13</t>
  </si>
  <si>
    <t>646,0000000</t>
  </si>
  <si>
    <t>0,64</t>
  </si>
  <si>
    <t>413,44</t>
  </si>
  <si>
    <t>99,36%</t>
  </si>
  <si>
    <t>26,8148921</t>
  </si>
  <si>
    <t>15,40</t>
  </si>
  <si>
    <t>412,95</t>
  </si>
  <si>
    <t>99,37%</t>
  </si>
  <si>
    <t>10,2603074</t>
  </si>
  <si>
    <t>40,08</t>
  </si>
  <si>
    <t>411,23</t>
  </si>
  <si>
    <t>99,38%</t>
  </si>
  <si>
    <t>198,98</t>
  </si>
  <si>
    <t>397,96</t>
  </si>
  <si>
    <t>11,70</t>
  </si>
  <si>
    <t>397,80</t>
  </si>
  <si>
    <t>99,39%</t>
  </si>
  <si>
    <t>397,05</t>
  </si>
  <si>
    <t>99,40%</t>
  </si>
  <si>
    <t xml:space="preserve"> M3949 </t>
  </si>
  <si>
    <t>21,5264837</t>
  </si>
  <si>
    <t>17,59</t>
  </si>
  <si>
    <t>378,65</t>
  </si>
  <si>
    <t>126,12</t>
  </si>
  <si>
    <t>378,36</t>
  </si>
  <si>
    <t>99,41%</t>
  </si>
  <si>
    <t>47,08</t>
  </si>
  <si>
    <t>376,64</t>
  </si>
  <si>
    <t>99,42%</t>
  </si>
  <si>
    <t>1,8022103</t>
  </si>
  <si>
    <t>208,51</t>
  </si>
  <si>
    <t>375,78</t>
  </si>
  <si>
    <t xml:space="preserve"> 00036397 </t>
  </si>
  <si>
    <t>BETONEIRA, CAPACIDADE NOMINAL 600 L, CAPACIDADE DE MISTURA  360L, MOTOR ELETRICO TRIFASICO 220/380V, POTENCIA 4CV, EXCLUSO CARREGADOR</t>
  </si>
  <si>
    <t>0,0136974</t>
  </si>
  <si>
    <t>27.326,75</t>
  </si>
  <si>
    <t>374,31</t>
  </si>
  <si>
    <t>99,43%</t>
  </si>
  <si>
    <t>0,0006812</t>
  </si>
  <si>
    <t>546.896,95</t>
  </si>
  <si>
    <t>372,55</t>
  </si>
  <si>
    <t>10,1176045</t>
  </si>
  <si>
    <t>35,80</t>
  </si>
  <si>
    <t>362,21</t>
  </si>
  <si>
    <t>99,44%</t>
  </si>
  <si>
    <t>35,0000000</t>
  </si>
  <si>
    <t>10,33</t>
  </si>
  <si>
    <t>361,55</t>
  </si>
  <si>
    <t>99,45%</t>
  </si>
  <si>
    <t>53,0000000</t>
  </si>
  <si>
    <t>6,82</t>
  </si>
  <si>
    <t>361,46</t>
  </si>
  <si>
    <t xml:space="preserve"> 00040864 </t>
  </si>
  <si>
    <t>SEGURO - MENSALISTA (COLETADO CAIXA)</t>
  </si>
  <si>
    <t>14,91</t>
  </si>
  <si>
    <t>360,58</t>
  </si>
  <si>
    <t>99,46%</t>
  </si>
  <si>
    <t>0,0038551</t>
  </si>
  <si>
    <t>93.252,28</t>
  </si>
  <si>
    <t>359,50</t>
  </si>
  <si>
    <t>99,47%</t>
  </si>
  <si>
    <t>26,5533400</t>
  </si>
  <si>
    <t>13,47</t>
  </si>
  <si>
    <t>357,67</t>
  </si>
  <si>
    <t>2,8350940</t>
  </si>
  <si>
    <t>123,13</t>
  </si>
  <si>
    <t>349,09</t>
  </si>
  <si>
    <t>99,48%</t>
  </si>
  <si>
    <t>9,69</t>
  </si>
  <si>
    <t>348,84</t>
  </si>
  <si>
    <t>18,36</t>
  </si>
  <si>
    <t>99,49%</t>
  </si>
  <si>
    <t>1,47</t>
  </si>
  <si>
    <t>345,91</t>
  </si>
  <si>
    <t>99,50%</t>
  </si>
  <si>
    <t>0,0004540</t>
  </si>
  <si>
    <t>759.483,70</t>
  </si>
  <si>
    <t>344,81</t>
  </si>
  <si>
    <t xml:space="preserve"> 00007271 </t>
  </si>
  <si>
    <t>BLOCO CERAMICO / TIJOLO VAZADO PARA ALVENARIA DE VEDACAO, 8 FUROS NA HORIZONTAL, DE 9 X 19 X 19 CM (L XA X C)</t>
  </si>
  <si>
    <t>307,2713611</t>
  </si>
  <si>
    <t>1,12</t>
  </si>
  <si>
    <t>344,14</t>
  </si>
  <si>
    <t>99,51%</t>
  </si>
  <si>
    <t>19,2393250</t>
  </si>
  <si>
    <t>17,64</t>
  </si>
  <si>
    <t>339,38</t>
  </si>
  <si>
    <t>17,9749416</t>
  </si>
  <si>
    <t>336,85</t>
  </si>
  <si>
    <t>99,52%</t>
  </si>
  <si>
    <t>48,0000000</t>
  </si>
  <si>
    <t>7,00</t>
  </si>
  <si>
    <t>336,00</t>
  </si>
  <si>
    <t>99,53%</t>
  </si>
  <si>
    <t>0,51</t>
  </si>
  <si>
    <t>329,46</t>
  </si>
  <si>
    <t>1,6373700</t>
  </si>
  <si>
    <t>200,71</t>
  </si>
  <si>
    <t>328,64</t>
  </si>
  <si>
    <t>99,54%</t>
  </si>
  <si>
    <t>2,9600000</t>
  </si>
  <si>
    <t>108,31</t>
  </si>
  <si>
    <t>320,60</t>
  </si>
  <si>
    <t>908,5000000</t>
  </si>
  <si>
    <t>0,35</t>
  </si>
  <si>
    <t>317,98</t>
  </si>
  <si>
    <t>99,55%</t>
  </si>
  <si>
    <t>18,8503331</t>
  </si>
  <si>
    <t>16,85</t>
  </si>
  <si>
    <t>317,63</t>
  </si>
  <si>
    <t>5,0750000</t>
  </si>
  <si>
    <t>62,41</t>
  </si>
  <si>
    <t>316,73</t>
  </si>
  <si>
    <t>99,56%</t>
  </si>
  <si>
    <t>77,08</t>
  </si>
  <si>
    <t>308,32</t>
  </si>
  <si>
    <t>99,57%</t>
  </si>
  <si>
    <t>89,0000000</t>
  </si>
  <si>
    <t>3,46</t>
  </si>
  <si>
    <t>307,94</t>
  </si>
  <si>
    <t>0,3480000</t>
  </si>
  <si>
    <t>880,09</t>
  </si>
  <si>
    <t>306,27</t>
  </si>
  <si>
    <t>99,58%</t>
  </si>
  <si>
    <t>263,9520000</t>
  </si>
  <si>
    <t>1,16</t>
  </si>
  <si>
    <t>306,18</t>
  </si>
  <si>
    <t>1,3237100</t>
  </si>
  <si>
    <t>229,67</t>
  </si>
  <si>
    <t>304,02</t>
  </si>
  <si>
    <t>99,59%</t>
  </si>
  <si>
    <t>222,10</t>
  </si>
  <si>
    <t>294,00</t>
  </si>
  <si>
    <t>19,27</t>
  </si>
  <si>
    <t>289,05</t>
  </si>
  <si>
    <t>99,60%</t>
  </si>
  <si>
    <t xml:space="preserve"> 00002673 </t>
  </si>
  <si>
    <t>ELETRODUTO DE PVC RIGIDO ROSCAVEL DE 1/2 ", SEM LUVA</t>
  </si>
  <si>
    <t>70,9669516</t>
  </si>
  <si>
    <t>283,16</t>
  </si>
  <si>
    <t>0,00%</t>
  </si>
  <si>
    <t>43,0000000</t>
  </si>
  <si>
    <t>6,55</t>
  </si>
  <si>
    <t>281,65</t>
  </si>
  <si>
    <t>99,61%</t>
  </si>
  <si>
    <t xml:space="preserve"> 00043475 </t>
  </si>
  <si>
    <t>FERRAMENTAS - FAMILIA ENCARREGADO GERAL - MENSALISTA (ENCARGOS COMPLEMENTARES - COLETADO CAIXA)</t>
  </si>
  <si>
    <t>23,47</t>
  </si>
  <si>
    <t>281,64</t>
  </si>
  <si>
    <t>7,5557300</t>
  </si>
  <si>
    <t>36,21</t>
  </si>
  <si>
    <t>273,59</t>
  </si>
  <si>
    <t>99,62%</t>
  </si>
  <si>
    <t>67,46</t>
  </si>
  <si>
    <t>269,84</t>
  </si>
  <si>
    <t>262,49</t>
  </si>
  <si>
    <t>99,63%</t>
  </si>
  <si>
    <t>87,37</t>
  </si>
  <si>
    <t>262,11</t>
  </si>
  <si>
    <t>6,31</t>
  </si>
  <si>
    <t>257,26</t>
  </si>
  <si>
    <t xml:space="preserve"> 00000366 </t>
  </si>
  <si>
    <t>AREIA FINA - POSTO JAZIDA/FORNECEDOR (RETIRADO NA JAZIDA, SEM TRANSPORTE)</t>
  </si>
  <si>
    <t>1,9200000</t>
  </si>
  <si>
    <t>254,88</t>
  </si>
  <si>
    <t>99,64%</t>
  </si>
  <si>
    <t>0,8952360</t>
  </si>
  <si>
    <t>284,15</t>
  </si>
  <si>
    <t>254,38</t>
  </si>
  <si>
    <t xml:space="preserve"> 00001214 </t>
  </si>
  <si>
    <t>CARPINTEIRO DE ESQUADRIAS (HORISTA)</t>
  </si>
  <si>
    <t>14,3243766</t>
  </si>
  <si>
    <t>17,65</t>
  </si>
  <si>
    <t>252,83</t>
  </si>
  <si>
    <t>99,65%</t>
  </si>
  <si>
    <t>39,6873700</t>
  </si>
  <si>
    <t>250,43</t>
  </si>
  <si>
    <t xml:space="preserve"> 00037552 </t>
  </si>
  <si>
    <t>ARGAMASSA INDUSTRIALIZADA PARA CHAPISCO ROLADO</t>
  </si>
  <si>
    <t>64,5754181</t>
  </si>
  <si>
    <t>3,85</t>
  </si>
  <si>
    <t>248,62</t>
  </si>
  <si>
    <t>99,66%</t>
  </si>
  <si>
    <t>14,35</t>
  </si>
  <si>
    <t>243,95</t>
  </si>
  <si>
    <t xml:space="preserve"> 00043056 </t>
  </si>
  <si>
    <t>ACO CA-50, 20,0 MM OU 25,0 MM, VERGALHAO</t>
  </si>
  <si>
    <t>18,1260000</t>
  </si>
  <si>
    <t>239,44</t>
  </si>
  <si>
    <t>47,75</t>
  </si>
  <si>
    <t>238,75</t>
  </si>
  <si>
    <t>99,67%</t>
  </si>
  <si>
    <t>2,1459500</t>
  </si>
  <si>
    <t>110,06</t>
  </si>
  <si>
    <t>236,18</t>
  </si>
  <si>
    <t>78,72</t>
  </si>
  <si>
    <t>236,16</t>
  </si>
  <si>
    <t>99,68%</t>
  </si>
  <si>
    <t>117,59</t>
  </si>
  <si>
    <t>235,18</t>
  </si>
  <si>
    <t>11,2200000</t>
  </si>
  <si>
    <t>20,88</t>
  </si>
  <si>
    <t>234,27</t>
  </si>
  <si>
    <t>7,9428300</t>
  </si>
  <si>
    <t>29,49</t>
  </si>
  <si>
    <t>234,23</t>
  </si>
  <si>
    <t>99,69%</t>
  </si>
  <si>
    <t>233,67</t>
  </si>
  <si>
    <t>1,6052984</t>
  </si>
  <si>
    <t>145,33</t>
  </si>
  <si>
    <t>233,30</t>
  </si>
  <si>
    <t>99,70%</t>
  </si>
  <si>
    <t xml:space="preserve"> 00037736 </t>
  </si>
  <si>
    <t>TANQUE DE ACO CARBONO NAO REVESTIDO, PARA TRANSPORTE DE AGUA COM CAPACIDADE DE 10 M3, COM BOMBA CENTRIFUGA POR TOMADA DE FORCA, VAZAO MAXIMA *75* M3/H (INCLUI MONTAGEM, NAO INCLUI CAMINHAO)</t>
  </si>
  <si>
    <t>0,0021894</t>
  </si>
  <si>
    <t>106.529,91</t>
  </si>
  <si>
    <t>233,24</t>
  </si>
  <si>
    <t>28,93</t>
  </si>
  <si>
    <t>231,44</t>
  </si>
  <si>
    <t>99,71%</t>
  </si>
  <si>
    <t xml:space="preserve"> MATED- 11251 </t>
  </si>
  <si>
    <t>PEDRA BRITADA POSTO OBRA (NÚMERO: 2| GRANULOMETRIA: 19-38MM )</t>
  </si>
  <si>
    <t>1,9079871</t>
  </si>
  <si>
    <t>120,70</t>
  </si>
  <si>
    <t>230,29</t>
  </si>
  <si>
    <t>22,94</t>
  </si>
  <si>
    <t>229,40</t>
  </si>
  <si>
    <t>16,6099500</t>
  </si>
  <si>
    <t>13,81</t>
  </si>
  <si>
    <t>229,38</t>
  </si>
  <si>
    <t>99,72%</t>
  </si>
  <si>
    <t xml:space="preserve"> MATED- 11256 </t>
  </si>
  <si>
    <t>CAL HIDRATADA (TIPO: CH- III)</t>
  </si>
  <si>
    <t>268,1553600</t>
  </si>
  <si>
    <t>227,93</t>
  </si>
  <si>
    <t>165,8624000</t>
  </si>
  <si>
    <t>1,36</t>
  </si>
  <si>
    <t>225,57</t>
  </si>
  <si>
    <t>16,4207291</t>
  </si>
  <si>
    <t>13,53</t>
  </si>
  <si>
    <t>222,17</t>
  </si>
  <si>
    <t>99,73%</t>
  </si>
  <si>
    <t>50,6317100</t>
  </si>
  <si>
    <t>4,34</t>
  </si>
  <si>
    <t>219,74</t>
  </si>
  <si>
    <t>17,1976600</t>
  </si>
  <si>
    <t>12,25</t>
  </si>
  <si>
    <t>210,67</t>
  </si>
  <si>
    <t>99,74%</t>
  </si>
  <si>
    <t xml:space="preserve"> 00002386 </t>
  </si>
  <si>
    <t>DISJUNTOR TIPO NEMA, MONOPOLAR 35  ATE  50 A, TENSAO MAXIMA DE 240 V</t>
  </si>
  <si>
    <t>7,7929800</t>
  </si>
  <si>
    <t>27,03</t>
  </si>
  <si>
    <t>210,64</t>
  </si>
  <si>
    <t>23,0000000</t>
  </si>
  <si>
    <t>8,89</t>
  </si>
  <si>
    <t>204,47</t>
  </si>
  <si>
    <t>2,3420000</t>
  </si>
  <si>
    <t>86,91</t>
  </si>
  <si>
    <t>203,54</t>
  </si>
  <si>
    <t>99,75%</t>
  </si>
  <si>
    <t>52,0000000</t>
  </si>
  <si>
    <t>200,20</t>
  </si>
  <si>
    <t>9,43</t>
  </si>
  <si>
    <t>198,03</t>
  </si>
  <si>
    <t>13,95</t>
  </si>
  <si>
    <t>195,30</t>
  </si>
  <si>
    <t>99,76%</t>
  </si>
  <si>
    <t>5,40</t>
  </si>
  <si>
    <t>194,40</t>
  </si>
  <si>
    <t>0,2837100</t>
  </si>
  <si>
    <t>661,58</t>
  </si>
  <si>
    <t>187,70</t>
  </si>
  <si>
    <t>27,0000000</t>
  </si>
  <si>
    <t>6,86</t>
  </si>
  <si>
    <t>185,22</t>
  </si>
  <si>
    <t>99,77%</t>
  </si>
  <si>
    <t xml:space="preserve"> MOED- 20142 </t>
  </si>
  <si>
    <t>8,5000000</t>
  </si>
  <si>
    <t>184,71</t>
  </si>
  <si>
    <t>88,45</t>
  </si>
  <si>
    <t>184,12</t>
  </si>
  <si>
    <t xml:space="preserve"> 00000541 </t>
  </si>
  <si>
    <t>BANCADA DE MARMORE SINTETICO COM UMA CUBA, 120 X *60* CM</t>
  </si>
  <si>
    <t>0,8197100</t>
  </si>
  <si>
    <t>223,04</t>
  </si>
  <si>
    <t>182,83</t>
  </si>
  <si>
    <t>99,78%</t>
  </si>
  <si>
    <t>84,28</t>
  </si>
  <si>
    <t>180,86</t>
  </si>
  <si>
    <t>11,94</t>
  </si>
  <si>
    <t>179,10</t>
  </si>
  <si>
    <t>176,79</t>
  </si>
  <si>
    <t>99,79%</t>
  </si>
  <si>
    <t>1,40</t>
  </si>
  <si>
    <t>175,53</t>
  </si>
  <si>
    <t>175,49</t>
  </si>
  <si>
    <t xml:space="preserve"> E9600 </t>
  </si>
  <si>
    <t>Caminhão betoneira com capacidade de 8 m³ - 188 kW</t>
  </si>
  <si>
    <t>0,5030569</t>
  </si>
  <si>
    <t>0,0209604</t>
  </si>
  <si>
    <t>342,71</t>
  </si>
  <si>
    <t>107,87</t>
  </si>
  <si>
    <t>172,40</t>
  </si>
  <si>
    <t>2,26</t>
  </si>
  <si>
    <t>99,80%</t>
  </si>
  <si>
    <t>169,43</t>
  </si>
  <si>
    <t>11,2376000</t>
  </si>
  <si>
    <t>14,82</t>
  </si>
  <si>
    <t>166,54</t>
  </si>
  <si>
    <t xml:space="preserve"> 00001013 </t>
  </si>
  <si>
    <t>CABO DE COBRE, FLEXIVEL, CLASSE 4 OU 5, ISOLACAO EM PVC/A, ANTICHAMA BWF-B, 1 CONDUTOR, 450/750 V, SECAO NOMINAL 1,5 MM2</t>
  </si>
  <si>
    <t>89,8480345</t>
  </si>
  <si>
    <t>1,83</t>
  </si>
  <si>
    <t>164,42</t>
  </si>
  <si>
    <t>32,1852587</t>
  </si>
  <si>
    <t>5,05</t>
  </si>
  <si>
    <t>162,54</t>
  </si>
  <si>
    <t>99,81%</t>
  </si>
  <si>
    <t>47,6274132</t>
  </si>
  <si>
    <t>3,41</t>
  </si>
  <si>
    <t>162,41</t>
  </si>
  <si>
    <t>40,47</t>
  </si>
  <si>
    <t>161,88</t>
  </si>
  <si>
    <t>53,75</t>
  </si>
  <si>
    <t>161,25</t>
  </si>
  <si>
    <t>99,82%</t>
  </si>
  <si>
    <t>1,3860000</t>
  </si>
  <si>
    <t>115,21</t>
  </si>
  <si>
    <t>159,68</t>
  </si>
  <si>
    <t>99,03</t>
  </si>
  <si>
    <t>159,43</t>
  </si>
  <si>
    <t>39,84</t>
  </si>
  <si>
    <t>159,36</t>
  </si>
  <si>
    <t>37,0000000</t>
  </si>
  <si>
    <t>4,29</t>
  </si>
  <si>
    <t>158,73</t>
  </si>
  <si>
    <t>99,83%</t>
  </si>
  <si>
    <t>15,2550000</t>
  </si>
  <si>
    <t>157,58</t>
  </si>
  <si>
    <t>153,59</t>
  </si>
  <si>
    <t>84,8496600</t>
  </si>
  <si>
    <t>152,73</t>
  </si>
  <si>
    <t>2,85</t>
  </si>
  <si>
    <t>151,05</t>
  </si>
  <si>
    <t>99,84%</t>
  </si>
  <si>
    <t>10,70</t>
  </si>
  <si>
    <t>149,80</t>
  </si>
  <si>
    <t>36.832,58</t>
  </si>
  <si>
    <t>141,99</t>
  </si>
  <si>
    <t>51,8326534</t>
  </si>
  <si>
    <t>2,71</t>
  </si>
  <si>
    <t>140,47</t>
  </si>
  <si>
    <t xml:space="preserve"> 00043470 </t>
  </si>
  <si>
    <t>FERRAMENTAS - FAMILIA ALMOXARIFE - MENSALISTA (ENCARGOS COMPLEMENTARES - COLETADO CAIXA)</t>
  </si>
  <si>
    <t>11,63</t>
  </si>
  <si>
    <t>139,56</t>
  </si>
  <si>
    <t>99,85%</t>
  </si>
  <si>
    <t xml:space="preserve"> MOED- 20130 </t>
  </si>
  <si>
    <t>AJUDANTE DE ELETRICISTA</t>
  </si>
  <si>
    <t>16,37</t>
  </si>
  <si>
    <t>139,15</t>
  </si>
  <si>
    <t>9,71</t>
  </si>
  <si>
    <t>135,94</t>
  </si>
  <si>
    <t>0,5659500</t>
  </si>
  <si>
    <t>239,52</t>
  </si>
  <si>
    <t>135,56</t>
  </si>
  <si>
    <t>1,5020000</t>
  </si>
  <si>
    <t>90,24</t>
  </si>
  <si>
    <t>135,54</t>
  </si>
  <si>
    <t>99,86%</t>
  </si>
  <si>
    <t>22,49</t>
  </si>
  <si>
    <t>134,94</t>
  </si>
  <si>
    <t>7,0366314</t>
  </si>
  <si>
    <t>131,87</t>
  </si>
  <si>
    <t>0,0000789</t>
  </si>
  <si>
    <t>1.657.881,49</t>
  </si>
  <si>
    <t>130,81</t>
  </si>
  <si>
    <t>32,48</t>
  </si>
  <si>
    <t>129,92</t>
  </si>
  <si>
    <t>99,87%</t>
  </si>
  <si>
    <t>7,3410480</t>
  </si>
  <si>
    <t>129,86</t>
  </si>
  <si>
    <t>0,6007367</t>
  </si>
  <si>
    <t>212,93</t>
  </si>
  <si>
    <t>127,91</t>
  </si>
  <si>
    <t>31,75</t>
  </si>
  <si>
    <t>127,00</t>
  </si>
  <si>
    <t>1,8900000</t>
  </si>
  <si>
    <t>67,03</t>
  </si>
  <si>
    <t>126,69</t>
  </si>
  <si>
    <t>10,9710800</t>
  </si>
  <si>
    <t>11,49</t>
  </si>
  <si>
    <t>126,06</t>
  </si>
  <si>
    <t>99,88%</t>
  </si>
  <si>
    <t>8,5721026</t>
  </si>
  <si>
    <t>14,38</t>
  </si>
  <si>
    <t>123,27</t>
  </si>
  <si>
    <t>120,36</t>
  </si>
  <si>
    <t>4,42</t>
  </si>
  <si>
    <t>119,34</t>
  </si>
  <si>
    <t>73,43</t>
  </si>
  <si>
    <t>118,22</t>
  </si>
  <si>
    <t>25,5640000</t>
  </si>
  <si>
    <t>4,59</t>
  </si>
  <si>
    <t>117,34</t>
  </si>
  <si>
    <t>99,89%</t>
  </si>
  <si>
    <t>12,97</t>
  </si>
  <si>
    <t>116,73</t>
  </si>
  <si>
    <t>38,61</t>
  </si>
  <si>
    <t>115,83</t>
  </si>
  <si>
    <t>9,6300000</t>
  </si>
  <si>
    <t>12,00</t>
  </si>
  <si>
    <t>115,56</t>
  </si>
  <si>
    <t>12,77</t>
  </si>
  <si>
    <t>114,93</t>
  </si>
  <si>
    <t>38,13</t>
  </si>
  <si>
    <t>114,39</t>
  </si>
  <si>
    <t>99,90%</t>
  </si>
  <si>
    <t>57,4682500</t>
  </si>
  <si>
    <t>1,99</t>
  </si>
  <si>
    <t>114,36</t>
  </si>
  <si>
    <t>14,26</t>
  </si>
  <si>
    <t>114,08</t>
  </si>
  <si>
    <t>14,17</t>
  </si>
  <si>
    <t>113,36</t>
  </si>
  <si>
    <t>18,82</t>
  </si>
  <si>
    <t>112,92</t>
  </si>
  <si>
    <t>96,0458744</t>
  </si>
  <si>
    <t>111,41</t>
  </si>
  <si>
    <t>99,91%</t>
  </si>
  <si>
    <t xml:space="preserve"> 00012010 </t>
  </si>
  <si>
    <t>CONDULETE EM PVC, TIPO "B", SEM TAMPA, DE 1/2" OU 3/4"</t>
  </si>
  <si>
    <t>9,3637700</t>
  </si>
  <si>
    <t>11,73</t>
  </si>
  <si>
    <t>109,84</t>
  </si>
  <si>
    <t>99,0000000</t>
  </si>
  <si>
    <t>1,09</t>
  </si>
  <si>
    <t>107,91</t>
  </si>
  <si>
    <t xml:space="preserve"> 00011881 </t>
  </si>
  <si>
    <t>CAIXA DE GORDURA CILINDRICA EM CONCRETO SIMPLES,  PRE-MOLDADA, COM DIAMETRO DE 40 CM E ALTURA DE 45 CM, COM TAMPA</t>
  </si>
  <si>
    <t>0,5360000</t>
  </si>
  <si>
    <t>194,96</t>
  </si>
  <si>
    <t>104,50</t>
  </si>
  <si>
    <t>3,1490061</t>
  </si>
  <si>
    <t>32,57</t>
  </si>
  <si>
    <t>102,56</t>
  </si>
  <si>
    <t>50,85</t>
  </si>
  <si>
    <t>101,70</t>
  </si>
  <si>
    <t>99,92%</t>
  </si>
  <si>
    <t>404,9040000</t>
  </si>
  <si>
    <t>0,25</t>
  </si>
  <si>
    <t>101,23</t>
  </si>
  <si>
    <t>2,6960000</t>
  </si>
  <si>
    <t>37,36</t>
  </si>
  <si>
    <t>100,72</t>
  </si>
  <si>
    <t>0,9727992</t>
  </si>
  <si>
    <t>102,29</t>
  </si>
  <si>
    <t>99,51</t>
  </si>
  <si>
    <t>3,9500000</t>
  </si>
  <si>
    <t>24,57</t>
  </si>
  <si>
    <t>97,05</t>
  </si>
  <si>
    <t>1,3880000</t>
  </si>
  <si>
    <t>69,09</t>
  </si>
  <si>
    <t>95,90</t>
  </si>
  <si>
    <t xml:space="preserve"> MOED- 20141 </t>
  </si>
  <si>
    <t>CARPINTEIRO DE FORMA</t>
  </si>
  <si>
    <t>4,3580029</t>
  </si>
  <si>
    <t>94,70</t>
  </si>
  <si>
    <t>99,93%</t>
  </si>
  <si>
    <t>0,0063524</t>
  </si>
  <si>
    <t>14.680,40</t>
  </si>
  <si>
    <t>93,26</t>
  </si>
  <si>
    <t>92,60</t>
  </si>
  <si>
    <t>0,4080000</t>
  </si>
  <si>
    <t>226,20</t>
  </si>
  <si>
    <t>92,29</t>
  </si>
  <si>
    <t xml:space="preserve"> 00044499 </t>
  </si>
  <si>
    <t>AJUDANTE DE ESTRUTURAS METALICAS HORISTA</t>
  </si>
  <si>
    <t>9,1389057</t>
  </si>
  <si>
    <t>10,00</t>
  </si>
  <si>
    <t>91,39</t>
  </si>
  <si>
    <t>2,2440000</t>
  </si>
  <si>
    <t>37,82</t>
  </si>
  <si>
    <t>84,87</t>
  </si>
  <si>
    <t>12,8153293</t>
  </si>
  <si>
    <t>6,62</t>
  </si>
  <si>
    <t>84,84</t>
  </si>
  <si>
    <t>99,94%</t>
  </si>
  <si>
    <t>11,1000000</t>
  </si>
  <si>
    <t>7,58</t>
  </si>
  <si>
    <t>84,14</t>
  </si>
  <si>
    <t>3,02</t>
  </si>
  <si>
    <t>81,54</t>
  </si>
  <si>
    <t>98,49</t>
  </si>
  <si>
    <t>80,73</t>
  </si>
  <si>
    <t>10,09</t>
  </si>
  <si>
    <t>80,72</t>
  </si>
  <si>
    <t>80,10</t>
  </si>
  <si>
    <t>78,31</t>
  </si>
  <si>
    <t>13,05</t>
  </si>
  <si>
    <t>78,30</t>
  </si>
  <si>
    <t>99,95%</t>
  </si>
  <si>
    <t xml:space="preserve"> E9787 </t>
  </si>
  <si>
    <t>Bomba para concreto com lança montada sobre chassi com capacidade de 50 m³/h - 136 kW</t>
  </si>
  <si>
    <t>0,1048035</t>
  </si>
  <si>
    <t>0,0262009</t>
  </si>
  <si>
    <t>668,20</t>
  </si>
  <si>
    <t>314,02</t>
  </si>
  <si>
    <t>70,03</t>
  </si>
  <si>
    <t>8,23</t>
  </si>
  <si>
    <t>77,58</t>
  </si>
  <si>
    <t xml:space="preserve"> 00044535 </t>
  </si>
  <si>
    <t>SERVICO DE BOMBEAMENTO DE CONCRETO COM CONSUMO MINIMO DE 40  M3</t>
  </si>
  <si>
    <t>74,44</t>
  </si>
  <si>
    <t>77,42</t>
  </si>
  <si>
    <t>76,86</t>
  </si>
  <si>
    <t xml:space="preserve"> MATED- 11250 </t>
  </si>
  <si>
    <t>PEDRA BRITADA POSTO OBRA (NÚMERO: 1| GRANULOMETRIA: 9,5- 19MM)</t>
  </si>
  <si>
    <t>0,6359957</t>
  </si>
  <si>
    <t>120,25</t>
  </si>
  <si>
    <t>76,48</t>
  </si>
  <si>
    <t>53,3920000</t>
  </si>
  <si>
    <t>74,21</t>
  </si>
  <si>
    <t>2,37</t>
  </si>
  <si>
    <t>73,47</t>
  </si>
  <si>
    <t>24,43</t>
  </si>
  <si>
    <t>73,29</t>
  </si>
  <si>
    <t>99,96%</t>
  </si>
  <si>
    <t>5,18</t>
  </si>
  <si>
    <t>72,52</t>
  </si>
  <si>
    <t>18,00</t>
  </si>
  <si>
    <t>72,00</t>
  </si>
  <si>
    <t xml:space="preserve"> 00001966 </t>
  </si>
  <si>
    <t>CURVA PVC CURTA 90 GRAUS, 100 MM, PARA ESGOTO PREDIAL</t>
  </si>
  <si>
    <t>1,8936600</t>
  </si>
  <si>
    <t>38,02</t>
  </si>
  <si>
    <t>4,6109805</t>
  </si>
  <si>
    <t>71,75</t>
  </si>
  <si>
    <t>2,5659500</t>
  </si>
  <si>
    <t>27,58</t>
  </si>
  <si>
    <t>70,77</t>
  </si>
  <si>
    <t>69,12</t>
  </si>
  <si>
    <t>17,42</t>
  </si>
  <si>
    <t>68,81</t>
  </si>
  <si>
    <t>8,59</t>
  </si>
  <si>
    <t>68,72</t>
  </si>
  <si>
    <t>99,97%</t>
  </si>
  <si>
    <t>2,1660000</t>
  </si>
  <si>
    <t>31,70</t>
  </si>
  <si>
    <t>68,66</t>
  </si>
  <si>
    <t>0,0142597</t>
  </si>
  <si>
    <t>4.800,99</t>
  </si>
  <si>
    <t>68,46</t>
  </si>
  <si>
    <t>68,21</t>
  </si>
  <si>
    <t>193,57</t>
  </si>
  <si>
    <t>67,36</t>
  </si>
  <si>
    <t xml:space="preserve"> 00040862 </t>
  </si>
  <si>
    <t>ALIMENTACAO - MENSALISTA (COLETADO CAIXA)</t>
  </si>
  <si>
    <t>0,1836000</t>
  </si>
  <si>
    <t>361,64</t>
  </si>
  <si>
    <t>66,40</t>
  </si>
  <si>
    <t>8,22</t>
  </si>
  <si>
    <t>65,76</t>
  </si>
  <si>
    <t>159,76</t>
  </si>
  <si>
    <t>65,18</t>
  </si>
  <si>
    <t>42,6630000</t>
  </si>
  <si>
    <t>1,52</t>
  </si>
  <si>
    <t>64,85</t>
  </si>
  <si>
    <t>0,1527323</t>
  </si>
  <si>
    <t>422,97</t>
  </si>
  <si>
    <t>64,60</t>
  </si>
  <si>
    <t>99,98%</t>
  </si>
  <si>
    <t>0,1601965</t>
  </si>
  <si>
    <t>379,11</t>
  </si>
  <si>
    <t>60,73</t>
  </si>
  <si>
    <t>20,18</t>
  </si>
  <si>
    <t>60,54</t>
  </si>
  <si>
    <t>12,0729800</t>
  </si>
  <si>
    <t>5,00</t>
  </si>
  <si>
    <t>60,36</t>
  </si>
  <si>
    <t xml:space="preserve"> 00007258 </t>
  </si>
  <si>
    <t>TIJOLO CERAMICO MACICO COMUM *5 X 10 X 20* CM (L X A X C)</t>
  </si>
  <si>
    <t>62,2905755</t>
  </si>
  <si>
    <t>59,80</t>
  </si>
  <si>
    <t xml:space="preserve"> MATED- 11282 </t>
  </si>
  <si>
    <t>BARRA AÇO CA-50 (BITOLA: 10,00 MM|MASSA LINEAR: 0 ,617 KG/M)</t>
  </si>
  <si>
    <t>5,8336740</t>
  </si>
  <si>
    <t>10,14</t>
  </si>
  <si>
    <t>59,15</t>
  </si>
  <si>
    <t>14,24</t>
  </si>
  <si>
    <t>56,96</t>
  </si>
  <si>
    <t xml:space="preserve"> 00037591 </t>
  </si>
  <si>
    <t>SUPORTE MAO-FRANCESA EM ACO, ABAS IGUAIS 40 CM, CAPACIDADE MINIMA 70 KG, BRANCO</t>
  </si>
  <si>
    <t>1,6394200</t>
  </si>
  <si>
    <t>34,57</t>
  </si>
  <si>
    <t>56,67</t>
  </si>
  <si>
    <t>0,24</t>
  </si>
  <si>
    <t>56,48</t>
  </si>
  <si>
    <t xml:space="preserve"> 00012016 </t>
  </si>
  <si>
    <t>CONDULETE EM PVC, TIPO "LB", SEM TAMPA, DE 1/2" OU 3/4"</t>
  </si>
  <si>
    <t>4,0670300</t>
  </si>
  <si>
    <t>12,94</t>
  </si>
  <si>
    <t>52,63</t>
  </si>
  <si>
    <t>99,99%</t>
  </si>
  <si>
    <t xml:space="preserve"> MATED- 8356 </t>
  </si>
  <si>
    <t>BARRA AÇO CA-50 (BITOLA: 6,30 MM|MASSA LINEAR: 0, 245 KG/M)</t>
  </si>
  <si>
    <t>4,8191220</t>
  </si>
  <si>
    <t>10,62</t>
  </si>
  <si>
    <t>51,18</t>
  </si>
  <si>
    <t>6,33</t>
  </si>
  <si>
    <t>50,64</t>
  </si>
  <si>
    <t>2,1941552</t>
  </si>
  <si>
    <t>23,06</t>
  </si>
  <si>
    <t>50,60</t>
  </si>
  <si>
    <t>0,0221127</t>
  </si>
  <si>
    <t>2.247,59</t>
  </si>
  <si>
    <t>49,70</t>
  </si>
  <si>
    <t>1,70</t>
  </si>
  <si>
    <t>47,60</t>
  </si>
  <si>
    <t xml:space="preserve"> 00043496 </t>
  </si>
  <si>
    <t>EPI - FAMILIA ELETRICISTA - MENSALISTA (ENCARGOS COMPLEMENTARES - COLETADO CAIXA)</t>
  </si>
  <si>
    <t>254,82</t>
  </si>
  <si>
    <t>46,78</t>
  </si>
  <si>
    <t xml:space="preserve"> MOED- 20144 </t>
  </si>
  <si>
    <t>ARMADOR</t>
  </si>
  <si>
    <t>2,1136485</t>
  </si>
  <si>
    <t>45,93</t>
  </si>
  <si>
    <t>0,36</t>
  </si>
  <si>
    <t>45,14</t>
  </si>
  <si>
    <t>1,3920000</t>
  </si>
  <si>
    <t>31,36</t>
  </si>
  <si>
    <t>43,65</t>
  </si>
  <si>
    <t>7,19</t>
  </si>
  <si>
    <t>43,14</t>
  </si>
  <si>
    <t xml:space="preserve"> MATED- 11285 </t>
  </si>
  <si>
    <t>BARRA AÇO CA-60 (BITOLA: 5,00 MM|MASSA LINEAR: 0, 154 KG/M)</t>
  </si>
  <si>
    <t>3,5509320</t>
  </si>
  <si>
    <t>41,30</t>
  </si>
  <si>
    <t xml:space="preserve"> 00011904 </t>
  </si>
  <si>
    <t>CABO TELEFONICO CCI 50, 4 PARES, USO INTERNO, SEM BLINDAGEM</t>
  </si>
  <si>
    <t>9,5187645</t>
  </si>
  <si>
    <t>4,33</t>
  </si>
  <si>
    <t>41,22</t>
  </si>
  <si>
    <t>2,9656600</t>
  </si>
  <si>
    <t>13,88</t>
  </si>
  <si>
    <t>41,16</t>
  </si>
  <si>
    <t>100,00%</t>
  </si>
  <si>
    <t xml:space="preserve"> MATED- 8357 </t>
  </si>
  <si>
    <t>BARRA AÇO CA-50 (BITOLA: 8,00 MM|MASSA LINEAR: 0, 395 KG/M)</t>
  </si>
  <si>
    <t>3,8045700</t>
  </si>
  <si>
    <t>40,40</t>
  </si>
  <si>
    <t>13,42</t>
  </si>
  <si>
    <t>40,26</t>
  </si>
  <si>
    <t xml:space="preserve"> 2490 </t>
  </si>
  <si>
    <t>Rompedor 56,0 pcm / 1150 ipm (atlas copco -tex 11 ou equivalente)</t>
  </si>
  <si>
    <t>5,1000000</t>
  </si>
  <si>
    <t>7,72</t>
  </si>
  <si>
    <t>39,37</t>
  </si>
  <si>
    <t>39,11</t>
  </si>
  <si>
    <t>0,3149910</t>
  </si>
  <si>
    <t>121,31</t>
  </si>
  <si>
    <t>38,21</t>
  </si>
  <si>
    <t>0,6960000</t>
  </si>
  <si>
    <t>53,69</t>
  </si>
  <si>
    <t>37,37</t>
  </si>
  <si>
    <t>2,4455967</t>
  </si>
  <si>
    <t>14,57</t>
  </si>
  <si>
    <t>35,63</t>
  </si>
  <si>
    <t xml:space="preserve"> MATED- 8358 </t>
  </si>
  <si>
    <t>BARRA AÇO CA-50 (BITOLA: 12,50 MM|MASSA LINEAR: 0 ,963 KG/M)</t>
  </si>
  <si>
    <t>9,65</t>
  </si>
  <si>
    <t>34,27</t>
  </si>
  <si>
    <t xml:space="preserve"> 00043472 </t>
  </si>
  <si>
    <t>FERRAMENTAS - FAMILIA ELETRICISTA - MENSALISTA (ENCARGOS COMPLEMENTARES - COLETADO CAIXA)</t>
  </si>
  <si>
    <t>186,05</t>
  </si>
  <si>
    <t>34,16</t>
  </si>
  <si>
    <t>17,3142612</t>
  </si>
  <si>
    <t>1,97</t>
  </si>
  <si>
    <t>34,11</t>
  </si>
  <si>
    <t>0,7208841</t>
  </si>
  <si>
    <t>45,36</t>
  </si>
  <si>
    <t>32,70</t>
  </si>
  <si>
    <t>1,0861977</t>
  </si>
  <si>
    <t>30,06</t>
  </si>
  <si>
    <t>32,65</t>
  </si>
  <si>
    <t xml:space="preserve"> 00000123 </t>
  </si>
  <si>
    <t>ADITIVO IMPERMEABILIZANTE DE PEGA NORMAL PARA ARGAMASSAS E CONCRETOS SEM ARMACAO, LIQUIDO E ISENTO DE CLORETOS</t>
  </si>
  <si>
    <t>4,3895579</t>
  </si>
  <si>
    <t>30,24</t>
  </si>
  <si>
    <t>2,7073200</t>
  </si>
  <si>
    <t>11,09</t>
  </si>
  <si>
    <t>30,02</t>
  </si>
  <si>
    <t xml:space="preserve"> 00040861 </t>
  </si>
  <si>
    <t>TRANSPORTE - MENSALISTA (COLETADO CAIXA)</t>
  </si>
  <si>
    <t>162,18</t>
  </si>
  <si>
    <t>29,78</t>
  </si>
  <si>
    <t xml:space="preserve"> MATED- 11281 </t>
  </si>
  <si>
    <t>BARRA AÇO CA-50 (BITOLA: 16,00 MM|MASSA LINEAR: 1 ,578 KG/M)</t>
  </si>
  <si>
    <t>3,0436560</t>
  </si>
  <si>
    <t>29,37</t>
  </si>
  <si>
    <t>100,01%</t>
  </si>
  <si>
    <t>0,01</t>
  </si>
  <si>
    <t>29,02</t>
  </si>
  <si>
    <t>15,84</t>
  </si>
  <si>
    <t>28,55</t>
  </si>
  <si>
    <t>3,1837171</t>
  </si>
  <si>
    <t>8,92</t>
  </si>
  <si>
    <t>28,40</t>
  </si>
  <si>
    <t>28,36</t>
  </si>
  <si>
    <t>28,35</t>
  </si>
  <si>
    <t>4,66</t>
  </si>
  <si>
    <t>27,96</t>
  </si>
  <si>
    <t>110,7275400</t>
  </si>
  <si>
    <t>27,68</t>
  </si>
  <si>
    <t>9,08</t>
  </si>
  <si>
    <t>27,24</t>
  </si>
  <si>
    <t xml:space="preserve"> 2463 </t>
  </si>
  <si>
    <t>Compressor 250 pcm (atlas copco - xa-120dd - 94,0 hp ou equivalente) Compressor 250 pcm (atlas copco - xa-120dd - 94,0 hp)</t>
  </si>
  <si>
    <t>1,7000000</t>
  </si>
  <si>
    <t>15,87</t>
  </si>
  <si>
    <t>26,98</t>
  </si>
  <si>
    <t>29,6000000</t>
  </si>
  <si>
    <t>0,89</t>
  </si>
  <si>
    <t>26,34</t>
  </si>
  <si>
    <t>26,22</t>
  </si>
  <si>
    <t>6,45</t>
  </si>
  <si>
    <t>25,80</t>
  </si>
  <si>
    <t>13,7929800</t>
  </si>
  <si>
    <t>1,84</t>
  </si>
  <si>
    <t>25,38</t>
  </si>
  <si>
    <t xml:space="preserve"> 00001870 </t>
  </si>
  <si>
    <t>CURVA 90 GRAUS, LONGA, DE PVC RIGIDO ROSCAVEL, DE 1/2", PARA ELETRODUTO</t>
  </si>
  <si>
    <t>7,8826900</t>
  </si>
  <si>
    <t>25,15</t>
  </si>
  <si>
    <t>21,4000000</t>
  </si>
  <si>
    <t>25,04</t>
  </si>
  <si>
    <t>2,88</t>
  </si>
  <si>
    <t>23,04</t>
  </si>
  <si>
    <t xml:space="preserve"> 00034557 </t>
  </si>
  <si>
    <t>TELA DE ACO SOLDADA GALVANIZADA/ZINCADA PARA ALVENARIA, FIO D = *1,20 A 1,70* MM, MALHA 15 X 15 MM, (C X L) *50 X 7,5* CM</t>
  </si>
  <si>
    <t>4,5586002</t>
  </si>
  <si>
    <t>4,87</t>
  </si>
  <si>
    <t>22,20</t>
  </si>
  <si>
    <t>5,54</t>
  </si>
  <si>
    <t>22,16</t>
  </si>
  <si>
    <t>21,96</t>
  </si>
  <si>
    <t>21,67</t>
  </si>
  <si>
    <t>10,0325367</t>
  </si>
  <si>
    <t>2,14</t>
  </si>
  <si>
    <t>21,47</t>
  </si>
  <si>
    <t>100,02%</t>
  </si>
  <si>
    <t>0,9211298</t>
  </si>
  <si>
    <t>22,74</t>
  </si>
  <si>
    <t>20,95</t>
  </si>
  <si>
    <t>24,68</t>
  </si>
  <si>
    <t>20,23</t>
  </si>
  <si>
    <t>14,39</t>
  </si>
  <si>
    <t>20,03</t>
  </si>
  <si>
    <t>0,12</t>
  </si>
  <si>
    <t>19,90</t>
  </si>
  <si>
    <t>18,94</t>
  </si>
  <si>
    <t>13,0000000</t>
  </si>
  <si>
    <t>1,42</t>
  </si>
  <si>
    <t>18,46</t>
  </si>
  <si>
    <t>0,97</t>
  </si>
  <si>
    <t>18,28</t>
  </si>
  <si>
    <t xml:space="preserve"> MATED- 11333 </t>
  </si>
  <si>
    <t>ARAME RECOZIDO (BITOLA: 18BWG|DIÂMETRO DO FIO: 1,25MM|MASSA LINEAR: 0, 01KG/M)</t>
  </si>
  <si>
    <t>0,6917400</t>
  </si>
  <si>
    <t>26,03</t>
  </si>
  <si>
    <t>18,01</t>
  </si>
  <si>
    <t xml:space="preserve"> MOED- 20129 </t>
  </si>
  <si>
    <t>AJUDANTE DE CARPINTEIRO</t>
  </si>
  <si>
    <t>1,0895004</t>
  </si>
  <si>
    <t>17,84</t>
  </si>
  <si>
    <t xml:space="preserve"> 00000096 </t>
  </si>
  <si>
    <t>ADAPTADOR PVC SOLDAVEL, COM FLANGE E ANEL DE VEDACAO, 25 MM X 3/4", PARA CAIXA D'AGUA</t>
  </si>
  <si>
    <t>17,67</t>
  </si>
  <si>
    <t>17,43</t>
  </si>
  <si>
    <t>1,56</t>
  </si>
  <si>
    <t>17,32</t>
  </si>
  <si>
    <t>2,7018274</t>
  </si>
  <si>
    <t>6,25</t>
  </si>
  <si>
    <t>16,89</t>
  </si>
  <si>
    <t>0,4666456</t>
  </si>
  <si>
    <t>35,64</t>
  </si>
  <si>
    <t xml:space="preserve"> EQED- 8483 </t>
  </si>
  <si>
    <t>BETONEIRA  (TIPO: ELÉTRICA|CAPACIDADE NOMINAL: 400L| CAPACIDADE DE MISTURA : 310L|MOTOR ELÉTRICO: TRIFÁSICO|POTÊNCIA: 2CV|CONSUMO: 1,5KWH| CARREGADOR MECÂNICO:  NÃO INCLUSO)</t>
  </si>
  <si>
    <t>5,9891716</t>
  </si>
  <si>
    <t>2,74</t>
  </si>
  <si>
    <t>16,41</t>
  </si>
  <si>
    <t>0,6912000</t>
  </si>
  <si>
    <t>23,73</t>
  </si>
  <si>
    <t>16,40</t>
  </si>
  <si>
    <t>0,5215127</t>
  </si>
  <si>
    <t>16,35</t>
  </si>
  <si>
    <t xml:space="preserve"> 00005103 </t>
  </si>
  <si>
    <t>CAIXA SIFONADA PVC, 100 X 100 X 50 MM, COM GRELHA REDONDA, BRANCA</t>
  </si>
  <si>
    <t>28,69</t>
  </si>
  <si>
    <t>16,24</t>
  </si>
  <si>
    <t>0,0025389</t>
  </si>
  <si>
    <t>6.380,14</t>
  </si>
  <si>
    <t>16,20</t>
  </si>
  <si>
    <t>15,93</t>
  </si>
  <si>
    <t>3,1852440</t>
  </si>
  <si>
    <t>4,96</t>
  </si>
  <si>
    <t>15,80</t>
  </si>
  <si>
    <t>3,10</t>
  </si>
  <si>
    <t>3,87</t>
  </si>
  <si>
    <t>15,48</t>
  </si>
  <si>
    <t xml:space="preserve"> MOED- 20039 </t>
  </si>
  <si>
    <t>AJUDANTE DE ARMADOR</t>
  </si>
  <si>
    <t>1,0568242</t>
  </si>
  <si>
    <t>14,62</t>
  </si>
  <si>
    <t>15,45</t>
  </si>
  <si>
    <t>14,33</t>
  </si>
  <si>
    <t>6,24</t>
  </si>
  <si>
    <t>0,0026208</t>
  </si>
  <si>
    <t>4.675,69</t>
  </si>
  <si>
    <t xml:space="preserve"> 00020254 </t>
  </si>
  <si>
    <t>CAIXA DE PASSAGEM METALICA, DE SOBREPOR, COM TAMPA APARAFUSADA, DIMENSOES 15 X 15 X *10* CM</t>
  </si>
  <si>
    <t>41,60</t>
  </si>
  <si>
    <t>11,80</t>
  </si>
  <si>
    <t xml:space="preserve"> ED-14646 </t>
  </si>
  <si>
    <t>EPI PARA AJUDANTE DE ELETRICISTA - HORISTA ( ENCARGOS COMPLEMENTARES)</t>
  </si>
  <si>
    <t>11,65</t>
  </si>
  <si>
    <t xml:space="preserve"> ED-14650 </t>
  </si>
  <si>
    <t>EPI PARA ELETRICISTA - HORISTA (ENCARGOS COMPLEMENTARES)</t>
  </si>
  <si>
    <t>1,9685582</t>
  </si>
  <si>
    <t>5,90</t>
  </si>
  <si>
    <t>11,61</t>
  </si>
  <si>
    <t>11,58</t>
  </si>
  <si>
    <t>0,5040000</t>
  </si>
  <si>
    <t>11,29</t>
  </si>
  <si>
    <t>11,16</t>
  </si>
  <si>
    <t>6,19</t>
  </si>
  <si>
    <t>5,49</t>
  </si>
  <si>
    <t>10,98</t>
  </si>
  <si>
    <t>7,2000000</t>
  </si>
  <si>
    <t>100,03%</t>
  </si>
  <si>
    <t>0,0417641</t>
  </si>
  <si>
    <t>257,79</t>
  </si>
  <si>
    <t>10,77</t>
  </si>
  <si>
    <t>10,73</t>
  </si>
  <si>
    <t>28,07</t>
  </si>
  <si>
    <t>9,77</t>
  </si>
  <si>
    <t>9,74</t>
  </si>
  <si>
    <t>2,90</t>
  </si>
  <si>
    <t>8,70</t>
  </si>
  <si>
    <t xml:space="preserve"> ED-14682 </t>
  </si>
  <si>
    <t>FERRAMENTAS PARA AJUDANTE DE ELETRICISTA - HORISTA ( ENCARGOS COMPLEMENTARES)</t>
  </si>
  <si>
    <t>0,99</t>
  </si>
  <si>
    <t>8,42</t>
  </si>
  <si>
    <t xml:space="preserve"> ED-14686 </t>
  </si>
  <si>
    <t>FERRAMENTAS PARA ELETRICISTA - HORISTA ( ENCARGOS COMPLEMENTARES)</t>
  </si>
  <si>
    <t>12,66</t>
  </si>
  <si>
    <t>7,16</t>
  </si>
  <si>
    <t xml:space="preserve"> ED-14648 </t>
  </si>
  <si>
    <t>EPI PARA CARPINTEIRO DE FORMA - HORISTA ( ENCARGOS COMPLEMENTARES)</t>
  </si>
  <si>
    <t>1,63</t>
  </si>
  <si>
    <t>7,10</t>
  </si>
  <si>
    <t>0,2304000</t>
  </si>
  <si>
    <t>30,20</t>
  </si>
  <si>
    <t>6,96</t>
  </si>
  <si>
    <t>0,2764800</t>
  </si>
  <si>
    <t>24,95</t>
  </si>
  <si>
    <t>6,90</t>
  </si>
  <si>
    <t>2,18</t>
  </si>
  <si>
    <t>6,54</t>
  </si>
  <si>
    <t>1,6359000</t>
  </si>
  <si>
    <t>0,2402947</t>
  </si>
  <si>
    <t>25,27</t>
  </si>
  <si>
    <t>6,07</t>
  </si>
  <si>
    <t>1,5659500</t>
  </si>
  <si>
    <t>3,82</t>
  </si>
  <si>
    <t>5,98</t>
  </si>
  <si>
    <t xml:space="preserve"> ED-5224 </t>
  </si>
  <si>
    <t>CURSO DE CAPACITAÇÃO PARA ELETRICISTA ( ENCARGOS COMPLEMENTARES) - HORISTA</t>
  </si>
  <si>
    <t>5,44</t>
  </si>
  <si>
    <t>0,87</t>
  </si>
  <si>
    <t>5,22</t>
  </si>
  <si>
    <t>5,10</t>
  </si>
  <si>
    <t>0,0640000</t>
  </si>
  <si>
    <t>79,14</t>
  </si>
  <si>
    <t>5,06</t>
  </si>
  <si>
    <t>0,0121737</t>
  </si>
  <si>
    <t>414,24</t>
  </si>
  <si>
    <t>5,04</t>
  </si>
  <si>
    <t>0,0003823</t>
  </si>
  <si>
    <t>12.809,43</t>
  </si>
  <si>
    <t>4,90</t>
  </si>
  <si>
    <t xml:space="preserve"> MATED- 8359 </t>
  </si>
  <si>
    <t>BARRA AÇO CA-50 (BITOLA: 20,00 MM|MASSA LINEAR: 2 ,466 KG/M)</t>
  </si>
  <si>
    <t>0,5072760</t>
  </si>
  <si>
    <t>1,21</t>
  </si>
  <si>
    <t>4,84</t>
  </si>
  <si>
    <t>52,4226780</t>
  </si>
  <si>
    <t>0,08</t>
  </si>
  <si>
    <t>4,19</t>
  </si>
  <si>
    <t xml:space="preserve"> ED-5225 </t>
  </si>
  <si>
    <t>CURSO DE CAPACITAÇÃO PARA AUXILIAR DE ELETRICISTA (ENCARGOS COMPLEMENTARES) - HORISTA</t>
  </si>
  <si>
    <t>0,49</t>
  </si>
  <si>
    <t>4,17</t>
  </si>
  <si>
    <t>0,9360000</t>
  </si>
  <si>
    <t>4,14</t>
  </si>
  <si>
    <t>16,2670000</t>
  </si>
  <si>
    <t>3,90</t>
  </si>
  <si>
    <t xml:space="preserve"> P9821 </t>
  </si>
  <si>
    <t>0,1310044</t>
  </si>
  <si>
    <t>3,63</t>
  </si>
  <si>
    <t>2,57</t>
  </si>
  <si>
    <t>3,58</t>
  </si>
  <si>
    <t xml:space="preserve"> MATED- 11284 </t>
  </si>
  <si>
    <t>BARRA AÇO CA-60 (BITOLA: 4,20 MM|MASSA LINEAR: 0, 109 KG/M)</t>
  </si>
  <si>
    <t>0,2536380</t>
  </si>
  <si>
    <t>12,19</t>
  </si>
  <si>
    <t>3,09</t>
  </si>
  <si>
    <t xml:space="preserve"> ED-14647 </t>
  </si>
  <si>
    <t>EPI PARA ARMADOR - HORISTA (ENCARGOS COMPLEMENTARES)</t>
  </si>
  <si>
    <t>2,96</t>
  </si>
  <si>
    <t>0,4147200</t>
  </si>
  <si>
    <t>6,92</t>
  </si>
  <si>
    <t>2,87</t>
  </si>
  <si>
    <t>0,0800984</t>
  </si>
  <si>
    <t>32,85</t>
  </si>
  <si>
    <t>2,63</t>
  </si>
  <si>
    <t>0,2160000</t>
  </si>
  <si>
    <t>2,55</t>
  </si>
  <si>
    <t>0,1848000</t>
  </si>
  <si>
    <t>13,77</t>
  </si>
  <si>
    <t>2,54</t>
  </si>
  <si>
    <t xml:space="preserve"> ED-14684 </t>
  </si>
  <si>
    <t>FERRAMENTAS PARA CARPINTEIRO DE FORMA - HORISTA (ENCARGOS COMPLEMENTARES)</t>
  </si>
  <si>
    <t>0,58</t>
  </si>
  <si>
    <t>2,53</t>
  </si>
  <si>
    <t>8,9600000</t>
  </si>
  <si>
    <t>2,42</t>
  </si>
  <si>
    <t>0,3203520</t>
  </si>
  <si>
    <t>6,95</t>
  </si>
  <si>
    <t>2,23</t>
  </si>
  <si>
    <t>0,0107220</t>
  </si>
  <si>
    <t>202,19</t>
  </si>
  <si>
    <t>2,17</t>
  </si>
  <si>
    <t>0,0607470</t>
  </si>
  <si>
    <t>34,46</t>
  </si>
  <si>
    <t>2,09</t>
  </si>
  <si>
    <t xml:space="preserve"> ED-14683 </t>
  </si>
  <si>
    <t>FERRAMENTAS PARA ARMADOR - HORISTA ( ENCARGOS COMPLEMENTARES)</t>
  </si>
  <si>
    <t>2,03</t>
  </si>
  <si>
    <t>46,63</t>
  </si>
  <si>
    <t>1,95</t>
  </si>
  <si>
    <t xml:space="preserve"> 00040331 </t>
  </si>
  <si>
    <t>ASSENTADOR DE MANILHAS</t>
  </si>
  <si>
    <t>0,1191569</t>
  </si>
  <si>
    <t>16,27</t>
  </si>
  <si>
    <t>1,94</t>
  </si>
  <si>
    <t>0,0000564</t>
  </si>
  <si>
    <t>33.469,61</t>
  </si>
  <si>
    <t>0,10</t>
  </si>
  <si>
    <t xml:space="preserve"> ED-14666 </t>
  </si>
  <si>
    <t>EPI PARA AJUDANTE DE CARPINTEIRO - HORISTA ( ENCARGOS COMPLEMENTARES)</t>
  </si>
  <si>
    <t>1,78</t>
  </si>
  <si>
    <t>0,41</t>
  </si>
  <si>
    <t>1,64</t>
  </si>
  <si>
    <t xml:space="preserve"> ED-14665 </t>
  </si>
  <si>
    <t>EPI PARA AJUDANTE DE ARMADOR - HORISTA ( ENCARGOS COMPLEMENTARES)</t>
  </si>
  <si>
    <t>1,48</t>
  </si>
  <si>
    <t>0,2000000</t>
  </si>
  <si>
    <t>6,40</t>
  </si>
  <si>
    <t>1,28</t>
  </si>
  <si>
    <t>0,0360000</t>
  </si>
  <si>
    <t>35,43</t>
  </si>
  <si>
    <t>0,0243475</t>
  </si>
  <si>
    <t>51,55</t>
  </si>
  <si>
    <t>1,26</t>
  </si>
  <si>
    <t>0,0852161</t>
  </si>
  <si>
    <t>0,0486949</t>
  </si>
  <si>
    <t>23,75</t>
  </si>
  <si>
    <t xml:space="preserve"> 00001879 </t>
  </si>
  <si>
    <t>CURVA 90 GRAUS, LONGA, DE PVC RIGIDO ROSCAVEL, DE 3/4", PARA ELETRODUTO</t>
  </si>
  <si>
    <t>3,23</t>
  </si>
  <si>
    <t>0,0626459</t>
  </si>
  <si>
    <t>17,50</t>
  </si>
  <si>
    <t>1,10</t>
  </si>
  <si>
    <t xml:space="preserve"> ED-14701 </t>
  </si>
  <si>
    <t>FERRAMENTAS PARA AJUDANTE DE ARMADOR - HORISTA (ENCARGOS COMPLEMENTARES)</t>
  </si>
  <si>
    <t>1,01</t>
  </si>
  <si>
    <t>11,43</t>
  </si>
  <si>
    <t xml:space="preserve"> MATED- 9299 </t>
  </si>
  <si>
    <t>ESPAÇADOR/ DISTANCIADOR (MATERIAL: PLÁSTICO/COBRIMENTO: 30MM/TIPO: CIRCULAR ENTADA LATERAL/BITOLA AÇO: MENOR OU IGUAL 12, 5MM)</t>
  </si>
  <si>
    <t>5,1649920</t>
  </si>
  <si>
    <t>0,17</t>
  </si>
  <si>
    <t>0,88</t>
  </si>
  <si>
    <t xml:space="preserve"> ED-5231 </t>
  </si>
  <si>
    <t>CURSO DE CAPACITAÇÃO PARA CARPINTEIRO DE FÔRMAS (ENCARGOS COMPLEMENTARES) - HORISTA</t>
  </si>
  <si>
    <t>0,20</t>
  </si>
  <si>
    <t>0,0611686</t>
  </si>
  <si>
    <t>13,64</t>
  </si>
  <si>
    <t>0,0251464</t>
  </si>
  <si>
    <t>0,0208820</t>
  </si>
  <si>
    <t>36,39</t>
  </si>
  <si>
    <t>0,76</t>
  </si>
  <si>
    <t>14,53</t>
  </si>
  <si>
    <t>0,71</t>
  </si>
  <si>
    <t xml:space="preserve"> 00013458 </t>
  </si>
  <si>
    <t>COMPACTADOR DE SOLOS DE PERCURSAO (SOQUETE) COM MOTOR A GASOLINA 4 TEMPOS DE 4 HP (4 CV)</t>
  </si>
  <si>
    <t>0,0000347</t>
  </si>
  <si>
    <t>18.907,32</t>
  </si>
  <si>
    <t>0,66</t>
  </si>
  <si>
    <t>0,94</t>
  </si>
  <si>
    <t>0,65</t>
  </si>
  <si>
    <t xml:space="preserve"> ED-14702 </t>
  </si>
  <si>
    <t>FERRAMENTAS PARA AJUDANTE DE CARPINTEIRO - HORISTA ( ENCARGOS COMPLEMENTARES)</t>
  </si>
  <si>
    <t>0,63</t>
  </si>
  <si>
    <t>55,47</t>
  </si>
  <si>
    <t>0,59</t>
  </si>
  <si>
    <t>20,85</t>
  </si>
  <si>
    <t>0,0166210</t>
  </si>
  <si>
    <t>29,06</t>
  </si>
  <si>
    <t>0,48</t>
  </si>
  <si>
    <t>0,0060440</t>
  </si>
  <si>
    <t>75,82</t>
  </si>
  <si>
    <t>0,46</t>
  </si>
  <si>
    <t xml:space="preserve"> ED-5228 </t>
  </si>
  <si>
    <t>CURSO DE CAPACITAÇÃO PARA ARMADOR ( ENCARGOS COMPLEMENTARES) - HORISTA</t>
  </si>
  <si>
    <t>0,42</t>
  </si>
  <si>
    <t>17,08</t>
  </si>
  <si>
    <t>29,03</t>
  </si>
  <si>
    <t>0,0053610</t>
  </si>
  <si>
    <t>59,39</t>
  </si>
  <si>
    <t>0,0108039</t>
  </si>
  <si>
    <t>28,92</t>
  </si>
  <si>
    <t>0,31</t>
  </si>
  <si>
    <t>0,0105770</t>
  </si>
  <si>
    <t>28,81</t>
  </si>
  <si>
    <t>0,30</t>
  </si>
  <si>
    <t xml:space="preserve"> MATED- 9300 </t>
  </si>
  <si>
    <t>ESPAÇADOR/ DISTANCIADOR (MATERIAL: PLÁSTICO/COBRIMENTO: 30MM/TIPO: CIRCULAR ENTADA LATERAL/BITOLA AÇO: MAIOR 12,5MM)</t>
  </si>
  <si>
    <t>0,9223200</t>
  </si>
  <si>
    <t>0,29</t>
  </si>
  <si>
    <t>20,91</t>
  </si>
  <si>
    <t>0,0090660</t>
  </si>
  <si>
    <t>27,75</t>
  </si>
  <si>
    <t>39,62</t>
  </si>
  <si>
    <t>0,0000133</t>
  </si>
  <si>
    <t>17.805,50</t>
  </si>
  <si>
    <t xml:space="preserve"> ED-5232 </t>
  </si>
  <si>
    <t>CURSO DE CAPACITAÇÃO PARA AJUDANTE DE CARPINTEIRO (ENCARGOS COMPLEMENTARES) - HORISTA</t>
  </si>
  <si>
    <t>0,18</t>
  </si>
  <si>
    <t>0,19</t>
  </si>
  <si>
    <t xml:space="preserve"> ED-5229 </t>
  </si>
  <si>
    <t>CURSO DE CAPACITAÇÃO PARA AJUDANTE DE ARMADOR (ENCARGOS COMPLEMENTARES) - HORISTA</t>
  </si>
  <si>
    <t>0,13</t>
  </si>
  <si>
    <t>0,0027000</t>
  </si>
  <si>
    <t>38,12</t>
  </si>
  <si>
    <t>0,0800000</t>
  </si>
  <si>
    <t>1,08</t>
  </si>
  <si>
    <t>0,09</t>
  </si>
  <si>
    <t>0,2860000</t>
  </si>
  <si>
    <t>0,0015110</t>
  </si>
  <si>
    <t>0,1300000</t>
  </si>
  <si>
    <t>0,04</t>
  </si>
  <si>
    <t>13,90</t>
  </si>
  <si>
    <t>24,73</t>
  </si>
  <si>
    <t>0,0013800</t>
  </si>
  <si>
    <t>22,11</t>
  </si>
  <si>
    <t>0,03</t>
  </si>
  <si>
    <t>0,0000409</t>
  </si>
  <si>
    <t>654,59</t>
  </si>
  <si>
    <t>0,0000600</t>
  </si>
  <si>
    <t>309,60</t>
  </si>
  <si>
    <t>0,02</t>
  </si>
  <si>
    <t>310,87</t>
  </si>
  <si>
    <t>0,0002400</t>
  </si>
  <si>
    <t>23,37</t>
  </si>
  <si>
    <t>0,0000819</t>
  </si>
  <si>
    <t>47,89</t>
  </si>
  <si>
    <t>37,91</t>
  </si>
  <si>
    <t>26,85</t>
  </si>
  <si>
    <t>Curva ABC de Serviços</t>
  </si>
  <si>
    <t>Valor  Unit</t>
  </si>
  <si>
    <t>Peso (%)</t>
  </si>
  <si>
    <t>Peso Acumulado (%)</t>
  </si>
  <si>
    <t>1,0</t>
  </si>
  <si>
    <t>10,07</t>
  </si>
  <si>
    <t>2.203,97</t>
  </si>
  <si>
    <t>162,72</t>
  </si>
  <si>
    <t>358.629,99</t>
  </si>
  <si>
    <t>6,23</t>
  </si>
  <si>
    <t>16,29</t>
  </si>
  <si>
    <t>1.150,62</t>
  </si>
  <si>
    <t>288,79</t>
  </si>
  <si>
    <t>332.287,54</t>
  </si>
  <si>
    <t>5,77</t>
  </si>
  <si>
    <t>22,06</t>
  </si>
  <si>
    <t>1.984,0</t>
  </si>
  <si>
    <t>152,69</t>
  </si>
  <si>
    <t>302.936,96</t>
  </si>
  <si>
    <t>5,26</t>
  </si>
  <si>
    <t>27,32</t>
  </si>
  <si>
    <t>11.317,25</t>
  </si>
  <si>
    <t>19,06</t>
  </si>
  <si>
    <t>215.706,78</t>
  </si>
  <si>
    <t>3,74</t>
  </si>
  <si>
    <t>31,07</t>
  </si>
  <si>
    <t>2.220,34</t>
  </si>
  <si>
    <t>91,75</t>
  </si>
  <si>
    <t>203.716,19</t>
  </si>
  <si>
    <t>3,54</t>
  </si>
  <si>
    <t>34,60</t>
  </si>
  <si>
    <t>165.583,11</t>
  </si>
  <si>
    <t>37,48</t>
  </si>
  <si>
    <t>1.030,23</t>
  </si>
  <si>
    <t>149,53</t>
  </si>
  <si>
    <t>154.050,29</t>
  </si>
  <si>
    <t>2,67</t>
  </si>
  <si>
    <t>40,15</t>
  </si>
  <si>
    <t>581,21</t>
  </si>
  <si>
    <t>208,87</t>
  </si>
  <si>
    <t>121.397,33</t>
  </si>
  <si>
    <t>2,11</t>
  </si>
  <si>
    <t>42,26</t>
  </si>
  <si>
    <t>123,56</t>
  </si>
  <si>
    <t>976,97</t>
  </si>
  <si>
    <t>120.714,41</t>
  </si>
  <si>
    <t>2,10</t>
  </si>
  <si>
    <t>44,35</t>
  </si>
  <si>
    <t>5.235,3</t>
  </si>
  <si>
    <t>22,86</t>
  </si>
  <si>
    <t>119.678,95</t>
  </si>
  <si>
    <t>2,08</t>
  </si>
  <si>
    <t>46,43</t>
  </si>
  <si>
    <t>113,38</t>
  </si>
  <si>
    <t>1.025,03</t>
  </si>
  <si>
    <t>116.217,90</t>
  </si>
  <si>
    <t>2,02</t>
  </si>
  <si>
    <t>48,45</t>
  </si>
  <si>
    <t>11.231,1</t>
  </si>
  <si>
    <t>9,83</t>
  </si>
  <si>
    <t>110.401,71</t>
  </si>
  <si>
    <t>50,37</t>
  </si>
  <si>
    <t>122,62</t>
  </si>
  <si>
    <t>900,04</t>
  </si>
  <si>
    <t>110.362,90</t>
  </si>
  <si>
    <t>52,28</t>
  </si>
  <si>
    <t>3.746,12</t>
  </si>
  <si>
    <t>28,25</t>
  </si>
  <si>
    <t>105.827,89</t>
  </si>
  <si>
    <t>54,12</t>
  </si>
  <si>
    <t>2.338,92</t>
  </si>
  <si>
    <t>39,06</t>
  </si>
  <si>
    <t>91.358,21</t>
  </si>
  <si>
    <t>55,71</t>
  </si>
  <si>
    <t>4.417,0</t>
  </si>
  <si>
    <t>20,67</t>
  </si>
  <si>
    <t>91.299,39</t>
  </si>
  <si>
    <t>57,29</t>
  </si>
  <si>
    <t>2.536,38</t>
  </si>
  <si>
    <t>31,32</t>
  </si>
  <si>
    <t>79.439,42</t>
  </si>
  <si>
    <t>1,38</t>
  </si>
  <si>
    <t>58,67</t>
  </si>
  <si>
    <t>557,5</t>
  </si>
  <si>
    <t>132,25</t>
  </si>
  <si>
    <t>73.729,37</t>
  </si>
  <si>
    <t>59,95</t>
  </si>
  <si>
    <t>2.880,0</t>
  </si>
  <si>
    <t>72.748,80</t>
  </si>
  <si>
    <t>61,21</t>
  </si>
  <si>
    <t>72,36</t>
  </si>
  <si>
    <t>928,73</t>
  </si>
  <si>
    <t>67.202,90</t>
  </si>
  <si>
    <t>62,38</t>
  </si>
  <si>
    <t>3.635,94</t>
  </si>
  <si>
    <t>18,48</t>
  </si>
  <si>
    <t>67.192,17</t>
  </si>
  <si>
    <t>63,55</t>
  </si>
  <si>
    <t>908,5</t>
  </si>
  <si>
    <t>72,61</t>
  </si>
  <si>
    <t>65.966,18</t>
  </si>
  <si>
    <t>1,15</t>
  </si>
  <si>
    <t>64,69</t>
  </si>
  <si>
    <t>1.344,1</t>
  </si>
  <si>
    <t>46,69</t>
  </si>
  <si>
    <t>62.756,02</t>
  </si>
  <si>
    <t>65,78</t>
  </si>
  <si>
    <t>432,1</t>
  </si>
  <si>
    <t>142,89</t>
  </si>
  <si>
    <t>61.742,76</t>
  </si>
  <si>
    <t>1,07</t>
  </si>
  <si>
    <t>66,85</t>
  </si>
  <si>
    <t>234,75</t>
  </si>
  <si>
    <t>260,89</t>
  </si>
  <si>
    <t>61.243,92</t>
  </si>
  <si>
    <t>1,06</t>
  </si>
  <si>
    <t>67,92</t>
  </si>
  <si>
    <t>255,0</t>
  </si>
  <si>
    <t>226,68</t>
  </si>
  <si>
    <t>57.803,40</t>
  </si>
  <si>
    <t>1,00</t>
  </si>
  <si>
    <t>68,92</t>
  </si>
  <si>
    <t>140,0</t>
  </si>
  <si>
    <t>394,43</t>
  </si>
  <si>
    <t>55.220,20</t>
  </si>
  <si>
    <t>69,88</t>
  </si>
  <si>
    <t>3.091,04</t>
  </si>
  <si>
    <t>16,61</t>
  </si>
  <si>
    <t>51.342,17</t>
  </si>
  <si>
    <t>941,16</t>
  </si>
  <si>
    <t>47,85</t>
  </si>
  <si>
    <t>45.034,50</t>
  </si>
  <si>
    <t>0,78</t>
  </si>
  <si>
    <t>71,55</t>
  </si>
  <si>
    <t>2.424,77</t>
  </si>
  <si>
    <t>42.845,68</t>
  </si>
  <si>
    <t>0,74</t>
  </si>
  <si>
    <t>72,30</t>
  </si>
  <si>
    <t>106,43</t>
  </si>
  <si>
    <t>397,69</t>
  </si>
  <si>
    <t>42.326,14</t>
  </si>
  <si>
    <t>0,73</t>
  </si>
  <si>
    <t>73,03</t>
  </si>
  <si>
    <t>496,13</t>
  </si>
  <si>
    <t>80,23</t>
  </si>
  <si>
    <t>39.804,50</t>
  </si>
  <si>
    <t>0,69</t>
  </si>
  <si>
    <t>73,72</t>
  </si>
  <si>
    <t>272,67</t>
  </si>
  <si>
    <t>141,83</t>
  </si>
  <si>
    <t>38.672,78</t>
  </si>
  <si>
    <t>0,67</t>
  </si>
  <si>
    <t>74,39</t>
  </si>
  <si>
    <t>1.679,5</t>
  </si>
  <si>
    <t>22,84</t>
  </si>
  <si>
    <t>38.359,78</t>
  </si>
  <si>
    <t>75,06</t>
  </si>
  <si>
    <t>948,73</t>
  </si>
  <si>
    <t>36.165,58</t>
  </si>
  <si>
    <t>75,69</t>
  </si>
  <si>
    <t>7.200,0</t>
  </si>
  <si>
    <t>4,92</t>
  </si>
  <si>
    <t>35.424,00</t>
  </si>
  <si>
    <t>0,62</t>
  </si>
  <si>
    <t>76,30</t>
  </si>
  <si>
    <t>2.233,2</t>
  </si>
  <si>
    <t>15,59</t>
  </si>
  <si>
    <t>34.815,58</t>
  </si>
  <si>
    <t>0,60</t>
  </si>
  <si>
    <t>76,91</t>
  </si>
  <si>
    <t>234,0</t>
  </si>
  <si>
    <t>141,86</t>
  </si>
  <si>
    <t>33.195,24</t>
  </si>
  <si>
    <t>77,48</t>
  </si>
  <si>
    <t>68,41</t>
  </si>
  <si>
    <t>29.559,96</t>
  </si>
  <si>
    <t>78,00</t>
  </si>
  <si>
    <t>752,12</t>
  </si>
  <si>
    <t>37,79</t>
  </si>
  <si>
    <t>28.422,61</t>
  </si>
  <si>
    <t>78,49</t>
  </si>
  <si>
    <t>29,94</t>
  </si>
  <si>
    <t>28.178,33</t>
  </si>
  <si>
    <t>78,98</t>
  </si>
  <si>
    <t>340,45</t>
  </si>
  <si>
    <t>81,66</t>
  </si>
  <si>
    <t>27.801,14</t>
  </si>
  <si>
    <t>79,46</t>
  </si>
  <si>
    <t>20,44</t>
  </si>
  <si>
    <t>27.473,40</t>
  </si>
  <si>
    <t>79,94</t>
  </si>
  <si>
    <t>1.421,4</t>
  </si>
  <si>
    <t>19,28</t>
  </si>
  <si>
    <t>27.404,59</t>
  </si>
  <si>
    <t>80,41</t>
  </si>
  <si>
    <t>575,0</t>
  </si>
  <si>
    <t>46,56</t>
  </si>
  <si>
    <t>26.772,00</t>
  </si>
  <si>
    <t>80,88</t>
  </si>
  <si>
    <t>144,09</t>
  </si>
  <si>
    <t>176,66</t>
  </si>
  <si>
    <t>25.454,93</t>
  </si>
  <si>
    <t>0,44</t>
  </si>
  <si>
    <t>81,32</t>
  </si>
  <si>
    <t>20,0</t>
  </si>
  <si>
    <t>1.224,24</t>
  </si>
  <si>
    <t>24.484,80</t>
  </si>
  <si>
    <t>0,43</t>
  </si>
  <si>
    <t>81,75</t>
  </si>
  <si>
    <t>340,08</t>
  </si>
  <si>
    <t>70,59</t>
  </si>
  <si>
    <t>24.006,24</t>
  </si>
  <si>
    <t>82,16</t>
  </si>
  <si>
    <t>102,0</t>
  </si>
  <si>
    <t>233,84</t>
  </si>
  <si>
    <t>23.851,68</t>
  </si>
  <si>
    <t>82,58</t>
  </si>
  <si>
    <t>1.231,4</t>
  </si>
  <si>
    <t>22.867,09</t>
  </si>
  <si>
    <t>82,97</t>
  </si>
  <si>
    <t>1.122,2</t>
  </si>
  <si>
    <t>20,09</t>
  </si>
  <si>
    <t>22.544,99</t>
  </si>
  <si>
    <t>0,39</t>
  </si>
  <si>
    <t>1.111,13</t>
  </si>
  <si>
    <t>22.222,60</t>
  </si>
  <si>
    <t>83,75</t>
  </si>
  <si>
    <t>261,81</t>
  </si>
  <si>
    <t>80,08</t>
  </si>
  <si>
    <t>20.965,74</t>
  </si>
  <si>
    <t>84,12</t>
  </si>
  <si>
    <t>14,7</t>
  </si>
  <si>
    <t>1.395,84</t>
  </si>
  <si>
    <t>20.518,84</t>
  </si>
  <si>
    <t>84,47</t>
  </si>
  <si>
    <t>25,29</t>
  </si>
  <si>
    <t>796,24</t>
  </si>
  <si>
    <t>20.136,90</t>
  </si>
  <si>
    <t>84,82</t>
  </si>
  <si>
    <t>282,48</t>
  </si>
  <si>
    <t>71,24</t>
  </si>
  <si>
    <t>20.123,87</t>
  </si>
  <si>
    <t>85,17</t>
  </si>
  <si>
    <t>4,0</t>
  </si>
  <si>
    <t>5.000,77</t>
  </si>
  <si>
    <t>20.003,08</t>
  </si>
  <si>
    <t>85,52</t>
  </si>
  <si>
    <t>1.245,9</t>
  </si>
  <si>
    <t>16,02</t>
  </si>
  <si>
    <t>19.959,31</t>
  </si>
  <si>
    <t>85,86</t>
  </si>
  <si>
    <t>44,0</t>
  </si>
  <si>
    <t>413,02</t>
  </si>
  <si>
    <t>18.172,88</t>
  </si>
  <si>
    <t>86,18</t>
  </si>
  <si>
    <t>18,65</t>
  </si>
  <si>
    <t>950,92</t>
  </si>
  <si>
    <t>17.734,65</t>
  </si>
  <si>
    <t>86,49</t>
  </si>
  <si>
    <t>1.550,0</t>
  </si>
  <si>
    <t>16.957,00</t>
  </si>
  <si>
    <t>86,78</t>
  </si>
  <si>
    <t>20,73</t>
  </si>
  <si>
    <t>807,92</t>
  </si>
  <si>
    <t>16.748,18</t>
  </si>
  <si>
    <t>87,07</t>
  </si>
  <si>
    <t>304,69</t>
  </si>
  <si>
    <t>54,36</t>
  </si>
  <si>
    <t>16.562,94</t>
  </si>
  <si>
    <t>87,36</t>
  </si>
  <si>
    <t>9.592,2</t>
  </si>
  <si>
    <t>15.731,20</t>
  </si>
  <si>
    <t>87,63</t>
  </si>
  <si>
    <t>739,26</t>
  </si>
  <si>
    <t>14.785,20</t>
  </si>
  <si>
    <t>0,26</t>
  </si>
  <si>
    <t>87,89</t>
  </si>
  <si>
    <t>1.614,89</t>
  </si>
  <si>
    <t>8,55</t>
  </si>
  <si>
    <t>13.807,30</t>
  </si>
  <si>
    <t>88,13</t>
  </si>
  <si>
    <t>871,7</t>
  </si>
  <si>
    <t>15,74</t>
  </si>
  <si>
    <t>13.720,55</t>
  </si>
  <si>
    <t>88,37</t>
  </si>
  <si>
    <t>116,88</t>
  </si>
  <si>
    <t>116,52</t>
  </si>
  <si>
    <t>13.618,85</t>
  </si>
  <si>
    <t>88,61</t>
  </si>
  <si>
    <t>167,97</t>
  </si>
  <si>
    <t>80,95</t>
  </si>
  <si>
    <t>13.597,17</t>
  </si>
  <si>
    <t>88,84</t>
  </si>
  <si>
    <t>39,66</t>
  </si>
  <si>
    <t>341,17</t>
  </si>
  <si>
    <t>13.530,80</t>
  </si>
  <si>
    <t>0,23</t>
  </si>
  <si>
    <t>89,08</t>
  </si>
  <si>
    <t>530,23</t>
  </si>
  <si>
    <t>25,17</t>
  </si>
  <si>
    <t>13.345,88</t>
  </si>
  <si>
    <t>89,31</t>
  </si>
  <si>
    <t>15,0</t>
  </si>
  <si>
    <t>887,66</t>
  </si>
  <si>
    <t>13.314,90</t>
  </si>
  <si>
    <t>89,54</t>
  </si>
  <si>
    <t>14,4</t>
  </si>
  <si>
    <t>922,52</t>
  </si>
  <si>
    <t>13.284,28</t>
  </si>
  <si>
    <t>89,77</t>
  </si>
  <si>
    <t>109,12</t>
  </si>
  <si>
    <t>12.753,94</t>
  </si>
  <si>
    <t>0,22</t>
  </si>
  <si>
    <t>89,99</t>
  </si>
  <si>
    <t>1.335,27</t>
  </si>
  <si>
    <t>8,97</t>
  </si>
  <si>
    <t>11.977,37</t>
  </si>
  <si>
    <t>0,21</t>
  </si>
  <si>
    <t>90,20</t>
  </si>
  <si>
    <t>194,74</t>
  </si>
  <si>
    <t>60,80</t>
  </si>
  <si>
    <t>11.840,19</t>
  </si>
  <si>
    <t>90,40</t>
  </si>
  <si>
    <t>11,45</t>
  </si>
  <si>
    <t>1.030,45</t>
  </si>
  <si>
    <t>11.798,65</t>
  </si>
  <si>
    <t>90,61</t>
  </si>
  <si>
    <t>87,5</t>
  </si>
  <si>
    <t>129,80</t>
  </si>
  <si>
    <t>11.357,50</t>
  </si>
  <si>
    <t>90,81</t>
  </si>
  <si>
    <t>11.334,47</t>
  </si>
  <si>
    <t>91,00</t>
  </si>
  <si>
    <t>4,53</t>
  </si>
  <si>
    <t>10.984,20</t>
  </si>
  <si>
    <t>91,19</t>
  </si>
  <si>
    <t>64,82</t>
  </si>
  <si>
    <t>160,32</t>
  </si>
  <si>
    <t>10.391,94</t>
  </si>
  <si>
    <t>91,37</t>
  </si>
  <si>
    <t>472,3</t>
  </si>
  <si>
    <t>21,82</t>
  </si>
  <si>
    <t>10.305,58</t>
  </si>
  <si>
    <t>91,55</t>
  </si>
  <si>
    <t>18,0</t>
  </si>
  <si>
    <t>553,58</t>
  </si>
  <si>
    <t>9.964,44</t>
  </si>
  <si>
    <t>91,73</t>
  </si>
  <si>
    <t>9.826,55</t>
  </si>
  <si>
    <t>91,90</t>
  </si>
  <si>
    <t>69,11</t>
  </si>
  <si>
    <t>9.675,40</t>
  </si>
  <si>
    <t>92,06</t>
  </si>
  <si>
    <t>21,0</t>
  </si>
  <si>
    <t>434,35</t>
  </si>
  <si>
    <t>9.121,35</t>
  </si>
  <si>
    <t>0,16</t>
  </si>
  <si>
    <t>92,22</t>
  </si>
  <si>
    <t>16,0</t>
  </si>
  <si>
    <t>550,63</t>
  </si>
  <si>
    <t>8.810,08</t>
  </si>
  <si>
    <t>0,15</t>
  </si>
  <si>
    <t>92,38</t>
  </si>
  <si>
    <t>36,0</t>
  </si>
  <si>
    <t>241,15</t>
  </si>
  <si>
    <t>8.681,40</t>
  </si>
  <si>
    <t>92,53</t>
  </si>
  <si>
    <t>80,0</t>
  </si>
  <si>
    <t>108,51</t>
  </si>
  <si>
    <t>8.680,80</t>
  </si>
  <si>
    <t>92,68</t>
  </si>
  <si>
    <t>8.477,67</t>
  </si>
  <si>
    <t>92,82</t>
  </si>
  <si>
    <t>250,0</t>
  </si>
  <si>
    <t>32,26</t>
  </si>
  <si>
    <t>8.065,00</t>
  </si>
  <si>
    <t>0,14</t>
  </si>
  <si>
    <t>92,96</t>
  </si>
  <si>
    <t>8.004,17</t>
  </si>
  <si>
    <t>93,10</t>
  </si>
  <si>
    <t>76,9</t>
  </si>
  <si>
    <t>103,87</t>
  </si>
  <si>
    <t>7.987,60</t>
  </si>
  <si>
    <t>93,24</t>
  </si>
  <si>
    <t>319,74</t>
  </si>
  <si>
    <t>24,60</t>
  </si>
  <si>
    <t>7.865,60</t>
  </si>
  <si>
    <t>93,38</t>
  </si>
  <si>
    <t>225,18</t>
  </si>
  <si>
    <t>34,62</t>
  </si>
  <si>
    <t>7.795,73</t>
  </si>
  <si>
    <t>93,51</t>
  </si>
  <si>
    <t>6,0</t>
  </si>
  <si>
    <t>1.260,19</t>
  </si>
  <si>
    <t>7.561,14</t>
  </si>
  <si>
    <t>93,65</t>
  </si>
  <si>
    <t>172,0</t>
  </si>
  <si>
    <t>41,14</t>
  </si>
  <si>
    <t>7.076,08</t>
  </si>
  <si>
    <t>93,77</t>
  </si>
  <si>
    <t>82,0</t>
  </si>
  <si>
    <t>84,44</t>
  </si>
  <si>
    <t>6.924,08</t>
  </si>
  <si>
    <t>93,89</t>
  </si>
  <si>
    <t>481,5</t>
  </si>
  <si>
    <t>6.899,89</t>
  </si>
  <si>
    <t>94,01</t>
  </si>
  <si>
    <t>35,0</t>
  </si>
  <si>
    <t>196,26</t>
  </si>
  <si>
    <t>6.869,10</t>
  </si>
  <si>
    <t>94,13</t>
  </si>
  <si>
    <t>70,8</t>
  </si>
  <si>
    <t>95,83</t>
  </si>
  <si>
    <t>6.784,76</t>
  </si>
  <si>
    <t>94,25</t>
  </si>
  <si>
    <t>0,11</t>
  </si>
  <si>
    <t>94,36</t>
  </si>
  <si>
    <t>17,0</t>
  </si>
  <si>
    <t>378,14</t>
  </si>
  <si>
    <t>6.428,38</t>
  </si>
  <si>
    <t>94,47</t>
  </si>
  <si>
    <t>5,0</t>
  </si>
  <si>
    <t>1.274,82</t>
  </si>
  <si>
    <t>6.374,10</t>
  </si>
  <si>
    <t>94,58</t>
  </si>
  <si>
    <t>666,27</t>
  </si>
  <si>
    <t>6.049,73</t>
  </si>
  <si>
    <t>94,69</t>
  </si>
  <si>
    <t>130,0</t>
  </si>
  <si>
    <t>45,58</t>
  </si>
  <si>
    <t>5.925,40</t>
  </si>
  <si>
    <t>94,79</t>
  </si>
  <si>
    <t>398,4</t>
  </si>
  <si>
    <t>14,76</t>
  </si>
  <si>
    <t>5.880,38</t>
  </si>
  <si>
    <t>94,89</t>
  </si>
  <si>
    <t>285,2</t>
  </si>
  <si>
    <t>20,38</t>
  </si>
  <si>
    <t>5.812,37</t>
  </si>
  <si>
    <t>94,99</t>
  </si>
  <si>
    <t>3,0</t>
  </si>
  <si>
    <t>1.847,09</t>
  </si>
  <si>
    <t>5.541,27</t>
  </si>
  <si>
    <t>95,09</t>
  </si>
  <si>
    <t>5,73</t>
  </si>
  <si>
    <t>960,31</t>
  </si>
  <si>
    <t>5.502,57</t>
  </si>
  <si>
    <t>95,19</t>
  </si>
  <si>
    <t>5.455,16</t>
  </si>
  <si>
    <t>95,28</t>
  </si>
  <si>
    <t>2,0</t>
  </si>
  <si>
    <t>2.690,50</t>
  </si>
  <si>
    <t>5.381,00</t>
  </si>
  <si>
    <t>95,37</t>
  </si>
  <si>
    <t>22,0</t>
  </si>
  <si>
    <t>244,39</t>
  </si>
  <si>
    <t>5.376,58</t>
  </si>
  <si>
    <t>95,47</t>
  </si>
  <si>
    <t>5.372,06</t>
  </si>
  <si>
    <t>95,56</t>
  </si>
  <si>
    <t>131,64</t>
  </si>
  <si>
    <t>36,91</t>
  </si>
  <si>
    <t>4.858,83</t>
  </si>
  <si>
    <t>95,64</t>
  </si>
  <si>
    <t>1.616,63</t>
  </si>
  <si>
    <t>4.849,89</t>
  </si>
  <si>
    <t>95,73</t>
  </si>
  <si>
    <t>310,0</t>
  </si>
  <si>
    <t>15,64</t>
  </si>
  <si>
    <t>4.848,40</t>
  </si>
  <si>
    <t>95,81</t>
  </si>
  <si>
    <t>308,0</t>
  </si>
  <si>
    <t>15,32</t>
  </si>
  <si>
    <t>4.718,56</t>
  </si>
  <si>
    <t>95,89</t>
  </si>
  <si>
    <t>905,15</t>
  </si>
  <si>
    <t>4.525,75</t>
  </si>
  <si>
    <t>95,97</t>
  </si>
  <si>
    <t>167,0</t>
  </si>
  <si>
    <t>27,04</t>
  </si>
  <si>
    <t>4.515,68</t>
  </si>
  <si>
    <t>96,05</t>
  </si>
  <si>
    <t>8,19</t>
  </si>
  <si>
    <t>542,29</t>
  </si>
  <si>
    <t>4.441,35</t>
  </si>
  <si>
    <t>96,13</t>
  </si>
  <si>
    <t>249,21</t>
  </si>
  <si>
    <t>17,40</t>
  </si>
  <si>
    <t>4.336,25</t>
  </si>
  <si>
    <t>96,20</t>
  </si>
  <si>
    <t>26,0</t>
  </si>
  <si>
    <t>165,38</t>
  </si>
  <si>
    <t>4.299,88</t>
  </si>
  <si>
    <t>96,28</t>
  </si>
  <si>
    <t>267,76</t>
  </si>
  <si>
    <t>4.284,16</t>
  </si>
  <si>
    <t>96,35</t>
  </si>
  <si>
    <t>31,91</t>
  </si>
  <si>
    <t>127,09</t>
  </si>
  <si>
    <t>4.055,44</t>
  </si>
  <si>
    <t>96,42</t>
  </si>
  <si>
    <t>5,82</t>
  </si>
  <si>
    <t>693,88</t>
  </si>
  <si>
    <t>4.038,38</t>
  </si>
  <si>
    <t>96,49</t>
  </si>
  <si>
    <t>74,0</t>
  </si>
  <si>
    <t>54,46</t>
  </si>
  <si>
    <t>4.030,04</t>
  </si>
  <si>
    <t>96,56</t>
  </si>
  <si>
    <t>150,0</t>
  </si>
  <si>
    <t>26,61</t>
  </si>
  <si>
    <t>3.991,50</t>
  </si>
  <si>
    <t>96,63</t>
  </si>
  <si>
    <t>180,0</t>
  </si>
  <si>
    <t>21,77</t>
  </si>
  <si>
    <t>3.918,60</t>
  </si>
  <si>
    <t>96,70</t>
  </si>
  <si>
    <t>350,0</t>
  </si>
  <si>
    <t>11,19</t>
  </si>
  <si>
    <t>3.916,50</t>
  </si>
  <si>
    <t>96,77</t>
  </si>
  <si>
    <t>976,14</t>
  </si>
  <si>
    <t>3.904,56</t>
  </si>
  <si>
    <t>96,84</t>
  </si>
  <si>
    <t>53,73</t>
  </si>
  <si>
    <t>71,29</t>
  </si>
  <si>
    <t>3.830,41</t>
  </si>
  <si>
    <t>96,90</t>
  </si>
  <si>
    <t>28,0</t>
  </si>
  <si>
    <t>136,42</t>
  </si>
  <si>
    <t>3.819,76</t>
  </si>
  <si>
    <t>96,97</t>
  </si>
  <si>
    <t>220,07</t>
  </si>
  <si>
    <t>16,81</t>
  </si>
  <si>
    <t>3.699,37</t>
  </si>
  <si>
    <t>0,06</t>
  </si>
  <si>
    <t>97,03</t>
  </si>
  <si>
    <t>245,2</t>
  </si>
  <si>
    <t>15,03</t>
  </si>
  <si>
    <t>3.685,35</t>
  </si>
  <si>
    <t>97,10</t>
  </si>
  <si>
    <t>646,0</t>
  </si>
  <si>
    <t>5,69</t>
  </si>
  <si>
    <t>3.675,74</t>
  </si>
  <si>
    <t>97,16</t>
  </si>
  <si>
    <t>183,16</t>
  </si>
  <si>
    <t>19,92</t>
  </si>
  <si>
    <t>3.648,54</t>
  </si>
  <si>
    <t>97,22</t>
  </si>
  <si>
    <t>10,0</t>
  </si>
  <si>
    <t>362,66</t>
  </si>
  <si>
    <t>3.626,60</t>
  </si>
  <si>
    <t>97,29</t>
  </si>
  <si>
    <t>639,33</t>
  </si>
  <si>
    <t>3.196,65</t>
  </si>
  <si>
    <t>97,34</t>
  </si>
  <si>
    <t>48,55</t>
  </si>
  <si>
    <t>3.147,01</t>
  </si>
  <si>
    <t>0,05</t>
  </si>
  <si>
    <t>97,40</t>
  </si>
  <si>
    <t>380,0</t>
  </si>
  <si>
    <t>8,13</t>
  </si>
  <si>
    <t>3.089,40</t>
  </si>
  <si>
    <t>97,45</t>
  </si>
  <si>
    <t>550,0</t>
  </si>
  <si>
    <t>5,52</t>
  </si>
  <si>
    <t>3.036,00</t>
  </si>
  <si>
    <t>97,50</t>
  </si>
  <si>
    <t>187,45</t>
  </si>
  <si>
    <t>2.999,20</t>
  </si>
  <si>
    <t>97,56</t>
  </si>
  <si>
    <t>1.425,60</t>
  </si>
  <si>
    <t>2.851,20</t>
  </si>
  <si>
    <t>97,61</t>
  </si>
  <si>
    <t>135,05</t>
  </si>
  <si>
    <t>2.836,05</t>
  </si>
  <si>
    <t>97,66</t>
  </si>
  <si>
    <t>399,72</t>
  </si>
  <si>
    <t>2.782,05</t>
  </si>
  <si>
    <t>97,70</t>
  </si>
  <si>
    <t>48,7</t>
  </si>
  <si>
    <t>56,37</t>
  </si>
  <si>
    <t>2.745,21</t>
  </si>
  <si>
    <t>97,75</t>
  </si>
  <si>
    <t>172,91</t>
  </si>
  <si>
    <t>2.593,65</t>
  </si>
  <si>
    <t>97,80</t>
  </si>
  <si>
    <t>147,25</t>
  </si>
  <si>
    <t>17,18</t>
  </si>
  <si>
    <t>2.529,75</t>
  </si>
  <si>
    <t>97,84</t>
  </si>
  <si>
    <t>8,0</t>
  </si>
  <si>
    <t>314,81</t>
  </si>
  <si>
    <t>2.518,48</t>
  </si>
  <si>
    <t>97,88</t>
  </si>
  <si>
    <t>79,0</t>
  </si>
  <si>
    <t>31,47</t>
  </si>
  <si>
    <t>2.486,13</t>
  </si>
  <si>
    <t>97,93</t>
  </si>
  <si>
    <t>52,0</t>
  </si>
  <si>
    <t>46,30</t>
  </si>
  <si>
    <t>2.407,60</t>
  </si>
  <si>
    <t>97,97</t>
  </si>
  <si>
    <t>45,0</t>
  </si>
  <si>
    <t>51,20</t>
  </si>
  <si>
    <t>2.304,00</t>
  </si>
  <si>
    <t>98,01</t>
  </si>
  <si>
    <t>163,0</t>
  </si>
  <si>
    <t>14,07</t>
  </si>
  <si>
    <t>2.293,41</t>
  </si>
  <si>
    <t>98,05</t>
  </si>
  <si>
    <t>61,58</t>
  </si>
  <si>
    <t>2.216,88</t>
  </si>
  <si>
    <t>98,09</t>
  </si>
  <si>
    <t>970,96</t>
  </si>
  <si>
    <t>2,27</t>
  </si>
  <si>
    <t>2.204,07</t>
  </si>
  <si>
    <t>98,13</t>
  </si>
  <si>
    <t>14,0</t>
  </si>
  <si>
    <t>154,66</t>
  </si>
  <si>
    <t>2.165,24</t>
  </si>
  <si>
    <t>98,16</t>
  </si>
  <si>
    <t>567,0</t>
  </si>
  <si>
    <t>3,75</t>
  </si>
  <si>
    <t>2.126,25</t>
  </si>
  <si>
    <t>98,20</t>
  </si>
  <si>
    <t>2.008,94</t>
  </si>
  <si>
    <t>98,23</t>
  </si>
  <si>
    <t>1.987,50</t>
  </si>
  <si>
    <t>98,27</t>
  </si>
  <si>
    <t>494,38</t>
  </si>
  <si>
    <t>1.977,52</t>
  </si>
  <si>
    <t>98,30</t>
  </si>
  <si>
    <t>79,68</t>
  </si>
  <si>
    <t>1.970,48</t>
  </si>
  <si>
    <t>98,34</t>
  </si>
  <si>
    <t>132,05</t>
  </si>
  <si>
    <t>1.968,86</t>
  </si>
  <si>
    <t>98,37</t>
  </si>
  <si>
    <t>204,0</t>
  </si>
  <si>
    <t>9,52</t>
  </si>
  <si>
    <t>1.942,08</t>
  </si>
  <si>
    <t>98,41</t>
  </si>
  <si>
    <t>23,61</t>
  </si>
  <si>
    <t>1.939,79</t>
  </si>
  <si>
    <t>98,44</t>
  </si>
  <si>
    <t>1.926,53</t>
  </si>
  <si>
    <t>98,47</t>
  </si>
  <si>
    <t>99,0</t>
  </si>
  <si>
    <t>19,38</t>
  </si>
  <si>
    <t>1.918,62</t>
  </si>
  <si>
    <t>98,51</t>
  </si>
  <si>
    <t>105,78</t>
  </si>
  <si>
    <t>1.904,04</t>
  </si>
  <si>
    <t>98,54</t>
  </si>
  <si>
    <t>9,0</t>
  </si>
  <si>
    <t>1.790,82</t>
  </si>
  <si>
    <t>98,57</t>
  </si>
  <si>
    <t>1.694,62</t>
  </si>
  <si>
    <t>98,60</t>
  </si>
  <si>
    <t>112,06</t>
  </si>
  <si>
    <t>1.680,90</t>
  </si>
  <si>
    <t>98,63</t>
  </si>
  <si>
    <t>547,85</t>
  </si>
  <si>
    <t>1.643,55</t>
  </si>
  <si>
    <t>98,66</t>
  </si>
  <si>
    <t>95,85</t>
  </si>
  <si>
    <t>1.629,45</t>
  </si>
  <si>
    <t>98,69</t>
  </si>
  <si>
    <t>98,71</t>
  </si>
  <si>
    <t>7,0</t>
  </si>
  <si>
    <t>228,71</t>
  </si>
  <si>
    <t>1.600,97</t>
  </si>
  <si>
    <t>98,74</t>
  </si>
  <si>
    <t>42,88</t>
  </si>
  <si>
    <t>1.500,80</t>
  </si>
  <si>
    <t>98,77</t>
  </si>
  <si>
    <t>98,79</t>
  </si>
  <si>
    <t>100,36</t>
  </si>
  <si>
    <t>1.405,04</t>
  </si>
  <si>
    <t>98,82</t>
  </si>
  <si>
    <t>66,7</t>
  </si>
  <si>
    <t>20,64</t>
  </si>
  <si>
    <t>1.376,68</t>
  </si>
  <si>
    <t>98,84</t>
  </si>
  <si>
    <t>159,8</t>
  </si>
  <si>
    <t>8,56</t>
  </si>
  <si>
    <t>1.367,88</t>
  </si>
  <si>
    <t>98,86</t>
  </si>
  <si>
    <t>2,35</t>
  </si>
  <si>
    <t>1.310,12</t>
  </si>
  <si>
    <t>98,89</t>
  </si>
  <si>
    <t>49,0</t>
  </si>
  <si>
    <t>1.260,28</t>
  </si>
  <si>
    <t>98,91</t>
  </si>
  <si>
    <t>15,92</t>
  </si>
  <si>
    <t>1.257,68</t>
  </si>
  <si>
    <t>98,93</t>
  </si>
  <si>
    <t>46,0</t>
  </si>
  <si>
    <t>26,94</t>
  </si>
  <si>
    <t>1.239,24</t>
  </si>
  <si>
    <t>98,95</t>
  </si>
  <si>
    <t>122,49</t>
  </si>
  <si>
    <t>1.224,90</t>
  </si>
  <si>
    <t>98,97</t>
  </si>
  <si>
    <t>403,72</t>
  </si>
  <si>
    <t>1.211,16</t>
  </si>
  <si>
    <t>98,99</t>
  </si>
  <si>
    <t>100,0</t>
  </si>
  <si>
    <t>1.200,00</t>
  </si>
  <si>
    <t>99,02</t>
  </si>
  <si>
    <t>30,08</t>
  </si>
  <si>
    <t>1.192,97</t>
  </si>
  <si>
    <t>99,04</t>
  </si>
  <si>
    <t>83,45</t>
  </si>
  <si>
    <t>1.168,30</t>
  </si>
  <si>
    <t>99,06</t>
  </si>
  <si>
    <t>248,0</t>
  </si>
  <si>
    <t>4,48</t>
  </si>
  <si>
    <t>1.111,04</t>
  </si>
  <si>
    <t>99,08</t>
  </si>
  <si>
    <t>88,0</t>
  </si>
  <si>
    <t>12,37</t>
  </si>
  <si>
    <t>1.088,56</t>
  </si>
  <si>
    <t>99,09</t>
  </si>
  <si>
    <t>49,45</t>
  </si>
  <si>
    <t>21,50</t>
  </si>
  <si>
    <t>1.063,17</t>
  </si>
  <si>
    <t>99,11</t>
  </si>
  <si>
    <t>51,12</t>
  </si>
  <si>
    <t>20,28</t>
  </si>
  <si>
    <t>1.036,71</t>
  </si>
  <si>
    <t>99,13</t>
  </si>
  <si>
    <t>1.011,06</t>
  </si>
  <si>
    <t>99,15</t>
  </si>
  <si>
    <t>67,8</t>
  </si>
  <si>
    <t>14,81</t>
  </si>
  <si>
    <t>1.004,11</t>
  </si>
  <si>
    <t>99,17</t>
  </si>
  <si>
    <t>998,90</t>
  </si>
  <si>
    <t>99,18</t>
  </si>
  <si>
    <t>2.550,0</t>
  </si>
  <si>
    <t>994,50</t>
  </si>
  <si>
    <t>99,20</t>
  </si>
  <si>
    <t>109,22</t>
  </si>
  <si>
    <t>982,98</t>
  </si>
  <si>
    <t>99,22</t>
  </si>
  <si>
    <t>89,0</t>
  </si>
  <si>
    <t>10,53</t>
  </si>
  <si>
    <t>937,17</t>
  </si>
  <si>
    <t>99,23</t>
  </si>
  <si>
    <t>911,73</t>
  </si>
  <si>
    <t>30,0</t>
  </si>
  <si>
    <t>901,50</t>
  </si>
  <si>
    <t>99,27</t>
  </si>
  <si>
    <t>50,0</t>
  </si>
  <si>
    <t>17,88</t>
  </si>
  <si>
    <t>894,00</t>
  </si>
  <si>
    <t>99,28</t>
  </si>
  <si>
    <t>849,42</t>
  </si>
  <si>
    <t>99,30</t>
  </si>
  <si>
    <t>84,50</t>
  </si>
  <si>
    <t>845,00</t>
  </si>
  <si>
    <t>99,31</t>
  </si>
  <si>
    <t>279,47</t>
  </si>
  <si>
    <t>838,41</t>
  </si>
  <si>
    <t>99,32</t>
  </si>
  <si>
    <t>19,96</t>
  </si>
  <si>
    <t>41,03</t>
  </si>
  <si>
    <t>818,95</t>
  </si>
  <si>
    <t>99,34</t>
  </si>
  <si>
    <t>51,16</t>
  </si>
  <si>
    <t>818,56</t>
  </si>
  <si>
    <t>99,35</t>
  </si>
  <si>
    <t>115,0</t>
  </si>
  <si>
    <t>7,03</t>
  </si>
  <si>
    <t>808,45</t>
  </si>
  <si>
    <t>99,37</t>
  </si>
  <si>
    <t>58,61</t>
  </si>
  <si>
    <t>13,50</t>
  </si>
  <si>
    <t>791,23</t>
  </si>
  <si>
    <t>99,38</t>
  </si>
  <si>
    <t>48,36</t>
  </si>
  <si>
    <t>773,76</t>
  </si>
  <si>
    <t>99,39</t>
  </si>
  <si>
    <t>764,24</t>
  </si>
  <si>
    <t>99,41</t>
  </si>
  <si>
    <t>759,43</t>
  </si>
  <si>
    <t>99,42</t>
  </si>
  <si>
    <t>84,0</t>
  </si>
  <si>
    <t>758,52</t>
  </si>
  <si>
    <t>99,43</t>
  </si>
  <si>
    <t>234,71</t>
  </si>
  <si>
    <t>758,11</t>
  </si>
  <si>
    <t>99,45</t>
  </si>
  <si>
    <t>184,70</t>
  </si>
  <si>
    <t>738,80</t>
  </si>
  <si>
    <t>99,46</t>
  </si>
  <si>
    <t>7,25</t>
  </si>
  <si>
    <t>101,18</t>
  </si>
  <si>
    <t>733,55</t>
  </si>
  <si>
    <t>99,47</t>
  </si>
  <si>
    <t>720,39</t>
  </si>
  <si>
    <t>99,49</t>
  </si>
  <si>
    <t>34,0</t>
  </si>
  <si>
    <t>709,24</t>
  </si>
  <si>
    <t>99,50</t>
  </si>
  <si>
    <t>704,41</t>
  </si>
  <si>
    <t>78,07</t>
  </si>
  <si>
    <t>702,63</t>
  </si>
  <si>
    <t>99,52</t>
  </si>
  <si>
    <t>14,01</t>
  </si>
  <si>
    <t>700,50</t>
  </si>
  <si>
    <t>99,53</t>
  </si>
  <si>
    <t>48,0</t>
  </si>
  <si>
    <t>14,51</t>
  </si>
  <si>
    <t>696,48</t>
  </si>
  <si>
    <t>99,55</t>
  </si>
  <si>
    <t>18,24</t>
  </si>
  <si>
    <t>656,64</t>
  </si>
  <si>
    <t>99,56</t>
  </si>
  <si>
    <t>40,0</t>
  </si>
  <si>
    <t>16,09</t>
  </si>
  <si>
    <t>643,60</t>
  </si>
  <si>
    <t>99,57</t>
  </si>
  <si>
    <t>76,99</t>
  </si>
  <si>
    <t>615,92</t>
  </si>
  <si>
    <t>99,58</t>
  </si>
  <si>
    <t>76,87</t>
  </si>
  <si>
    <t>614,96</t>
  </si>
  <si>
    <t>99,59</t>
  </si>
  <si>
    <t>11,0</t>
  </si>
  <si>
    <t>54,64</t>
  </si>
  <si>
    <t>601,04</t>
  </si>
  <si>
    <t>99,60</t>
  </si>
  <si>
    <t>86,0</t>
  </si>
  <si>
    <t>592,54</t>
  </si>
  <si>
    <t>99,61</t>
  </si>
  <si>
    <t>28,7</t>
  </si>
  <si>
    <t>20,61</t>
  </si>
  <si>
    <t>591,50</t>
  </si>
  <si>
    <t>99,62</t>
  </si>
  <si>
    <t>33,42</t>
  </si>
  <si>
    <t>568,14</t>
  </si>
  <si>
    <t>99,63</t>
  </si>
  <si>
    <t>32,83</t>
  </si>
  <si>
    <t>558,11</t>
  </si>
  <si>
    <t>99,64</t>
  </si>
  <si>
    <t>55,64</t>
  </si>
  <si>
    <t>556,40</t>
  </si>
  <si>
    <t>99,65</t>
  </si>
  <si>
    <t>542,52</t>
  </si>
  <si>
    <t>99,66</t>
  </si>
  <si>
    <t>10,56</t>
  </si>
  <si>
    <t>49,51</t>
  </si>
  <si>
    <t>522,82</t>
  </si>
  <si>
    <t>99,67</t>
  </si>
  <si>
    <t>33,0</t>
  </si>
  <si>
    <t>521,40</t>
  </si>
  <si>
    <t>99,68</t>
  </si>
  <si>
    <t>128,98</t>
  </si>
  <si>
    <t>515,92</t>
  </si>
  <si>
    <t>99,69</t>
  </si>
  <si>
    <t>70,16</t>
  </si>
  <si>
    <t>491,12</t>
  </si>
  <si>
    <t>99,70</t>
  </si>
  <si>
    <t>32,0</t>
  </si>
  <si>
    <t>15,20</t>
  </si>
  <si>
    <t>486,40</t>
  </si>
  <si>
    <t>13,54</t>
  </si>
  <si>
    <t>460,36</t>
  </si>
  <si>
    <t>99,71</t>
  </si>
  <si>
    <t>31,0</t>
  </si>
  <si>
    <t>444,23</t>
  </si>
  <si>
    <t>99,72</t>
  </si>
  <si>
    <t>27,47</t>
  </si>
  <si>
    <t>439,52</t>
  </si>
  <si>
    <t>99,73</t>
  </si>
  <si>
    <t>438,48</t>
  </si>
  <si>
    <t>52,86</t>
  </si>
  <si>
    <t>422,88</t>
  </si>
  <si>
    <t>99,74</t>
  </si>
  <si>
    <t>23,0</t>
  </si>
  <si>
    <t>18,05</t>
  </si>
  <si>
    <t>415,15</t>
  </si>
  <si>
    <t>99,75</t>
  </si>
  <si>
    <t>98,53</t>
  </si>
  <si>
    <t>394,12</t>
  </si>
  <si>
    <t>99,76</t>
  </si>
  <si>
    <t>98,31</t>
  </si>
  <si>
    <t>393,24</t>
  </si>
  <si>
    <t>25,33</t>
  </si>
  <si>
    <t>379,95</t>
  </si>
  <si>
    <t>99,77</t>
  </si>
  <si>
    <t>27,0</t>
  </si>
  <si>
    <t>376,11</t>
  </si>
  <si>
    <t>99,78</t>
  </si>
  <si>
    <t>7,43</t>
  </si>
  <si>
    <t>371,50</t>
  </si>
  <si>
    <t>175,76</t>
  </si>
  <si>
    <t>351,52</t>
  </si>
  <si>
    <t>99,79</t>
  </si>
  <si>
    <t>67,35</t>
  </si>
  <si>
    <t>336,75</t>
  </si>
  <si>
    <t>36,92</t>
  </si>
  <si>
    <t>332,28</t>
  </si>
  <si>
    <t>99,80</t>
  </si>
  <si>
    <t>63,99</t>
  </si>
  <si>
    <t>319,95</t>
  </si>
  <si>
    <t>99,81</t>
  </si>
  <si>
    <t>21,07</t>
  </si>
  <si>
    <t>316,05</t>
  </si>
  <si>
    <t>102,86</t>
  </si>
  <si>
    <t>308,58</t>
  </si>
  <si>
    <t>99,82</t>
  </si>
  <si>
    <t>75,29</t>
  </si>
  <si>
    <t>301,16</t>
  </si>
  <si>
    <t>5,72</t>
  </si>
  <si>
    <t>297,44</t>
  </si>
  <si>
    <t>99,83</t>
  </si>
  <si>
    <t>106,08</t>
  </si>
  <si>
    <t>2,75</t>
  </si>
  <si>
    <t>291,72</t>
  </si>
  <si>
    <t>285,22</t>
  </si>
  <si>
    <t>99,84</t>
  </si>
  <si>
    <t>47,46</t>
  </si>
  <si>
    <t>284,76</t>
  </si>
  <si>
    <t>282,24</t>
  </si>
  <si>
    <t>99,85</t>
  </si>
  <si>
    <t>20,04</t>
  </si>
  <si>
    <t>280,56</t>
  </si>
  <si>
    <t>19,65</t>
  </si>
  <si>
    <t>275,10</t>
  </si>
  <si>
    <t>99,86</t>
  </si>
  <si>
    <t>15,9</t>
  </si>
  <si>
    <t>264,41</t>
  </si>
  <si>
    <t>12,1</t>
  </si>
  <si>
    <t>21,84</t>
  </si>
  <si>
    <t>264,26</t>
  </si>
  <si>
    <t>99,87</t>
  </si>
  <si>
    <t>32,74</t>
  </si>
  <si>
    <t>261,92</t>
  </si>
  <si>
    <t>8,11</t>
  </si>
  <si>
    <t>251,41</t>
  </si>
  <si>
    <t>22,73</t>
  </si>
  <si>
    <t>250,03</t>
  </si>
  <si>
    <t>99,88</t>
  </si>
  <si>
    <t>35,28</t>
  </si>
  <si>
    <t>246,96</t>
  </si>
  <si>
    <t>231,30</t>
  </si>
  <si>
    <t>99,89</t>
  </si>
  <si>
    <t>112,35</t>
  </si>
  <si>
    <t>224,70</t>
  </si>
  <si>
    <t>220,52</t>
  </si>
  <si>
    <t>99,90</t>
  </si>
  <si>
    <t>15,53</t>
  </si>
  <si>
    <t>217,42</t>
  </si>
  <si>
    <t>27,01</t>
  </si>
  <si>
    <t>216,08</t>
  </si>
  <si>
    <t>51,41</t>
  </si>
  <si>
    <t>205,64</t>
  </si>
  <si>
    <t>99,91</t>
  </si>
  <si>
    <t>12,0</t>
  </si>
  <si>
    <t>16,49</t>
  </si>
  <si>
    <t>197,88</t>
  </si>
  <si>
    <t>65,33</t>
  </si>
  <si>
    <t>195,99</t>
  </si>
  <si>
    <t>13,36</t>
  </si>
  <si>
    <t>187,04</t>
  </si>
  <si>
    <t>99,92</t>
  </si>
  <si>
    <t>59,70</t>
  </si>
  <si>
    <t>43,10</t>
  </si>
  <si>
    <t>42,66</t>
  </si>
  <si>
    <t>170,64</t>
  </si>
  <si>
    <t>99,93</t>
  </si>
  <si>
    <t>55,61</t>
  </si>
  <si>
    <t>166,83</t>
  </si>
  <si>
    <t>1,32</t>
  </si>
  <si>
    <t>125,23</t>
  </si>
  <si>
    <t>165,30</t>
  </si>
  <si>
    <t>162,06</t>
  </si>
  <si>
    <t>159,30</t>
  </si>
  <si>
    <t>99,94</t>
  </si>
  <si>
    <t>38,22</t>
  </si>
  <si>
    <t>152,88</t>
  </si>
  <si>
    <t>50,18</t>
  </si>
  <si>
    <t>150,54</t>
  </si>
  <si>
    <t>2,2</t>
  </si>
  <si>
    <t>68,32</t>
  </si>
  <si>
    <t>150,30</t>
  </si>
  <si>
    <t>144,27</t>
  </si>
  <si>
    <t>99,95</t>
  </si>
  <si>
    <t>140,00</t>
  </si>
  <si>
    <t>66,52</t>
  </si>
  <si>
    <t>133,04</t>
  </si>
  <si>
    <t>22,12</t>
  </si>
  <si>
    <t>132,72</t>
  </si>
  <si>
    <t>131,16</t>
  </si>
  <si>
    <t>99,96</t>
  </si>
  <si>
    <t>15,96</t>
  </si>
  <si>
    <t>127,68</t>
  </si>
  <si>
    <t>21,19</t>
  </si>
  <si>
    <t>127,14</t>
  </si>
  <si>
    <t>121,13</t>
  </si>
  <si>
    <t>120,24</t>
  </si>
  <si>
    <t>56,74</t>
  </si>
  <si>
    <t>113,48</t>
  </si>
  <si>
    <t>99,97</t>
  </si>
  <si>
    <t>13,71</t>
  </si>
  <si>
    <t>109,68</t>
  </si>
  <si>
    <t>7,07</t>
  </si>
  <si>
    <t>14,19</t>
  </si>
  <si>
    <t>100,32</t>
  </si>
  <si>
    <t>20,05</t>
  </si>
  <si>
    <t>100,25</t>
  </si>
  <si>
    <t>9,97</t>
  </si>
  <si>
    <t>49,23</t>
  </si>
  <si>
    <t>98,46</t>
  </si>
  <si>
    <t>99,98</t>
  </si>
  <si>
    <t>95,00</t>
  </si>
  <si>
    <t>13,0</t>
  </si>
  <si>
    <t>86,06</t>
  </si>
  <si>
    <t>21,39</t>
  </si>
  <si>
    <t>85,56</t>
  </si>
  <si>
    <t>28,15</t>
  </si>
  <si>
    <t>84,45</t>
  </si>
  <si>
    <t>80,20</t>
  </si>
  <si>
    <t>71,46</t>
  </si>
  <si>
    <t>99,99</t>
  </si>
  <si>
    <t>64,72</t>
  </si>
  <si>
    <t>60,49</t>
  </si>
  <si>
    <t>59,69</t>
  </si>
  <si>
    <t>58,74</t>
  </si>
  <si>
    <t>7,22</t>
  </si>
  <si>
    <t>57,76</t>
  </si>
  <si>
    <t>10,79</t>
  </si>
  <si>
    <t>53,95</t>
  </si>
  <si>
    <t>12,86</t>
  </si>
  <si>
    <t>51,44</t>
  </si>
  <si>
    <t>48,98</t>
  </si>
  <si>
    <t>41,19</t>
  </si>
  <si>
    <t>29,60</t>
  </si>
  <si>
    <t>29,20</t>
  </si>
  <si>
    <t>100,00</t>
  </si>
  <si>
    <t>27,83</t>
  </si>
  <si>
    <t>25,50</t>
  </si>
  <si>
    <t>23,89</t>
  </si>
  <si>
    <t>21,88</t>
  </si>
  <si>
    <t>10,61</t>
  </si>
  <si>
    <t>21,22</t>
  </si>
  <si>
    <t>18,27</t>
  </si>
  <si>
    <t>4,27</t>
  </si>
  <si>
    <t>16,31</t>
  </si>
  <si>
    <t>4,38</t>
  </si>
  <si>
    <t>13,14</t>
  </si>
  <si>
    <t>12,72</t>
  </si>
  <si>
    <t>11,85</t>
  </si>
  <si>
    <t>14,30</t>
  </si>
  <si>
    <t>4,56</t>
  </si>
  <si>
    <t>BDI - Serviços de Engenharia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</si>
  <si>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</si>
  <si>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</si>
  <si>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</si>
  <si>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</si>
  <si>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</si>
  <si>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</si>
  <si>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</si>
  <si>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</si>
  <si>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</si>
  <si>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</si>
  <si>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</si>
  <si>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</si>
  <si>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</si>
  <si>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</si>
  <si>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</si>
  <si>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</si>
  <si>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</si>
  <si>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</si>
  <si>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</si>
  <si>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</si>
  <si>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</si>
  <si>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</si>
  <si>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2.4</t>
  </si>
  <si>
    <t>Contribuição Previdenciária - Lei 12.546/2013</t>
  </si>
  <si>
    <t>3.0</t>
  </si>
  <si>
    <t>LUCRO (L)</t>
  </si>
  <si>
    <t>3.1</t>
  </si>
  <si>
    <t>Lucro</t>
  </si>
  <si>
    <t>TAXA TOTAL DE BDI - Serviços de Engenharia</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</si>
  <si>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</si>
  <si>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</si>
  <si>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</si>
  <si>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</si>
  <si>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</si>
  <si>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</si>
  <si>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</si>
  <si>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</si>
  <si>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BDI - Fornecimento de Equipamentos</t>
  </si>
  <si>
    <t>CUSTOS DE ADMINISTRAÇÃO</t>
  </si>
  <si>
    <t>Seguro de Risco</t>
  </si>
  <si>
    <t>Vigilância</t>
  </si>
  <si>
    <t>Garantia</t>
  </si>
  <si>
    <t>1.5</t>
  </si>
  <si>
    <t>Lucro na Intermediação</t>
  </si>
  <si>
    <t>TAXA TOTAL DE BDI - Fornecimento de Equipamentos</t>
  </si>
  <si>
    <t>Délcio Mueller</t>
  </si>
  <si>
    <t>MAPA DE COTAÇÃO</t>
  </si>
  <si>
    <t>CLIMATIZAÇÃO, FORNECIMENTO E INSTALAÇÃO</t>
  </si>
  <si>
    <t>ORÇAMENTO 1</t>
  </si>
  <si>
    <t>TOTOL AR</t>
  </si>
  <si>
    <t>ORÇAMENTO 2</t>
  </si>
  <si>
    <t>HITACHI</t>
  </si>
  <si>
    <t xml:space="preserve">INTERNO </t>
  </si>
  <si>
    <t>FORRO</t>
  </si>
  <si>
    <t xml:space="preserve">piso retangular </t>
  </si>
  <si>
    <t xml:space="preserve">alvenaria </t>
  </si>
  <si>
    <t>numeração</t>
  </si>
  <si>
    <t>Chapisco e reboco</t>
  </si>
  <si>
    <t xml:space="preserve">PORTA </t>
  </si>
  <si>
    <t xml:space="preserve">JANELA </t>
  </si>
  <si>
    <t xml:space="preserve">TOTAL EM M2 </t>
  </si>
  <si>
    <t xml:space="preserve">externo  </t>
  </si>
  <si>
    <t>GESSO</t>
  </si>
  <si>
    <t>LAJE</t>
  </si>
  <si>
    <t>verga</t>
  </si>
  <si>
    <t>Vaso Sanitario</t>
  </si>
  <si>
    <t xml:space="preserve">lugar </t>
  </si>
  <si>
    <t>comp</t>
  </si>
  <si>
    <t>alt</t>
  </si>
  <si>
    <t>quant</t>
  </si>
  <si>
    <t>total m2</t>
  </si>
  <si>
    <t>LARG</t>
  </si>
  <si>
    <t>ALT</t>
  </si>
  <si>
    <t>Alt</t>
  </si>
  <si>
    <t>QUANT</t>
  </si>
  <si>
    <t xml:space="preserve">pcd </t>
  </si>
  <si>
    <t xml:space="preserve">comum </t>
  </si>
  <si>
    <t xml:space="preserve">Deposito </t>
  </si>
  <si>
    <t xml:space="preserve">comp. Total </t>
  </si>
  <si>
    <t>area total esquadria</t>
  </si>
  <si>
    <t xml:space="preserve">max-ar 2f - 1 fixa </t>
  </si>
  <si>
    <t>pivotante</t>
  </si>
  <si>
    <t>venezia - maximar</t>
  </si>
  <si>
    <t>abrir</t>
  </si>
  <si>
    <t xml:space="preserve"> W.C. FUNCIONÁRIOS
MASC.
</t>
  </si>
  <si>
    <t>venezia - correr</t>
  </si>
  <si>
    <t>vene-abrir</t>
  </si>
  <si>
    <t>chuveiro</t>
  </si>
  <si>
    <t xml:space="preserve"> W.C. FUNCIONÁRIOS
MASC.</t>
  </si>
  <si>
    <t xml:space="preserve">DORMITÓRIO MASCULINO 03
</t>
  </si>
  <si>
    <t>W.C. MASCULINO</t>
  </si>
  <si>
    <t xml:space="preserve">DORMITÓRIO MASCULINO 02
</t>
  </si>
  <si>
    <t xml:space="preserve">DORMITÓRIO MASCULINO 01
</t>
  </si>
  <si>
    <t>W.C. FEMININO</t>
  </si>
  <si>
    <t xml:space="preserve">SALA JOGOS 
</t>
  </si>
  <si>
    <t>Pia banheiro</t>
  </si>
  <si>
    <t>SALA TV</t>
  </si>
  <si>
    <t>W.C. PcD</t>
  </si>
  <si>
    <t>vene-correr</t>
  </si>
  <si>
    <t xml:space="preserve">DORMITÓRIO FEMININO 03
</t>
  </si>
  <si>
    <t xml:space="preserve">DORMITÓRIO FEMININO 02
</t>
  </si>
  <si>
    <t>grade-abrir</t>
  </si>
  <si>
    <t xml:space="preserve">DORMITÓRIO FEMININO 01
</t>
  </si>
  <si>
    <t>W.C. BERÇARIO</t>
  </si>
  <si>
    <t>REFEITÓRIO</t>
  </si>
  <si>
    <t>W.C. FUNCIONÁRIOS
FEMININO</t>
  </si>
  <si>
    <t>tampa</t>
  </si>
  <si>
    <t>soleira</t>
  </si>
  <si>
    <t>DISPENSA</t>
  </si>
  <si>
    <t>LAVABO FEM.</t>
  </si>
  <si>
    <t>portao</t>
  </si>
  <si>
    <t>larg</t>
  </si>
  <si>
    <t>HALL</t>
  </si>
  <si>
    <t>LAVABO MASC.</t>
  </si>
  <si>
    <t>maxi ar</t>
  </si>
  <si>
    <t>total geral m2</t>
  </si>
  <si>
    <t>COZINHA</t>
  </si>
  <si>
    <t>MEDICAÇÃO LACTARIO</t>
  </si>
  <si>
    <t>COORDENAÇÃO</t>
  </si>
  <si>
    <t>PEDAGOGIA</t>
  </si>
  <si>
    <t>LIMPEZA</t>
  </si>
  <si>
    <t>divisoria banehiro</t>
  </si>
  <si>
    <t>DORMITÓRIO PcD</t>
  </si>
  <si>
    <t>LAVANDERIA</t>
  </si>
  <si>
    <t>ESCOAMENTO/ ESTENDAL</t>
  </si>
  <si>
    <t>grade de ventilação</t>
  </si>
  <si>
    <t>DEPÓSITO 02</t>
  </si>
  <si>
    <t>piso</t>
  </si>
  <si>
    <t xml:space="preserve">bancada pia banheiro </t>
  </si>
  <si>
    <t>CIRCULAÇÃO</t>
  </si>
  <si>
    <t>brise</t>
  </si>
  <si>
    <t xml:space="preserve">Larg </t>
  </si>
  <si>
    <t xml:space="preserve">Comp </t>
  </si>
  <si>
    <t xml:space="preserve">Local </t>
  </si>
  <si>
    <t xml:space="preserve">DORMITÓRIO 
MASCULINO 02
</t>
  </si>
  <si>
    <t>volta quadra</t>
  </si>
  <si>
    <t>W.C. Masculino</t>
  </si>
  <si>
    <t xml:space="preserve">DORMITÓRIO 
FEMININO 02
</t>
  </si>
  <si>
    <t>W.C. Feminino</t>
  </si>
  <si>
    <t>DORMITÓRIO 
FEMININO 01</t>
  </si>
  <si>
    <t>W.C. Func. Masc Pcd</t>
  </si>
  <si>
    <t>DORMITÓRIO 
MASCULINO 01</t>
  </si>
  <si>
    <t>W.C. Pcd</t>
  </si>
  <si>
    <t>TAMANHO PISO</t>
  </si>
  <si>
    <t>BERÇARIO 02</t>
  </si>
  <si>
    <t>BERÇARIO 01</t>
  </si>
  <si>
    <t>W.C. Func. Femin Pcd</t>
  </si>
  <si>
    <t>SALA REUNIÃO</t>
  </si>
  <si>
    <t>TAPUME</t>
  </si>
  <si>
    <t xml:space="preserve"> Lavabo Masc</t>
  </si>
  <si>
    <t xml:space="preserve">BRINQUEDOTECA </t>
  </si>
  <si>
    <t>14,,37</t>
  </si>
  <si>
    <t>COMP</t>
  </si>
  <si>
    <t>Lavabo Femin</t>
  </si>
  <si>
    <t>ATENDIMENTO</t>
  </si>
  <si>
    <t xml:space="preserve">total </t>
  </si>
  <si>
    <t>total M2</t>
  </si>
  <si>
    <t>VISITA</t>
  </si>
  <si>
    <t>RECEPÇÃO</t>
  </si>
  <si>
    <t xml:space="preserve">bancada Geral </t>
  </si>
  <si>
    <t xml:space="preserve">altura </t>
  </si>
  <si>
    <t>hall</t>
  </si>
  <si>
    <t xml:space="preserve">Cozinha </t>
  </si>
  <si>
    <t xml:space="preserve">Medicação Lactario </t>
  </si>
  <si>
    <t xml:space="preserve">Berçario </t>
  </si>
  <si>
    <t>VIGIA NOTURNO</t>
  </si>
  <si>
    <t xml:space="preserve">HORAS </t>
  </si>
  <si>
    <t xml:space="preserve">DIAS </t>
  </si>
  <si>
    <t>MÊS</t>
  </si>
  <si>
    <t xml:space="preserve">TOTAL </t>
  </si>
  <si>
    <t xml:space="preserve">30 km de referencia </t>
  </si>
  <si>
    <t xml:space="preserve">andaime por M </t>
  </si>
  <si>
    <t xml:space="preserve">aproximadamente </t>
  </si>
  <si>
    <t xml:space="preserve">PISO TATIL </t>
  </si>
  <si>
    <t>AREA EXTERNA</t>
  </si>
  <si>
    <t>AREA INTERNA</t>
  </si>
  <si>
    <t>DIREC</t>
  </si>
  <si>
    <t>ALERT</t>
  </si>
  <si>
    <t>CALÇADA</t>
  </si>
  <si>
    <t>escavação dreno</t>
  </si>
  <si>
    <t xml:space="preserve">escavação SPDA </t>
  </si>
  <si>
    <t xml:space="preserve">COMP </t>
  </si>
  <si>
    <t>TOTAL M2</t>
  </si>
  <si>
    <t>compr</t>
  </si>
  <si>
    <t>altura</t>
  </si>
  <si>
    <t>total m3</t>
  </si>
  <si>
    <t>RUFO</t>
  </si>
  <si>
    <t>COBERTURA</t>
  </si>
  <si>
    <t>TERRENO</t>
  </si>
  <si>
    <t>km</t>
  </si>
  <si>
    <t>TOTAL EM M2</t>
  </si>
  <si>
    <t xml:space="preserve">AREA TOTAL ESQUADRIA </t>
  </si>
  <si>
    <t xml:space="preserve">PAREDE CERAMICA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</si>
</sst>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_-\$* #,##0_-;&quot;-$&quot;* #,##0_-;_-\$* \-_-;_-@_-"/>
    <numFmt numFmtId="165" formatCode="_-\$* #,##0.00_-;&quot;-$&quot;* #,##0.00_-;_-\$* \-??_-;_-@_-"/>
    <numFmt numFmtId="166" formatCode="_([$€-2]* #,##0.00_);_([$€-2]* \(#,##0.00\);_([$€-2]* \-??_)"/>
    <numFmt numFmtId="167" formatCode="_ * #,##0_ ;_ * \-#,##0_ ;_ * \-_ ;_ @_ "/>
    <numFmt numFmtId="168" formatCode="_ * #,##0.00_ ;_ * \-#,##0.00_ ;_ * \-??_ ;_ @_ "/>
    <numFmt numFmtId="169" formatCode="_(&quot;R$ &quot;* #,##0.00_);_(&quot;R$ &quot;* \(#,##0.00\);_(&quot;R$ &quot;* \-??_);_(@_)"/>
    <numFmt numFmtId="170" formatCode="_-&quot;R$ &quot;* #,##0.00_-;&quot;-R$ &quot;* #,##0.00_-;_-&quot;R$ &quot;* \-??_-;_-@_-"/>
    <numFmt numFmtId="171" formatCode="_ &quot;S/&quot;* #,##0_ ;_ &quot;S/&quot;* \-#,##0_ ;_ &quot;S/&quot;* \-_ ;_ @_ "/>
    <numFmt numFmtId="172" formatCode="_ &quot;S/&quot;* #,##0.00_ ;_ &quot;S/&quot;* \-#,##0.00_ ;_ &quot;S/&quot;* \-??_ ;_ @_ "/>
    <numFmt numFmtId="173" formatCode="#,##0_);\(#,##0\)"/>
    <numFmt numFmtId="174" formatCode="#,##0_);[Red]\(#,##0\)"/>
    <numFmt numFmtId="175" formatCode="_(* #,##0.00_);_(* \(#,##0.00\);_(* \-??_);_(@_)"/>
    <numFmt numFmtId="176" formatCode="#,##0.0000"/>
    <numFmt numFmtId="177" formatCode="_-* #,##0.00_-;\-* #,##0.00_-;_-* \-??_-;_-@_-"/>
    <numFmt numFmtId="178" formatCode="d/m/yyyy"/>
    <numFmt numFmtId="179" formatCode="#,##0.00&quot; m²&quot;"/>
    <numFmt numFmtId="180" formatCode="#,##0.00\ %"/>
    <numFmt numFmtId="181" formatCode="&quot;R$ &quot;#,##0.00"/>
    <numFmt numFmtId="182" formatCode="0.000%"/>
    <numFmt numFmtId="183" formatCode="#,##0.0000000"/>
    <numFmt numFmtId="184" formatCode="0.00000000000000"/>
  </numFmts>
  <fonts count="72">
    <font>
      <sz val="11"/>
      <color rgb="FF000000"/>
      <name val="Calibri"/>
      <family val="2"/>
      <charset val="1"/>
    </font>
    <font>
      <sz val="11"/>
      <color rgb="FFFFFFFF"/>
      <name val="Calibri"/>
      <family val="2"/>
      <charset val="1"/>
    </font>
    <font>
      <sz val="11"/>
      <color rgb="FF800080"/>
      <name val="Calibri"/>
      <family val="2"/>
      <charset val="1"/>
    </font>
    <font>
      <sz val="11"/>
      <color rgb="FF008000"/>
      <name val="Calibri"/>
      <family val="2"/>
      <charset val="1"/>
    </font>
    <font>
      <b/>
      <sz val="11"/>
      <color rgb="FFFF9900"/>
      <name val="Calibri"/>
      <family val="2"/>
      <charset val="1"/>
    </font>
    <font>
      <b/>
      <sz val="11"/>
      <color rgb="FFFFFFFF"/>
      <name val="Calibri"/>
      <family val="2"/>
      <charset val="1"/>
    </font>
    <font>
      <sz val="10"/>
      <name val="BERNHARD"/>
      <charset val="1"/>
    </font>
    <font>
      <sz val="10"/>
      <name val="Arial"/>
      <family val="2"/>
      <charset val="1"/>
    </font>
    <font>
      <sz val="11"/>
      <color rgb="FFFF9900"/>
      <name val="Calibri"/>
      <family val="2"/>
      <charset val="1"/>
    </font>
    <font>
      <sz val="1"/>
      <color rgb="FF000000"/>
      <name val="Courier New"/>
      <family val="3"/>
      <charset val="1"/>
    </font>
    <font>
      <b/>
      <sz val="1"/>
      <color rgb="FF000000"/>
      <name val="Courier New"/>
      <family val="3"/>
      <charset val="1"/>
    </font>
    <font>
      <sz val="11"/>
      <color rgb="FF333399"/>
      <name val="Calibri"/>
      <family val="2"/>
      <charset val="1"/>
    </font>
    <font>
      <i/>
      <sz val="11"/>
      <color rgb="FF808080"/>
      <name val="Calibri"/>
      <family val="2"/>
      <charset val="1"/>
    </font>
    <font>
      <b/>
      <sz val="15"/>
      <color rgb="FF003366"/>
      <name val="Calibri"/>
      <family val="2"/>
      <charset val="1"/>
    </font>
    <font>
      <b/>
      <sz val="13"/>
      <color rgb="FF003366"/>
      <name val="Calibri"/>
      <family val="2"/>
      <charset val="1"/>
    </font>
    <font>
      <b/>
      <sz val="11"/>
      <color rgb="FF003366"/>
      <name val="Calibri"/>
      <family val="2"/>
      <charset val="1"/>
    </font>
    <font>
      <sz val="11"/>
      <color rgb="FF993300"/>
      <name val="Calibri"/>
      <family val="2"/>
      <charset val="1"/>
    </font>
    <font>
      <sz val="7"/>
      <name val="Small Fonts"/>
      <family val="2"/>
      <charset val="1"/>
    </font>
    <font>
      <sz val="10"/>
      <color rgb="FF000000"/>
      <name val="Times New Roman"/>
      <family val="1"/>
      <charset val="1"/>
    </font>
    <font>
      <sz val="10"/>
      <name val="MS Sans Serif"/>
      <family val="2"/>
      <charset val="1"/>
    </font>
    <font>
      <sz val="10"/>
      <name val="Times New Roman"/>
      <family val="1"/>
      <charset val="204"/>
    </font>
    <font>
      <b/>
      <sz val="11"/>
      <color rgb="FF333333"/>
      <name val="Calibri"/>
      <family val="2"/>
      <charset val="1"/>
    </font>
    <font>
      <sz val="8"/>
      <name val="Arial"/>
      <family val="2"/>
      <charset val="1"/>
    </font>
    <font>
      <sz val="11"/>
      <color rgb="FFFF0000"/>
      <name val="Calibri"/>
      <family val="2"/>
      <charset val="1"/>
    </font>
    <font>
      <b/>
      <sz val="18"/>
      <color rgb="FF003366"/>
      <name val="Cambria"/>
      <family val="2"/>
      <charset val="1"/>
    </font>
    <font>
      <b/>
      <sz val="18"/>
      <color rgb="FF1F497D"/>
      <name val="Cambria"/>
      <family val="2"/>
      <charset val="1"/>
    </font>
    <font>
      <sz val="11"/>
      <color rgb="FF000000"/>
      <name val="Cambria"/>
      <family val="1"/>
      <charset val="1"/>
    </font>
    <font>
      <b/>
      <sz val="16"/>
      <color rgb="FF000000"/>
      <name val="Cambria"/>
      <family val="1"/>
      <charset val="1"/>
    </font>
    <font>
      <b/>
      <u/>
      <sz val="30"/>
      <color rgb="FF000000"/>
      <name val="Times New Roman"/>
      <family val="1"/>
      <charset val="1"/>
    </font>
    <font>
      <sz val="9"/>
      <color rgb="FF000000"/>
      <name val="Gill Sans MT"/>
      <family val="2"/>
      <charset val="1"/>
    </font>
    <font>
      <sz val="12"/>
      <color rgb="FF000000"/>
      <name val="Times New Roman"/>
      <family val="1"/>
      <charset val="1"/>
    </font>
    <font>
      <b/>
      <sz val="9"/>
      <color rgb="FF000000"/>
      <name val="Gill Sans MT"/>
      <family val="2"/>
      <charset val="1"/>
    </font>
    <font>
      <sz val="9"/>
      <color rgb="FF000000"/>
      <name val="Cambria"/>
      <family val="1"/>
      <charset val="1"/>
    </font>
    <font>
      <sz val="9"/>
      <name val="Gill Sans MT"/>
      <family val="2"/>
      <charset val="1"/>
    </font>
    <font>
      <b/>
      <sz val="11"/>
      <color rgb="FF000000"/>
      <name val="Gill Sans MT"/>
      <family val="2"/>
      <charset val="1"/>
    </font>
    <font>
      <b/>
      <sz val="10"/>
      <color rgb="FF000000"/>
      <name val="Arial"/>
      <family val="1"/>
      <charset val="1"/>
    </font>
    <font>
      <b/>
      <sz val="12"/>
      <color rgb="FF000000"/>
      <name val="Arial"/>
      <family val="1"/>
      <charset val="1"/>
    </font>
    <font>
      <b/>
      <sz val="12"/>
      <color rgb="FF000000"/>
      <name val="Arial"/>
      <family val="2"/>
      <charset val="1"/>
    </font>
    <font>
      <b/>
      <sz val="11"/>
      <color rgb="FF000000"/>
      <name val="Arial"/>
      <family val="2"/>
      <charset val="1"/>
    </font>
    <font>
      <sz val="11"/>
      <color rgb="FF000000"/>
      <name val="Gill Sans MT"/>
      <family val="2"/>
      <charset val="1"/>
    </font>
    <font>
      <b/>
      <sz val="12"/>
      <color rgb="FF000000"/>
      <name val="Gill Sans MT"/>
      <family val="2"/>
      <charset val="1"/>
    </font>
    <font>
      <b/>
      <sz val="9"/>
      <name val="Gill Sans MT"/>
      <family val="2"/>
      <charset val="1"/>
    </font>
    <font>
      <sz val="9"/>
      <name val="Calibri"/>
      <family val="2"/>
      <charset val="1"/>
    </font>
    <font>
      <b/>
      <sz val="12"/>
      <name val="Gill Sans MT"/>
      <family val="2"/>
      <charset val="1"/>
    </font>
    <font>
      <sz val="12"/>
      <name val="Gill Sans MT"/>
      <family val="2"/>
      <charset val="1"/>
    </font>
    <font>
      <sz val="8"/>
      <name val="Gill Sans MT"/>
      <family val="2"/>
      <charset val="1"/>
    </font>
    <font>
      <b/>
      <sz val="11"/>
      <name val="Gill Sans MT"/>
      <family val="2"/>
      <charset val="1"/>
    </font>
    <font>
      <b/>
      <sz val="11"/>
      <name val="Calibri"/>
      <family val="2"/>
      <charset val="1"/>
    </font>
    <font>
      <sz val="11"/>
      <name val="Gill Sans MT"/>
      <family val="2"/>
      <charset val="1"/>
    </font>
    <font>
      <sz val="7.5"/>
      <color rgb="FF000000"/>
      <name val="Gill Sans MT"/>
      <family val="2"/>
      <charset val="1"/>
    </font>
    <font>
      <sz val="10"/>
      <color rgb="FF000000"/>
      <name val="Gill Sans MT"/>
      <family val="2"/>
      <charset val="1"/>
    </font>
    <font>
      <b/>
      <sz val="12"/>
      <name val="Arial"/>
      <family val="2"/>
      <charset val="1"/>
    </font>
    <font>
      <sz val="12"/>
      <name val="Arial"/>
      <family val="2"/>
      <charset val="1"/>
    </font>
    <font>
      <sz val="12"/>
      <color rgb="FF000000"/>
      <name val="Arial"/>
      <family val="2"/>
      <charset val="1"/>
    </font>
    <font>
      <b/>
      <sz val="11"/>
      <name val="Arial"/>
      <family val="1"/>
      <charset val="1"/>
    </font>
    <font>
      <b/>
      <sz val="10"/>
      <name val="Arial"/>
      <family val="1"/>
      <charset val="1"/>
    </font>
    <font>
      <b/>
      <sz val="12"/>
      <name val="Arial"/>
      <family val="1"/>
      <charset val="1"/>
    </font>
    <font>
      <sz val="12"/>
      <color rgb="FF000000"/>
      <name val="Calibri"/>
      <family val="2"/>
      <charset val="1"/>
    </font>
    <font>
      <sz val="12"/>
      <name val="Arial"/>
      <family val="1"/>
      <charset val="1"/>
    </font>
    <font>
      <b/>
      <sz val="12"/>
      <color rgb="FF000000"/>
      <name val="Calibri"/>
      <family val="2"/>
      <charset val="1"/>
    </font>
    <font>
      <sz val="12"/>
      <color rgb="FF000000"/>
      <name val="Arial"/>
      <family val="1"/>
      <charset val="1"/>
    </font>
    <font>
      <sz val="10"/>
      <color rgb="FF000000"/>
      <name val="Arial"/>
      <family val="1"/>
      <charset val="1"/>
    </font>
    <font>
      <b/>
      <sz val="11"/>
      <color rgb="FFFFFFFF"/>
      <name val="Arial"/>
      <family val="1"/>
      <charset val="1"/>
    </font>
    <font>
      <b/>
      <u/>
      <sz val="18"/>
      <color rgb="FF000000"/>
      <name val="Arial"/>
      <family val="2"/>
      <charset val="1"/>
    </font>
    <font>
      <b/>
      <sz val="18"/>
      <color rgb="FF000000"/>
      <name val="Arial"/>
      <family val="2"/>
      <charset val="1"/>
    </font>
    <font>
      <b/>
      <u/>
      <sz val="16"/>
      <color rgb="FF000000"/>
      <name val="Arial"/>
      <family val="2"/>
      <charset val="1"/>
    </font>
    <font>
      <b/>
      <sz val="20"/>
      <color rgb="FF000000"/>
      <name val="Arial"/>
      <family val="2"/>
      <charset val="1"/>
    </font>
    <font>
      <sz val="9"/>
      <color rgb="FF333333"/>
      <name val="Arial"/>
      <family val="2"/>
      <charset val="1"/>
    </font>
    <font>
      <sz val="20"/>
      <color rgb="FF333333"/>
      <name val="Arial"/>
      <family val="2"/>
      <charset val="1"/>
    </font>
    <font>
      <sz val="12"/>
      <color rgb="FF333333"/>
      <name val="Arial"/>
      <family val="2"/>
      <charset val="1"/>
    </font>
    <font>
      <b/>
      <sz val="16"/>
      <color rgb="FF000000"/>
      <name val="Arial"/>
      <family val="2"/>
      <charset val="1"/>
    </font>
    <font>
      <sz val="11"/>
      <color rgb="FF000000"/>
      <name val="Calibri"/>
      <family val="2"/>
      <charset val="1"/>
    </font>
  </fonts>
  <fills count="46">
    <fill>
      <patternFill patternType="none"/>
    </fill>
    <fill>
      <patternFill patternType="gray125"/>
    </fill>
    <fill>
      <patternFill patternType="solid">
        <fgColor rgb="FFCCCCFF"/>
        <bgColor rgb="FFBDD7EE"/>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D6D6D6"/>
      </patternFill>
    </fill>
    <fill>
      <patternFill patternType="solid">
        <fgColor rgb="FF99CCFF"/>
        <bgColor rgb="FF9DC3E6"/>
      </patternFill>
    </fill>
    <fill>
      <patternFill patternType="solid">
        <fgColor rgb="FFFF8080"/>
        <bgColor rgb="FFFF99CC"/>
      </patternFill>
    </fill>
    <fill>
      <patternFill patternType="solid">
        <fgColor rgb="FF00FF00"/>
        <bgColor rgb="FF00FF99"/>
      </patternFill>
    </fill>
    <fill>
      <patternFill patternType="solid">
        <fgColor rgb="FFFFCC00"/>
        <bgColor rgb="FFFFC000"/>
      </patternFill>
    </fill>
    <fill>
      <patternFill patternType="solid">
        <fgColor rgb="FF0066CC"/>
        <bgColor rgb="FF1F497D"/>
      </patternFill>
    </fill>
    <fill>
      <patternFill patternType="solid">
        <fgColor rgb="FF800080"/>
        <bgColor rgb="FF800000"/>
      </patternFill>
    </fill>
    <fill>
      <patternFill patternType="solid">
        <fgColor rgb="FF33CCCC"/>
        <bgColor rgb="FF00B0F0"/>
      </patternFill>
    </fill>
    <fill>
      <patternFill patternType="solid">
        <fgColor rgb="FFFF9900"/>
        <bgColor rgb="FFFFC000"/>
      </patternFill>
    </fill>
    <fill>
      <patternFill patternType="solid">
        <fgColor rgb="FF333399"/>
        <bgColor rgb="FF1F497D"/>
      </patternFill>
    </fill>
    <fill>
      <patternFill patternType="solid">
        <fgColor rgb="FFFF0000"/>
        <bgColor rgb="FF993300"/>
      </patternFill>
    </fill>
    <fill>
      <patternFill patternType="solid">
        <fgColor rgb="FF339966"/>
        <bgColor rgb="FF4FA76A"/>
      </patternFill>
    </fill>
    <fill>
      <patternFill patternType="solid">
        <fgColor rgb="FFFF6600"/>
        <bgColor rgb="FFFF9900"/>
      </patternFill>
    </fill>
    <fill>
      <patternFill patternType="solid">
        <fgColor rgb="FFC0C0C0"/>
        <bgColor rgb="FFCCCCCC"/>
      </patternFill>
    </fill>
    <fill>
      <patternFill patternType="solid">
        <fgColor rgb="FF969696"/>
        <bgColor rgb="FFA6A6A6"/>
      </patternFill>
    </fill>
    <fill>
      <patternFill patternType="solid">
        <fgColor rgb="FFFFFF99"/>
        <bgColor rgb="FFFEFF99"/>
      </patternFill>
    </fill>
    <fill>
      <patternFill patternType="solid">
        <fgColor rgb="FFFFFFCC"/>
        <bgColor rgb="FFFFFFFF"/>
      </patternFill>
    </fill>
    <fill>
      <patternFill patternType="solid">
        <fgColor rgb="FFFFFFFF"/>
        <bgColor rgb="FFF2F2F2"/>
      </patternFill>
    </fill>
    <fill>
      <patternFill patternType="solid">
        <fgColor rgb="FF6EBA86"/>
        <bgColor rgb="FF4FA76A"/>
      </patternFill>
    </fill>
    <fill>
      <patternFill patternType="solid">
        <fgColor rgb="FF9FF7B4"/>
        <bgColor rgb="FF98F6AE"/>
      </patternFill>
    </fill>
    <fill>
      <patternFill patternType="solid">
        <fgColor rgb="FF4FA76A"/>
        <bgColor rgb="FF45B065"/>
      </patternFill>
    </fill>
    <fill>
      <patternFill patternType="solid">
        <fgColor rgb="FF45B065"/>
        <bgColor rgb="FF4FA76A"/>
      </patternFill>
    </fill>
    <fill>
      <patternFill patternType="solid">
        <fgColor rgb="FF98F6AE"/>
        <bgColor rgb="FF9FF7B4"/>
      </patternFill>
    </fill>
    <fill>
      <patternFill patternType="solid">
        <fgColor rgb="FFD9D9D9"/>
        <bgColor rgb="FFD6D6D6"/>
      </patternFill>
    </fill>
    <fill>
      <patternFill patternType="solid">
        <fgColor rgb="FFD6D6D6"/>
        <bgColor rgb="FFD9D9D9"/>
      </patternFill>
    </fill>
    <fill>
      <patternFill patternType="solid">
        <fgColor rgb="FFEFEFEF"/>
        <bgColor rgb="FFF2F2F2"/>
      </patternFill>
    </fill>
    <fill>
      <patternFill patternType="solid">
        <fgColor rgb="FF9EFDFF"/>
        <bgColor rgb="FF9FF7B4"/>
      </patternFill>
    </fill>
    <fill>
      <patternFill patternType="solid">
        <fgColor rgb="FFFEFF99"/>
        <bgColor rgb="FFFFFF99"/>
      </patternFill>
    </fill>
    <fill>
      <patternFill patternType="solid">
        <fgColor rgb="FF00FF99"/>
        <bgColor rgb="FF00FF00"/>
      </patternFill>
    </fill>
    <fill>
      <patternFill patternType="solid">
        <fgColor rgb="FF000000"/>
        <bgColor rgb="FF000080"/>
      </patternFill>
    </fill>
    <fill>
      <patternFill patternType="solid">
        <fgColor rgb="FFF2F2F2"/>
        <bgColor rgb="FFEFEFEF"/>
      </patternFill>
    </fill>
    <fill>
      <patternFill patternType="solid">
        <fgColor rgb="FFA6A6A6"/>
        <bgColor rgb="FF969696"/>
      </patternFill>
    </fill>
    <fill>
      <patternFill patternType="solid">
        <fgColor rgb="FFBDD7EE"/>
        <bgColor rgb="FFCCCCFF"/>
      </patternFill>
    </fill>
    <fill>
      <patternFill patternType="solid">
        <fgColor rgb="FFFFC000"/>
        <bgColor rgb="FFFFCC00"/>
      </patternFill>
    </fill>
    <fill>
      <patternFill patternType="solid">
        <fgColor rgb="FF92D050"/>
        <bgColor rgb="FF6EBA86"/>
      </patternFill>
    </fill>
    <fill>
      <patternFill patternType="solid">
        <fgColor rgb="FFFFFF00"/>
        <bgColor rgb="FFFFCC00"/>
      </patternFill>
    </fill>
    <fill>
      <patternFill patternType="solid">
        <fgColor rgb="FF00B0F0"/>
        <bgColor rgb="FF33CCCC"/>
      </patternFill>
    </fill>
    <fill>
      <patternFill patternType="solid">
        <fgColor rgb="FF9DC3E6"/>
        <bgColor rgb="FF99CCFF"/>
      </patternFill>
    </fill>
    <fill>
      <patternFill patternType="solid">
        <fgColor rgb="FF00B050"/>
        <bgColor rgb="FF339966"/>
      </patternFill>
    </fill>
  </fills>
  <borders count="30">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s>
  <cellStyleXfs count="162">
    <xf numFmtId="0" fontId="0" fillId="0" borderId="0"/>
    <xf numFmtId="177" fontId="71" fillId="0" borderId="0" applyBorder="0" applyProtection="0"/>
    <xf numFmtId="170" fontId="71" fillId="0" borderId="0" applyBorder="0" applyProtection="0"/>
    <xf numFmtId="9" fontId="71" fillId="0" borderId="0" applyBorder="0" applyProtection="0"/>
    <xf numFmtId="0" fontId="71" fillId="2" borderId="0" applyBorder="0" applyProtection="0"/>
    <xf numFmtId="0" fontId="71" fillId="3" borderId="0" applyBorder="0" applyProtection="0"/>
    <xf numFmtId="0" fontId="71" fillId="4" borderId="0" applyBorder="0" applyProtection="0"/>
    <xf numFmtId="0" fontId="71" fillId="5" borderId="0" applyBorder="0" applyProtection="0"/>
    <xf numFmtId="0" fontId="71" fillId="6" borderId="0" applyBorder="0" applyProtection="0"/>
    <xf numFmtId="0" fontId="71" fillId="7" borderId="0" applyBorder="0" applyProtection="0"/>
    <xf numFmtId="0" fontId="71" fillId="2" borderId="0" applyBorder="0" applyProtection="0"/>
    <xf numFmtId="0" fontId="71" fillId="3" borderId="0" applyBorder="0" applyProtection="0"/>
    <xf numFmtId="0" fontId="71" fillId="4" borderId="0" applyBorder="0" applyProtection="0"/>
    <xf numFmtId="0" fontId="71" fillId="5" borderId="0" applyBorder="0" applyProtection="0"/>
    <xf numFmtId="0" fontId="71" fillId="6" borderId="0" applyBorder="0" applyProtection="0"/>
    <xf numFmtId="0" fontId="71" fillId="7" borderId="0" applyBorder="0" applyProtection="0"/>
    <xf numFmtId="0" fontId="71" fillId="8" borderId="0" applyBorder="0" applyProtection="0"/>
    <xf numFmtId="0" fontId="71" fillId="9" borderId="0" applyBorder="0" applyProtection="0"/>
    <xf numFmtId="0" fontId="71" fillId="10" borderId="0" applyBorder="0" applyProtection="0"/>
    <xf numFmtId="0" fontId="71" fillId="5" borderId="0" applyBorder="0" applyProtection="0"/>
    <xf numFmtId="0" fontId="71" fillId="8" borderId="0" applyBorder="0" applyProtection="0"/>
    <xf numFmtId="0" fontId="71" fillId="11" borderId="0" applyBorder="0" applyProtection="0"/>
    <xf numFmtId="0" fontId="71" fillId="8" borderId="0" applyBorder="0" applyProtection="0"/>
    <xf numFmtId="0" fontId="71" fillId="9" borderId="0" applyBorder="0" applyProtection="0"/>
    <xf numFmtId="0" fontId="71" fillId="10" borderId="0" applyBorder="0" applyProtection="0"/>
    <xf numFmtId="0" fontId="71" fillId="5" borderId="0" applyBorder="0" applyProtection="0"/>
    <xf numFmtId="0" fontId="71" fillId="8" borderId="0" applyBorder="0" applyProtection="0"/>
    <xf numFmtId="0" fontId="71" fillId="11" borderId="0" applyBorder="0" applyProtection="0"/>
    <xf numFmtId="0" fontId="1" fillId="12" borderId="0" applyBorder="0" applyProtection="0"/>
    <xf numFmtId="0" fontId="1" fillId="9" borderId="0" applyBorder="0" applyProtection="0"/>
    <xf numFmtId="0" fontId="1" fillId="10" borderId="0" applyBorder="0" applyProtection="0"/>
    <xf numFmtId="0" fontId="1" fillId="13" borderId="0" applyBorder="0" applyProtection="0"/>
    <xf numFmtId="0" fontId="1" fillId="14" borderId="0" applyBorder="0" applyProtection="0"/>
    <xf numFmtId="0" fontId="1" fillId="15" borderId="0" applyBorder="0" applyProtection="0"/>
    <xf numFmtId="0" fontId="1" fillId="12" borderId="0" applyBorder="0" applyProtection="0"/>
    <xf numFmtId="0" fontId="1" fillId="9" borderId="0" applyBorder="0" applyProtection="0"/>
    <xf numFmtId="0" fontId="1" fillId="10" borderId="0" applyBorder="0" applyProtection="0"/>
    <xf numFmtId="0" fontId="1" fillId="13" borderId="0" applyBorder="0" applyProtection="0"/>
    <xf numFmtId="0" fontId="1" fillId="14" borderId="0" applyBorder="0" applyProtection="0"/>
    <xf numFmtId="0" fontId="1" fillId="15" borderId="0" applyBorder="0" applyProtection="0"/>
    <xf numFmtId="0" fontId="1" fillId="16" borderId="0" applyBorder="0" applyProtection="0"/>
    <xf numFmtId="0" fontId="1" fillId="17" borderId="0" applyBorder="0" applyProtection="0"/>
    <xf numFmtId="0" fontId="1" fillId="18" borderId="0" applyBorder="0" applyProtection="0"/>
    <xf numFmtId="0" fontId="1" fillId="13" borderId="0" applyBorder="0" applyProtection="0"/>
    <xf numFmtId="0" fontId="1" fillId="14" borderId="0" applyBorder="0" applyProtection="0"/>
    <xf numFmtId="0" fontId="1" fillId="19" borderId="0" applyBorder="0" applyProtection="0"/>
    <xf numFmtId="0" fontId="2" fillId="3" borderId="0" applyBorder="0" applyProtection="0"/>
    <xf numFmtId="0" fontId="3" fillId="4" borderId="0" applyBorder="0" applyProtection="0"/>
    <xf numFmtId="0" fontId="4" fillId="20" borderId="1" applyProtection="0"/>
    <xf numFmtId="0" fontId="5" fillId="21" borderId="2" applyProtection="0"/>
    <xf numFmtId="0" fontId="6" fillId="0" borderId="0"/>
    <xf numFmtId="0" fontId="7" fillId="0" borderId="0"/>
    <xf numFmtId="0" fontId="6" fillId="0" borderId="0"/>
    <xf numFmtId="0" fontId="7" fillId="0" borderId="0"/>
    <xf numFmtId="164" fontId="71" fillId="0" borderId="0" applyBorder="0" applyProtection="0"/>
    <xf numFmtId="165" fontId="71" fillId="0" borderId="0" applyBorder="0" applyProtection="0"/>
    <xf numFmtId="0" fontId="4" fillId="20" borderId="1" applyProtection="0"/>
    <xf numFmtId="0" fontId="5" fillId="21" borderId="2" applyProtection="0"/>
    <xf numFmtId="0" fontId="8" fillId="0" borderId="3" applyProtection="0"/>
    <xf numFmtId="0" fontId="9" fillId="0" borderId="0">
      <protection locked="0"/>
    </xf>
    <xf numFmtId="0" fontId="10" fillId="0" borderId="0">
      <protection locked="0"/>
    </xf>
    <xf numFmtId="0" fontId="10" fillId="0" borderId="0">
      <protection locked="0"/>
    </xf>
    <xf numFmtId="0" fontId="11" fillId="7" borderId="1" applyProtection="0"/>
    <xf numFmtId="0" fontId="7" fillId="0" borderId="0"/>
    <xf numFmtId="166" fontId="71" fillId="0" borderId="0" applyBorder="0" applyProtection="0"/>
    <xf numFmtId="0" fontId="12" fillId="0" borderId="0" applyBorder="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3" fillId="4" borderId="0" applyBorder="0" applyProtection="0"/>
    <xf numFmtId="0" fontId="13" fillId="0" borderId="4" applyProtection="0"/>
    <xf numFmtId="0" fontId="14" fillId="0" borderId="5" applyProtection="0"/>
    <xf numFmtId="0" fontId="15" fillId="0" borderId="6" applyProtection="0"/>
    <xf numFmtId="0" fontId="15" fillId="0" borderId="0" applyBorder="0" applyProtection="0"/>
    <xf numFmtId="0" fontId="2" fillId="3" borderId="0" applyBorder="0" applyProtection="0"/>
    <xf numFmtId="0" fontId="11" fillId="7" borderId="1" applyProtection="0"/>
    <xf numFmtId="0" fontId="8" fillId="0" borderId="3" applyProtection="0"/>
    <xf numFmtId="167" fontId="71" fillId="0" borderId="0" applyBorder="0" applyProtection="0"/>
    <xf numFmtId="168" fontId="71" fillId="0" borderId="0" applyBorder="0" applyProtection="0"/>
    <xf numFmtId="169" fontId="71" fillId="0" borderId="0" applyBorder="0" applyProtection="0"/>
    <xf numFmtId="170" fontId="71" fillId="0" borderId="0" applyBorder="0" applyProtection="0"/>
    <xf numFmtId="170" fontId="71" fillId="0" borderId="0" applyBorder="0" applyProtection="0"/>
    <xf numFmtId="169" fontId="71" fillId="0" borderId="0" applyBorder="0" applyProtection="0"/>
    <xf numFmtId="170" fontId="71" fillId="0" borderId="0" applyBorder="0" applyProtection="0"/>
    <xf numFmtId="171" fontId="71" fillId="0" borderId="0" applyBorder="0" applyProtection="0"/>
    <xf numFmtId="172" fontId="71" fillId="0" borderId="0" applyBorder="0" applyProtection="0"/>
    <xf numFmtId="0" fontId="9" fillId="0" borderId="0">
      <protection locked="0"/>
    </xf>
    <xf numFmtId="0" fontId="16" fillId="22" borderId="0" applyBorder="0" applyProtection="0"/>
    <xf numFmtId="0" fontId="16" fillId="22" borderId="0" applyBorder="0" applyProtection="0"/>
    <xf numFmtId="173" fontId="17" fillId="0" borderId="0"/>
    <xf numFmtId="0" fontId="18" fillId="0" borderId="0"/>
    <xf numFmtId="0" fontId="71" fillId="0" borderId="0"/>
    <xf numFmtId="0" fontId="7" fillId="0" borderId="0"/>
    <xf numFmtId="0" fontId="19" fillId="0" borderId="0"/>
    <xf numFmtId="0" fontId="7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applyBorder="0" applyProtection="0">
      <alignment vertical="top" wrapText="1"/>
    </xf>
    <xf numFmtId="0" fontId="71" fillId="0" borderId="0"/>
    <xf numFmtId="0" fontId="71" fillId="0" borderId="0"/>
    <xf numFmtId="0" fontId="71" fillId="23" borderId="7" applyProtection="0"/>
    <xf numFmtId="0" fontId="71" fillId="23" borderId="7" applyProtection="0"/>
    <xf numFmtId="0" fontId="21" fillId="20" borderId="8" applyProtection="0"/>
    <xf numFmtId="9" fontId="71" fillId="0" borderId="0" applyBorder="0" applyProtection="0"/>
    <xf numFmtId="9" fontId="71" fillId="0" borderId="0" applyBorder="0" applyProtection="0"/>
    <xf numFmtId="9" fontId="71" fillId="0" borderId="0" applyBorder="0" applyProtection="0"/>
    <xf numFmtId="9" fontId="71" fillId="0" borderId="0" applyBorder="0" applyProtection="0"/>
    <xf numFmtId="9" fontId="71" fillId="0" borderId="0" applyBorder="0" applyProtection="0"/>
    <xf numFmtId="9" fontId="71" fillId="0" borderId="0" applyBorder="0" applyProtection="0"/>
    <xf numFmtId="0" fontId="9" fillId="0" borderId="0">
      <protection locked="0"/>
    </xf>
    <xf numFmtId="174" fontId="22" fillId="0" borderId="0"/>
    <xf numFmtId="0" fontId="21" fillId="20" borderId="8" applyProtection="0"/>
    <xf numFmtId="175" fontId="71" fillId="0" borderId="0" applyBorder="0" applyProtection="0"/>
    <xf numFmtId="176" fontId="7" fillId="0" borderId="0" applyBorder="0" applyProtection="0"/>
    <xf numFmtId="177" fontId="71" fillId="0" borderId="0" applyBorder="0" applyProtection="0"/>
    <xf numFmtId="176" fontId="7" fillId="0" borderId="0" applyBorder="0" applyProtection="0"/>
    <xf numFmtId="0" fontId="23" fillId="0" borderId="0" applyBorder="0" applyProtection="0"/>
    <xf numFmtId="0" fontId="12" fillId="0" borderId="0" applyBorder="0" applyProtection="0"/>
    <xf numFmtId="0" fontId="24" fillId="0" borderId="0" applyBorder="0" applyProtection="0"/>
    <xf numFmtId="0" fontId="9" fillId="0" borderId="9">
      <protection locked="0"/>
    </xf>
    <xf numFmtId="0" fontId="13" fillId="0" borderId="4" applyProtection="0"/>
    <xf numFmtId="0" fontId="13" fillId="0" borderId="4" applyProtection="0"/>
    <xf numFmtId="0" fontId="14" fillId="0" borderId="5" applyProtection="0"/>
    <xf numFmtId="0" fontId="15" fillId="0" borderId="6" applyProtection="0"/>
    <xf numFmtId="0" fontId="15" fillId="0" borderId="0" applyBorder="0" applyProtection="0"/>
    <xf numFmtId="0" fontId="24" fillId="0" borderId="0" applyBorder="0" applyProtection="0"/>
    <xf numFmtId="0" fontId="25" fillId="0" borderId="0" applyBorder="0" applyProtection="0"/>
    <xf numFmtId="175" fontId="71" fillId="0" borderId="0" applyBorder="0" applyProtection="0"/>
    <xf numFmtId="175" fontId="71" fillId="0" borderId="0" applyBorder="0" applyProtection="0"/>
    <xf numFmtId="177" fontId="71" fillId="0" borderId="0" applyBorder="0" applyProtection="0"/>
    <xf numFmtId="177" fontId="71" fillId="0" borderId="0" applyBorder="0" applyProtection="0"/>
    <xf numFmtId="177" fontId="71" fillId="0" borderId="0" applyBorder="0" applyProtection="0"/>
    <xf numFmtId="177" fontId="71" fillId="0" borderId="0" applyBorder="0" applyProtection="0"/>
    <xf numFmtId="177" fontId="71" fillId="0" borderId="0" applyBorder="0" applyProtection="0"/>
    <xf numFmtId="177" fontId="71" fillId="0" borderId="0" applyBorder="0" applyProtection="0"/>
    <xf numFmtId="177" fontId="71" fillId="0" borderId="0" applyBorder="0" applyProtection="0"/>
    <xf numFmtId="177" fontId="71" fillId="0" borderId="0" applyBorder="0" applyProtection="0"/>
    <xf numFmtId="175" fontId="71" fillId="0" borderId="0" applyBorder="0" applyProtection="0"/>
    <xf numFmtId="177" fontId="71" fillId="0" borderId="0" applyBorder="0" applyProtection="0"/>
    <xf numFmtId="177" fontId="71" fillId="0" borderId="0" applyBorder="0" applyProtection="0"/>
    <xf numFmtId="177" fontId="71" fillId="0" borderId="0" applyBorder="0" applyProtection="0"/>
    <xf numFmtId="177" fontId="71" fillId="0" borderId="0" applyBorder="0" applyProtection="0"/>
    <xf numFmtId="0" fontId="23" fillId="0" borderId="0" applyBorder="0" applyProtection="0"/>
    <xf numFmtId="0" fontId="1" fillId="16" borderId="0" applyBorder="0" applyProtection="0"/>
    <xf numFmtId="0" fontId="1" fillId="17" borderId="0" applyBorder="0" applyProtection="0"/>
    <xf numFmtId="0" fontId="1" fillId="18" borderId="0" applyBorder="0" applyProtection="0"/>
    <xf numFmtId="0" fontId="1" fillId="13" borderId="0" applyBorder="0" applyProtection="0"/>
    <xf numFmtId="0" fontId="1" fillId="14" borderId="0" applyBorder="0" applyProtection="0"/>
    <xf numFmtId="0" fontId="1" fillId="19" borderId="0" applyBorder="0" applyProtection="0"/>
  </cellStyleXfs>
  <cellXfs count="326">
    <xf numFmtId="0" fontId="0" fillId="0" borderId="0" xfId="0"/>
    <xf numFmtId="0" fontId="33" fillId="0" borderId="14" xfId="0" applyFont="1" applyBorder="1" applyAlignment="1">
      <alignment horizontal="center" vertical="center" wrapText="1"/>
    </xf>
    <xf numFmtId="0" fontId="33" fillId="0" borderId="10" xfId="0" applyFont="1" applyBorder="1" applyAlignment="1">
      <alignment horizontal="left" vertical="center" wrapText="1"/>
    </xf>
    <xf numFmtId="0" fontId="41" fillId="0" borderId="11" xfId="0" applyFont="1" applyBorder="1" applyAlignment="1">
      <alignment horizontal="right" vertical="center"/>
    </xf>
    <xf numFmtId="0" fontId="31" fillId="0" borderId="11" xfId="0" applyFont="1" applyBorder="1" applyAlignment="1">
      <alignment horizontal="right" vertical="center"/>
    </xf>
    <xf numFmtId="0" fontId="31" fillId="0" borderId="11" xfId="0" applyFont="1" applyBorder="1" applyAlignment="1">
      <alignment horizontal="center" vertical="center"/>
    </xf>
    <xf numFmtId="0" fontId="40" fillId="27" borderId="10" xfId="0" applyFont="1" applyFill="1" applyBorder="1" applyAlignment="1">
      <alignment horizontal="center" vertical="center"/>
    </xf>
    <xf numFmtId="0" fontId="26" fillId="0" borderId="11" xfId="0" applyFont="1" applyBorder="1" applyAlignment="1">
      <alignment horizontal="center" vertical="center"/>
    </xf>
    <xf numFmtId="0" fontId="29" fillId="0" borderId="10" xfId="0" applyFont="1" applyBorder="1" applyAlignment="1">
      <alignment horizontal="left" vertical="center"/>
    </xf>
    <xf numFmtId="0" fontId="31" fillId="0" borderId="10" xfId="0" applyFont="1" applyBorder="1" applyAlignment="1">
      <alignment horizontal="center" vertical="center" wrapText="1"/>
    </xf>
    <xf numFmtId="17" fontId="32" fillId="0" borderId="10" xfId="0" applyNumberFormat="1" applyFont="1" applyBorder="1" applyAlignment="1">
      <alignment horizontal="center" vertical="center" wrapText="1"/>
    </xf>
    <xf numFmtId="0" fontId="31" fillId="0" borderId="10" xfId="0" applyFont="1" applyBorder="1" applyAlignment="1">
      <alignment horizontal="center" vertical="center"/>
    </xf>
    <xf numFmtId="0" fontId="31" fillId="25" borderId="10" xfId="0" applyFont="1" applyFill="1" applyBorder="1" applyAlignment="1">
      <alignment horizontal="center" vertical="center"/>
    </xf>
    <xf numFmtId="0" fontId="30" fillId="24" borderId="0" xfId="0" applyFont="1" applyFill="1" applyBorder="1" applyAlignment="1">
      <alignment horizontal="left" vertical="center" wrapText="1"/>
    </xf>
    <xf numFmtId="0" fontId="28" fillId="24" borderId="0" xfId="0" applyFont="1" applyFill="1" applyBorder="1" applyAlignment="1">
      <alignment horizontal="center" vertical="center" wrapText="1"/>
    </xf>
    <xf numFmtId="0" fontId="0" fillId="0" borderId="0" xfId="0" applyBorder="1"/>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6" fillId="0" borderId="0" xfId="0" applyFont="1" applyBorder="1" applyAlignment="1">
      <alignment horizontal="left" vertical="center" wrapText="1"/>
    </xf>
    <xf numFmtId="0" fontId="27" fillId="24" borderId="0" xfId="0" applyFont="1" applyFill="1" applyBorder="1" applyAlignment="1">
      <alignment vertical="center"/>
    </xf>
    <xf numFmtId="4" fontId="26" fillId="0" borderId="0" xfId="0" applyNumberFormat="1" applyFont="1" applyBorder="1" applyAlignment="1">
      <alignment horizontal="left" vertical="center"/>
    </xf>
    <xf numFmtId="0" fontId="26" fillId="0" borderId="0" xfId="0" applyFont="1" applyBorder="1" applyAlignment="1">
      <alignment vertical="center" wrapText="1"/>
    </xf>
    <xf numFmtId="0" fontId="29" fillId="0" borderId="0" xfId="0" applyFont="1" applyBorder="1" applyAlignment="1">
      <alignment horizontal="left" vertical="center"/>
    </xf>
    <xf numFmtId="0" fontId="29" fillId="0" borderId="0" xfId="0" applyFont="1" applyBorder="1" applyAlignment="1">
      <alignment vertical="center"/>
    </xf>
    <xf numFmtId="0" fontId="30"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left" vertical="center" wrapText="1"/>
    </xf>
    <xf numFmtId="0" fontId="30" fillId="0" borderId="0" xfId="0" applyFont="1" applyBorder="1" applyAlignment="1">
      <alignment vertical="center"/>
    </xf>
    <xf numFmtId="0" fontId="30" fillId="24" borderId="0" xfId="0" applyFont="1" applyFill="1" applyBorder="1" applyAlignment="1">
      <alignment horizontal="left" vertical="center"/>
    </xf>
    <xf numFmtId="0" fontId="29" fillId="24" borderId="0" xfId="0" applyFont="1" applyFill="1" applyBorder="1" applyAlignment="1">
      <alignment vertical="center"/>
    </xf>
    <xf numFmtId="0" fontId="30" fillId="24" borderId="0" xfId="0" applyFont="1" applyFill="1" applyBorder="1" applyAlignment="1">
      <alignment vertical="center"/>
    </xf>
    <xf numFmtId="0" fontId="31" fillId="0" borderId="11" xfId="0" applyFont="1" applyBorder="1" applyAlignment="1">
      <alignment vertical="center"/>
    </xf>
    <xf numFmtId="0" fontId="29" fillId="0" borderId="11" xfId="0" applyFont="1" applyBorder="1" applyAlignment="1">
      <alignment vertical="center"/>
    </xf>
    <xf numFmtId="0" fontId="31" fillId="0" borderId="11" xfId="0" applyFont="1" applyBorder="1" applyAlignment="1">
      <alignment horizontal="right" vertical="center"/>
    </xf>
    <xf numFmtId="178" fontId="29" fillId="0" borderId="12" xfId="0" applyNumberFormat="1" applyFont="1" applyBorder="1" applyAlignment="1">
      <alignment horizontal="left" vertical="center"/>
    </xf>
    <xf numFmtId="10" fontId="29" fillId="0" borderId="12" xfId="3" applyNumberFormat="1" applyFont="1" applyBorder="1" applyAlignment="1" applyProtection="1">
      <alignment horizontal="left" vertical="center"/>
    </xf>
    <xf numFmtId="0" fontId="31" fillId="0" borderId="11" xfId="0" applyFont="1" applyBorder="1" applyAlignment="1">
      <alignment vertical="center" wrapText="1"/>
    </xf>
    <xf numFmtId="0" fontId="29" fillId="0" borderId="11" xfId="0" applyFont="1" applyBorder="1" applyAlignment="1">
      <alignment vertical="center" wrapText="1"/>
    </xf>
    <xf numFmtId="179" fontId="33" fillId="0" borderId="11" xfId="0" applyNumberFormat="1" applyFont="1" applyBorder="1" applyAlignment="1">
      <alignment horizontal="left" vertical="center"/>
    </xf>
    <xf numFmtId="0" fontId="26" fillId="0" borderId="11" xfId="0" applyFont="1" applyBorder="1" applyAlignment="1">
      <alignment horizontal="center" vertical="center"/>
    </xf>
    <xf numFmtId="0" fontId="26" fillId="0" borderId="11" xfId="0" applyFont="1" applyBorder="1" applyAlignment="1">
      <alignment horizontal="left" vertical="center" wrapText="1"/>
    </xf>
    <xf numFmtId="0" fontId="34" fillId="26" borderId="13" xfId="0" applyFont="1" applyFill="1" applyBorder="1" applyAlignment="1">
      <alignment horizontal="center" vertical="center"/>
    </xf>
    <xf numFmtId="0" fontId="35" fillId="24" borderId="10" xfId="0" applyFont="1" applyFill="1" applyBorder="1" applyAlignment="1">
      <alignment horizontal="center" vertical="center" wrapText="1"/>
    </xf>
    <xf numFmtId="4" fontId="35" fillId="24" borderId="10" xfId="0" applyNumberFormat="1" applyFont="1" applyFill="1" applyBorder="1" applyAlignment="1">
      <alignment horizontal="center" vertical="center" wrapText="1"/>
    </xf>
    <xf numFmtId="180" fontId="35" fillId="24" borderId="10" xfId="0" applyNumberFormat="1" applyFont="1" applyFill="1" applyBorder="1" applyAlignment="1">
      <alignment horizontal="center" vertical="center" wrapText="1"/>
    </xf>
    <xf numFmtId="0" fontId="36" fillId="24" borderId="10" xfId="0" applyFont="1" applyFill="1" applyBorder="1" applyAlignment="1">
      <alignment horizontal="center" vertical="center" wrapText="1"/>
    </xf>
    <xf numFmtId="181" fontId="37" fillId="0" borderId="10" xfId="0" applyNumberFormat="1" applyFont="1" applyBorder="1" applyAlignment="1">
      <alignment horizontal="center" vertical="center"/>
    </xf>
    <xf numFmtId="180" fontId="38" fillId="0" borderId="10" xfId="0" applyNumberFormat="1" applyFont="1" applyBorder="1" applyAlignment="1">
      <alignment horizontal="center" vertical="center"/>
    </xf>
    <xf numFmtId="0" fontId="39" fillId="0" borderId="0" xfId="0" applyFont="1" applyAlignment="1">
      <alignment vertical="center"/>
    </xf>
    <xf numFmtId="0" fontId="39" fillId="0" borderId="0" xfId="0" applyFont="1" applyAlignment="1">
      <alignment horizontal="center" vertical="center"/>
    </xf>
    <xf numFmtId="0" fontId="39" fillId="0" borderId="0" xfId="0" applyFont="1" applyAlignment="1">
      <alignment vertical="center" wrapText="1"/>
    </xf>
    <xf numFmtId="4" fontId="39" fillId="0" borderId="0" xfId="0" applyNumberFormat="1" applyFont="1" applyAlignment="1">
      <alignment vertical="center"/>
    </xf>
    <xf numFmtId="4" fontId="39" fillId="0" borderId="0" xfId="0" applyNumberFormat="1" applyFont="1" applyAlignment="1">
      <alignment horizontal="center" vertical="center"/>
    </xf>
    <xf numFmtId="0" fontId="39" fillId="0" borderId="0" xfId="0" applyFont="1" applyBorder="1" applyAlignment="1">
      <alignment vertical="center"/>
    </xf>
    <xf numFmtId="0" fontId="31" fillId="0" borderId="14" xfId="0" applyFont="1" applyBorder="1" applyAlignment="1">
      <alignment horizontal="left" vertical="center"/>
    </xf>
    <xf numFmtId="0" fontId="29" fillId="0" borderId="11" xfId="0" applyFont="1" applyBorder="1" applyAlignment="1">
      <alignment horizontal="left" vertical="center"/>
    </xf>
    <xf numFmtId="0" fontId="29" fillId="0" borderId="11" xfId="0" applyFont="1" applyBorder="1" applyAlignment="1">
      <alignment horizontal="center" vertical="center"/>
    </xf>
    <xf numFmtId="0" fontId="29" fillId="0" borderId="11" xfId="0" applyFont="1" applyBorder="1" applyAlignment="1">
      <alignment horizontal="left" vertical="center" wrapText="1"/>
    </xf>
    <xf numFmtId="0" fontId="31" fillId="0" borderId="11" xfId="0" applyFont="1" applyBorder="1" applyAlignment="1">
      <alignment horizontal="center" vertical="center"/>
    </xf>
    <xf numFmtId="181" fontId="29" fillId="0" borderId="11" xfId="0" applyNumberFormat="1" applyFont="1" applyBorder="1" applyAlignment="1">
      <alignment horizontal="center" vertical="center"/>
    </xf>
    <xf numFmtId="178" fontId="29" fillId="0" borderId="11" xfId="0" applyNumberFormat="1" applyFont="1" applyBorder="1" applyAlignment="1">
      <alignment horizontal="center" vertical="center"/>
    </xf>
    <xf numFmtId="0" fontId="31" fillId="0" borderId="14" xfId="0" applyFont="1" applyBorder="1" applyAlignment="1">
      <alignment vertical="center"/>
    </xf>
    <xf numFmtId="10" fontId="29" fillId="0" borderId="11" xfId="0" applyNumberFormat="1" applyFont="1" applyBorder="1" applyAlignment="1">
      <alignment horizontal="center" vertical="center"/>
    </xf>
    <xf numFmtId="0" fontId="41" fillId="0" borderId="14" xfId="0" applyFont="1" applyBorder="1" applyAlignment="1">
      <alignment vertical="center"/>
    </xf>
    <xf numFmtId="0" fontId="33" fillId="0" borderId="11" xfId="0" applyFont="1" applyBorder="1" applyAlignment="1">
      <alignment vertical="center"/>
    </xf>
    <xf numFmtId="0" fontId="33" fillId="0" borderId="15" xfId="0" applyFont="1" applyBorder="1" applyAlignment="1">
      <alignment vertical="center"/>
    </xf>
    <xf numFmtId="0" fontId="33" fillId="0" borderId="15" xfId="0" applyFont="1" applyBorder="1" applyAlignment="1">
      <alignment horizontal="center" vertical="center"/>
    </xf>
    <xf numFmtId="10" fontId="33" fillId="0" borderId="15" xfId="0" applyNumberFormat="1" applyFont="1" applyBorder="1" applyAlignment="1">
      <alignment horizontal="center" vertical="center"/>
    </xf>
    <xf numFmtId="0" fontId="41" fillId="0" borderId="14" xfId="0" applyFont="1" applyBorder="1" applyAlignment="1">
      <alignment horizontal="left" vertical="center"/>
    </xf>
    <xf numFmtId="0" fontId="33" fillId="0" borderId="11" xfId="0" applyFont="1" applyBorder="1" applyAlignment="1">
      <alignment horizontal="center" vertical="center"/>
    </xf>
    <xf numFmtId="0" fontId="33" fillId="0" borderId="11" xfId="0" applyFont="1" applyBorder="1" applyAlignment="1">
      <alignment horizontal="left" vertical="center" wrapText="1"/>
    </xf>
    <xf numFmtId="0" fontId="41" fillId="0" borderId="11" xfId="0" applyFont="1" applyBorder="1" applyAlignment="1">
      <alignment horizontal="center" vertical="center"/>
    </xf>
    <xf numFmtId="0" fontId="41" fillId="0" borderId="15" xfId="0" applyFont="1" applyBorder="1" applyAlignment="1">
      <alignment horizontal="center" vertical="center"/>
    </xf>
    <xf numFmtId="17" fontId="42" fillId="0" borderId="11" xfId="3" applyNumberFormat="1" applyFont="1" applyBorder="1" applyAlignment="1" applyProtection="1">
      <alignment horizontal="center" vertical="center" wrapText="1"/>
    </xf>
    <xf numFmtId="0" fontId="41" fillId="0" borderId="14" xfId="0" applyFont="1" applyBorder="1" applyAlignment="1">
      <alignment vertical="center" wrapText="1"/>
    </xf>
    <xf numFmtId="0" fontId="43" fillId="0" borderId="14" xfId="0" applyFont="1" applyBorder="1" applyAlignment="1">
      <alignment vertical="center" wrapText="1"/>
    </xf>
    <xf numFmtId="0" fontId="43" fillId="0" borderId="16" xfId="0" applyFont="1" applyBorder="1" applyAlignment="1">
      <alignment vertical="center" wrapText="1"/>
    </xf>
    <xf numFmtId="0" fontId="44" fillId="0" borderId="15" xfId="0" applyFont="1" applyBorder="1" applyAlignment="1">
      <alignment vertical="center" wrapText="1"/>
    </xf>
    <xf numFmtId="0" fontId="45" fillId="0" borderId="15" xfId="0" applyFont="1" applyBorder="1" applyAlignment="1">
      <alignment horizontal="left" vertical="center"/>
    </xf>
    <xf numFmtId="4" fontId="44" fillId="0" borderId="15" xfId="0" applyNumberFormat="1" applyFont="1" applyBorder="1" applyAlignment="1">
      <alignment horizontal="left" vertical="center"/>
    </xf>
    <xf numFmtId="4" fontId="44" fillId="0" borderId="15" xfId="0" applyNumberFormat="1" applyFont="1" applyBorder="1" applyAlignment="1">
      <alignment horizontal="center" vertical="center"/>
    </xf>
    <xf numFmtId="0" fontId="44" fillId="0" borderId="15" xfId="0" applyFont="1" applyBorder="1" applyAlignment="1">
      <alignment horizontal="center" vertical="center"/>
    </xf>
    <xf numFmtId="0" fontId="46" fillId="26" borderId="17" xfId="0" applyFont="1" applyFill="1" applyBorder="1" applyAlignment="1">
      <alignment horizontal="center" vertical="center"/>
    </xf>
    <xf numFmtId="0" fontId="46" fillId="26" borderId="17" xfId="0" applyFont="1" applyFill="1" applyBorder="1" applyAlignment="1">
      <alignment horizontal="center" vertical="center" wrapText="1"/>
    </xf>
    <xf numFmtId="0" fontId="47" fillId="26" borderId="17" xfId="0" applyFont="1" applyFill="1" applyBorder="1" applyAlignment="1">
      <alignment horizontal="center" vertical="center" wrapText="1"/>
    </xf>
    <xf numFmtId="4" fontId="46" fillId="26" borderId="17" xfId="0" applyNumberFormat="1" applyFont="1" applyFill="1" applyBorder="1" applyAlignment="1">
      <alignment horizontal="center" vertical="center" wrapText="1"/>
    </xf>
    <xf numFmtId="4" fontId="46" fillId="26" borderId="17" xfId="0" applyNumberFormat="1" applyFont="1" applyFill="1" applyBorder="1" applyAlignment="1">
      <alignment horizontal="center" vertical="center"/>
    </xf>
    <xf numFmtId="4" fontId="46" fillId="26" borderId="10" xfId="0" applyNumberFormat="1" applyFont="1" applyFill="1" applyBorder="1" applyAlignment="1">
      <alignment horizontal="center" vertical="center" wrapText="1"/>
    </xf>
    <xf numFmtId="0" fontId="46" fillId="26" borderId="10" xfId="0" applyFont="1" applyFill="1" applyBorder="1" applyAlignment="1">
      <alignment horizontal="center" vertical="center" wrapText="1"/>
    </xf>
    <xf numFmtId="4" fontId="46" fillId="26" borderId="14" xfId="0" applyNumberFormat="1" applyFont="1" applyFill="1" applyBorder="1" applyAlignment="1">
      <alignment horizontal="center" vertical="center" wrapText="1"/>
    </xf>
    <xf numFmtId="0" fontId="35" fillId="28" borderId="10" xfId="0" applyFont="1" applyFill="1" applyBorder="1" applyAlignment="1">
      <alignment horizontal="center" vertical="center" wrapText="1"/>
    </xf>
    <xf numFmtId="0" fontId="35" fillId="28" borderId="10" xfId="0" applyFont="1" applyFill="1" applyBorder="1" applyAlignment="1">
      <alignment horizontal="left" vertical="top" wrapText="1"/>
    </xf>
    <xf numFmtId="0" fontId="35" fillId="28" borderId="10" xfId="0" applyFont="1" applyFill="1" applyBorder="1" applyAlignment="1">
      <alignment horizontal="center" vertical="top" wrapText="1"/>
    </xf>
    <xf numFmtId="0" fontId="35" fillId="28" borderId="12" xfId="0" applyFont="1" applyFill="1" applyBorder="1" applyAlignment="1">
      <alignment horizontal="center" vertical="center" wrapText="1"/>
    </xf>
    <xf numFmtId="4" fontId="35" fillId="28" borderId="10" xfId="0" applyNumberFormat="1" applyFont="1" applyFill="1" applyBorder="1" applyAlignment="1">
      <alignment horizontal="center" vertical="center" wrapText="1"/>
    </xf>
    <xf numFmtId="4" fontId="39" fillId="24" borderId="0" xfId="0" applyNumberFormat="1" applyFont="1" applyFill="1" applyAlignment="1">
      <alignment vertical="center"/>
    </xf>
    <xf numFmtId="4" fontId="39" fillId="24" borderId="0" xfId="0" applyNumberFormat="1" applyFont="1" applyFill="1" applyBorder="1" applyAlignment="1">
      <alignment horizontal="left" vertical="center"/>
    </xf>
    <xf numFmtId="0" fontId="39" fillId="24" borderId="0" xfId="0" applyFont="1" applyFill="1" applyBorder="1" applyAlignment="1">
      <alignment horizontal="left" vertical="center"/>
    </xf>
    <xf numFmtId="0" fontId="35" fillId="24" borderId="10" xfId="0" applyFont="1" applyFill="1" applyBorder="1" applyAlignment="1">
      <alignment horizontal="left" vertical="top" wrapText="1"/>
    </xf>
    <xf numFmtId="0" fontId="35" fillId="24" borderId="10" xfId="0" applyFont="1" applyFill="1" applyBorder="1" applyAlignment="1">
      <alignment horizontal="center" vertical="top" wrapText="1"/>
    </xf>
    <xf numFmtId="10" fontId="35" fillId="0" borderId="10" xfId="0" applyNumberFormat="1" applyFont="1" applyBorder="1" applyAlignment="1">
      <alignment horizontal="center" vertical="center" wrapText="1"/>
    </xf>
    <xf numFmtId="4" fontId="35" fillId="24" borderId="12" xfId="0" applyNumberFormat="1" applyFont="1" applyFill="1" applyBorder="1" applyAlignment="1">
      <alignment horizontal="center" vertical="center" wrapText="1"/>
    </xf>
    <xf numFmtId="176" fontId="39" fillId="24" borderId="0" xfId="0" applyNumberFormat="1" applyFont="1" applyFill="1" applyAlignment="1">
      <alignment vertical="center"/>
    </xf>
    <xf numFmtId="9" fontId="71" fillId="0" borderId="0" xfId="3" applyBorder="1" applyProtection="1"/>
    <xf numFmtId="10" fontId="34" fillId="24" borderId="10" xfId="0" applyNumberFormat="1" applyFont="1" applyFill="1" applyBorder="1" applyAlignment="1">
      <alignment horizontal="center" vertical="center"/>
    </xf>
    <xf numFmtId="0" fontId="33" fillId="24" borderId="0" xfId="0" applyFont="1" applyFill="1" applyBorder="1" applyAlignment="1">
      <alignment horizontal="left" vertical="center"/>
    </xf>
    <xf numFmtId="4" fontId="33" fillId="24" borderId="0" xfId="0" applyNumberFormat="1" applyFont="1" applyFill="1" applyBorder="1" applyAlignment="1">
      <alignment horizontal="left" vertical="center"/>
    </xf>
    <xf numFmtId="4" fontId="41" fillId="24" borderId="0" xfId="0" applyNumberFormat="1" applyFont="1" applyFill="1" applyBorder="1" applyAlignment="1">
      <alignment horizontal="center" vertical="center"/>
    </xf>
    <xf numFmtId="4" fontId="41" fillId="24" borderId="0" xfId="0" applyNumberFormat="1" applyFont="1" applyFill="1" applyBorder="1" applyAlignment="1">
      <alignment horizontal="left" vertical="center" wrapText="1"/>
    </xf>
    <xf numFmtId="4" fontId="33" fillId="24" borderId="0" xfId="0" applyNumberFormat="1" applyFont="1" applyFill="1" applyBorder="1" applyAlignment="1">
      <alignment horizontal="center" vertical="center"/>
    </xf>
    <xf numFmtId="0" fontId="41" fillId="27" borderId="14" xfId="0" applyFont="1" applyFill="1" applyBorder="1" applyAlignment="1">
      <alignment horizontal="center" vertical="center"/>
    </xf>
    <xf numFmtId="0" fontId="41" fillId="27" borderId="11" xfId="0" applyFont="1" applyFill="1" applyBorder="1" applyAlignment="1">
      <alignment horizontal="center" vertical="center"/>
    </xf>
    <xf numFmtId="0" fontId="41" fillId="27" borderId="12" xfId="0" applyFont="1" applyFill="1" applyBorder="1" applyAlignment="1">
      <alignment horizontal="center" vertical="center"/>
    </xf>
    <xf numFmtId="4" fontId="48" fillId="0" borderId="0" xfId="0" applyNumberFormat="1" applyFont="1" applyAlignment="1">
      <alignment vertical="center"/>
    </xf>
    <xf numFmtId="0" fontId="48" fillId="0" borderId="0" xfId="0" applyFont="1" applyBorder="1" applyAlignment="1">
      <alignment vertical="center"/>
    </xf>
    <xf numFmtId="0" fontId="33" fillId="0" borderId="0" xfId="0" applyFont="1" applyAlignment="1">
      <alignment vertical="center"/>
    </xf>
    <xf numFmtId="0" fontId="33" fillId="0" borderId="0" xfId="0" applyFont="1" applyAlignment="1">
      <alignment horizontal="center" vertical="center"/>
    </xf>
    <xf numFmtId="0" fontId="33" fillId="0" borderId="0" xfId="0" applyFont="1" applyAlignment="1">
      <alignment vertical="center" wrapText="1"/>
    </xf>
    <xf numFmtId="4" fontId="33" fillId="0" borderId="0" xfId="0" applyNumberFormat="1" applyFont="1" applyAlignment="1">
      <alignment vertical="center"/>
    </xf>
    <xf numFmtId="4" fontId="33" fillId="0" borderId="0" xfId="0" applyNumberFormat="1" applyFont="1" applyAlignment="1">
      <alignment horizontal="center" vertical="center"/>
    </xf>
    <xf numFmtId="0" fontId="39" fillId="27" borderId="11" xfId="0" applyFont="1" applyFill="1" applyBorder="1"/>
    <xf numFmtId="0" fontId="39" fillId="0" borderId="11" xfId="0" applyFont="1" applyBorder="1" applyAlignment="1">
      <alignment horizontal="left" vertical="center"/>
    </xf>
    <xf numFmtId="177" fontId="29" fillId="0" borderId="11" xfId="1" applyFont="1" applyBorder="1" applyAlignment="1" applyProtection="1">
      <alignment vertical="center"/>
    </xf>
    <xf numFmtId="178" fontId="29" fillId="0" borderId="11" xfId="0" applyNumberFormat="1" applyFont="1" applyBorder="1" applyAlignment="1">
      <alignment horizontal="left" vertical="center"/>
    </xf>
    <xf numFmtId="0" fontId="39" fillId="0" borderId="11" xfId="0" applyFont="1" applyBorder="1"/>
    <xf numFmtId="0" fontId="34" fillId="0" borderId="11" xfId="0" applyFont="1" applyBorder="1" applyAlignment="1">
      <alignment horizontal="left" vertical="center"/>
    </xf>
    <xf numFmtId="10" fontId="29" fillId="0" borderId="11" xfId="3" applyNumberFormat="1" applyFont="1" applyBorder="1" applyAlignment="1" applyProtection="1">
      <alignment horizontal="left" vertical="center"/>
    </xf>
    <xf numFmtId="0" fontId="39" fillId="0" borderId="12" xfId="0" applyFont="1" applyBorder="1"/>
    <xf numFmtId="0" fontId="39" fillId="0" borderId="14" xfId="0" applyFont="1" applyBorder="1"/>
    <xf numFmtId="4" fontId="29" fillId="0" borderId="11" xfId="0" applyNumberFormat="1" applyFont="1" applyBorder="1" applyAlignment="1">
      <alignment horizontal="left" vertical="center"/>
    </xf>
    <xf numFmtId="0" fontId="49" fillId="0" borderId="11" xfId="0" applyFont="1" applyBorder="1" applyAlignment="1">
      <alignment vertical="center"/>
    </xf>
    <xf numFmtId="0" fontId="31" fillId="29" borderId="13" xfId="0" applyFont="1" applyFill="1" applyBorder="1" applyAlignment="1">
      <alignment horizontal="center" vertical="center"/>
    </xf>
    <xf numFmtId="2" fontId="39" fillId="0" borderId="10" xfId="0" applyNumberFormat="1" applyFont="1" applyBorder="1" applyAlignment="1">
      <alignment horizontal="center" vertical="center"/>
    </xf>
    <xf numFmtId="182" fontId="29" fillId="0" borderId="10" xfId="0" applyNumberFormat="1" applyFont="1" applyBorder="1" applyAlignment="1">
      <alignment horizontal="center" vertical="center"/>
    </xf>
    <xf numFmtId="4" fontId="50" fillId="0" borderId="10" xfId="0" applyNumberFormat="1" applyFont="1" applyBorder="1" applyAlignment="1">
      <alignment horizontal="center" vertical="center"/>
    </xf>
    <xf numFmtId="10" fontId="50" fillId="30" borderId="10" xfId="0" applyNumberFormat="1" applyFont="1" applyFill="1" applyBorder="1" applyAlignment="1">
      <alignment horizontal="center" vertical="center"/>
    </xf>
    <xf numFmtId="10" fontId="50" fillId="0" borderId="10" xfId="0" applyNumberFormat="1" applyFont="1" applyBorder="1" applyAlignment="1">
      <alignment horizontal="center" vertical="center"/>
    </xf>
    <xf numFmtId="2" fontId="50" fillId="0" borderId="10" xfId="0" applyNumberFormat="1" applyFont="1" applyBorder="1" applyAlignment="1">
      <alignment horizontal="center" vertical="center"/>
    </xf>
    <xf numFmtId="10" fontId="0" fillId="0" borderId="0" xfId="0" applyNumberFormat="1"/>
    <xf numFmtId="10" fontId="50" fillId="30" borderId="17" xfId="0" applyNumberFormat="1" applyFont="1" applyFill="1" applyBorder="1" applyAlignment="1">
      <alignment horizontal="center" vertical="center"/>
    </xf>
    <xf numFmtId="10" fontId="31" fillId="25" borderId="10" xfId="0" applyNumberFormat="1" applyFont="1" applyFill="1" applyBorder="1" applyAlignment="1">
      <alignment horizontal="center" vertical="center"/>
    </xf>
    <xf numFmtId="181" fontId="0" fillId="0" borderId="0" xfId="0" applyNumberFormat="1"/>
    <xf numFmtId="4" fontId="31" fillId="25" borderId="11" xfId="0" applyNumberFormat="1" applyFont="1" applyFill="1" applyBorder="1" applyAlignment="1">
      <alignment horizontal="center" vertical="center"/>
    </xf>
    <xf numFmtId="182" fontId="31" fillId="25" borderId="12" xfId="0" applyNumberFormat="1" applyFont="1" applyFill="1" applyBorder="1" applyAlignment="1">
      <alignment horizontal="center" vertical="center"/>
    </xf>
    <xf numFmtId="0" fontId="51" fillId="24" borderId="10" xfId="0" applyFont="1" applyFill="1" applyBorder="1" applyAlignment="1">
      <alignment horizontal="center" vertical="center" wrapText="1"/>
    </xf>
    <xf numFmtId="0" fontId="37" fillId="28" borderId="10" xfId="0" applyFont="1" applyFill="1" applyBorder="1" applyAlignment="1">
      <alignment horizontal="center" vertical="center" wrapText="1"/>
    </xf>
    <xf numFmtId="4" fontId="37" fillId="28" borderId="10" xfId="0" applyNumberFormat="1" applyFont="1" applyFill="1" applyBorder="1" applyAlignment="1">
      <alignment horizontal="center" vertical="center" wrapText="1"/>
    </xf>
    <xf numFmtId="0" fontId="37" fillId="24" borderId="10" xfId="0" applyFont="1" applyFill="1" applyBorder="1" applyAlignment="1">
      <alignment horizontal="center" vertical="center" wrapText="1"/>
    </xf>
    <xf numFmtId="183" fontId="37" fillId="24" borderId="10" xfId="0" applyNumberFormat="1" applyFont="1" applyFill="1" applyBorder="1" applyAlignment="1">
      <alignment horizontal="center" vertical="center" wrapText="1"/>
    </xf>
    <xf numFmtId="4" fontId="37" fillId="24" borderId="10" xfId="0" applyNumberFormat="1" applyFont="1" applyFill="1" applyBorder="1" applyAlignment="1">
      <alignment horizontal="center" vertical="center" wrapText="1"/>
    </xf>
    <xf numFmtId="0" fontId="52" fillId="31" borderId="10" xfId="0" applyFont="1" applyFill="1" applyBorder="1" applyAlignment="1">
      <alignment horizontal="center" vertical="center" wrapText="1"/>
    </xf>
    <xf numFmtId="183" fontId="52" fillId="31" borderId="10" xfId="0" applyNumberFormat="1" applyFont="1" applyFill="1" applyBorder="1" applyAlignment="1">
      <alignment horizontal="center" vertical="center" wrapText="1"/>
    </xf>
    <xf numFmtId="4" fontId="52" fillId="31" borderId="10" xfId="0" applyNumberFormat="1" applyFont="1" applyFill="1" applyBorder="1" applyAlignment="1">
      <alignment horizontal="center" vertical="center" wrapText="1"/>
    </xf>
    <xf numFmtId="0" fontId="52" fillId="32" borderId="10" xfId="0" applyFont="1" applyFill="1" applyBorder="1" applyAlignment="1">
      <alignment horizontal="center" vertical="center" wrapText="1"/>
    </xf>
    <xf numFmtId="183" fontId="52" fillId="32" borderId="10" xfId="0" applyNumberFormat="1" applyFont="1" applyFill="1" applyBorder="1" applyAlignment="1">
      <alignment horizontal="center" vertical="center" wrapText="1"/>
    </xf>
    <xf numFmtId="4" fontId="52" fillId="32" borderId="10" xfId="0" applyNumberFormat="1" applyFont="1" applyFill="1" applyBorder="1" applyAlignment="1">
      <alignment horizontal="center" vertical="center" wrapText="1"/>
    </xf>
    <xf numFmtId="0" fontId="52" fillId="24" borderId="10" xfId="0" applyFont="1" applyFill="1" applyBorder="1" applyAlignment="1">
      <alignment horizontal="center" vertical="center" wrapText="1"/>
    </xf>
    <xf numFmtId="4" fontId="52" fillId="24" borderId="10" xfId="0" applyNumberFormat="1" applyFont="1" applyFill="1" applyBorder="1" applyAlignment="1">
      <alignment horizontal="center" vertical="center" wrapText="1"/>
    </xf>
    <xf numFmtId="183" fontId="51" fillId="24" borderId="10" xfId="0" applyNumberFormat="1" applyFont="1" applyFill="1" applyBorder="1" applyAlignment="1">
      <alignment horizontal="center" vertical="center" wrapText="1"/>
    </xf>
    <xf numFmtId="4" fontId="51" fillId="24" borderId="10" xfId="0" applyNumberFormat="1" applyFont="1" applyFill="1" applyBorder="1" applyAlignment="1">
      <alignment horizontal="center" vertical="center" wrapText="1"/>
    </xf>
    <xf numFmtId="176" fontId="52" fillId="32" borderId="10" xfId="0" applyNumberFormat="1" applyFont="1" applyFill="1" applyBorder="1" applyAlignment="1">
      <alignment horizontal="center" vertical="center" wrapText="1"/>
    </xf>
    <xf numFmtId="176" fontId="51" fillId="24" borderId="10" xfId="0" applyNumberFormat="1" applyFont="1" applyFill="1" applyBorder="1" applyAlignment="1">
      <alignment horizontal="center" vertical="center" wrapText="1"/>
    </xf>
    <xf numFmtId="0" fontId="53" fillId="0" borderId="10" xfId="0" applyFont="1" applyBorder="1" applyAlignment="1">
      <alignment horizontal="center" vertical="center"/>
    </xf>
    <xf numFmtId="0" fontId="54" fillId="24" borderId="0" xfId="0" applyFont="1" applyFill="1" applyAlignment="1">
      <alignment horizontal="left" vertical="top" wrapText="1"/>
    </xf>
    <xf numFmtId="0" fontId="55" fillId="24" borderId="0" xfId="0" applyFont="1" applyFill="1" applyAlignment="1">
      <alignment horizontal="left" vertical="top" wrapText="1"/>
    </xf>
    <xf numFmtId="0" fontId="55" fillId="24" borderId="0" xfId="0" applyFont="1" applyFill="1" applyAlignment="1">
      <alignment vertical="top" wrapText="1"/>
    </xf>
    <xf numFmtId="0" fontId="0" fillId="0" borderId="0" xfId="0" applyAlignment="1"/>
    <xf numFmtId="0" fontId="56" fillId="24" borderId="10" xfId="0" applyFont="1" applyFill="1" applyBorder="1" applyAlignment="1">
      <alignment horizontal="center" vertical="center" wrapText="1"/>
    </xf>
    <xf numFmtId="0" fontId="57" fillId="0" borderId="10" xfId="0" applyFont="1" applyBorder="1" applyAlignment="1">
      <alignment horizontal="center" vertical="center"/>
    </xf>
    <xf numFmtId="0" fontId="54" fillId="24" borderId="18" xfId="0" applyFont="1" applyFill="1" applyBorder="1" applyAlignment="1">
      <alignment vertical="top" wrapText="1"/>
    </xf>
    <xf numFmtId="0" fontId="58" fillId="24" borderId="10" xfId="0" applyFont="1" applyFill="1" applyBorder="1" applyAlignment="1">
      <alignment horizontal="center" vertical="center" wrapText="1"/>
    </xf>
    <xf numFmtId="4" fontId="58" fillId="24" borderId="10" xfId="0" applyNumberFormat="1" applyFont="1" applyFill="1" applyBorder="1" applyAlignment="1">
      <alignment horizontal="center" vertical="center" wrapText="1"/>
    </xf>
    <xf numFmtId="0" fontId="59" fillId="33" borderId="10" xfId="0" applyFont="1" applyFill="1" applyBorder="1" applyAlignment="1">
      <alignment horizontal="center" vertical="center"/>
    </xf>
    <xf numFmtId="0" fontId="59" fillId="34" borderId="10" xfId="0" applyFont="1" applyFill="1" applyBorder="1" applyAlignment="1">
      <alignment horizontal="center" vertical="center"/>
    </xf>
    <xf numFmtId="0" fontId="60" fillId="24" borderId="10" xfId="0" applyFont="1" applyFill="1" applyBorder="1" applyAlignment="1">
      <alignment horizontal="center" vertical="center" wrapText="1"/>
    </xf>
    <xf numFmtId="4" fontId="60" fillId="24" borderId="10" xfId="0" applyNumberFormat="1" applyFont="1" applyFill="1" applyBorder="1" applyAlignment="1">
      <alignment horizontal="center" vertical="center" wrapText="1"/>
    </xf>
    <xf numFmtId="0" fontId="59" fillId="35" borderId="10" xfId="0" applyFont="1" applyFill="1" applyBorder="1" applyAlignment="1">
      <alignment horizontal="center" vertical="center"/>
    </xf>
    <xf numFmtId="0" fontId="61" fillId="24" borderId="10" xfId="0" applyFont="1" applyFill="1" applyBorder="1" applyAlignment="1">
      <alignment horizontal="center" vertical="center" wrapText="1"/>
    </xf>
    <xf numFmtId="4" fontId="61" fillId="24" borderId="10" xfId="0" applyNumberFormat="1" applyFont="1" applyFill="1" applyBorder="1" applyAlignment="1">
      <alignment horizontal="center" vertical="center" wrapText="1"/>
    </xf>
    <xf numFmtId="0" fontId="0" fillId="0" borderId="0" xfId="0" applyAlignment="1">
      <alignment horizontal="center" vertical="center" wrapText="1"/>
    </xf>
    <xf numFmtId="0" fontId="62" fillId="36" borderId="19" xfId="0" applyFont="1" applyFill="1" applyBorder="1" applyAlignment="1">
      <alignment horizontal="center" vertical="center" wrapText="1"/>
    </xf>
    <xf numFmtId="0" fontId="35" fillId="24" borderId="19" xfId="0" applyFont="1" applyFill="1" applyBorder="1" applyAlignment="1">
      <alignment horizontal="center" vertical="center" wrapText="1"/>
    </xf>
    <xf numFmtId="0" fontId="29" fillId="0" borderId="0" xfId="0" applyFont="1"/>
    <xf numFmtId="0" fontId="29" fillId="0" borderId="11" xfId="0" applyFont="1" applyBorder="1"/>
    <xf numFmtId="0" fontId="31" fillId="0" borderId="11" xfId="0" applyFont="1" applyBorder="1" applyAlignment="1">
      <alignment horizontal="left" vertical="center"/>
    </xf>
    <xf numFmtId="0" fontId="29" fillId="0" borderId="0" xfId="0" applyFont="1" applyBorder="1"/>
    <xf numFmtId="0" fontId="31" fillId="26" borderId="10" xfId="100" applyFont="1" applyFill="1" applyBorder="1" applyAlignment="1">
      <alignment horizontal="center" vertical="center"/>
    </xf>
    <xf numFmtId="0" fontId="29" fillId="0" borderId="10" xfId="100" applyFont="1" applyBorder="1" applyAlignment="1">
      <alignment horizontal="center" vertical="center"/>
    </xf>
    <xf numFmtId="0" fontId="29" fillId="0" borderId="13" xfId="100" applyFont="1" applyBorder="1" applyAlignment="1">
      <alignment horizontal="center" vertical="center"/>
    </xf>
    <xf numFmtId="0" fontId="41" fillId="25" borderId="10" xfId="100" applyFont="1" applyFill="1" applyBorder="1" applyAlignment="1">
      <alignment horizontal="center" vertical="center"/>
    </xf>
    <xf numFmtId="184" fontId="29" fillId="0" borderId="0" xfId="0" applyNumberFormat="1" applyFont="1"/>
    <xf numFmtId="0" fontId="29" fillId="0" borderId="0" xfId="97" applyFont="1" applyBorder="1"/>
    <xf numFmtId="0" fontId="31" fillId="0" borderId="15" xfId="0" applyFont="1" applyBorder="1" applyAlignment="1">
      <alignment vertical="center"/>
    </xf>
    <xf numFmtId="0" fontId="29" fillId="0" borderId="15" xfId="0" applyFont="1" applyBorder="1" applyAlignment="1">
      <alignment vertical="center"/>
    </xf>
    <xf numFmtId="177" fontId="29" fillId="0" borderId="15" xfId="0" applyNumberFormat="1" applyFont="1" applyBorder="1" applyAlignment="1">
      <alignment vertical="center"/>
    </xf>
    <xf numFmtId="0" fontId="31" fillId="0" borderId="15" xfId="0" applyFont="1" applyBorder="1" applyAlignment="1">
      <alignment horizontal="right" vertical="center"/>
    </xf>
    <xf numFmtId="177" fontId="29" fillId="0" borderId="11" xfId="0" applyNumberFormat="1" applyFont="1" applyBorder="1" applyAlignment="1">
      <alignment vertical="center"/>
    </xf>
    <xf numFmtId="177" fontId="31" fillId="0" borderId="11" xfId="1" applyFont="1" applyBorder="1" applyAlignment="1" applyProtection="1">
      <alignment horizontal="right" vertical="center"/>
    </xf>
    <xf numFmtId="10" fontId="29" fillId="0" borderId="11" xfId="0" applyNumberFormat="1" applyFont="1" applyBorder="1" applyAlignment="1">
      <alignment vertical="center"/>
    </xf>
    <xf numFmtId="178" fontId="29" fillId="0" borderId="11" xfId="0" applyNumberFormat="1" applyFont="1" applyBorder="1" applyAlignment="1">
      <alignment vertical="center"/>
    </xf>
    <xf numFmtId="0" fontId="29" fillId="0" borderId="15" xfId="0" applyFont="1" applyBorder="1" applyAlignment="1">
      <alignment horizontal="left" vertical="center"/>
    </xf>
    <xf numFmtId="177" fontId="29" fillId="0" borderId="11" xfId="1" applyFont="1" applyBorder="1" applyAlignment="1" applyProtection="1">
      <alignment horizontal="left" vertical="center"/>
    </xf>
    <xf numFmtId="0" fontId="29" fillId="0" borderId="0" xfId="0" applyFont="1" applyBorder="1" applyAlignment="1">
      <alignment horizontal="right" vertical="center"/>
    </xf>
    <xf numFmtId="4" fontId="29" fillId="0" borderId="0" xfId="0" applyNumberFormat="1" applyFont="1" applyBorder="1" applyAlignment="1">
      <alignment horizontal="left" vertical="center"/>
    </xf>
    <xf numFmtId="10" fontId="29" fillId="0" borderId="0" xfId="0" applyNumberFormat="1" applyFont="1" applyBorder="1" applyAlignment="1">
      <alignment horizontal="left" vertical="center"/>
    </xf>
    <xf numFmtId="0" fontId="29" fillId="0" borderId="20" xfId="97" applyFont="1" applyBorder="1"/>
    <xf numFmtId="0" fontId="29" fillId="0" borderId="21" xfId="0" applyFont="1" applyBorder="1"/>
    <xf numFmtId="0" fontId="29" fillId="0" borderId="20" xfId="0" applyFont="1" applyBorder="1"/>
    <xf numFmtId="0" fontId="29" fillId="0" borderId="16" xfId="0" applyFont="1" applyBorder="1"/>
    <xf numFmtId="0" fontId="29" fillId="0" borderId="15" xfId="0" applyFont="1" applyBorder="1"/>
    <xf numFmtId="0" fontId="29" fillId="0" borderId="22" xfId="0" applyFont="1" applyBorder="1"/>
    <xf numFmtId="0" fontId="29" fillId="0" borderId="23" xfId="0" applyFont="1" applyBorder="1"/>
    <xf numFmtId="0" fontId="29" fillId="0" borderId="24" xfId="0" applyFont="1" applyBorder="1"/>
    <xf numFmtId="0" fontId="29" fillId="0" borderId="25" xfId="0" applyFont="1" applyBorder="1"/>
    <xf numFmtId="0" fontId="29" fillId="0" borderId="26" xfId="0" applyFont="1" applyBorder="1"/>
    <xf numFmtId="0" fontId="29" fillId="0" borderId="27" xfId="0" applyFont="1" applyBorder="1"/>
    <xf numFmtId="0" fontId="29" fillId="0" borderId="0" xfId="0" applyFont="1" applyAlignment="1">
      <alignment horizontal="right" vertical="center"/>
    </xf>
    <xf numFmtId="4" fontId="29" fillId="0" borderId="0" xfId="0" applyNumberFormat="1" applyFont="1" applyAlignment="1">
      <alignment horizontal="left" vertical="center"/>
    </xf>
    <xf numFmtId="0" fontId="29" fillId="0" borderId="0" xfId="0" applyFont="1" applyAlignment="1">
      <alignment horizontal="left" vertical="center"/>
    </xf>
    <xf numFmtId="10" fontId="29" fillId="0" borderId="0" xfId="0" applyNumberFormat="1" applyFont="1" applyAlignment="1">
      <alignment horizontal="left" vertical="center"/>
    </xf>
    <xf numFmtId="0" fontId="53" fillId="0" borderId="0" xfId="0" applyFont="1" applyAlignment="1">
      <alignment horizontal="center" vertical="center"/>
    </xf>
    <xf numFmtId="0" fontId="53" fillId="24" borderId="0" xfId="0" applyFont="1" applyFill="1" applyAlignment="1">
      <alignment horizontal="center" vertical="center"/>
    </xf>
    <xf numFmtId="0" fontId="53" fillId="38" borderId="10" xfId="0" applyFont="1" applyFill="1" applyBorder="1" applyAlignment="1">
      <alignment horizontal="center" vertical="center"/>
    </xf>
    <xf numFmtId="0" fontId="53" fillId="0" borderId="17" xfId="0" applyFont="1" applyBorder="1" applyAlignment="1">
      <alignment horizontal="center" vertical="center"/>
    </xf>
    <xf numFmtId="2" fontId="53" fillId="0" borderId="10" xfId="0" applyNumberFormat="1" applyFont="1" applyBorder="1" applyAlignment="1">
      <alignment horizontal="center" vertical="center"/>
    </xf>
    <xf numFmtId="2" fontId="53" fillId="0" borderId="0" xfId="0" applyNumberFormat="1" applyFont="1" applyAlignment="1">
      <alignment horizontal="center" vertical="center"/>
    </xf>
    <xf numFmtId="0" fontId="53" fillId="40" borderId="10" xfId="0" applyFont="1" applyFill="1" applyBorder="1" applyAlignment="1">
      <alignment horizontal="center" vertical="center"/>
    </xf>
    <xf numFmtId="0" fontId="53" fillId="40" borderId="0" xfId="0" applyFont="1" applyFill="1" applyAlignment="1">
      <alignment horizontal="center" vertical="center"/>
    </xf>
    <xf numFmtId="0" fontId="53" fillId="41" borderId="10" xfId="0" applyFont="1" applyFill="1" applyBorder="1" applyAlignment="1">
      <alignment horizontal="center" vertical="center"/>
    </xf>
    <xf numFmtId="0" fontId="53" fillId="41" borderId="0" xfId="0" applyFont="1" applyFill="1" applyAlignment="1">
      <alignment horizontal="center" vertical="center"/>
    </xf>
    <xf numFmtId="0" fontId="53" fillId="0" borderId="10" xfId="0" applyFont="1" applyBorder="1" applyAlignment="1">
      <alignment horizontal="center" vertical="center" wrapText="1"/>
    </xf>
    <xf numFmtId="0" fontId="53" fillId="42" borderId="10" xfId="0" applyFont="1" applyFill="1" applyBorder="1" applyAlignment="1">
      <alignment horizontal="center" vertical="center"/>
    </xf>
    <xf numFmtId="0" fontId="53" fillId="42" borderId="0" xfId="0" applyFont="1" applyFill="1" applyAlignment="1">
      <alignment horizontal="center" vertical="center"/>
    </xf>
    <xf numFmtId="0" fontId="53" fillId="0" borderId="10" xfId="0" applyFont="1" applyBorder="1" applyAlignment="1">
      <alignment horizontal="center" vertical="top" wrapText="1"/>
    </xf>
    <xf numFmtId="0" fontId="53" fillId="17" borderId="10" xfId="0" applyFont="1" applyFill="1" applyBorder="1" applyAlignment="1">
      <alignment horizontal="center" vertical="center"/>
    </xf>
    <xf numFmtId="0" fontId="53" fillId="17" borderId="0" xfId="0" applyFont="1" applyFill="1" applyAlignment="1">
      <alignment horizontal="center" vertical="center"/>
    </xf>
    <xf numFmtId="0" fontId="53" fillId="0" borderId="13" xfId="0" applyFont="1" applyBorder="1" applyAlignment="1">
      <alignment horizontal="center" vertical="center" wrapText="1"/>
    </xf>
    <xf numFmtId="0" fontId="53" fillId="43" borderId="10" xfId="0" applyFont="1" applyFill="1" applyBorder="1" applyAlignment="1">
      <alignment horizontal="center" vertical="center"/>
    </xf>
    <xf numFmtId="0" fontId="53" fillId="43" borderId="0" xfId="0" applyFont="1" applyFill="1" applyAlignment="1">
      <alignment horizontal="center" vertical="center"/>
    </xf>
    <xf numFmtId="0" fontId="53" fillId="0" borderId="0" xfId="0" applyFont="1" applyAlignment="1">
      <alignment horizontal="left" vertical="center"/>
    </xf>
    <xf numFmtId="0" fontId="64" fillId="0" borderId="10" xfId="0" applyFont="1" applyBorder="1" applyAlignment="1">
      <alignment horizontal="right" vertical="center"/>
    </xf>
    <xf numFmtId="0" fontId="65" fillId="0" borderId="10" xfId="0" applyFont="1" applyBorder="1" applyAlignment="1">
      <alignment horizontal="center" vertical="center"/>
    </xf>
    <xf numFmtId="0" fontId="53" fillId="0" borderId="14" xfId="0" applyFont="1" applyBorder="1" applyAlignment="1">
      <alignment horizontal="center" vertical="center"/>
    </xf>
    <xf numFmtId="0" fontId="53" fillId="0" borderId="0" xfId="0" applyFont="1" applyAlignment="1">
      <alignment vertical="center"/>
    </xf>
    <xf numFmtId="0" fontId="67" fillId="0" borderId="0" xfId="0" applyFont="1"/>
    <xf numFmtId="0" fontId="68" fillId="0" borderId="0" xfId="0" applyFont="1"/>
    <xf numFmtId="0" fontId="53" fillId="0" borderId="0" xfId="0" applyFont="1" applyAlignment="1">
      <alignment horizontal="center" vertical="top" wrapText="1"/>
    </xf>
    <xf numFmtId="0" fontId="69" fillId="0" borderId="0" xfId="0" applyFont="1"/>
    <xf numFmtId="2" fontId="65" fillId="44" borderId="10" xfId="0" applyNumberFormat="1" applyFont="1" applyFill="1" applyBorder="1" applyAlignment="1">
      <alignment horizontal="center" vertical="center"/>
    </xf>
    <xf numFmtId="2" fontId="70" fillId="24" borderId="0" xfId="0" applyNumberFormat="1" applyFont="1" applyFill="1" applyAlignment="1">
      <alignment horizontal="center" vertical="center"/>
    </xf>
    <xf numFmtId="0" fontId="37" fillId="42" borderId="29" xfId="0" applyFont="1" applyFill="1" applyBorder="1" applyAlignment="1">
      <alignment horizontal="center" vertical="center"/>
    </xf>
    <xf numFmtId="0" fontId="46" fillId="26" borderId="17" xfId="0" applyFont="1" applyFill="1" applyBorder="1" applyAlignment="1">
      <alignment horizontal="center" vertical="center"/>
    </xf>
    <xf numFmtId="0" fontId="46" fillId="26" borderId="17" xfId="0" applyFont="1" applyFill="1" applyBorder="1" applyAlignment="1">
      <alignment horizontal="center" vertical="center" wrapText="1"/>
    </xf>
    <xf numFmtId="0" fontId="47" fillId="26" borderId="17" xfId="0" applyFont="1" applyFill="1" applyBorder="1" applyAlignment="1">
      <alignment horizontal="center" vertical="center" wrapText="1"/>
    </xf>
    <xf numFmtId="4" fontId="46" fillId="26" borderId="17" xfId="0" applyNumberFormat="1" applyFont="1" applyFill="1" applyBorder="1" applyAlignment="1">
      <alignment horizontal="center" vertical="center" wrapText="1"/>
    </xf>
    <xf numFmtId="0" fontId="46" fillId="26" borderId="16" xfId="0" applyFont="1" applyFill="1" applyBorder="1" applyAlignment="1">
      <alignment horizontal="center" vertical="center"/>
    </xf>
    <xf numFmtId="4" fontId="41" fillId="27" borderId="14" xfId="2" applyNumberFormat="1" applyFont="1" applyFill="1" applyBorder="1" applyAlignment="1" applyProtection="1">
      <alignment horizontal="center" vertical="center"/>
    </xf>
    <xf numFmtId="0" fontId="31" fillId="27" borderId="14" xfId="0" applyFont="1" applyFill="1" applyBorder="1" applyAlignment="1">
      <alignment horizontal="center" vertical="center"/>
    </xf>
    <xf numFmtId="0" fontId="29" fillId="0" borderId="11" xfId="0" applyFont="1" applyBorder="1" applyAlignment="1">
      <alignment horizontal="left" vertical="center" wrapText="1"/>
    </xf>
    <xf numFmtId="17" fontId="29" fillId="0" borderId="11" xfId="0" applyNumberFormat="1" applyFont="1" applyBorder="1" applyAlignment="1">
      <alignment horizontal="center" vertical="center" wrapText="1"/>
    </xf>
    <xf numFmtId="0" fontId="31" fillId="0" borderId="14" xfId="0" applyFont="1" applyBorder="1" applyAlignment="1">
      <alignment horizontal="left" vertical="center"/>
    </xf>
    <xf numFmtId="0" fontId="39" fillId="0" borderId="11" xfId="0" applyFont="1" applyBorder="1" applyAlignment="1">
      <alignment horizontal="left" vertical="center"/>
    </xf>
    <xf numFmtId="0" fontId="31" fillId="26" borderId="13" xfId="0" applyFont="1" applyFill="1" applyBorder="1" applyAlignment="1">
      <alignment horizontal="center" vertical="center"/>
    </xf>
    <xf numFmtId="0" fontId="31" fillId="29" borderId="10" xfId="0" applyFont="1" applyFill="1" applyBorder="1" applyAlignment="1">
      <alignment horizontal="center" vertical="center"/>
    </xf>
    <xf numFmtId="0" fontId="31" fillId="29" borderId="16" xfId="0" applyFont="1" applyFill="1" applyBorder="1" applyAlignment="1">
      <alignment horizontal="center" vertical="center" wrapText="1"/>
    </xf>
    <xf numFmtId="0" fontId="31" fillId="29" borderId="0" xfId="0" applyFont="1" applyFill="1" applyBorder="1" applyAlignment="1">
      <alignment horizontal="center" vertical="center" wrapText="1"/>
    </xf>
    <xf numFmtId="2" fontId="39" fillId="24" borderId="10" xfId="0" applyNumberFormat="1" applyFont="1" applyFill="1" applyBorder="1" applyAlignment="1">
      <alignment horizontal="center" vertical="center"/>
    </xf>
    <xf numFmtId="4" fontId="39" fillId="23" borderId="10" xfId="0" applyNumberFormat="1" applyFont="1" applyFill="1" applyBorder="1" applyAlignment="1">
      <alignment horizontal="center" vertical="center"/>
    </xf>
    <xf numFmtId="2" fontId="39" fillId="0" borderId="10" xfId="0" applyNumberFormat="1" applyFont="1" applyBorder="1" applyAlignment="1">
      <alignment horizontal="center" vertical="center"/>
    </xf>
    <xf numFmtId="10" fontId="31" fillId="25" borderId="10" xfId="0" applyNumberFormat="1" applyFont="1" applyFill="1" applyBorder="1" applyAlignment="1">
      <alignment horizontal="right" vertical="center"/>
    </xf>
    <xf numFmtId="4" fontId="31" fillId="25" borderId="10" xfId="0" applyNumberFormat="1" applyFont="1" applyFill="1" applyBorder="1" applyAlignment="1">
      <alignment horizontal="center" vertical="center"/>
    </xf>
    <xf numFmtId="0" fontId="51" fillId="24" borderId="10" xfId="0" applyFont="1" applyFill="1" applyBorder="1" applyAlignment="1">
      <alignment horizontal="center" vertical="center" wrapText="1"/>
    </xf>
    <xf numFmtId="0" fontId="37" fillId="28" borderId="10" xfId="0" applyFont="1" applyFill="1" applyBorder="1" applyAlignment="1">
      <alignment horizontal="center" vertical="center" wrapText="1"/>
    </xf>
    <xf numFmtId="0" fontId="37" fillId="24" borderId="10" xfId="0" applyFont="1" applyFill="1" applyBorder="1" applyAlignment="1">
      <alignment horizontal="center" vertical="center" wrapText="1"/>
    </xf>
    <xf numFmtId="0" fontId="52" fillId="31" borderId="10" xfId="0" applyFont="1" applyFill="1" applyBorder="1" applyAlignment="1">
      <alignment horizontal="center" vertical="center" wrapText="1"/>
    </xf>
    <xf numFmtId="0" fontId="52" fillId="32" borderId="10" xfId="0" applyFont="1" applyFill="1" applyBorder="1" applyAlignment="1">
      <alignment horizontal="center" vertical="center" wrapText="1"/>
    </xf>
    <xf numFmtId="0" fontId="52" fillId="24" borderId="10" xfId="0" applyFont="1" applyFill="1" applyBorder="1" applyAlignment="1">
      <alignment horizontal="center" vertical="center" wrapText="1"/>
    </xf>
    <xf numFmtId="176" fontId="52" fillId="32" borderId="10" xfId="0" applyNumberFormat="1" applyFont="1" applyFill="1" applyBorder="1" applyAlignment="1">
      <alignment horizontal="center" vertical="center" wrapText="1"/>
    </xf>
    <xf numFmtId="0" fontId="54" fillId="24" borderId="0" xfId="0" applyFont="1" applyFill="1" applyBorder="1" applyAlignment="1">
      <alignment horizontal="left" vertical="top" wrapText="1"/>
    </xf>
    <xf numFmtId="0" fontId="55" fillId="24" borderId="0" xfId="0" applyFont="1" applyFill="1" applyBorder="1" applyAlignment="1">
      <alignment horizontal="center" vertical="top" wrapText="1"/>
    </xf>
    <xf numFmtId="0" fontId="55" fillId="24" borderId="0" xfId="0" applyFont="1" applyFill="1" applyBorder="1" applyAlignment="1">
      <alignment horizontal="left" vertical="top" wrapText="1"/>
    </xf>
    <xf numFmtId="0" fontId="54" fillId="24" borderId="0" xfId="0" applyFont="1" applyFill="1" applyBorder="1" applyAlignment="1">
      <alignment horizontal="center" wrapText="1"/>
    </xf>
    <xf numFmtId="0" fontId="56" fillId="24" borderId="10" xfId="0" applyFont="1" applyFill="1" applyBorder="1" applyAlignment="1">
      <alignment horizontal="center" vertical="center" wrapText="1"/>
    </xf>
    <xf numFmtId="0" fontId="54" fillId="24" borderId="0" xfId="0" applyFont="1" applyFill="1" applyBorder="1" applyAlignment="1">
      <alignment horizontal="center" vertical="center" wrapText="1"/>
    </xf>
    <xf numFmtId="0" fontId="54" fillId="24" borderId="0" xfId="0" applyFont="1" applyFill="1" applyBorder="1" applyAlignment="1">
      <alignment horizontal="left" vertical="center" wrapText="1"/>
    </xf>
    <xf numFmtId="0" fontId="55" fillId="24" borderId="0" xfId="0" applyFont="1" applyFill="1" applyBorder="1" applyAlignment="1">
      <alignment horizontal="center" vertical="center" wrapText="1"/>
    </xf>
    <xf numFmtId="0" fontId="55" fillId="24" borderId="0" xfId="0" applyFont="1" applyFill="1" applyBorder="1" applyAlignment="1">
      <alignment horizontal="left" vertical="center" wrapText="1"/>
    </xf>
    <xf numFmtId="0" fontId="31" fillId="27" borderId="10" xfId="0" applyFont="1" applyFill="1" applyBorder="1" applyAlignment="1">
      <alignment horizontal="center" vertical="center"/>
    </xf>
    <xf numFmtId="0" fontId="29" fillId="0" borderId="11" xfId="0" applyFont="1" applyBorder="1" applyAlignment="1">
      <alignment horizontal="center" vertical="center" wrapText="1"/>
    </xf>
    <xf numFmtId="0" fontId="31" fillId="0" borderId="11" xfId="0" applyFont="1" applyBorder="1" applyAlignment="1">
      <alignment horizontal="left" vertical="center"/>
    </xf>
    <xf numFmtId="0" fontId="29" fillId="0" borderId="11" xfId="0" applyFont="1" applyBorder="1" applyAlignment="1">
      <alignment horizontal="left" vertical="center"/>
    </xf>
    <xf numFmtId="0" fontId="34" fillId="27" borderId="10" xfId="0" applyFont="1" applyFill="1" applyBorder="1" applyAlignment="1">
      <alignment horizontal="center" vertical="center"/>
    </xf>
    <xf numFmtId="0" fontId="31" fillId="26" borderId="10" xfId="100" applyFont="1" applyFill="1" applyBorder="1" applyAlignment="1">
      <alignment horizontal="left" vertical="center"/>
    </xf>
    <xf numFmtId="10" fontId="31" fillId="26" borderId="10" xfId="100" applyNumberFormat="1" applyFont="1" applyFill="1" applyBorder="1" applyAlignment="1">
      <alignment horizontal="center" vertical="center"/>
    </xf>
    <xf numFmtId="0" fontId="29" fillId="0" borderId="10" xfId="100" applyFont="1" applyBorder="1" applyAlignment="1">
      <alignment horizontal="left" vertical="center"/>
    </xf>
    <xf numFmtId="0" fontId="29" fillId="0" borderId="10" xfId="100" applyFont="1" applyBorder="1" applyAlignment="1">
      <alignment horizontal="center" vertical="center"/>
    </xf>
    <xf numFmtId="10" fontId="29" fillId="0" borderId="10" xfId="100" applyNumberFormat="1" applyFont="1" applyBorder="1" applyAlignment="1">
      <alignment horizontal="center" vertical="center"/>
    </xf>
    <xf numFmtId="10" fontId="29" fillId="24" borderId="10" xfId="100" applyNumberFormat="1" applyFont="1" applyFill="1" applyBorder="1" applyAlignment="1">
      <alignment horizontal="center" vertical="center"/>
    </xf>
    <xf numFmtId="0" fontId="41" fillId="25" borderId="10" xfId="100" applyFont="1" applyFill="1" applyBorder="1" applyAlignment="1">
      <alignment horizontal="center" vertical="center"/>
    </xf>
    <xf numFmtId="10" fontId="41" fillId="25" borderId="10" xfId="100" applyNumberFormat="1" applyFont="1" applyFill="1" applyBorder="1" applyAlignment="1">
      <alignment horizontal="center" vertical="center"/>
    </xf>
    <xf numFmtId="0" fontId="33" fillId="0" borderId="0" xfId="97" applyFont="1" applyBorder="1" applyAlignment="1">
      <alignment horizontal="left" vertical="center" wrapText="1"/>
    </xf>
    <xf numFmtId="0" fontId="29" fillId="0" borderId="13" xfId="100" applyFont="1" applyBorder="1" applyAlignment="1">
      <alignment horizontal="center" vertical="center"/>
    </xf>
    <xf numFmtId="10" fontId="41" fillId="25" borderId="10" xfId="3" applyNumberFormat="1" applyFont="1" applyFill="1" applyBorder="1" applyAlignment="1" applyProtection="1">
      <alignment horizontal="center" vertical="center"/>
    </xf>
    <xf numFmtId="170" fontId="71" fillId="0" borderId="10" xfId="2" applyBorder="1" applyProtection="1"/>
    <xf numFmtId="0" fontId="53" fillId="37" borderId="10" xfId="0" applyFont="1" applyFill="1" applyBorder="1" applyAlignment="1">
      <alignment horizontal="center" vertical="center"/>
    </xf>
    <xf numFmtId="0" fontId="53" fillId="0" borderId="10" xfId="0" applyFont="1" applyBorder="1" applyAlignment="1">
      <alignment horizontal="center" vertical="center"/>
    </xf>
    <xf numFmtId="0" fontId="53" fillId="0" borderId="0" xfId="0" applyFont="1" applyBorder="1" applyAlignment="1">
      <alignment horizontal="center" vertical="center" wrapText="1"/>
    </xf>
    <xf numFmtId="0" fontId="53" fillId="30" borderId="10" xfId="0" applyFont="1" applyFill="1" applyBorder="1" applyAlignment="1">
      <alignment horizontal="center" vertical="center"/>
    </xf>
    <xf numFmtId="0" fontId="53" fillId="38" borderId="10" xfId="0" applyFont="1" applyFill="1" applyBorder="1" applyAlignment="1">
      <alignment horizontal="center" vertical="center"/>
    </xf>
    <xf numFmtId="0" fontId="53" fillId="39" borderId="10" xfId="0" applyFont="1" applyFill="1" applyBorder="1" applyAlignment="1">
      <alignment horizontal="center" vertical="center"/>
    </xf>
    <xf numFmtId="0" fontId="53" fillId="0" borderId="20" xfId="0" applyFont="1" applyBorder="1" applyAlignment="1">
      <alignment horizontal="center" vertical="center" wrapText="1"/>
    </xf>
    <xf numFmtId="2" fontId="53" fillId="0" borderId="10" xfId="0" applyNumberFormat="1" applyFont="1" applyBorder="1" applyAlignment="1">
      <alignment horizontal="center" vertical="center"/>
    </xf>
    <xf numFmtId="0" fontId="53" fillId="0" borderId="13" xfId="0" applyFont="1" applyBorder="1" applyAlignment="1">
      <alignment horizontal="center" vertical="center"/>
    </xf>
    <xf numFmtId="2" fontId="63" fillId="0" borderId="10" xfId="0" applyNumberFormat="1" applyFont="1" applyBorder="1" applyAlignment="1">
      <alignment horizontal="center" vertical="center"/>
    </xf>
    <xf numFmtId="0" fontId="53" fillId="0" borderId="10" xfId="0" applyFont="1" applyBorder="1" applyAlignment="1">
      <alignment horizontal="center" vertical="center" wrapText="1"/>
    </xf>
    <xf numFmtId="0" fontId="53" fillId="0" borderId="10" xfId="0" applyFont="1" applyBorder="1" applyAlignment="1">
      <alignment horizontal="center" vertical="top" wrapText="1"/>
    </xf>
    <xf numFmtId="0" fontId="53" fillId="0" borderId="10" xfId="0" applyFont="1" applyBorder="1" applyAlignment="1">
      <alignment horizontal="right" vertical="center" wrapText="1"/>
    </xf>
    <xf numFmtId="0" fontId="53" fillId="41" borderId="20" xfId="0" applyFont="1" applyFill="1" applyBorder="1" applyAlignment="1">
      <alignment horizontal="center" vertical="center"/>
    </xf>
    <xf numFmtId="0" fontId="53" fillId="42" borderId="0" xfId="0" applyFont="1" applyFill="1" applyBorder="1" applyAlignment="1">
      <alignment horizontal="center" vertical="center"/>
    </xf>
    <xf numFmtId="0" fontId="53" fillId="17" borderId="0" xfId="0" applyFont="1" applyFill="1" applyBorder="1" applyAlignment="1">
      <alignment horizontal="center" vertical="center"/>
    </xf>
    <xf numFmtId="2" fontId="53" fillId="41" borderId="20" xfId="0" applyNumberFormat="1" applyFont="1" applyFill="1" applyBorder="1" applyAlignment="1">
      <alignment horizontal="center" vertical="center"/>
    </xf>
    <xf numFmtId="0" fontId="53" fillId="0" borderId="0" xfId="0" applyFont="1" applyBorder="1" applyAlignment="1">
      <alignment horizontal="center" vertical="center"/>
    </xf>
    <xf numFmtId="0" fontId="66" fillId="0" borderId="10" xfId="0" applyFont="1" applyBorder="1" applyAlignment="1">
      <alignment horizontal="center" vertical="center"/>
    </xf>
    <xf numFmtId="0" fontId="64" fillId="44" borderId="10" xfId="0" applyFont="1" applyFill="1" applyBorder="1" applyAlignment="1">
      <alignment horizontal="center" vertical="center"/>
    </xf>
    <xf numFmtId="0" fontId="37" fillId="42" borderId="28" xfId="0" applyFont="1" applyFill="1" applyBorder="1" applyAlignment="1">
      <alignment horizontal="center" vertical="center"/>
    </xf>
    <xf numFmtId="0" fontId="53" fillId="45" borderId="10" xfId="0" applyFont="1" applyFill="1" applyBorder="1" applyAlignment="1">
      <alignment horizontal="center" vertical="center"/>
    </xf>
  </cellXfs>
  <cellStyles count="162">
    <cellStyle name="20% - Accent1" xfId="4"/>
    <cellStyle name="20% - Accent2" xfId="5"/>
    <cellStyle name="20% - Accent3" xfId="6"/>
    <cellStyle name="20% - Accent4" xfId="7"/>
    <cellStyle name="20% - Accent5" xfId="8"/>
    <cellStyle name="20% - Accent6" xfId="9"/>
    <cellStyle name="20% - Ênfase1 2" xfId="10"/>
    <cellStyle name="20% - Ênfase2 2" xfId="11"/>
    <cellStyle name="20% - Ênfase3 2" xfId="12"/>
    <cellStyle name="20% - Ênfase4 2" xfId="13"/>
    <cellStyle name="20% - Ênfase5 2" xfId="14"/>
    <cellStyle name="20% - Ênfase6 2" xfId="15"/>
    <cellStyle name="40% - Accent1" xfId="16"/>
    <cellStyle name="40% - Accent2" xfId="17"/>
    <cellStyle name="40% - Accent3" xfId="18"/>
    <cellStyle name="40% - Accent4" xfId="19"/>
    <cellStyle name="40% - Accent5" xfId="20"/>
    <cellStyle name="40% - Accent6" xfId="21"/>
    <cellStyle name="40% - Ênfase1 2" xfId="22"/>
    <cellStyle name="40% - Ênfase2 2" xfId="23"/>
    <cellStyle name="40% - Ênfase3 2" xfId="24"/>
    <cellStyle name="40% - Ênfase4 2" xfId="25"/>
    <cellStyle name="40% - Ênfase5 2" xfId="26"/>
    <cellStyle name="40% - Ênfase6 2" xfId="27"/>
    <cellStyle name="60% - Accent1" xfId="28"/>
    <cellStyle name="60% - Accent2" xfId="29"/>
    <cellStyle name="60% - Accent3" xfId="30"/>
    <cellStyle name="60% - Accent4" xfId="31"/>
    <cellStyle name="60% - Accent5" xfId="32"/>
    <cellStyle name="60% - Accent6" xfId="33"/>
    <cellStyle name="60% - Ênfase1 2" xfId="34"/>
    <cellStyle name="60% - Ênfase2 2" xfId="35"/>
    <cellStyle name="60% - Ênfase3 2" xfId="36"/>
    <cellStyle name="60% - Ênfase4 2" xfId="37"/>
    <cellStyle name="60% - Ênfase5 2" xfId="38"/>
    <cellStyle name="60% - Ênfase6 2" xfId="39"/>
    <cellStyle name="Accent1" xfId="40"/>
    <cellStyle name="Accent2" xfId="41"/>
    <cellStyle name="Accent3" xfId="42"/>
    <cellStyle name="Accent4" xfId="43"/>
    <cellStyle name="Accent5" xfId="44"/>
    <cellStyle name="Accent6" xfId="45"/>
    <cellStyle name="Bad 1" xfId="46"/>
    <cellStyle name="Bom 2" xfId="47"/>
    <cellStyle name="Calculation" xfId="48"/>
    <cellStyle name="Cálculo 2" xfId="56"/>
    <cellStyle name="Célula de Verificação 2" xfId="57"/>
    <cellStyle name="Célula Vinculada 2" xfId="58"/>
    <cellStyle name="Check Cell" xfId="49"/>
    <cellStyle name="Comma0 - Modelo1" xfId="50"/>
    <cellStyle name="Comma0 - Style1" xfId="51"/>
    <cellStyle name="Comma1 - Modelo2" xfId="52"/>
    <cellStyle name="Comma1 - Style2" xfId="53"/>
    <cellStyle name="Currency [0]_1995" xfId="54"/>
    <cellStyle name="Currency_1995" xfId="55"/>
    <cellStyle name="Dia" xfId="59"/>
    <cellStyle name="Encabez1" xfId="60"/>
    <cellStyle name="Encabez2" xfId="61"/>
    <cellStyle name="Ênfase1 2" xfId="156"/>
    <cellStyle name="Ênfase2 2" xfId="157"/>
    <cellStyle name="Ênfase3 2" xfId="158"/>
    <cellStyle name="Ênfase4 2" xfId="159"/>
    <cellStyle name="Ênfase5 2" xfId="160"/>
    <cellStyle name="Ênfase6 2" xfId="161"/>
    <cellStyle name="Entrada 2" xfId="62"/>
    <cellStyle name="Estilo 1" xfId="63"/>
    <cellStyle name="Euro" xfId="64"/>
    <cellStyle name="Explanatory Text" xfId="65"/>
    <cellStyle name="F2" xfId="66"/>
    <cellStyle name="F3" xfId="67"/>
    <cellStyle name="F4" xfId="68"/>
    <cellStyle name="F5" xfId="69"/>
    <cellStyle name="F6" xfId="70"/>
    <cellStyle name="F7" xfId="71"/>
    <cellStyle name="F8" xfId="72"/>
    <cellStyle name="Fijo" xfId="73"/>
    <cellStyle name="Financiero" xfId="74"/>
    <cellStyle name="Good 2" xfId="75"/>
    <cellStyle name="Heading 1 3" xfId="76"/>
    <cellStyle name="Heading 2 4" xfId="77"/>
    <cellStyle name="Heading 3" xfId="78"/>
    <cellStyle name="Heading 4" xfId="79"/>
    <cellStyle name="Incorreto 2" xfId="80"/>
    <cellStyle name="Input" xfId="81"/>
    <cellStyle name="Linked Cell" xfId="82"/>
    <cellStyle name="Millares [0]_10 AVERIAS MASIVAS + ANT" xfId="83"/>
    <cellStyle name="Millares_10 AVERIAS MASIVAS + ANT" xfId="84"/>
    <cellStyle name="Moeda" xfId="2" builtinId="4"/>
    <cellStyle name="Moeda 2" xfId="85"/>
    <cellStyle name="Moeda 3" xfId="86"/>
    <cellStyle name="Moeda 3 2" xfId="87"/>
    <cellStyle name="Moeda 4" xfId="88"/>
    <cellStyle name="Moeda 5" xfId="89"/>
    <cellStyle name="Moneda [0]_10 AVERIAS MASIVAS + ANT" xfId="90"/>
    <cellStyle name="Moneda_10 AVERIAS MASIVAS + ANT" xfId="91"/>
    <cellStyle name="Monetario" xfId="92"/>
    <cellStyle name="Neutra 2" xfId="93"/>
    <cellStyle name="Neutral 5" xfId="94"/>
    <cellStyle name="no dec" xfId="95"/>
    <cellStyle name="Normal" xfId="0" builtinId="0"/>
    <cellStyle name="Normal 16" xfId="96"/>
    <cellStyle name="Normal 2" xfId="97"/>
    <cellStyle name="Normal 2 2" xfId="98"/>
    <cellStyle name="Normal 2 3" xfId="99"/>
    <cellStyle name="Normal 3" xfId="100"/>
    <cellStyle name="Normal 3 3" xfId="101"/>
    <cellStyle name="Normal 35" xfId="102"/>
    <cellStyle name="Normal 4" xfId="103"/>
    <cellStyle name="Normal 4 2" xfId="104"/>
    <cellStyle name="Normal 4 2 2" xfId="105"/>
    <cellStyle name="Normal 4 2 3" xfId="106"/>
    <cellStyle name="Normal 5" xfId="107"/>
    <cellStyle name="Normal 5 2" xfId="108"/>
    <cellStyle name="Normal 5 3" xfId="109"/>
    <cellStyle name="Normal 6" xfId="110"/>
    <cellStyle name="Normal 7" xfId="111"/>
    <cellStyle name="Normal 9" xfId="112"/>
    <cellStyle name="Nota 2" xfId="113"/>
    <cellStyle name="Note 6" xfId="114"/>
    <cellStyle name="Output" xfId="115"/>
    <cellStyle name="Porcentagem" xfId="3" builtinId="5"/>
    <cellStyle name="Porcentagem 2" xfId="116"/>
    <cellStyle name="Porcentagem 2 2" xfId="117"/>
    <cellStyle name="Porcentagem 3" xfId="118"/>
    <cellStyle name="Porcentagem 3 2" xfId="119"/>
    <cellStyle name="Porcentagem 3 2 2" xfId="120"/>
    <cellStyle name="Porcentagem 3 2 3" xfId="121"/>
    <cellStyle name="Porcentaje" xfId="122"/>
    <cellStyle name="RM" xfId="123"/>
    <cellStyle name="Saída 2" xfId="124"/>
    <cellStyle name="Separador de milhares 2" xfId="125"/>
    <cellStyle name="Separador de milhares 2 2" xfId="126"/>
    <cellStyle name="Separador de milhares 2 3" xfId="127"/>
    <cellStyle name="Separador de milhares 3" xfId="128"/>
    <cellStyle name="Texto de Aviso 2" xfId="129"/>
    <cellStyle name="Texto Explicativo 2" xfId="130"/>
    <cellStyle name="Title" xfId="131"/>
    <cellStyle name="Título 1 1" xfId="133"/>
    <cellStyle name="Título 1 2" xfId="134"/>
    <cellStyle name="Título 2 2" xfId="135"/>
    <cellStyle name="Título 3 2" xfId="136"/>
    <cellStyle name="Título 4 2" xfId="137"/>
    <cellStyle name="Título 5" xfId="138"/>
    <cellStyle name="Título 6" xfId="139"/>
    <cellStyle name="Total 2" xfId="132"/>
    <cellStyle name="Vírgula" xfId="1" builtinId="3"/>
    <cellStyle name="Vírgula 2" xfId="140"/>
    <cellStyle name="Vírgula 2 2" xfId="141"/>
    <cellStyle name="Vírgula 2 2 2" xfId="142"/>
    <cellStyle name="Vírgula 2 3" xfId="143"/>
    <cellStyle name="Vírgula 2 4" xfId="144"/>
    <cellStyle name="Vírgula 3" xfId="145"/>
    <cellStyle name="Vírgula 3 2" xfId="146"/>
    <cellStyle name="Vírgula 3 2 2" xfId="147"/>
    <cellStyle name="Vírgula 3 2 3" xfId="148"/>
    <cellStyle name="Vírgula 3 3" xfId="149"/>
    <cellStyle name="Vírgula 4" xfId="150"/>
    <cellStyle name="Vírgula 4 2" xfId="151"/>
    <cellStyle name="Vírgula 5" xfId="152"/>
    <cellStyle name="Vírgula 6" xfId="153"/>
    <cellStyle name="Vírgula 7" xfId="154"/>
    <cellStyle name="Warning Text" xfId="155"/>
  </cellStyles>
  <dxfs count="0"/>
  <tableStyles count="0" defaultTableStyle="TableStyleMedium2" defaultPivotStyle="PivotStyleLight16"/>
  <colors>
    <indexedColors>
      <rgbColor rgb="FF000000"/>
      <rgbColor rgb="FFFFFFFF"/>
      <rgbColor rgb="FFFF0000"/>
      <rgbColor rgb="FF00FF00"/>
      <rgbColor rgb="FF0000FF"/>
      <rgbColor rgb="FFFFFF00"/>
      <rgbColor rgb="FFD6D6D6"/>
      <rgbColor rgb="FF00FF99"/>
      <rgbColor rgb="FFFEFF99"/>
      <rgbColor rgb="FF008000"/>
      <rgbColor rgb="FF000080"/>
      <rgbColor rgb="FF4FA76A"/>
      <rgbColor rgb="FF800080"/>
      <rgbColor rgb="FF00B050"/>
      <rgbColor rgb="FFC0C0C0"/>
      <rgbColor rgb="FF808080"/>
      <rgbColor rgb="FFA6A6A6"/>
      <rgbColor rgb="FF9DC3E6"/>
      <rgbColor rgb="FFFFFFCC"/>
      <rgbColor rgb="FFCCFFFF"/>
      <rgbColor rgb="FFF2F2F2"/>
      <rgbColor rgb="FFFF8080"/>
      <rgbColor rgb="FF0066CC"/>
      <rgbColor rgb="FFCCCCFF"/>
      <rgbColor rgb="FF000080"/>
      <rgbColor rgb="FFD9D9D9"/>
      <rgbColor rgb="FFFFC000"/>
      <rgbColor rgb="FF9EFDFF"/>
      <rgbColor rgb="FF9FF7B4"/>
      <rgbColor rgb="FF800000"/>
      <rgbColor rgb="FF1F497D"/>
      <rgbColor rgb="FF0000FF"/>
      <rgbColor rgb="FF00B0F0"/>
      <rgbColor rgb="FFEFEFEF"/>
      <rgbColor rgb="FFCCFFCC"/>
      <rgbColor rgb="FFFFFF99"/>
      <rgbColor rgb="FF99CCFF"/>
      <rgbColor rgb="FFFF99CC"/>
      <rgbColor rgb="FFCC99FF"/>
      <rgbColor rgb="FFFFCC99"/>
      <rgbColor rgb="FF6EBA86"/>
      <rgbColor rgb="FF33CCCC"/>
      <rgbColor rgb="FF92D050"/>
      <rgbColor rgb="FFFFCC00"/>
      <rgbColor rgb="FFFF9900"/>
      <rgbColor rgb="FFFF6600"/>
      <rgbColor rgb="FF45B065"/>
      <rgbColor rgb="FF969696"/>
      <rgbColor rgb="FF003366"/>
      <rgbColor rgb="FF339966"/>
      <rgbColor rgb="FF98F6AE"/>
      <rgbColor rgb="FFBDD7EE"/>
      <rgbColor rgb="FF993300"/>
      <rgbColor rgb="FFCCCCCC"/>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909000</xdr:colOff>
      <xdr:row>6</xdr:row>
      <xdr:rowOff>149040</xdr:rowOff>
    </xdr:from>
    <xdr:to>
      <xdr:col>2</xdr:col>
      <xdr:colOff>1249920</xdr:colOff>
      <xdr:row>16</xdr:row>
      <xdr:rowOff>4320</xdr:rowOff>
    </xdr:to>
    <xdr:pic>
      <xdr:nvPicPr>
        <xdr:cNvPr id="2" name="Imagem 1"/>
        <xdr:cNvPicPr/>
      </xdr:nvPicPr>
      <xdr:blipFill>
        <a:blip xmlns:r="http://schemas.openxmlformats.org/officeDocument/2006/relationships" r:embed="rId1"/>
        <a:stretch/>
      </xdr:blipFill>
      <xdr:spPr>
        <a:xfrm>
          <a:off x="2058120" y="1292040"/>
          <a:ext cx="1933560" cy="17697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1028880</xdr:colOff>
      <xdr:row>27</xdr:row>
      <xdr:rowOff>28440</xdr:rowOff>
    </xdr:from>
    <xdr:to>
      <xdr:col>7</xdr:col>
      <xdr:colOff>353880</xdr:colOff>
      <xdr:row>30</xdr:row>
      <xdr:rowOff>59760</xdr:rowOff>
    </xdr:to>
    <xdr:pic>
      <xdr:nvPicPr>
        <xdr:cNvPr id="2" name="Imagem 2"/>
        <xdr:cNvPicPr/>
      </xdr:nvPicPr>
      <xdr:blipFill>
        <a:blip xmlns:r="http://schemas.openxmlformats.org/officeDocument/2006/relationships" r:embed="rId1"/>
        <a:stretch/>
      </xdr:blipFill>
      <xdr:spPr>
        <a:xfrm>
          <a:off x="1965960" y="6524280"/>
          <a:ext cx="3749760" cy="65988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419040</xdr:colOff>
      <xdr:row>27</xdr:row>
      <xdr:rowOff>76320</xdr:rowOff>
    </xdr:from>
    <xdr:to>
      <xdr:col>8</xdr:col>
      <xdr:colOff>7920</xdr:colOff>
      <xdr:row>29</xdr:row>
      <xdr:rowOff>148680</xdr:rowOff>
    </xdr:to>
    <xdr:pic>
      <xdr:nvPicPr>
        <xdr:cNvPr id="2" name="Imagem 4"/>
        <xdr:cNvPicPr/>
      </xdr:nvPicPr>
      <xdr:blipFill>
        <a:blip xmlns:r="http://schemas.openxmlformats.org/officeDocument/2006/relationships" r:embed="rId1"/>
        <a:stretch/>
      </xdr:blipFill>
      <xdr:spPr>
        <a:xfrm>
          <a:off x="1285560" y="6772320"/>
          <a:ext cx="5604840" cy="49140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6_OBRAS%20PUBLICAS\02_PROJETOS-OBRAS\CENTRO%20DE%20EVENTOS\01%20-%20CAIXA%20ECON&#212;MICA%202021%20-%20REFORMA%20TELHADO\OR&#199;AMENTO\PLANILHA_MULTIPLA_V3_05\PLANILHA%20M&#218;LTIPLA%20V3.0.5%20-%20Centro%20de%20Even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runo/Downloads/OR&#199;AMENTO%20ESCOLA%20FLOR%20DO%20CERRAD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lci/Downloads/OR&#199;AMENTO%20ABRIGO%20DA%20CRIAN&#199;A%20-%20FINAL%20-%20ENTREG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 val="Mat Asf"/>
      <sheetName val="Plan1"/>
      <sheetName val="RELATÓRIO"/>
      <sheetName val="REAJU (2)"/>
      <sheetName val="DMT modelo"/>
      <sheetName val="Orçamento"/>
      <sheetName val="aterro pontesul"/>
      <sheetName val="dmt_ev"/>
      <sheetName val="DADOS"/>
      <sheetName val="BD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ORÇAMENTO"/>
      <sheetName val="CÁLCULO"/>
      <sheetName val="EVENTOS"/>
      <sheetName val="CRONOPLE"/>
      <sheetName val="CRONO"/>
      <sheetName val="PLE"/>
      <sheetName val="QCI"/>
      <sheetName val="BM"/>
      <sheetName val="RRE"/>
      <sheetName val="OFÍCIO"/>
      <sheetName val="Mat As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heetName val="Cronograma"/>
      <sheetName val="Composição"/>
      <sheetName val="BDI - Serviços"/>
      <sheetName val="BDI-Equipamentos"/>
      <sheetName val="Mapa de cotação"/>
      <sheetName val="Memória de Calculo"/>
    </sheetNames>
    <sheetDataSet>
      <sheetData sheetId="0"/>
      <sheetData sheetId="1">
        <row r="3">
          <cell r="A3" t="str">
            <v>Proprietário:</v>
          </cell>
          <cell r="B3" t="str">
            <v>Municipio de Sorriso</v>
          </cell>
          <cell r="H3" t="str">
            <v>Data:</v>
          </cell>
          <cell r="I3">
            <v>44607</v>
          </cell>
        </row>
        <row r="4">
          <cell r="A4" t="str">
            <v>Obra:</v>
          </cell>
        </row>
        <row r="5">
          <cell r="A5" t="str">
            <v>Local:</v>
          </cell>
        </row>
        <row r="6">
          <cell r="A6" t="str">
            <v>Área:</v>
          </cell>
        </row>
        <row r="7">
          <cell r="A7" t="str">
            <v>Responsável Técnico:</v>
          </cell>
        </row>
      </sheetData>
      <sheetData sheetId="2">
        <row r="1">
          <cell r="A1" t="str">
            <v>CONSTRUÇÃO
ESCOLA FLOR DO CERRADO</v>
          </cell>
        </row>
        <row r="24">
          <cell r="G24">
            <v>0.26371417584863699</v>
          </cell>
          <cell r="H24">
            <v>0.28999999999999998</v>
          </cell>
        </row>
        <row r="25">
          <cell r="G25">
            <v>0.26371417584863699</v>
          </cell>
          <cell r="H25">
            <v>0.25</v>
          </cell>
        </row>
        <row r="26">
          <cell r="G26">
            <v>0.12784060312331699</v>
          </cell>
          <cell r="H26">
            <v>31.69</v>
          </cell>
        </row>
        <row r="28">
          <cell r="G28">
            <v>0.26371417584863699</v>
          </cell>
          <cell r="H28">
            <v>6.91</v>
          </cell>
        </row>
        <row r="29">
          <cell r="H29" t="str">
            <v>SUBTOTAL</v>
          </cell>
        </row>
        <row r="32">
          <cell r="G32">
            <v>0.26371417584863699</v>
          </cell>
          <cell r="H32">
            <v>43.19</v>
          </cell>
        </row>
        <row r="33">
          <cell r="H33" t="str">
            <v>SUBTOTAL</v>
          </cell>
        </row>
        <row r="36">
          <cell r="G36">
            <v>0.26371417584863699</v>
          </cell>
          <cell r="H36">
            <v>118.23</v>
          </cell>
        </row>
        <row r="37">
          <cell r="G37">
            <v>0.26371417584863699</v>
          </cell>
          <cell r="H37">
            <v>19.91</v>
          </cell>
        </row>
        <row r="38">
          <cell r="G38">
            <v>0.26371417584863699</v>
          </cell>
          <cell r="H38">
            <v>19.46</v>
          </cell>
        </row>
        <row r="39">
          <cell r="G39">
            <v>0.26371417584863699</v>
          </cell>
          <cell r="H39">
            <v>17</v>
          </cell>
        </row>
        <row r="40">
          <cell r="G40">
            <v>0.26371417584863699</v>
          </cell>
          <cell r="H40">
            <v>14.49</v>
          </cell>
        </row>
        <row r="42">
          <cell r="G42">
            <v>0.26371417584863699</v>
          </cell>
          <cell r="H42">
            <v>107.38</v>
          </cell>
        </row>
        <row r="43">
          <cell r="G43">
            <v>0.26371417584863699</v>
          </cell>
          <cell r="H43">
            <v>485.2</v>
          </cell>
        </row>
        <row r="45">
          <cell r="G45">
            <v>0.26371417584863699</v>
          </cell>
          <cell r="H45">
            <v>19.46</v>
          </cell>
        </row>
        <row r="46">
          <cell r="G46">
            <v>0.26371417584863699</v>
          </cell>
          <cell r="H46">
            <v>18.75</v>
          </cell>
        </row>
        <row r="48">
          <cell r="G48">
            <v>0.26371417584863699</v>
          </cell>
          <cell r="H48">
            <v>14.49</v>
          </cell>
        </row>
        <row r="49">
          <cell r="G49">
            <v>0.26371417584863699</v>
          </cell>
          <cell r="H49">
            <v>13.95</v>
          </cell>
        </row>
        <row r="50">
          <cell r="G50">
            <v>0.26371417584863699</v>
          </cell>
          <cell r="H50">
            <v>15.84</v>
          </cell>
        </row>
        <row r="51">
          <cell r="G51">
            <v>0.26371417584863699</v>
          </cell>
          <cell r="H51">
            <v>668.79</v>
          </cell>
        </row>
        <row r="54">
          <cell r="G54">
            <v>0.26371417584863699</v>
          </cell>
          <cell r="H54">
            <v>4484.74</v>
          </cell>
        </row>
        <row r="55">
          <cell r="G55">
            <v>0.26371417584863699</v>
          </cell>
          <cell r="H55">
            <v>4217.2700000000004</v>
          </cell>
        </row>
        <row r="57">
          <cell r="H57" t="str">
            <v>SUBTOTAL</v>
          </cell>
        </row>
        <row r="61">
          <cell r="G61">
            <v>0.26371417584863699</v>
          </cell>
          <cell r="H61">
            <v>26.06</v>
          </cell>
        </row>
        <row r="62">
          <cell r="G62">
            <v>0.26371417584863699</v>
          </cell>
          <cell r="H62">
            <v>61.67</v>
          </cell>
        </row>
        <row r="63">
          <cell r="G63">
            <v>0.26371417584863699</v>
          </cell>
          <cell r="H63">
            <v>198.59</v>
          </cell>
        </row>
        <row r="64">
          <cell r="G64">
            <v>0.26371417584863699</v>
          </cell>
          <cell r="H64">
            <v>27.02</v>
          </cell>
        </row>
        <row r="67">
          <cell r="G67">
            <v>0.26371417584863699</v>
          </cell>
          <cell r="H67">
            <v>43.79</v>
          </cell>
        </row>
        <row r="68">
          <cell r="H68" t="str">
            <v>SUBTOTAL</v>
          </cell>
        </row>
        <row r="71">
          <cell r="G71">
            <v>0.26371417584863699</v>
          </cell>
          <cell r="H71">
            <v>17.11</v>
          </cell>
        </row>
        <row r="72">
          <cell r="G72">
            <v>0.26371417584863699</v>
          </cell>
          <cell r="H72">
            <v>82.12</v>
          </cell>
        </row>
        <row r="73">
          <cell r="G73">
            <v>0.26371417584863699</v>
          </cell>
          <cell r="H73">
            <v>48.25</v>
          </cell>
        </row>
        <row r="74">
          <cell r="G74">
            <v>0.26371417584863699</v>
          </cell>
          <cell r="H74">
            <v>78.430000000000007</v>
          </cell>
        </row>
        <row r="75">
          <cell r="G75">
            <v>0.26371417584863699</v>
          </cell>
          <cell r="H75">
            <v>224.32</v>
          </cell>
        </row>
        <row r="76">
          <cell r="H76" t="str">
            <v>SUBTOTAL</v>
          </cell>
        </row>
        <row r="78">
          <cell r="G78">
            <v>0.26371417584863699</v>
          </cell>
          <cell r="H78">
            <v>74.37</v>
          </cell>
        </row>
        <row r="79">
          <cell r="G79">
            <v>0.26371417584863699</v>
          </cell>
          <cell r="H79">
            <v>82.31</v>
          </cell>
        </row>
        <row r="81">
          <cell r="G81">
            <v>0.26371417584863699</v>
          </cell>
          <cell r="H81">
            <v>75.599999999999994</v>
          </cell>
        </row>
        <row r="82">
          <cell r="G82">
            <v>0.26371417584863699</v>
          </cell>
          <cell r="H82">
            <v>67.75</v>
          </cell>
        </row>
        <row r="83">
          <cell r="G83">
            <v>0.26371417584863699</v>
          </cell>
          <cell r="H83">
            <v>67.75</v>
          </cell>
        </row>
        <row r="84">
          <cell r="G84">
            <v>0.26371417584863699</v>
          </cell>
          <cell r="H84">
            <v>76.489999999999995</v>
          </cell>
        </row>
        <row r="89">
          <cell r="G89">
            <v>0.26371417584863699</v>
          </cell>
          <cell r="H89">
            <v>860.41</v>
          </cell>
        </row>
        <row r="90">
          <cell r="G90">
            <v>0.26371417584863699</v>
          </cell>
          <cell r="H90">
            <v>689.82</v>
          </cell>
        </row>
        <row r="91">
          <cell r="G91">
            <v>0.26371417584863699</v>
          </cell>
          <cell r="H91">
            <v>1639.09</v>
          </cell>
        </row>
        <row r="92">
          <cell r="G92">
            <v>0.26371417584863699</v>
          </cell>
          <cell r="H92">
            <v>569.75</v>
          </cell>
        </row>
        <row r="93">
          <cell r="G93">
            <v>0.26371417584863699</v>
          </cell>
          <cell r="H93">
            <v>3850</v>
          </cell>
        </row>
        <row r="94">
          <cell r="G94">
            <v>0.26371417584863699</v>
          </cell>
          <cell r="H94">
            <v>2890</v>
          </cell>
        </row>
      </sheetData>
      <sheetData sheetId="3"/>
      <sheetData sheetId="4"/>
      <sheetData sheetId="5">
        <row r="24">
          <cell r="I24">
            <v>0.26371417584863699</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heetName val="Cronograma Fisico Financeiro"/>
      <sheetName val="Composição de Preço Unitario"/>
      <sheetName val="Curva ABC Insumo"/>
      <sheetName val="Curva ABC Serviço"/>
      <sheetName val="BDI - Serviços"/>
      <sheetName val="BDI-Equipamentos"/>
      <sheetName val="Mapa de cotação"/>
      <sheetName val="MEMORIAL DE CALCULO"/>
    </sheetNames>
    <sheetDataSet>
      <sheetData sheetId="0"/>
      <sheetData sheetId="1">
        <row r="3">
          <cell r="A3" t="str">
            <v>Proprietário:</v>
          </cell>
          <cell r="B3" t="str">
            <v>Municipio de Sorriso</v>
          </cell>
          <cell r="D3">
            <v>44696</v>
          </cell>
        </row>
        <row r="4">
          <cell r="A4" t="str">
            <v>Obra:</v>
          </cell>
          <cell r="B4" t="str">
            <v>Construção de Abrigo da Criança</v>
          </cell>
        </row>
        <row r="5">
          <cell r="A5" t="str">
            <v>Local:</v>
          </cell>
          <cell r="B5" t="str">
            <v>Sorriso MT</v>
          </cell>
        </row>
        <row r="6">
          <cell r="A6" t="str">
            <v>Área:</v>
          </cell>
        </row>
        <row r="7">
          <cell r="A7" t="str">
            <v>Responsável Técnico:</v>
          </cell>
        </row>
      </sheetData>
      <sheetData sheetId="2">
        <row r="5">
          <cell r="B5">
            <v>2099.66</v>
          </cell>
        </row>
      </sheetData>
      <sheetData sheetId="3"/>
      <sheetData sheetId="4"/>
      <sheetData sheetId="5"/>
      <sheetData sheetId="6"/>
      <sheetData sheetId="7">
        <row r="1">
          <cell r="A1" t="str">
            <v>CONSTRUÇÃO
ABRIGO DA CRINAÇA</v>
          </cell>
        </row>
        <row r="3">
          <cell r="I3">
            <v>0.26371417584863699</v>
          </cell>
        </row>
      </sheetData>
      <sheetData sheetId="8"/>
      <sheetData sheetId="9"/>
      <sheetData sheetId="1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showZeros="0" zoomScale="86" zoomScaleNormal="86" zoomScalePageLayoutView="86" workbookViewId="0">
      <selection activeCell="A26" sqref="A26"/>
    </sheetView>
  </sheetViews>
  <sheetFormatPr defaultColWidth="8.7109375" defaultRowHeight="15"/>
  <cols>
    <col min="1" max="1" width="16.28515625" customWidth="1"/>
    <col min="2" max="2" width="22.5703125" customWidth="1"/>
    <col min="3" max="3" width="22.7109375" customWidth="1"/>
    <col min="4" max="4" width="27.5703125" customWidth="1"/>
  </cols>
  <sheetData>
    <row r="3" spans="1:4">
      <c r="A3" s="15"/>
      <c r="B3" s="15"/>
      <c r="C3" s="15"/>
      <c r="D3" s="15"/>
    </row>
    <row r="4" spans="1:4">
      <c r="A4" s="15"/>
      <c r="B4" s="15"/>
      <c r="C4" s="15"/>
      <c r="D4" s="15"/>
    </row>
    <row r="5" spans="1:4">
      <c r="A5" s="15"/>
      <c r="B5" s="15"/>
      <c r="C5" s="15"/>
      <c r="D5" s="15"/>
    </row>
    <row r="6" spans="1:4">
      <c r="A6" s="15"/>
      <c r="B6" s="15"/>
      <c r="C6" s="15"/>
      <c r="D6" s="15"/>
    </row>
    <row r="7" spans="1:4">
      <c r="A7" s="16"/>
      <c r="B7" s="16"/>
      <c r="C7" s="17"/>
      <c r="D7" s="18"/>
    </row>
    <row r="8" spans="1:4">
      <c r="A8" s="15"/>
      <c r="B8" s="15"/>
      <c r="C8" s="15"/>
      <c r="D8" s="15"/>
    </row>
    <row r="9" spans="1:4">
      <c r="A9" s="15"/>
      <c r="B9" s="15"/>
      <c r="C9" s="15"/>
      <c r="D9" s="15"/>
    </row>
    <row r="10" spans="1:4">
      <c r="A10" s="15"/>
      <c r="B10" s="15"/>
      <c r="C10" s="15"/>
      <c r="D10" s="15"/>
    </row>
    <row r="11" spans="1:4">
      <c r="A11" s="15"/>
      <c r="B11" s="15"/>
      <c r="C11" s="15"/>
      <c r="D11" s="15"/>
    </row>
    <row r="14" spans="1:4" ht="15" customHeight="1">
      <c r="A14" s="19"/>
      <c r="B14" s="19"/>
      <c r="C14" s="19"/>
      <c r="D14" s="19"/>
    </row>
    <row r="15" spans="1:4" ht="15.75" customHeight="1">
      <c r="A15" s="19"/>
      <c r="B15" s="19"/>
      <c r="C15" s="19"/>
      <c r="D15" s="19"/>
    </row>
    <row r="16" spans="1:4">
      <c r="A16" s="16"/>
      <c r="B16" s="20"/>
      <c r="C16" s="17"/>
      <c r="D16" s="21"/>
    </row>
    <row r="17" spans="1:4">
      <c r="A17" s="15"/>
      <c r="B17" s="15"/>
      <c r="C17" s="15"/>
      <c r="D17" s="15"/>
    </row>
    <row r="18" spans="1:4">
      <c r="A18" s="15"/>
      <c r="B18" s="15"/>
      <c r="C18" s="15"/>
      <c r="D18" s="15"/>
    </row>
    <row r="19" spans="1:4" ht="15" customHeight="1">
      <c r="A19" s="14" t="s">
        <v>0</v>
      </c>
      <c r="B19" s="14"/>
      <c r="C19" s="14"/>
      <c r="D19" s="14"/>
    </row>
    <row r="20" spans="1:4" ht="15" customHeight="1">
      <c r="A20" s="14"/>
      <c r="B20" s="14"/>
      <c r="C20" s="14"/>
      <c r="D20" s="14"/>
    </row>
    <row r="21" spans="1:4">
      <c r="A21" s="14"/>
      <c r="B21" s="14"/>
      <c r="C21" s="14"/>
      <c r="D21" s="14"/>
    </row>
    <row r="22" spans="1:4">
      <c r="A22" s="14"/>
      <c r="B22" s="14"/>
      <c r="C22" s="14"/>
      <c r="D22" s="14"/>
    </row>
    <row r="23" spans="1:4">
      <c r="A23" s="14"/>
      <c r="B23" s="14"/>
      <c r="C23" s="14"/>
      <c r="D23" s="14"/>
    </row>
    <row r="24" spans="1:4">
      <c r="A24" s="14"/>
      <c r="B24" s="14"/>
      <c r="C24" s="14"/>
      <c r="D24" s="14"/>
    </row>
    <row r="25" spans="1:4">
      <c r="A25" s="14"/>
      <c r="B25" s="14"/>
      <c r="C25" s="14"/>
      <c r="D25" s="14"/>
    </row>
    <row r="26" spans="1:4" ht="15.75">
      <c r="A26" s="15"/>
      <c r="B26" s="15"/>
      <c r="D26" s="22"/>
    </row>
    <row r="27" spans="1:4" ht="15.75">
      <c r="A27" s="15"/>
      <c r="B27" s="15"/>
      <c r="D27" s="23"/>
    </row>
    <row r="28" spans="1:4" ht="15.75">
      <c r="A28" s="15"/>
      <c r="B28" s="15"/>
      <c r="D28" s="23"/>
    </row>
    <row r="29" spans="1:4">
      <c r="A29" s="15"/>
      <c r="B29" s="15"/>
      <c r="C29" s="15"/>
      <c r="D29" s="15"/>
    </row>
    <row r="30" spans="1:4">
      <c r="A30" s="15"/>
      <c r="B30" s="15"/>
      <c r="C30" s="15"/>
      <c r="D30" s="15"/>
    </row>
    <row r="46" spans="1:6">
      <c r="E46" s="15"/>
      <c r="F46" s="15"/>
    </row>
    <row r="47" spans="1:6" ht="15.75">
      <c r="A47" s="24" t="s">
        <v>1</v>
      </c>
      <c r="B47" s="24" t="s">
        <v>2</v>
      </c>
      <c r="C47" s="22"/>
      <c r="D47" s="22"/>
      <c r="E47" s="25"/>
      <c r="F47" s="26"/>
    </row>
    <row r="48" spans="1:6" ht="15.75">
      <c r="A48" s="27" t="s">
        <v>3</v>
      </c>
      <c r="B48" s="28" t="s">
        <v>4</v>
      </c>
      <c r="C48" s="29"/>
      <c r="D48" s="29"/>
      <c r="E48" s="23"/>
      <c r="F48" s="23"/>
    </row>
    <row r="49" spans="1:6" ht="33.75" customHeight="1">
      <c r="A49" s="30" t="s">
        <v>5</v>
      </c>
      <c r="B49" s="13" t="s">
        <v>6</v>
      </c>
      <c r="C49" s="13"/>
      <c r="D49" s="13"/>
      <c r="E49" s="15"/>
      <c r="F49" s="15"/>
    </row>
  </sheetData>
  <mergeCells count="2">
    <mergeCell ref="A19:D25"/>
    <mergeCell ref="B49:D49"/>
  </mergeCells>
  <printOptions horizontalCentered="1" verticalCentered="1"/>
  <pageMargins left="0.51180555555555496" right="0.51180555555555496" top="0.78749999999999998" bottom="0.78749999999999998" header="0.51180555555555496" footer="0.51180555555555496"/>
  <pageSetup paperSize="9" scale="98"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showZeros="0" zoomScale="85" zoomScaleNormal="85" zoomScalePageLayoutView="86" workbookViewId="0">
      <selection activeCell="C16" sqref="C16"/>
    </sheetView>
  </sheetViews>
  <sheetFormatPr defaultColWidth="9.28515625" defaultRowHeight="16.5"/>
  <cols>
    <col min="1" max="1" width="20.42578125" style="182" customWidth="1"/>
    <col min="2" max="2" width="22.28515625" style="182" customWidth="1"/>
    <col min="3" max="3" width="7.5703125" style="182" customWidth="1"/>
    <col min="4" max="4" width="4.7109375" style="182" customWidth="1"/>
    <col min="5" max="5" width="7.28515625" style="182" customWidth="1"/>
    <col min="6" max="6" width="12.42578125" style="182" customWidth="1"/>
    <col min="7" max="7" width="14.7109375" style="182" customWidth="1"/>
    <col min="8" max="8" width="6.42578125" style="182" customWidth="1"/>
    <col min="9" max="9" width="9.42578125" style="182" customWidth="1"/>
    <col min="10" max="10" width="8.28515625" style="182" customWidth="1"/>
    <col min="11" max="11" width="6.7109375" style="182" customWidth="1"/>
    <col min="12" max="13" width="9.28515625" style="182"/>
    <col min="14" max="15" width="18.5703125" style="182" customWidth="1"/>
    <col min="16" max="1024" width="9.28515625" style="182"/>
  </cols>
  <sheetData>
    <row r="1" spans="1:10" ht="15" customHeight="1">
      <c r="A1" s="270" t="str">
        <f>'[4]BDI - Serviços'!A1:J1</f>
        <v>CONSTRUÇÃO
ABRIGO DA CRINAÇA</v>
      </c>
      <c r="B1" s="270"/>
      <c r="C1" s="270"/>
      <c r="D1" s="270"/>
      <c r="E1" s="270"/>
      <c r="F1" s="270"/>
      <c r="G1" s="270"/>
      <c r="H1" s="270"/>
      <c r="I1" s="270"/>
      <c r="J1" s="270"/>
    </row>
    <row r="2" spans="1:10" ht="21" customHeight="1">
      <c r="A2" s="192" t="str">
        <f>[4]Resumo!$A$3</f>
        <v>Proprietário:</v>
      </c>
      <c r="B2" s="193" t="str">
        <f>[4]Resumo!$B$3</f>
        <v>Municipio de Sorriso</v>
      </c>
      <c r="C2" s="193"/>
      <c r="D2" s="193"/>
      <c r="E2" s="192" t="s">
        <v>1349</v>
      </c>
      <c r="F2" s="192"/>
      <c r="G2" s="194">
        <f>'BDI-Equipamentos'!G2</f>
        <v>0</v>
      </c>
      <c r="H2" s="195" t="s">
        <v>8</v>
      </c>
      <c r="I2" s="60">
        <f>[4]Resumo!$D$3</f>
        <v>44696</v>
      </c>
      <c r="J2" s="193"/>
    </row>
    <row r="3" spans="1:10" ht="21" customHeight="1">
      <c r="A3" s="31" t="str">
        <f>[4]Resumo!$A$4</f>
        <v>Obra:</v>
      </c>
      <c r="B3" s="193" t="str">
        <f>[4]Resumo!$B$4</f>
        <v>Construção de Abrigo da Criança</v>
      </c>
      <c r="C3" s="32"/>
      <c r="D3" s="32"/>
      <c r="E3" s="31"/>
      <c r="F3" s="31" t="s">
        <v>160</v>
      </c>
      <c r="G3" s="196">
        <f>G2/B5</f>
        <v>0</v>
      </c>
      <c r="H3" s="197" t="s">
        <v>9</v>
      </c>
      <c r="I3" s="198">
        <f>'[4]BDI - Serviços'!I3</f>
        <v>0.26371417584863699</v>
      </c>
      <c r="J3" s="32"/>
    </row>
    <row r="4" spans="1:10">
      <c r="A4" s="31" t="str">
        <f>[4]Resumo!$A$5</f>
        <v>Local:</v>
      </c>
      <c r="B4" s="193" t="str">
        <f>[4]Resumo!$B$5</f>
        <v>Sorriso MT</v>
      </c>
      <c r="C4" s="32"/>
      <c r="D4" s="32"/>
      <c r="E4" s="32"/>
      <c r="F4" s="32"/>
      <c r="G4" s="199"/>
      <c r="H4" s="197"/>
      <c r="I4" s="288"/>
      <c r="J4" s="288"/>
    </row>
    <row r="5" spans="1:10">
      <c r="A5" s="31" t="str">
        <f>[4]Resumo!$A$6</f>
        <v>Área:</v>
      </c>
      <c r="B5" s="200">
        <f>[4]Orçamento!B5</f>
        <v>2099.66</v>
      </c>
      <c r="C5" s="32"/>
      <c r="D5" s="32">
        <f>[4]Orçamento!E7</f>
        <v>0</v>
      </c>
      <c r="E5" s="32"/>
      <c r="F5" s="32"/>
      <c r="G5" s="199"/>
      <c r="H5" s="201"/>
      <c r="I5" s="32"/>
      <c r="J5" s="32"/>
    </row>
    <row r="6" spans="1:10">
      <c r="A6" s="31" t="str">
        <f>[4]Resumo!$A$7</f>
        <v>Responsável Técnico:</v>
      </c>
      <c r="B6" s="55" t="s">
        <v>6968</v>
      </c>
      <c r="C6" s="32"/>
      <c r="D6" s="32"/>
      <c r="E6" s="32"/>
      <c r="F6" s="32"/>
      <c r="G6" s="199"/>
      <c r="H6" s="201"/>
      <c r="I6" s="32"/>
      <c r="J6" s="32"/>
    </row>
    <row r="7" spans="1:10" ht="21" customHeight="1">
      <c r="A7" s="216"/>
      <c r="B7" s="217"/>
      <c r="E7" s="218"/>
      <c r="G7" s="219"/>
      <c r="H7" s="216"/>
    </row>
    <row r="8" spans="1:10">
      <c r="A8" s="270" t="s">
        <v>6969</v>
      </c>
      <c r="B8" s="270"/>
      <c r="C8" s="270"/>
      <c r="D8" s="270"/>
      <c r="E8" s="270"/>
      <c r="F8" s="270"/>
      <c r="G8" s="270"/>
      <c r="H8" s="270"/>
      <c r="I8" s="270"/>
      <c r="J8" s="270"/>
    </row>
    <row r="9" spans="1:10">
      <c r="A9" s="186" t="s">
        <v>6923</v>
      </c>
      <c r="B9" s="292" t="s">
        <v>6970</v>
      </c>
      <c r="C9" s="292"/>
      <c r="D9" s="292"/>
      <c r="E9" s="292"/>
      <c r="F9" s="292"/>
      <c r="G9" s="292"/>
      <c r="H9" s="292"/>
      <c r="I9" s="303">
        <f>(I10+I11)/2</f>
        <v>458799</v>
      </c>
      <c r="J9" s="303"/>
    </row>
    <row r="10" spans="1:10">
      <c r="A10" s="187" t="s">
        <v>6971</v>
      </c>
      <c r="B10" s="294" t="s">
        <v>6972</v>
      </c>
      <c r="C10" s="294"/>
      <c r="D10" s="294"/>
      <c r="E10" s="294"/>
      <c r="F10" s="294"/>
      <c r="G10" s="294"/>
      <c r="H10" s="294"/>
      <c r="I10" s="303">
        <v>454270</v>
      </c>
      <c r="J10" s="303"/>
    </row>
    <row r="11" spans="1:10">
      <c r="A11" s="187" t="s">
        <v>6973</v>
      </c>
      <c r="B11" s="294" t="s">
        <v>6974</v>
      </c>
      <c r="C11" s="294"/>
      <c r="D11" s="294"/>
      <c r="E11" s="294"/>
      <c r="F11" s="294"/>
      <c r="G11" s="294"/>
      <c r="H11" s="294"/>
      <c r="I11" s="303">
        <v>463328</v>
      </c>
      <c r="J11" s="303"/>
    </row>
  </sheetData>
  <mergeCells count="9">
    <mergeCell ref="B10:H10"/>
    <mergeCell ref="I10:J10"/>
    <mergeCell ref="B11:H11"/>
    <mergeCell ref="I11:J11"/>
    <mergeCell ref="A1:J1"/>
    <mergeCell ref="I4:J4"/>
    <mergeCell ref="A8:J8"/>
    <mergeCell ref="B9:H9"/>
    <mergeCell ref="I9:J9"/>
  </mergeCells>
  <pageMargins left="0.59027777777777801" right="0.118055555555556" top="1.0236111111111099" bottom="0.98472222222222205" header="0.51180555555555496" footer="0.31527777777777799"/>
  <pageSetup paperSize="9" scale="83" orientation="portrait" horizontalDpi="300" verticalDpi="300"/>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208"/>
  <sheetViews>
    <sheetView showZeros="0" zoomScaleNormal="100" workbookViewId="0"/>
  </sheetViews>
  <sheetFormatPr defaultColWidth="9.140625" defaultRowHeight="15"/>
  <cols>
    <col min="1" max="3" width="9.140625" style="220"/>
    <col min="4" max="4" width="7.5703125" style="220" customWidth="1"/>
    <col min="5" max="5" width="22.140625" style="220" customWidth="1"/>
    <col min="6" max="6" width="9.140625" style="220"/>
    <col min="7" max="8" width="13.7109375" style="220" customWidth="1"/>
    <col min="9" max="9" width="9.140625" style="220"/>
    <col min="10" max="10" width="14.5703125" style="220" customWidth="1"/>
    <col min="11" max="11" width="9.140625" style="220"/>
    <col min="12" max="12" width="11.28515625" style="220" customWidth="1"/>
    <col min="13" max="13" width="14.5703125" style="220" customWidth="1"/>
    <col min="14" max="14" width="24.5703125" style="220" customWidth="1"/>
    <col min="15" max="17" width="9.140625" style="220"/>
    <col min="18" max="18" width="11.28515625" style="220" customWidth="1"/>
    <col min="19" max="19" width="12.7109375" style="220" customWidth="1"/>
    <col min="20" max="20" width="9.140625" style="220"/>
    <col min="21" max="21" width="13.85546875" style="220" customWidth="1"/>
    <col min="22" max="22" width="12.5703125" style="220" customWidth="1"/>
    <col min="23" max="26" width="9.140625" style="220"/>
    <col min="27" max="27" width="31" style="220" customWidth="1"/>
    <col min="28" max="28" width="11.42578125" style="220" customWidth="1"/>
    <col min="29" max="29" width="13" style="220" customWidth="1"/>
    <col min="30" max="30" width="9.140625" style="220"/>
    <col min="31" max="31" width="18" style="220" customWidth="1"/>
    <col min="32" max="35" width="9.140625" style="220"/>
    <col min="36" max="37" width="18" style="220" customWidth="1"/>
    <col min="38" max="38" width="28.140625" style="220" customWidth="1"/>
    <col min="39" max="39" width="21.5703125" style="220" customWidth="1"/>
    <col min="40" max="40" width="10.5703125" style="220" customWidth="1"/>
    <col min="41" max="41" width="14.42578125" style="220" customWidth="1"/>
    <col min="42" max="44" width="9.140625" style="220"/>
    <col min="45" max="45" width="12.5703125" style="220" customWidth="1"/>
    <col min="46" max="46" width="22.28515625" style="220" customWidth="1"/>
    <col min="47" max="47" width="21" style="220" customWidth="1"/>
    <col min="48" max="48" width="15.28515625" style="220" customWidth="1"/>
    <col min="49" max="49" width="9.140625" style="220"/>
    <col min="50" max="50" width="27.5703125" style="220" customWidth="1"/>
    <col min="51" max="51" width="15.140625" style="220" customWidth="1"/>
    <col min="52" max="52" width="9.140625" style="220"/>
    <col min="53" max="53" width="23.7109375" style="220" customWidth="1"/>
    <col min="54" max="1024" width="9.140625" style="220"/>
  </cols>
  <sheetData>
    <row r="2" spans="2:54">
      <c r="AA2" s="304" t="s">
        <v>6975</v>
      </c>
      <c r="AB2" s="304"/>
      <c r="AC2" s="304"/>
      <c r="AD2" s="304"/>
      <c r="AE2" s="304"/>
      <c r="AF2" s="304"/>
      <c r="AG2" s="304"/>
      <c r="AH2" s="304"/>
      <c r="AI2" s="304"/>
      <c r="AJ2" s="304"/>
      <c r="AK2" s="221"/>
    </row>
    <row r="3" spans="2:54" ht="15" customHeight="1">
      <c r="B3" s="305" t="s">
        <v>6976</v>
      </c>
      <c r="C3" s="305"/>
      <c r="E3" s="220" t="s">
        <v>6977</v>
      </c>
      <c r="G3" s="220" t="s">
        <v>6978</v>
      </c>
      <c r="I3" s="306" t="s">
        <v>6979</v>
      </c>
      <c r="AA3" s="307" t="s">
        <v>6980</v>
      </c>
      <c r="AB3" s="307"/>
      <c r="AC3" s="307"/>
      <c r="AD3" s="307"/>
      <c r="AE3" s="307"/>
      <c r="AF3" s="308" t="s">
        <v>6981</v>
      </c>
      <c r="AG3" s="308"/>
      <c r="AH3" s="308" t="s">
        <v>6982</v>
      </c>
      <c r="AI3" s="308"/>
      <c r="AJ3" s="309" t="s">
        <v>6983</v>
      </c>
      <c r="AK3" s="221"/>
      <c r="AL3" s="304" t="s">
        <v>6984</v>
      </c>
      <c r="AM3" s="304"/>
      <c r="AN3" s="304"/>
      <c r="AO3" s="304"/>
      <c r="AP3" s="304"/>
      <c r="AQ3" s="304"/>
      <c r="AR3" s="304"/>
      <c r="AS3" s="304"/>
      <c r="AT3" s="304"/>
      <c r="AU3" s="304"/>
    </row>
    <row r="4" spans="2:54" ht="15" customHeight="1">
      <c r="B4" s="223" t="s">
        <v>6985</v>
      </c>
      <c r="C4" s="220" t="s">
        <v>6986</v>
      </c>
      <c r="E4" s="220">
        <v>219.6</v>
      </c>
      <c r="G4" s="162">
        <v>46</v>
      </c>
      <c r="H4" s="310" t="s">
        <v>6987</v>
      </c>
      <c r="I4" s="306"/>
      <c r="J4" s="305" t="s">
        <v>6982</v>
      </c>
      <c r="K4" s="305"/>
      <c r="L4" s="305"/>
      <c r="M4" s="305"/>
      <c r="O4" s="310" t="s">
        <v>6987</v>
      </c>
      <c r="Q4" s="305" t="s">
        <v>6981</v>
      </c>
      <c r="R4" s="305"/>
      <c r="S4" s="305"/>
      <c r="T4" s="305"/>
      <c r="V4" s="305" t="s">
        <v>6988</v>
      </c>
      <c r="W4" s="305"/>
      <c r="AA4" s="162" t="s">
        <v>6989</v>
      </c>
      <c r="AB4" s="162" t="s">
        <v>6990</v>
      </c>
      <c r="AC4" s="162" t="s">
        <v>6991</v>
      </c>
      <c r="AD4" s="162" t="s">
        <v>6992</v>
      </c>
      <c r="AE4" s="162" t="s">
        <v>6993</v>
      </c>
      <c r="AF4" s="162" t="s">
        <v>6994</v>
      </c>
      <c r="AG4" s="162" t="s">
        <v>6995</v>
      </c>
      <c r="AH4" s="162" t="s">
        <v>6994</v>
      </c>
      <c r="AI4" s="162" t="s">
        <v>6995</v>
      </c>
      <c r="AJ4" s="309"/>
      <c r="AK4" s="221"/>
      <c r="AL4" s="307" t="s">
        <v>6980</v>
      </c>
      <c r="AM4" s="307"/>
      <c r="AN4" s="307"/>
      <c r="AO4" s="307"/>
      <c r="AP4" s="308" t="s">
        <v>6981</v>
      </c>
      <c r="AQ4" s="308"/>
      <c r="AR4" s="308" t="s">
        <v>6982</v>
      </c>
      <c r="AS4" s="308"/>
      <c r="AT4" s="222"/>
      <c r="AU4" s="309" t="s">
        <v>6983</v>
      </c>
    </row>
    <row r="5" spans="2:54">
      <c r="B5" s="162">
        <v>21.8</v>
      </c>
      <c r="C5" s="162">
        <v>62.47</v>
      </c>
      <c r="G5" s="162">
        <f>46-3.6</f>
        <v>42.4</v>
      </c>
      <c r="H5" s="310"/>
      <c r="I5" s="306"/>
      <c r="J5" s="162" t="s">
        <v>6994</v>
      </c>
      <c r="K5" s="162" t="s">
        <v>6996</v>
      </c>
      <c r="L5" s="162" t="s">
        <v>6997</v>
      </c>
      <c r="M5" s="162" t="s">
        <v>6993</v>
      </c>
      <c r="O5" s="310"/>
      <c r="Q5" s="162" t="s">
        <v>6994</v>
      </c>
      <c r="R5" s="162" t="s">
        <v>6996</v>
      </c>
      <c r="S5" s="162" t="s">
        <v>6997</v>
      </c>
      <c r="T5" s="162" t="s">
        <v>6993</v>
      </c>
      <c r="V5" s="162" t="s">
        <v>6998</v>
      </c>
      <c r="W5" s="162" t="s">
        <v>6999</v>
      </c>
      <c r="AA5" s="305" t="s">
        <v>7000</v>
      </c>
      <c r="AB5" s="162">
        <v>3.49</v>
      </c>
      <c r="AC5" s="162">
        <v>3.4</v>
      </c>
      <c r="AD5" s="162">
        <v>2</v>
      </c>
      <c r="AE5" s="162">
        <f t="shared" ref="AE5:AE36" si="0">(AB5*AC5)*AD5</f>
        <v>23.731999999999999</v>
      </c>
      <c r="AF5" s="305">
        <v>0.9</v>
      </c>
      <c r="AG5" s="305">
        <v>2.1</v>
      </c>
      <c r="AH5" s="305"/>
      <c r="AI5" s="305"/>
      <c r="AJ5" s="311">
        <f>((AE5+AE6)-((AF5*AG5)+(AH5*AI5)))</f>
        <v>46.322000000000003</v>
      </c>
      <c r="AK5" s="225"/>
      <c r="AL5" s="162" t="s">
        <v>6989</v>
      </c>
      <c r="AM5" s="162" t="s">
        <v>7001</v>
      </c>
      <c r="AN5" s="162" t="s">
        <v>6991</v>
      </c>
      <c r="AO5" s="162" t="s">
        <v>6993</v>
      </c>
      <c r="AP5" s="162" t="s">
        <v>6994</v>
      </c>
      <c r="AQ5" s="162" t="s">
        <v>6995</v>
      </c>
      <c r="AR5" s="162" t="s">
        <v>6994</v>
      </c>
      <c r="AS5" s="162" t="s">
        <v>6995</v>
      </c>
      <c r="AT5" s="162" t="s">
        <v>7002</v>
      </c>
      <c r="AU5" s="309"/>
      <c r="AX5" s="304" t="s">
        <v>66</v>
      </c>
      <c r="AY5" s="304"/>
      <c r="AZ5" s="304"/>
      <c r="BA5" s="304"/>
      <c r="BB5" s="304"/>
    </row>
    <row r="6" spans="2:54">
      <c r="B6" s="162">
        <v>16.899999999999999</v>
      </c>
      <c r="C6" s="162">
        <v>157.68</v>
      </c>
      <c r="G6" s="162">
        <f>3.6*9</f>
        <v>32.4</v>
      </c>
      <c r="H6" s="220">
        <f t="shared" ref="H6:H18" si="1">J6*L6</f>
        <v>4.8499999999999996</v>
      </c>
      <c r="I6" s="220">
        <v>1</v>
      </c>
      <c r="J6" s="162">
        <v>4.8499999999999996</v>
      </c>
      <c r="K6" s="162">
        <v>1.2</v>
      </c>
      <c r="L6" s="162">
        <v>1</v>
      </c>
      <c r="M6" s="226">
        <f t="shared" ref="M6:M31" si="2">(J6*K6)*L6</f>
        <v>5.8199999999999994</v>
      </c>
      <c r="N6" s="227" t="s">
        <v>7003</v>
      </c>
      <c r="O6" s="220">
        <f t="shared" ref="O6:O17" si="3">Q6*S6</f>
        <v>1.1000000000000001</v>
      </c>
      <c r="P6" s="220">
        <v>1</v>
      </c>
      <c r="Q6" s="162">
        <v>1.1000000000000001</v>
      </c>
      <c r="R6" s="162">
        <v>3</v>
      </c>
      <c r="S6" s="162">
        <v>1</v>
      </c>
      <c r="T6" s="162">
        <f t="shared" ref="T6:T18" si="4">(Q6*R6)*S6</f>
        <v>3.3000000000000003</v>
      </c>
      <c r="U6" s="220" t="s">
        <v>7004</v>
      </c>
      <c r="V6" s="162">
        <v>5</v>
      </c>
      <c r="W6" s="162">
        <v>10</v>
      </c>
      <c r="AA6" s="305"/>
      <c r="AB6" s="162">
        <v>3.6</v>
      </c>
      <c r="AC6" s="162">
        <v>3.4</v>
      </c>
      <c r="AD6" s="162">
        <v>2</v>
      </c>
      <c r="AE6" s="162">
        <f t="shared" si="0"/>
        <v>24.48</v>
      </c>
      <c r="AF6" s="305"/>
      <c r="AG6" s="305"/>
      <c r="AH6" s="305"/>
      <c r="AI6" s="305"/>
      <c r="AJ6" s="311"/>
      <c r="AK6" s="225"/>
      <c r="AL6" s="305" t="s">
        <v>7000</v>
      </c>
      <c r="AM6" s="312">
        <f>46+50.5+1.5+36.8+21.9+1.2+32.72+9.8+9.22+18.03+41.95</f>
        <v>269.62</v>
      </c>
      <c r="AN6" s="312">
        <v>3.4</v>
      </c>
      <c r="AO6" s="312">
        <f>AM6*AN6</f>
        <v>916.70799999999997</v>
      </c>
      <c r="AP6" s="305">
        <v>0.9</v>
      </c>
      <c r="AQ6" s="305">
        <v>2.1</v>
      </c>
      <c r="AR6" s="305"/>
      <c r="AS6" s="305"/>
      <c r="AT6" s="305">
        <f>(AP6*AQ6)+(AR6*AS6)</f>
        <v>1.8900000000000001</v>
      </c>
      <c r="AU6" s="313">
        <f>AO6-AT102</f>
        <v>666.26800000000003</v>
      </c>
      <c r="AX6" s="223" t="s">
        <v>6989</v>
      </c>
      <c r="AY6" s="223" t="s">
        <v>6990</v>
      </c>
    </row>
    <row r="7" spans="2:54" ht="15" customHeight="1">
      <c r="B7" s="162">
        <v>21.4</v>
      </c>
      <c r="C7" s="162">
        <v>23.32</v>
      </c>
      <c r="G7" s="162">
        <f>3.6*4</f>
        <v>14.4</v>
      </c>
      <c r="H7" s="220">
        <f t="shared" si="1"/>
        <v>1.5</v>
      </c>
      <c r="I7" s="220">
        <v>2</v>
      </c>
      <c r="J7" s="162">
        <v>1.5</v>
      </c>
      <c r="K7" s="162">
        <v>0.6</v>
      </c>
      <c r="L7" s="162">
        <v>1</v>
      </c>
      <c r="M7" s="228">
        <f t="shared" si="2"/>
        <v>0.89999999999999991</v>
      </c>
      <c r="N7" s="229" t="s">
        <v>7005</v>
      </c>
      <c r="O7" s="220">
        <f t="shared" si="3"/>
        <v>36.9</v>
      </c>
      <c r="P7" s="220">
        <v>2</v>
      </c>
      <c r="Q7" s="162">
        <v>0.9</v>
      </c>
      <c r="R7" s="162">
        <v>2.1</v>
      </c>
      <c r="S7" s="162">
        <v>41</v>
      </c>
      <c r="T7" s="228">
        <f t="shared" si="4"/>
        <v>77.490000000000009</v>
      </c>
      <c r="U7" s="229" t="s">
        <v>7006</v>
      </c>
      <c r="AA7" s="314" t="s">
        <v>7007</v>
      </c>
      <c r="AB7" s="162">
        <v>1.5</v>
      </c>
      <c r="AC7" s="162">
        <v>3.4</v>
      </c>
      <c r="AD7" s="162">
        <v>2</v>
      </c>
      <c r="AE7" s="162">
        <f t="shared" si="0"/>
        <v>10.199999999999999</v>
      </c>
      <c r="AF7" s="305">
        <v>0.9</v>
      </c>
      <c r="AG7" s="305">
        <v>2.1</v>
      </c>
      <c r="AH7" s="305"/>
      <c r="AI7" s="305"/>
      <c r="AJ7" s="305">
        <f>((AE7+AE8)-((AF7*AG7)+(AH7*AI7)))</f>
        <v>32.79</v>
      </c>
      <c r="AL7" s="305"/>
      <c r="AM7" s="312"/>
      <c r="AN7" s="312"/>
      <c r="AO7" s="312"/>
      <c r="AP7" s="305"/>
      <c r="AQ7" s="305"/>
      <c r="AR7" s="305"/>
      <c r="AS7" s="305"/>
      <c r="AT7" s="305"/>
      <c r="AU7" s="313"/>
      <c r="AX7" s="162" t="s">
        <v>7000</v>
      </c>
      <c r="AY7" s="162">
        <v>12.9</v>
      </c>
    </row>
    <row r="8" spans="2:54" ht="60" customHeight="1">
      <c r="B8" s="162">
        <v>5.63</v>
      </c>
      <c r="C8" s="162">
        <v>17.190000000000001</v>
      </c>
      <c r="G8" s="162">
        <f>52-4.8</f>
        <v>47.2</v>
      </c>
      <c r="H8" s="220">
        <f t="shared" si="1"/>
        <v>3.28</v>
      </c>
      <c r="I8" s="220">
        <v>3</v>
      </c>
      <c r="J8" s="162">
        <v>3.28</v>
      </c>
      <c r="K8" s="162">
        <v>1.2</v>
      </c>
      <c r="L8" s="162">
        <v>1</v>
      </c>
      <c r="M8" s="231">
        <f t="shared" si="2"/>
        <v>3.9359999999999995</v>
      </c>
      <c r="N8" s="232" t="s">
        <v>7008</v>
      </c>
      <c r="O8" s="220">
        <f t="shared" si="3"/>
        <v>5.2</v>
      </c>
      <c r="P8" s="220">
        <v>3</v>
      </c>
      <c r="Q8" s="162">
        <v>1.3</v>
      </c>
      <c r="R8" s="162">
        <v>2.1</v>
      </c>
      <c r="S8" s="162">
        <v>4</v>
      </c>
      <c r="T8" s="231">
        <f t="shared" si="4"/>
        <v>10.920000000000002</v>
      </c>
      <c r="U8" s="232" t="s">
        <v>7009</v>
      </c>
      <c r="V8" s="305" t="s">
        <v>7010</v>
      </c>
      <c r="W8" s="305"/>
      <c r="AA8" s="314"/>
      <c r="AB8" s="162">
        <v>3.6</v>
      </c>
      <c r="AC8" s="162">
        <v>3.4</v>
      </c>
      <c r="AD8" s="162">
        <v>2</v>
      </c>
      <c r="AE8" s="162">
        <f t="shared" si="0"/>
        <v>24.48</v>
      </c>
      <c r="AF8" s="305"/>
      <c r="AG8" s="305"/>
      <c r="AH8" s="305"/>
      <c r="AI8" s="305"/>
      <c r="AJ8" s="305"/>
      <c r="AL8" s="314" t="s">
        <v>7011</v>
      </c>
      <c r="AM8" s="312"/>
      <c r="AN8" s="312"/>
      <c r="AO8" s="312"/>
      <c r="AP8" s="305">
        <v>0.9</v>
      </c>
      <c r="AQ8" s="305">
        <v>2.1</v>
      </c>
      <c r="AR8" s="305"/>
      <c r="AS8" s="305"/>
      <c r="AT8" s="305">
        <f>(AP8*AQ8)+(AR8*AS8)</f>
        <v>1.8900000000000001</v>
      </c>
      <c r="AU8" s="313"/>
      <c r="AX8" s="233" t="s">
        <v>7012</v>
      </c>
      <c r="AY8" s="162">
        <v>17.3</v>
      </c>
      <c r="BA8" s="230" t="s">
        <v>7007</v>
      </c>
      <c r="BB8" s="162">
        <v>5.4</v>
      </c>
    </row>
    <row r="9" spans="2:54" ht="15" customHeight="1">
      <c r="B9" s="162">
        <v>22.91</v>
      </c>
      <c r="C9" s="162">
        <v>19.690000000000001</v>
      </c>
      <c r="G9" s="162">
        <v>9.52</v>
      </c>
      <c r="H9" s="220">
        <f t="shared" si="1"/>
        <v>2.42</v>
      </c>
      <c r="I9" s="220">
        <v>4</v>
      </c>
      <c r="J9" s="162">
        <v>2.42</v>
      </c>
      <c r="K9" s="162">
        <v>0.6</v>
      </c>
      <c r="L9" s="162">
        <v>1</v>
      </c>
      <c r="M9" s="228">
        <f t="shared" si="2"/>
        <v>1.452</v>
      </c>
      <c r="N9" s="229" t="s">
        <v>7005</v>
      </c>
      <c r="O9" s="220">
        <f t="shared" si="3"/>
        <v>2</v>
      </c>
      <c r="P9" s="220">
        <v>4</v>
      </c>
      <c r="Q9" s="162">
        <v>2</v>
      </c>
      <c r="R9" s="162">
        <v>2.1</v>
      </c>
      <c r="S9" s="162">
        <v>1</v>
      </c>
      <c r="T9" s="231">
        <f t="shared" si="4"/>
        <v>4.2</v>
      </c>
      <c r="U9" s="232" t="s">
        <v>7009</v>
      </c>
      <c r="V9" s="162" t="s">
        <v>6998</v>
      </c>
      <c r="W9" s="162" t="s">
        <v>6999</v>
      </c>
      <c r="AA9" s="314" t="s">
        <v>7013</v>
      </c>
      <c r="AB9" s="162">
        <v>7</v>
      </c>
      <c r="AC9" s="162">
        <v>3.4</v>
      </c>
      <c r="AD9" s="162">
        <v>2</v>
      </c>
      <c r="AE9" s="162">
        <f t="shared" si="0"/>
        <v>47.6</v>
      </c>
      <c r="AF9" s="305">
        <v>0.9</v>
      </c>
      <c r="AG9" s="305">
        <v>2.1</v>
      </c>
      <c r="AH9" s="305">
        <v>2</v>
      </c>
      <c r="AI9" s="305">
        <v>0.7</v>
      </c>
      <c r="AJ9" s="305">
        <f>((AE9+AE10)-((AF9*AG9)+(AH9*AI9)))</f>
        <v>68.789999999999992</v>
      </c>
      <c r="AL9" s="314"/>
      <c r="AM9" s="312"/>
      <c r="AN9" s="312"/>
      <c r="AO9" s="312"/>
      <c r="AP9" s="305"/>
      <c r="AQ9" s="305"/>
      <c r="AR9" s="305"/>
      <c r="AS9" s="305"/>
      <c r="AT9" s="305"/>
      <c r="AU9" s="313"/>
      <c r="AX9" s="233" t="s">
        <v>7014</v>
      </c>
      <c r="AY9" s="162">
        <v>17.3</v>
      </c>
      <c r="BA9" s="230" t="s">
        <v>7013</v>
      </c>
      <c r="BB9" s="162">
        <v>25.21</v>
      </c>
    </row>
    <row r="10" spans="2:54" ht="45" customHeight="1">
      <c r="B10" s="162">
        <v>16.97</v>
      </c>
      <c r="C10" s="162">
        <v>11.89</v>
      </c>
      <c r="G10" s="162">
        <v>4.95</v>
      </c>
      <c r="H10" s="220">
        <f t="shared" si="1"/>
        <v>3.75</v>
      </c>
      <c r="I10" s="220">
        <v>5</v>
      </c>
      <c r="J10" s="162">
        <v>3.75</v>
      </c>
      <c r="K10" s="162">
        <v>1.2</v>
      </c>
      <c r="L10" s="162">
        <v>1</v>
      </c>
      <c r="M10" s="231">
        <f t="shared" si="2"/>
        <v>4.5</v>
      </c>
      <c r="N10" s="232" t="s">
        <v>7008</v>
      </c>
      <c r="O10" s="220">
        <f t="shared" si="3"/>
        <v>8.1</v>
      </c>
      <c r="P10" s="220">
        <v>5</v>
      </c>
      <c r="Q10" s="162">
        <v>0.9</v>
      </c>
      <c r="R10" s="162">
        <v>2.1</v>
      </c>
      <c r="S10" s="162">
        <v>9</v>
      </c>
      <c r="T10" s="228">
        <f t="shared" si="4"/>
        <v>17.010000000000002</v>
      </c>
      <c r="U10" s="229" t="s">
        <v>7006</v>
      </c>
      <c r="V10" s="162">
        <v>5</v>
      </c>
      <c r="W10" s="162">
        <v>10</v>
      </c>
      <c r="AA10" s="314"/>
      <c r="AB10" s="162">
        <v>3.6</v>
      </c>
      <c r="AC10" s="162">
        <v>3.4</v>
      </c>
      <c r="AD10" s="162">
        <v>2</v>
      </c>
      <c r="AE10" s="162">
        <f t="shared" si="0"/>
        <v>24.48</v>
      </c>
      <c r="AF10" s="305"/>
      <c r="AG10" s="305"/>
      <c r="AH10" s="305"/>
      <c r="AI10" s="305"/>
      <c r="AJ10" s="305"/>
      <c r="AL10" s="314" t="s">
        <v>7013</v>
      </c>
      <c r="AM10" s="312"/>
      <c r="AN10" s="312"/>
      <c r="AO10" s="312"/>
      <c r="AP10" s="305">
        <v>0.9</v>
      </c>
      <c r="AQ10" s="305">
        <v>2.1</v>
      </c>
      <c r="AR10" s="305">
        <v>2</v>
      </c>
      <c r="AS10" s="305">
        <v>0.7</v>
      </c>
      <c r="AT10" s="305">
        <f>(AP10*AQ10)+(AR10*AS10)</f>
        <v>3.29</v>
      </c>
      <c r="AU10" s="313"/>
      <c r="AX10" s="233" t="s">
        <v>7015</v>
      </c>
      <c r="AY10" s="162">
        <v>17.3</v>
      </c>
      <c r="BA10" s="162" t="s">
        <v>7016</v>
      </c>
      <c r="BB10" s="162">
        <v>25.2</v>
      </c>
    </row>
    <row r="11" spans="2:54" ht="15" customHeight="1">
      <c r="B11" s="162">
        <v>7.93</v>
      </c>
      <c r="C11" s="162">
        <v>12.45</v>
      </c>
      <c r="G11" s="162">
        <v>13.13</v>
      </c>
      <c r="H11" s="220">
        <f t="shared" si="1"/>
        <v>2</v>
      </c>
      <c r="I11" s="220">
        <v>6</v>
      </c>
      <c r="J11" s="162">
        <v>2</v>
      </c>
      <c r="K11" s="162">
        <v>4.93</v>
      </c>
      <c r="L11" s="162">
        <v>1</v>
      </c>
      <c r="M11" s="234">
        <f t="shared" si="2"/>
        <v>9.86</v>
      </c>
      <c r="N11" s="235" t="s">
        <v>7003</v>
      </c>
      <c r="O11" s="220">
        <f t="shared" si="3"/>
        <v>2</v>
      </c>
      <c r="P11" s="220">
        <v>6</v>
      </c>
      <c r="Q11" s="162">
        <v>1</v>
      </c>
      <c r="R11" s="162">
        <v>0.6</v>
      </c>
      <c r="S11" s="162">
        <v>2</v>
      </c>
      <c r="T11" s="231">
        <f t="shared" si="4"/>
        <v>1.2</v>
      </c>
      <c r="U11" s="232" t="s">
        <v>7009</v>
      </c>
      <c r="AA11" s="315" t="s">
        <v>7012</v>
      </c>
      <c r="AB11" s="162">
        <v>4.8</v>
      </c>
      <c r="AC11" s="162">
        <v>3.4</v>
      </c>
      <c r="AD11" s="162">
        <v>2</v>
      </c>
      <c r="AE11" s="162">
        <f t="shared" si="0"/>
        <v>32.64</v>
      </c>
      <c r="AF11" s="305">
        <v>0.9</v>
      </c>
      <c r="AG11" s="305">
        <v>2.1</v>
      </c>
      <c r="AH11" s="305">
        <v>3</v>
      </c>
      <c r="AI11" s="305">
        <v>1.2</v>
      </c>
      <c r="AJ11" s="305">
        <f>((AE11+AE12)-((AF11*AG11)+(AH11*AI11)))</f>
        <v>51.63</v>
      </c>
      <c r="AL11" s="314"/>
      <c r="AM11" s="312"/>
      <c r="AN11" s="312"/>
      <c r="AO11" s="312"/>
      <c r="AP11" s="305"/>
      <c r="AQ11" s="305"/>
      <c r="AR11" s="305"/>
      <c r="AS11" s="305"/>
      <c r="AT11" s="305"/>
      <c r="AU11" s="313"/>
      <c r="AX11" s="236" t="s">
        <v>7017</v>
      </c>
      <c r="AY11" s="162">
        <v>32.24</v>
      </c>
      <c r="BA11" s="162" t="s">
        <v>7013</v>
      </c>
      <c r="BB11" s="162">
        <v>17.3</v>
      </c>
    </row>
    <row r="12" spans="2:54" ht="15" customHeight="1">
      <c r="B12" s="162">
        <v>3.47</v>
      </c>
      <c r="C12" s="162">
        <f>SUM(C5:C11)</f>
        <v>304.69</v>
      </c>
      <c r="G12" s="162">
        <v>2.82</v>
      </c>
      <c r="H12" s="220">
        <f t="shared" si="1"/>
        <v>3.7</v>
      </c>
      <c r="I12" s="220">
        <v>7</v>
      </c>
      <c r="J12" s="162">
        <v>3.7</v>
      </c>
      <c r="K12" s="162">
        <v>1.6</v>
      </c>
      <c r="L12" s="162">
        <v>1</v>
      </c>
      <c r="M12" s="231">
        <f t="shared" si="2"/>
        <v>5.9200000000000008</v>
      </c>
      <c r="N12" s="232" t="s">
        <v>7008</v>
      </c>
      <c r="O12" s="220">
        <f t="shared" si="3"/>
        <v>0.8</v>
      </c>
      <c r="P12" s="220">
        <v>7</v>
      </c>
      <c r="Q12" s="162">
        <v>0.8</v>
      </c>
      <c r="R12" s="162">
        <v>2.1</v>
      </c>
      <c r="S12" s="162">
        <v>1</v>
      </c>
      <c r="T12" s="228">
        <f t="shared" si="4"/>
        <v>1.6800000000000002</v>
      </c>
      <c r="U12" s="229" t="s">
        <v>7006</v>
      </c>
      <c r="V12" s="305" t="s">
        <v>7018</v>
      </c>
      <c r="W12" s="305"/>
      <c r="AA12" s="315"/>
      <c r="AB12" s="162">
        <v>3.6</v>
      </c>
      <c r="AC12" s="162">
        <v>3.4</v>
      </c>
      <c r="AD12" s="162">
        <v>2</v>
      </c>
      <c r="AE12" s="162">
        <f t="shared" si="0"/>
        <v>24.48</v>
      </c>
      <c r="AF12" s="305"/>
      <c r="AG12" s="305"/>
      <c r="AH12" s="305"/>
      <c r="AI12" s="305"/>
      <c r="AJ12" s="305"/>
      <c r="AL12" s="315" t="s">
        <v>7012</v>
      </c>
      <c r="AM12" s="312"/>
      <c r="AN12" s="312"/>
      <c r="AO12" s="312"/>
      <c r="AP12" s="305">
        <v>0.9</v>
      </c>
      <c r="AQ12" s="305">
        <v>2.1</v>
      </c>
      <c r="AR12" s="305">
        <v>3</v>
      </c>
      <c r="AS12" s="305">
        <v>1.2</v>
      </c>
      <c r="AT12" s="305">
        <f>(AP12*AQ12)+(AR12*AS12)</f>
        <v>5.49</v>
      </c>
      <c r="AU12" s="313"/>
      <c r="AX12" s="162" t="s">
        <v>7019</v>
      </c>
      <c r="AY12" s="162">
        <v>19.7</v>
      </c>
      <c r="BA12" s="162" t="s">
        <v>7020</v>
      </c>
      <c r="BB12" s="162">
        <v>5.66</v>
      </c>
    </row>
    <row r="13" spans="2:54" ht="15" customHeight="1">
      <c r="B13" s="162">
        <v>3.47</v>
      </c>
      <c r="C13" s="162"/>
      <c r="G13" s="162">
        <f>5.15*2</f>
        <v>10.3</v>
      </c>
      <c r="H13" s="220">
        <f t="shared" si="1"/>
        <v>2</v>
      </c>
      <c r="I13" s="220">
        <v>8</v>
      </c>
      <c r="J13" s="162">
        <v>2</v>
      </c>
      <c r="K13" s="162">
        <v>1.2</v>
      </c>
      <c r="L13" s="162">
        <v>1</v>
      </c>
      <c r="M13" s="231">
        <f t="shared" si="2"/>
        <v>2.4</v>
      </c>
      <c r="N13" s="232" t="s">
        <v>7008</v>
      </c>
      <c r="O13" s="220">
        <f t="shared" si="3"/>
        <v>3</v>
      </c>
      <c r="P13" s="220">
        <v>8</v>
      </c>
      <c r="Q13" s="162">
        <v>3</v>
      </c>
      <c r="R13" s="162">
        <v>2.1</v>
      </c>
      <c r="S13" s="162">
        <v>1</v>
      </c>
      <c r="T13" s="237">
        <f t="shared" si="4"/>
        <v>6.3000000000000007</v>
      </c>
      <c r="U13" s="238" t="s">
        <v>7021</v>
      </c>
      <c r="V13" s="162" t="s">
        <v>6998</v>
      </c>
      <c r="W13" s="162" t="s">
        <v>6999</v>
      </c>
      <c r="AA13" s="315" t="s">
        <v>7014</v>
      </c>
      <c r="AB13" s="162">
        <v>4.8</v>
      </c>
      <c r="AC13" s="162">
        <v>3.4</v>
      </c>
      <c r="AD13" s="162">
        <v>2</v>
      </c>
      <c r="AE13" s="162">
        <f t="shared" si="0"/>
        <v>32.64</v>
      </c>
      <c r="AF13" s="305">
        <v>0.9</v>
      </c>
      <c r="AG13" s="305">
        <v>2.1</v>
      </c>
      <c r="AH13" s="305">
        <v>3</v>
      </c>
      <c r="AI13" s="305">
        <v>1.2</v>
      </c>
      <c r="AJ13" s="305">
        <f>((AE13+AE14)-((AF13*AG13)+(AH13*AI13)))</f>
        <v>51.63</v>
      </c>
      <c r="AL13" s="315"/>
      <c r="AM13" s="312"/>
      <c r="AN13" s="312"/>
      <c r="AO13" s="312"/>
      <c r="AP13" s="305"/>
      <c r="AQ13" s="305"/>
      <c r="AR13" s="305"/>
      <c r="AS13" s="305"/>
      <c r="AT13" s="305"/>
      <c r="AU13" s="313"/>
      <c r="AX13" s="233" t="s">
        <v>7022</v>
      </c>
      <c r="AY13" s="162">
        <v>17.3</v>
      </c>
      <c r="BA13" s="162" t="s">
        <v>7016</v>
      </c>
      <c r="BB13" s="162">
        <v>17.79</v>
      </c>
    </row>
    <row r="14" spans="2:54" ht="45" customHeight="1">
      <c r="B14" s="162">
        <v>60.7</v>
      </c>
      <c r="G14" s="162">
        <v>7.82</v>
      </c>
      <c r="H14" s="220">
        <f t="shared" si="1"/>
        <v>7.5</v>
      </c>
      <c r="I14" s="220">
        <v>9</v>
      </c>
      <c r="J14" s="162">
        <v>3.75</v>
      </c>
      <c r="K14" s="162">
        <v>0.7</v>
      </c>
      <c r="L14" s="162">
        <v>2</v>
      </c>
      <c r="M14" s="228">
        <f t="shared" si="2"/>
        <v>5.25</v>
      </c>
      <c r="N14" s="229" t="s">
        <v>7005</v>
      </c>
      <c r="O14" s="220">
        <f t="shared" si="3"/>
        <v>2.4</v>
      </c>
      <c r="P14" s="220">
        <v>9</v>
      </c>
      <c r="Q14" s="162">
        <v>1.2</v>
      </c>
      <c r="R14" s="162">
        <v>2.1</v>
      </c>
      <c r="S14" s="162">
        <v>2</v>
      </c>
      <c r="T14" s="237">
        <f t="shared" si="4"/>
        <v>5.04</v>
      </c>
      <c r="U14" s="238" t="s">
        <v>7021</v>
      </c>
      <c r="V14" s="162">
        <v>5</v>
      </c>
      <c r="W14" s="162">
        <v>16</v>
      </c>
      <c r="AA14" s="315"/>
      <c r="AB14" s="162">
        <v>3.6</v>
      </c>
      <c r="AC14" s="162">
        <v>3.4</v>
      </c>
      <c r="AD14" s="162">
        <v>2</v>
      </c>
      <c r="AE14" s="162">
        <f t="shared" si="0"/>
        <v>24.48</v>
      </c>
      <c r="AF14" s="305"/>
      <c r="AG14" s="305"/>
      <c r="AH14" s="305"/>
      <c r="AI14" s="305"/>
      <c r="AJ14" s="305"/>
      <c r="AL14" s="315" t="s">
        <v>7014</v>
      </c>
      <c r="AM14" s="312"/>
      <c r="AN14" s="312"/>
      <c r="AO14" s="312"/>
      <c r="AP14" s="305">
        <v>0.9</v>
      </c>
      <c r="AQ14" s="305">
        <v>2.1</v>
      </c>
      <c r="AR14" s="305">
        <v>3</v>
      </c>
      <c r="AS14" s="305">
        <v>1.2</v>
      </c>
      <c r="AT14" s="305">
        <f>(AP14*AQ14)+(AR14*AS14)</f>
        <v>5.49</v>
      </c>
      <c r="AU14" s="313"/>
      <c r="AX14" s="233" t="s">
        <v>7023</v>
      </c>
      <c r="AY14" s="162">
        <v>17</v>
      </c>
      <c r="BA14" s="162" t="s">
        <v>7020</v>
      </c>
      <c r="BB14" s="162">
        <v>5.42</v>
      </c>
    </row>
    <row r="15" spans="2:54" ht="15" customHeight="1">
      <c r="B15" s="162">
        <v>9.1999999999999993</v>
      </c>
      <c r="G15" s="162">
        <f>3.3+1.55</f>
        <v>4.8499999999999996</v>
      </c>
      <c r="H15" s="220">
        <f t="shared" si="1"/>
        <v>14.25</v>
      </c>
      <c r="I15" s="220">
        <v>10</v>
      </c>
      <c r="J15" s="162">
        <v>2.85</v>
      </c>
      <c r="K15" s="162">
        <v>1.2</v>
      </c>
      <c r="L15" s="162">
        <v>5</v>
      </c>
      <c r="M15" s="231">
        <f t="shared" si="2"/>
        <v>17.100000000000001</v>
      </c>
      <c r="N15" s="232" t="s">
        <v>7008</v>
      </c>
      <c r="O15" s="220">
        <f t="shared" si="3"/>
        <v>0.9</v>
      </c>
      <c r="P15" s="220">
        <v>10</v>
      </c>
      <c r="Q15" s="162">
        <v>0.9</v>
      </c>
      <c r="R15" s="162">
        <v>2.1</v>
      </c>
      <c r="S15" s="162">
        <v>1</v>
      </c>
      <c r="T15" s="231">
        <f t="shared" si="4"/>
        <v>1.8900000000000001</v>
      </c>
      <c r="U15" s="232" t="s">
        <v>7024</v>
      </c>
      <c r="AA15" s="315" t="s">
        <v>7015</v>
      </c>
      <c r="AB15" s="162">
        <v>4.8</v>
      </c>
      <c r="AC15" s="162">
        <v>3.4</v>
      </c>
      <c r="AD15" s="162">
        <v>2</v>
      </c>
      <c r="AE15" s="162">
        <f t="shared" si="0"/>
        <v>32.64</v>
      </c>
      <c r="AF15" s="305">
        <v>0.9</v>
      </c>
      <c r="AG15" s="305">
        <v>2.1</v>
      </c>
      <c r="AH15" s="305">
        <v>3</v>
      </c>
      <c r="AI15" s="305">
        <v>1.2</v>
      </c>
      <c r="AJ15" s="305">
        <f>((AE15+AE16)-((AF15*AG15)+(AH15*AI15)))</f>
        <v>51.63</v>
      </c>
      <c r="AL15" s="315"/>
      <c r="AM15" s="312"/>
      <c r="AN15" s="312"/>
      <c r="AO15" s="312"/>
      <c r="AP15" s="305"/>
      <c r="AQ15" s="305"/>
      <c r="AR15" s="305"/>
      <c r="AS15" s="305"/>
      <c r="AT15" s="305"/>
      <c r="AU15" s="313"/>
      <c r="AX15" s="233" t="s">
        <v>7025</v>
      </c>
      <c r="AY15" s="162">
        <v>17.3</v>
      </c>
      <c r="BA15" s="162" t="s">
        <v>7026</v>
      </c>
      <c r="BB15" s="162">
        <v>9.1999999999999993</v>
      </c>
    </row>
    <row r="16" spans="2:54" ht="45" customHeight="1">
      <c r="B16" s="162">
        <v>23.1</v>
      </c>
      <c r="G16" s="162">
        <f>4.8*9</f>
        <v>43.199999999999996</v>
      </c>
      <c r="H16" s="220">
        <f t="shared" si="1"/>
        <v>1.5</v>
      </c>
      <c r="I16" s="220">
        <v>11</v>
      </c>
      <c r="J16" s="162">
        <v>1.5</v>
      </c>
      <c r="K16" s="162">
        <v>1.2</v>
      </c>
      <c r="L16" s="162">
        <v>1</v>
      </c>
      <c r="M16" s="231">
        <f t="shared" si="2"/>
        <v>1.7999999999999998</v>
      </c>
      <c r="N16" s="232" t="s">
        <v>7008</v>
      </c>
      <c r="O16" s="220">
        <f t="shared" si="3"/>
        <v>4.2</v>
      </c>
      <c r="P16" s="220">
        <v>11</v>
      </c>
      <c r="Q16" s="162">
        <v>0.6</v>
      </c>
      <c r="R16" s="162">
        <v>0.6</v>
      </c>
      <c r="S16" s="162">
        <v>7</v>
      </c>
      <c r="T16" s="231">
        <f t="shared" si="4"/>
        <v>2.52</v>
      </c>
      <c r="U16" s="232" t="s">
        <v>7009</v>
      </c>
      <c r="AA16" s="315"/>
      <c r="AB16" s="162">
        <v>3.6</v>
      </c>
      <c r="AC16" s="162">
        <v>3.4</v>
      </c>
      <c r="AD16" s="162">
        <v>2</v>
      </c>
      <c r="AE16" s="162">
        <f t="shared" si="0"/>
        <v>24.48</v>
      </c>
      <c r="AF16" s="305"/>
      <c r="AG16" s="305"/>
      <c r="AH16" s="305"/>
      <c r="AI16" s="305"/>
      <c r="AJ16" s="305"/>
      <c r="AL16" s="315" t="s">
        <v>7015</v>
      </c>
      <c r="AM16" s="312"/>
      <c r="AN16" s="312"/>
      <c r="AO16" s="312"/>
      <c r="AP16" s="305">
        <v>0.9</v>
      </c>
      <c r="AQ16" s="305">
        <v>2.1</v>
      </c>
      <c r="AR16" s="305">
        <v>3</v>
      </c>
      <c r="AS16" s="305">
        <v>1.2</v>
      </c>
      <c r="AT16" s="305">
        <f>(AP16*AQ16)+(AR16*AS16)</f>
        <v>5.49</v>
      </c>
      <c r="AU16" s="313"/>
      <c r="AX16" s="162" t="s">
        <v>7027</v>
      </c>
      <c r="AY16" s="162">
        <v>61.64</v>
      </c>
      <c r="BA16" s="230" t="s">
        <v>7028</v>
      </c>
      <c r="BB16" s="162">
        <v>5.63</v>
      </c>
    </row>
    <row r="17" spans="2:54" ht="15" customHeight="1">
      <c r="B17" s="162">
        <v>19.3</v>
      </c>
      <c r="G17" s="162">
        <v>3.8</v>
      </c>
      <c r="H17" s="220">
        <f t="shared" si="1"/>
        <v>1.85</v>
      </c>
      <c r="I17" s="220">
        <v>12</v>
      </c>
      <c r="J17" s="162">
        <v>1.85</v>
      </c>
      <c r="K17" s="162">
        <v>1.2</v>
      </c>
      <c r="L17" s="162">
        <v>1</v>
      </c>
      <c r="M17" s="231">
        <f t="shared" si="2"/>
        <v>2.2200000000000002</v>
      </c>
      <c r="N17" s="232" t="s">
        <v>7008</v>
      </c>
      <c r="O17" s="220">
        <f t="shared" si="3"/>
        <v>4.2</v>
      </c>
      <c r="P17" s="220">
        <v>12</v>
      </c>
      <c r="Q17" s="162">
        <v>0.6</v>
      </c>
      <c r="R17" s="162">
        <v>0.6</v>
      </c>
      <c r="S17" s="162">
        <v>7</v>
      </c>
      <c r="T17" s="228">
        <f t="shared" si="4"/>
        <v>2.52</v>
      </c>
      <c r="U17" s="229" t="s">
        <v>7029</v>
      </c>
      <c r="V17" s="305" t="s">
        <v>7030</v>
      </c>
      <c r="W17" s="305"/>
      <c r="X17" s="305"/>
      <c r="Y17" s="305"/>
      <c r="AA17" s="316" t="s">
        <v>7017</v>
      </c>
      <c r="AB17" s="162">
        <v>8.9499999999999993</v>
      </c>
      <c r="AC17" s="162">
        <v>3.4</v>
      </c>
      <c r="AD17" s="162">
        <v>2</v>
      </c>
      <c r="AE17" s="162">
        <f t="shared" si="0"/>
        <v>60.859999999999992</v>
      </c>
      <c r="AF17" s="305">
        <v>0.9</v>
      </c>
      <c r="AG17" s="305">
        <v>2.1</v>
      </c>
      <c r="AH17" s="305">
        <v>6</v>
      </c>
      <c r="AI17" s="305">
        <v>1.2</v>
      </c>
      <c r="AJ17" s="305">
        <f>((AE17+AE18)-((AF17*AG17)+(AH17*AI17)))</f>
        <v>76.249999999999986</v>
      </c>
      <c r="AL17" s="315"/>
      <c r="AM17" s="312"/>
      <c r="AN17" s="312"/>
      <c r="AO17" s="312"/>
      <c r="AP17" s="305"/>
      <c r="AQ17" s="305"/>
      <c r="AR17" s="305"/>
      <c r="AS17" s="305"/>
      <c r="AT17" s="305"/>
      <c r="AU17" s="313"/>
      <c r="AX17" s="162" t="s">
        <v>7031</v>
      </c>
      <c r="AY17" s="162">
        <v>11.23</v>
      </c>
      <c r="BA17" s="162" t="s">
        <v>7032</v>
      </c>
      <c r="BB17" s="162">
        <v>3.47</v>
      </c>
    </row>
    <row r="18" spans="2:54" ht="15" customHeight="1">
      <c r="B18" s="162">
        <v>27.39</v>
      </c>
      <c r="G18" s="162">
        <v>3</v>
      </c>
      <c r="H18" s="220">
        <f t="shared" si="1"/>
        <v>3.58</v>
      </c>
      <c r="I18" s="220">
        <v>13</v>
      </c>
      <c r="J18" s="162">
        <v>3.58</v>
      </c>
      <c r="K18" s="162">
        <v>1.2</v>
      </c>
      <c r="L18" s="162">
        <v>1</v>
      </c>
      <c r="M18" s="231">
        <f t="shared" si="2"/>
        <v>4.2960000000000003</v>
      </c>
      <c r="N18" s="232" t="s">
        <v>7008</v>
      </c>
      <c r="O18" s="220">
        <f>SUM(O6:O17)</f>
        <v>70.8</v>
      </c>
      <c r="Q18" s="162">
        <v>4</v>
      </c>
      <c r="R18" s="162">
        <v>3.67</v>
      </c>
      <c r="S18" s="162">
        <v>1</v>
      </c>
      <c r="T18" s="228">
        <f t="shared" si="4"/>
        <v>14.68</v>
      </c>
      <c r="U18" s="229" t="s">
        <v>7033</v>
      </c>
      <c r="V18" s="162" t="s">
        <v>6990</v>
      </c>
      <c r="W18" s="162" t="s">
        <v>7034</v>
      </c>
      <c r="X18" s="162" t="s">
        <v>6992</v>
      </c>
      <c r="Y18" s="162" t="s">
        <v>6993</v>
      </c>
      <c r="AA18" s="316"/>
      <c r="AB18" s="162">
        <v>3.6</v>
      </c>
      <c r="AC18" s="162">
        <v>3.4</v>
      </c>
      <c r="AD18" s="162">
        <v>2</v>
      </c>
      <c r="AE18" s="162">
        <f t="shared" si="0"/>
        <v>24.48</v>
      </c>
      <c r="AF18" s="305"/>
      <c r="AG18" s="305"/>
      <c r="AH18" s="305"/>
      <c r="AI18" s="305"/>
      <c r="AJ18" s="305"/>
      <c r="AL18" s="316" t="s">
        <v>7017</v>
      </c>
      <c r="AM18" s="312"/>
      <c r="AN18" s="312"/>
      <c r="AO18" s="312"/>
      <c r="AP18" s="305">
        <v>0.9</v>
      </c>
      <c r="AQ18" s="305">
        <v>2.1</v>
      </c>
      <c r="AR18" s="305">
        <v>6</v>
      </c>
      <c r="AS18" s="305">
        <v>1.2</v>
      </c>
      <c r="AT18" s="305">
        <f>(AP18*AQ18)+(AR18*AS18)</f>
        <v>9.09</v>
      </c>
      <c r="AU18" s="313"/>
      <c r="AX18" s="162" t="s">
        <v>7035</v>
      </c>
      <c r="AY18" s="162">
        <v>9.1</v>
      </c>
      <c r="BA18" s="162" t="s">
        <v>7036</v>
      </c>
      <c r="BB18" s="162">
        <v>3.47</v>
      </c>
    </row>
    <row r="19" spans="2:54">
      <c r="B19" s="162">
        <v>14.37</v>
      </c>
      <c r="G19" s="162">
        <v>32.71</v>
      </c>
      <c r="I19" s="232">
        <v>14</v>
      </c>
      <c r="J19" s="162">
        <v>0.7</v>
      </c>
      <c r="K19" s="162">
        <v>0.6</v>
      </c>
      <c r="L19" s="162">
        <v>1</v>
      </c>
      <c r="M19" s="234">
        <f t="shared" si="2"/>
        <v>0.42</v>
      </c>
      <c r="N19" s="235" t="s">
        <v>7037</v>
      </c>
      <c r="Q19" s="305" t="s">
        <v>7038</v>
      </c>
      <c r="R19" s="305"/>
      <c r="S19" s="305"/>
      <c r="T19" s="162">
        <f>SUM(T6:T18)</f>
        <v>148.75000000000006</v>
      </c>
      <c r="V19" s="162">
        <v>1.1000000000000001</v>
      </c>
      <c r="W19" s="162">
        <v>0.15</v>
      </c>
      <c r="X19" s="162">
        <v>1</v>
      </c>
      <c r="Y19" s="162">
        <f>(V19*W19)*X19</f>
        <v>0.16500000000000001</v>
      </c>
      <c r="AA19" s="305" t="s">
        <v>7019</v>
      </c>
      <c r="AB19" s="162">
        <v>5.48</v>
      </c>
      <c r="AC19" s="162">
        <v>3.4</v>
      </c>
      <c r="AD19" s="162">
        <v>2</v>
      </c>
      <c r="AE19" s="162">
        <f t="shared" si="0"/>
        <v>37.264000000000003</v>
      </c>
      <c r="AF19" s="305">
        <v>0.9</v>
      </c>
      <c r="AG19" s="305">
        <v>2.1</v>
      </c>
      <c r="AH19" s="305">
        <v>4</v>
      </c>
      <c r="AI19" s="305">
        <v>1.2</v>
      </c>
      <c r="AJ19" s="311">
        <f>((AE19+AE20)-((AF19*AG19)+(AH19*AI19)))</f>
        <v>55.054000000000002</v>
      </c>
      <c r="AK19" s="225"/>
      <c r="AL19" s="316"/>
      <c r="AM19" s="312"/>
      <c r="AN19" s="312"/>
      <c r="AO19" s="312"/>
      <c r="AP19" s="305"/>
      <c r="AQ19" s="305"/>
      <c r="AR19" s="305"/>
      <c r="AS19" s="305"/>
      <c r="AT19" s="305"/>
      <c r="AU19" s="313"/>
      <c r="AX19" s="162" t="s">
        <v>7039</v>
      </c>
      <c r="AY19" s="162">
        <v>36.86</v>
      </c>
      <c r="BB19" s="220">
        <f>SUM(BB8:BB18)</f>
        <v>123.75</v>
      </c>
    </row>
    <row r="20" spans="2:54">
      <c r="B20" s="162">
        <v>17.12</v>
      </c>
      <c r="G20" s="162">
        <f>12.91*5</f>
        <v>64.55</v>
      </c>
      <c r="I20" s="232">
        <v>15</v>
      </c>
      <c r="J20" s="162">
        <v>1.1499999999999999</v>
      </c>
      <c r="K20" s="162">
        <v>0.6</v>
      </c>
      <c r="L20" s="162">
        <v>1</v>
      </c>
      <c r="M20" s="234">
        <f t="shared" si="2"/>
        <v>0.69</v>
      </c>
      <c r="N20" s="235" t="s">
        <v>7037</v>
      </c>
      <c r="V20" s="162">
        <v>0.9</v>
      </c>
      <c r="W20" s="162">
        <v>0.15</v>
      </c>
      <c r="X20" s="162">
        <v>49</v>
      </c>
      <c r="Y20" s="162">
        <f>(V20*W20)*X20</f>
        <v>6.6150000000000002</v>
      </c>
      <c r="AA20" s="305"/>
      <c r="AB20" s="162">
        <v>3.6</v>
      </c>
      <c r="AC20" s="162">
        <v>3.4</v>
      </c>
      <c r="AD20" s="162">
        <v>2</v>
      </c>
      <c r="AE20" s="162">
        <f t="shared" si="0"/>
        <v>24.48</v>
      </c>
      <c r="AF20" s="305"/>
      <c r="AG20" s="305"/>
      <c r="AH20" s="305"/>
      <c r="AI20" s="305"/>
      <c r="AJ20" s="311"/>
      <c r="AK20" s="225"/>
      <c r="AL20" s="305" t="s">
        <v>7019</v>
      </c>
      <c r="AM20" s="312"/>
      <c r="AN20" s="312"/>
      <c r="AO20" s="312"/>
      <c r="AP20" s="305">
        <v>0.9</v>
      </c>
      <c r="AQ20" s="305">
        <v>2.1</v>
      </c>
      <c r="AR20" s="305">
        <v>4</v>
      </c>
      <c r="AS20" s="305">
        <v>1.2</v>
      </c>
      <c r="AT20" s="305">
        <f>(AP20*AQ20)+(AR20*AS20)</f>
        <v>6.6899999999999995</v>
      </c>
      <c r="AU20" s="313"/>
      <c r="AX20" s="162" t="s">
        <v>7027</v>
      </c>
      <c r="AY20" s="162">
        <v>61.64</v>
      </c>
    </row>
    <row r="21" spans="2:54">
      <c r="B21" s="162">
        <v>16.899999999999999</v>
      </c>
      <c r="G21" s="162">
        <v>20.149999999999999</v>
      </c>
      <c r="I21" s="232">
        <v>16</v>
      </c>
      <c r="J21" s="162">
        <v>0.8</v>
      </c>
      <c r="K21" s="162">
        <v>0.6</v>
      </c>
      <c r="L21" s="162">
        <v>1</v>
      </c>
      <c r="M21" s="234">
        <f t="shared" si="2"/>
        <v>0.48</v>
      </c>
      <c r="N21" s="235" t="s">
        <v>7037</v>
      </c>
      <c r="V21" s="162">
        <v>0.8</v>
      </c>
      <c r="W21" s="162">
        <v>0.15</v>
      </c>
      <c r="X21" s="162">
        <v>1</v>
      </c>
      <c r="Y21" s="162">
        <f>(V21*W21)*X21</f>
        <v>0.12</v>
      </c>
      <c r="AA21" s="305" t="s">
        <v>7016</v>
      </c>
      <c r="AB21" s="162">
        <v>7</v>
      </c>
      <c r="AC21" s="162">
        <v>3.4</v>
      </c>
      <c r="AD21" s="162">
        <v>2</v>
      </c>
      <c r="AE21" s="162">
        <f t="shared" si="0"/>
        <v>47.6</v>
      </c>
      <c r="AF21" s="305">
        <v>0.9</v>
      </c>
      <c r="AG21" s="305">
        <v>2.1</v>
      </c>
      <c r="AH21" s="305">
        <v>2</v>
      </c>
      <c r="AI21" s="305">
        <v>0.7</v>
      </c>
      <c r="AJ21" s="305">
        <f>((AE21+AE22)-((AF21*AG21)+(AH21*AI21)))</f>
        <v>68.789999999999992</v>
      </c>
      <c r="AL21" s="305"/>
      <c r="AM21" s="312"/>
      <c r="AN21" s="312"/>
      <c r="AO21" s="312"/>
      <c r="AP21" s="305"/>
      <c r="AQ21" s="305"/>
      <c r="AR21" s="305"/>
      <c r="AS21" s="305"/>
      <c r="AT21" s="305"/>
      <c r="AU21" s="313"/>
      <c r="AX21" s="230" t="s">
        <v>7040</v>
      </c>
      <c r="AY21" s="162">
        <v>11.4</v>
      </c>
    </row>
    <row r="22" spans="2:54">
      <c r="B22" s="162">
        <v>21.9</v>
      </c>
      <c r="G22" s="162">
        <v>3</v>
      </c>
      <c r="H22" s="220">
        <f t="shared" ref="H22:H27" si="5">J22*L22</f>
        <v>8</v>
      </c>
      <c r="I22" s="220">
        <v>17</v>
      </c>
      <c r="J22" s="162">
        <v>4</v>
      </c>
      <c r="K22" s="162">
        <v>1.2</v>
      </c>
      <c r="L22" s="162">
        <v>2</v>
      </c>
      <c r="M22" s="231">
        <f t="shared" si="2"/>
        <v>9.6</v>
      </c>
      <c r="N22" s="232" t="s">
        <v>7008</v>
      </c>
      <c r="R22" s="232" t="s">
        <v>7009</v>
      </c>
      <c r="S22" s="238" t="s">
        <v>7021</v>
      </c>
      <c r="T22" s="229" t="s">
        <v>7006</v>
      </c>
      <c r="V22" s="162">
        <v>1.3</v>
      </c>
      <c r="W22" s="162">
        <v>0.15</v>
      </c>
      <c r="X22" s="162">
        <v>8</v>
      </c>
      <c r="Y22" s="162">
        <f>(V22*W22)*X22</f>
        <v>1.56</v>
      </c>
      <c r="AA22" s="305"/>
      <c r="AB22" s="162">
        <v>3.6</v>
      </c>
      <c r="AC22" s="162">
        <v>3.4</v>
      </c>
      <c r="AD22" s="162">
        <v>2</v>
      </c>
      <c r="AE22" s="162">
        <f t="shared" si="0"/>
        <v>24.48</v>
      </c>
      <c r="AF22" s="305"/>
      <c r="AG22" s="305"/>
      <c r="AH22" s="305"/>
      <c r="AI22" s="305"/>
      <c r="AJ22" s="305"/>
      <c r="AL22" s="305" t="s">
        <v>7016</v>
      </c>
      <c r="AM22" s="312"/>
      <c r="AN22" s="312"/>
      <c r="AO22" s="312"/>
      <c r="AP22" s="305">
        <v>0.9</v>
      </c>
      <c r="AQ22" s="305">
        <v>2.1</v>
      </c>
      <c r="AR22" s="305">
        <v>2</v>
      </c>
      <c r="AS22" s="305">
        <v>0.7</v>
      </c>
      <c r="AT22" s="305">
        <f>(AP22*AQ22)+(AR22*AS22)</f>
        <v>3.29</v>
      </c>
      <c r="AU22" s="313"/>
      <c r="AX22" s="230" t="s">
        <v>7041</v>
      </c>
      <c r="AY22" s="162">
        <v>15.12</v>
      </c>
    </row>
    <row r="23" spans="2:54" ht="15" customHeight="1">
      <c r="B23" s="162">
        <v>5.42</v>
      </c>
      <c r="G23" s="162">
        <v>45.85</v>
      </c>
      <c r="H23" s="220">
        <f t="shared" si="5"/>
        <v>33</v>
      </c>
      <c r="I23" s="220">
        <v>18</v>
      </c>
      <c r="J23" s="162">
        <v>3</v>
      </c>
      <c r="K23" s="162">
        <v>1.2</v>
      </c>
      <c r="L23" s="162">
        <v>11</v>
      </c>
      <c r="M23" s="231">
        <f t="shared" si="2"/>
        <v>39.599999999999994</v>
      </c>
      <c r="N23" s="232" t="s">
        <v>7008</v>
      </c>
      <c r="R23" s="232">
        <f>T8+T9+T11+T15+T16</f>
        <v>20.73</v>
      </c>
      <c r="S23" s="238">
        <f>T13+T15</f>
        <v>8.1900000000000013</v>
      </c>
      <c r="T23" s="229">
        <f>T7+T10+T12+T17+T18</f>
        <v>113.38000000000002</v>
      </c>
      <c r="V23" s="305" t="s">
        <v>7038</v>
      </c>
      <c r="W23" s="305"/>
      <c r="X23" s="305"/>
      <c r="Y23" s="162">
        <f>SUM(Y19:Y22)</f>
        <v>8.4600000000000009</v>
      </c>
      <c r="AA23" s="315" t="s">
        <v>7022</v>
      </c>
      <c r="AB23" s="162">
        <v>4.8</v>
      </c>
      <c r="AC23" s="162">
        <v>3.4</v>
      </c>
      <c r="AD23" s="162">
        <v>2</v>
      </c>
      <c r="AE23" s="162">
        <f t="shared" si="0"/>
        <v>32.64</v>
      </c>
      <c r="AF23" s="305">
        <v>0.9</v>
      </c>
      <c r="AG23" s="305">
        <v>2.1</v>
      </c>
      <c r="AH23" s="305">
        <v>3</v>
      </c>
      <c r="AI23" s="305">
        <v>1.2</v>
      </c>
      <c r="AJ23" s="305">
        <f>((AE23+AE24)-((AF23*AG23)+(AH23*AI23)))</f>
        <v>51.63</v>
      </c>
      <c r="AL23" s="305"/>
      <c r="AM23" s="312"/>
      <c r="AN23" s="312"/>
      <c r="AO23" s="312"/>
      <c r="AP23" s="305"/>
      <c r="AQ23" s="305"/>
      <c r="AR23" s="305"/>
      <c r="AS23" s="305"/>
      <c r="AT23" s="305"/>
      <c r="AU23" s="313"/>
      <c r="AX23" s="162" t="s">
        <v>7042</v>
      </c>
      <c r="AY23" s="162">
        <v>22.91</v>
      </c>
    </row>
    <row r="24" spans="2:54" ht="15" customHeight="1">
      <c r="B24" s="162">
        <v>12.4</v>
      </c>
      <c r="G24" s="162">
        <v>3.95</v>
      </c>
      <c r="H24" s="220">
        <f t="shared" si="5"/>
        <v>6.9</v>
      </c>
      <c r="I24" s="220">
        <v>19</v>
      </c>
      <c r="J24" s="162">
        <v>6.9</v>
      </c>
      <c r="K24" s="162">
        <v>1.2</v>
      </c>
      <c r="L24" s="162">
        <v>1</v>
      </c>
      <c r="M24" s="231">
        <f t="shared" si="2"/>
        <v>8.2799999999999994</v>
      </c>
      <c r="N24" s="232" t="s">
        <v>7008</v>
      </c>
      <c r="AA24" s="315"/>
      <c r="AB24" s="162">
        <v>3.6</v>
      </c>
      <c r="AC24" s="162">
        <v>3.4</v>
      </c>
      <c r="AD24" s="162">
        <v>2</v>
      </c>
      <c r="AE24" s="162">
        <f t="shared" si="0"/>
        <v>24.48</v>
      </c>
      <c r="AF24" s="305"/>
      <c r="AG24" s="305"/>
      <c r="AH24" s="305"/>
      <c r="AI24" s="305"/>
      <c r="AJ24" s="305"/>
      <c r="AL24" s="315" t="s">
        <v>7022</v>
      </c>
      <c r="AM24" s="312"/>
      <c r="AN24" s="312"/>
      <c r="AO24" s="312"/>
      <c r="AP24" s="305">
        <v>0.9</v>
      </c>
      <c r="AQ24" s="305">
        <v>2.1</v>
      </c>
      <c r="AR24" s="305">
        <v>3</v>
      </c>
      <c r="AS24" s="305">
        <v>1.2</v>
      </c>
      <c r="AT24" s="305">
        <f>(AP24*AQ24)+(AR24*AS24)</f>
        <v>5.49</v>
      </c>
      <c r="AU24" s="313"/>
      <c r="AX24" s="162" t="s">
        <v>7043</v>
      </c>
      <c r="AY24" s="162">
        <v>9.6</v>
      </c>
    </row>
    <row r="25" spans="2:54" ht="15" customHeight="1">
      <c r="B25" s="162">
        <v>17.79</v>
      </c>
      <c r="G25" s="162">
        <v>3.95</v>
      </c>
      <c r="H25" s="220">
        <f t="shared" si="5"/>
        <v>4.9000000000000004</v>
      </c>
      <c r="I25" s="220">
        <v>20</v>
      </c>
      <c r="J25" s="162">
        <v>4.9000000000000004</v>
      </c>
      <c r="K25" s="162">
        <v>1.2</v>
      </c>
      <c r="L25" s="162">
        <v>1</v>
      </c>
      <c r="M25" s="231">
        <f t="shared" si="2"/>
        <v>5.88</v>
      </c>
      <c r="N25" s="232" t="s">
        <v>7008</v>
      </c>
      <c r="V25" s="305" t="s">
        <v>7044</v>
      </c>
      <c r="W25" s="305"/>
      <c r="X25" s="305"/>
      <c r="Y25" s="305"/>
      <c r="AA25" s="315" t="s">
        <v>7023</v>
      </c>
      <c r="AB25" s="162">
        <v>4.7300000000000004</v>
      </c>
      <c r="AC25" s="162">
        <v>3.4</v>
      </c>
      <c r="AD25" s="162">
        <v>2</v>
      </c>
      <c r="AE25" s="162">
        <f t="shared" si="0"/>
        <v>32.164000000000001</v>
      </c>
      <c r="AF25" s="305">
        <v>0.9</v>
      </c>
      <c r="AG25" s="305">
        <v>2.1</v>
      </c>
      <c r="AH25" s="305">
        <v>3</v>
      </c>
      <c r="AI25" s="305">
        <v>1.2</v>
      </c>
      <c r="AJ25" s="311">
        <f>((AE25+AE26)-((AF25*AG25)+(AH25*AI25)))</f>
        <v>51.154000000000003</v>
      </c>
      <c r="AK25" s="225"/>
      <c r="AL25" s="315"/>
      <c r="AM25" s="312"/>
      <c r="AN25" s="312"/>
      <c r="AO25" s="312"/>
      <c r="AP25" s="305"/>
      <c r="AQ25" s="305"/>
      <c r="AR25" s="305"/>
      <c r="AS25" s="305"/>
      <c r="AT25" s="305"/>
      <c r="AU25" s="313"/>
      <c r="AX25" s="162" t="s">
        <v>7045</v>
      </c>
      <c r="AY25" s="162">
        <v>11.9</v>
      </c>
    </row>
    <row r="26" spans="2:54" ht="15" customHeight="1">
      <c r="B26" s="162">
        <v>14.9</v>
      </c>
      <c r="G26" s="162">
        <v>7.84</v>
      </c>
      <c r="H26" s="220">
        <f t="shared" si="5"/>
        <v>4</v>
      </c>
      <c r="I26" s="220">
        <v>21</v>
      </c>
      <c r="J26" s="162">
        <v>2</v>
      </c>
      <c r="K26" s="162">
        <v>0.7</v>
      </c>
      <c r="L26" s="162">
        <v>2</v>
      </c>
      <c r="M26" s="228">
        <f t="shared" si="2"/>
        <v>2.8</v>
      </c>
      <c r="N26" s="229" t="s">
        <v>7005</v>
      </c>
      <c r="V26" s="162" t="s">
        <v>6990</v>
      </c>
      <c r="W26" s="162" t="s">
        <v>6991</v>
      </c>
      <c r="X26" s="162" t="s">
        <v>6992</v>
      </c>
      <c r="Y26" s="162" t="s">
        <v>6993</v>
      </c>
      <c r="AA26" s="315"/>
      <c r="AB26" s="162">
        <v>3.6</v>
      </c>
      <c r="AC26" s="162">
        <v>3.4</v>
      </c>
      <c r="AD26" s="162">
        <v>2</v>
      </c>
      <c r="AE26" s="162">
        <f t="shared" si="0"/>
        <v>24.48</v>
      </c>
      <c r="AF26" s="305"/>
      <c r="AG26" s="305"/>
      <c r="AH26" s="305"/>
      <c r="AI26" s="305"/>
      <c r="AJ26" s="311"/>
      <c r="AK26" s="225"/>
      <c r="AL26" s="315" t="s">
        <v>7023</v>
      </c>
      <c r="AM26" s="312"/>
      <c r="AN26" s="312"/>
      <c r="AO26" s="312"/>
      <c r="AP26" s="305">
        <v>0.9</v>
      </c>
      <c r="AQ26" s="305">
        <v>2.1</v>
      </c>
      <c r="AR26" s="305">
        <v>3</v>
      </c>
      <c r="AS26" s="305">
        <v>1.2</v>
      </c>
      <c r="AT26" s="305">
        <f>(AP26*AQ26)+(AR26*AS26)</f>
        <v>5.49</v>
      </c>
      <c r="AU26" s="313"/>
      <c r="AX26" s="162" t="s">
        <v>7046</v>
      </c>
      <c r="AY26" s="162">
        <v>26.18</v>
      </c>
    </row>
    <row r="27" spans="2:54" ht="15" customHeight="1">
      <c r="B27" s="162">
        <v>14.68</v>
      </c>
      <c r="G27" s="162">
        <v>36.79</v>
      </c>
      <c r="H27" s="220">
        <f t="shared" si="5"/>
        <v>4</v>
      </c>
      <c r="I27" s="220">
        <v>22</v>
      </c>
      <c r="J27" s="162">
        <v>2</v>
      </c>
      <c r="K27" s="162">
        <v>1</v>
      </c>
      <c r="L27" s="162">
        <v>2</v>
      </c>
      <c r="M27" s="228">
        <f t="shared" si="2"/>
        <v>4</v>
      </c>
      <c r="N27" s="229" t="s">
        <v>7005</v>
      </c>
      <c r="V27" s="162">
        <v>1.9</v>
      </c>
      <c r="W27" s="162">
        <v>2.2000000000000002</v>
      </c>
      <c r="X27" s="162">
        <v>16</v>
      </c>
      <c r="Y27" s="162">
        <f>(V27*W27)*X27</f>
        <v>66.88</v>
      </c>
      <c r="AA27" s="315" t="s">
        <v>7025</v>
      </c>
      <c r="AB27" s="162">
        <v>4.8</v>
      </c>
      <c r="AC27" s="162">
        <v>3.4</v>
      </c>
      <c r="AD27" s="162">
        <v>2</v>
      </c>
      <c r="AE27" s="162">
        <f t="shared" si="0"/>
        <v>32.64</v>
      </c>
      <c r="AF27" s="305">
        <v>0.9</v>
      </c>
      <c r="AG27" s="305">
        <v>2.1</v>
      </c>
      <c r="AH27" s="305">
        <v>3</v>
      </c>
      <c r="AI27" s="305">
        <v>1.2</v>
      </c>
      <c r="AJ27" s="305">
        <f>((AE27+AE28)-((AF27*AG27)+(AH27*AI27)))</f>
        <v>51.63</v>
      </c>
      <c r="AL27" s="315"/>
      <c r="AM27" s="312"/>
      <c r="AN27" s="312"/>
      <c r="AO27" s="312"/>
      <c r="AP27" s="305"/>
      <c r="AQ27" s="305"/>
      <c r="AR27" s="305"/>
      <c r="AS27" s="305"/>
      <c r="AT27" s="305"/>
      <c r="AU27" s="313"/>
      <c r="AX27" s="230" t="s">
        <v>7047</v>
      </c>
      <c r="AY27" s="162">
        <v>14.68</v>
      </c>
    </row>
    <row r="28" spans="2:54" ht="15" customHeight="1">
      <c r="B28" s="162">
        <v>26.18</v>
      </c>
      <c r="G28" s="162">
        <v>10</v>
      </c>
      <c r="I28" s="232">
        <v>23</v>
      </c>
      <c r="J28" s="162">
        <v>0.8</v>
      </c>
      <c r="K28" s="162">
        <v>0.4</v>
      </c>
      <c r="L28" s="162">
        <v>2</v>
      </c>
      <c r="M28" s="162">
        <f t="shared" si="2"/>
        <v>0.64000000000000012</v>
      </c>
      <c r="N28" s="220" t="s">
        <v>7048</v>
      </c>
      <c r="AA28" s="315"/>
      <c r="AB28" s="162">
        <v>3.6</v>
      </c>
      <c r="AC28" s="162">
        <v>3.4</v>
      </c>
      <c r="AD28" s="162">
        <v>2</v>
      </c>
      <c r="AE28" s="162">
        <f t="shared" si="0"/>
        <v>24.48</v>
      </c>
      <c r="AF28" s="305"/>
      <c r="AG28" s="305"/>
      <c r="AH28" s="305"/>
      <c r="AI28" s="305"/>
      <c r="AJ28" s="305"/>
      <c r="AL28" s="315" t="s">
        <v>7025</v>
      </c>
      <c r="AM28" s="312"/>
      <c r="AN28" s="312"/>
      <c r="AO28" s="312"/>
      <c r="AP28" s="305">
        <v>0.9</v>
      </c>
      <c r="AQ28" s="305">
        <v>2.1</v>
      </c>
      <c r="AR28" s="305">
        <v>3</v>
      </c>
      <c r="AS28" s="305">
        <v>1.2</v>
      </c>
      <c r="AT28" s="305">
        <f>(AP28*AQ28)+(AR28*AS28)</f>
        <v>5.49</v>
      </c>
      <c r="AU28" s="313"/>
      <c r="AX28" s="162" t="s">
        <v>7049</v>
      </c>
      <c r="AY28" s="162">
        <v>14.9</v>
      </c>
    </row>
    <row r="29" spans="2:54" ht="15" customHeight="1">
      <c r="B29" s="162">
        <v>5.66</v>
      </c>
      <c r="D29" s="220" t="s">
        <v>7050</v>
      </c>
      <c r="G29" s="162">
        <f>3.92*3</f>
        <v>11.76</v>
      </c>
      <c r="I29" s="232">
        <v>24</v>
      </c>
      <c r="J29" s="162">
        <v>0.5</v>
      </c>
      <c r="K29" s="162">
        <v>0.5</v>
      </c>
      <c r="L29" s="162">
        <v>6</v>
      </c>
      <c r="M29" s="162">
        <f t="shared" si="2"/>
        <v>1.5</v>
      </c>
      <c r="N29" s="220" t="s">
        <v>7048</v>
      </c>
      <c r="S29" s="305" t="s">
        <v>7051</v>
      </c>
      <c r="T29" s="305"/>
      <c r="U29" s="305"/>
      <c r="V29" s="305"/>
      <c r="AA29" s="305" t="s">
        <v>7027</v>
      </c>
      <c r="AB29" s="162">
        <v>4.8</v>
      </c>
      <c r="AC29" s="162">
        <v>3.4</v>
      </c>
      <c r="AD29" s="162">
        <v>2</v>
      </c>
      <c r="AE29" s="162">
        <f t="shared" si="0"/>
        <v>32.64</v>
      </c>
      <c r="AF29" s="305">
        <v>0.9</v>
      </c>
      <c r="AG29" s="305">
        <v>2.1</v>
      </c>
      <c r="AH29" s="305">
        <v>10</v>
      </c>
      <c r="AI29" s="305">
        <v>1.2</v>
      </c>
      <c r="AJ29" s="311">
        <f>((AE29+AE30)-((AF29*AG29)+(AH29*AI29)))</f>
        <v>105.654</v>
      </c>
      <c r="AK29" s="225"/>
      <c r="AL29" s="315"/>
      <c r="AM29" s="312"/>
      <c r="AN29" s="312"/>
      <c r="AO29" s="312"/>
      <c r="AP29" s="305"/>
      <c r="AQ29" s="305"/>
      <c r="AR29" s="305"/>
      <c r="AS29" s="305"/>
      <c r="AT29" s="305"/>
      <c r="AU29" s="313"/>
      <c r="AX29" s="162" t="s">
        <v>7052</v>
      </c>
      <c r="AY29" s="162">
        <f>7.25+18.06+60.7</f>
        <v>86.01</v>
      </c>
    </row>
    <row r="30" spans="2:54" ht="45">
      <c r="B30" s="162">
        <v>17.3</v>
      </c>
      <c r="D30" s="220">
        <f>B53+C12</f>
        <v>1245.8499999999999</v>
      </c>
      <c r="G30" s="162">
        <v>6</v>
      </c>
      <c r="H30" s="220">
        <f>J30*L30</f>
        <v>2.4</v>
      </c>
      <c r="I30" s="220">
        <v>25</v>
      </c>
      <c r="J30" s="162">
        <v>1.2</v>
      </c>
      <c r="K30" s="162">
        <v>1.2</v>
      </c>
      <c r="L30" s="162">
        <v>2</v>
      </c>
      <c r="M30" s="162">
        <f t="shared" si="2"/>
        <v>2.88</v>
      </c>
      <c r="N30" s="220" t="s">
        <v>7053</v>
      </c>
      <c r="S30" s="162" t="s">
        <v>7054</v>
      </c>
      <c r="T30" s="162" t="s">
        <v>7055</v>
      </c>
      <c r="U30" s="305" t="s">
        <v>7056</v>
      </c>
      <c r="V30" s="305"/>
      <c r="AA30" s="305"/>
      <c r="AB30" s="162">
        <v>12.78</v>
      </c>
      <c r="AC30" s="162">
        <v>3.4</v>
      </c>
      <c r="AD30" s="162">
        <v>2</v>
      </c>
      <c r="AE30" s="162">
        <f t="shared" si="0"/>
        <v>86.903999999999996</v>
      </c>
      <c r="AF30" s="305"/>
      <c r="AG30" s="305"/>
      <c r="AH30" s="305"/>
      <c r="AI30" s="305"/>
      <c r="AJ30" s="311"/>
      <c r="AK30" s="225"/>
      <c r="AL30" s="305" t="s">
        <v>7027</v>
      </c>
      <c r="AM30" s="312"/>
      <c r="AN30" s="312"/>
      <c r="AO30" s="312"/>
      <c r="AP30" s="305">
        <v>0.9</v>
      </c>
      <c r="AQ30" s="305">
        <v>2.1</v>
      </c>
      <c r="AR30" s="305">
        <v>10</v>
      </c>
      <c r="AS30" s="305">
        <v>1.2</v>
      </c>
      <c r="AT30" s="305">
        <f>(AP30*AQ30)+(AR30*AS30)</f>
        <v>13.89</v>
      </c>
      <c r="AU30" s="313"/>
      <c r="AX30" s="233" t="s">
        <v>7057</v>
      </c>
      <c r="AY30" s="162">
        <v>21.9</v>
      </c>
    </row>
    <row r="31" spans="2:54" ht="45">
      <c r="B31" s="162">
        <v>9.6</v>
      </c>
      <c r="D31" s="220">
        <v>98.26</v>
      </c>
      <c r="E31" s="239" t="s">
        <v>7058</v>
      </c>
      <c r="G31" s="162">
        <v>11.32</v>
      </c>
      <c r="H31" s="220">
        <f>J31*L31</f>
        <v>1.5</v>
      </c>
      <c r="I31" s="220">
        <v>26</v>
      </c>
      <c r="J31" s="162">
        <v>1.5</v>
      </c>
      <c r="K31" s="162">
        <v>0.6</v>
      </c>
      <c r="L31" s="162">
        <v>1</v>
      </c>
      <c r="M31" s="231">
        <f t="shared" si="2"/>
        <v>0.89999999999999991</v>
      </c>
      <c r="N31" s="232" t="s">
        <v>7008</v>
      </c>
      <c r="S31" s="162">
        <v>0.6</v>
      </c>
      <c r="T31" s="162">
        <v>3.71</v>
      </c>
      <c r="U31" s="305" t="s">
        <v>7059</v>
      </c>
      <c r="V31" s="305"/>
      <c r="AA31" s="305" t="s">
        <v>7031</v>
      </c>
      <c r="AB31" s="162">
        <v>4.2</v>
      </c>
      <c r="AC31" s="162">
        <v>3.4</v>
      </c>
      <c r="AD31" s="162">
        <v>2</v>
      </c>
      <c r="AE31" s="162">
        <f t="shared" si="0"/>
        <v>28.56</v>
      </c>
      <c r="AF31" s="305">
        <v>0.9</v>
      </c>
      <c r="AG31" s="305">
        <v>2.1</v>
      </c>
      <c r="AH31" s="305"/>
      <c r="AI31" s="305"/>
      <c r="AJ31" s="311">
        <f>((AE31+AE32)-((AF31*AG31)+(AH31*AI31)))</f>
        <v>44.825999999999993</v>
      </c>
      <c r="AK31" s="225"/>
      <c r="AL31" s="305"/>
      <c r="AM31" s="312"/>
      <c r="AN31" s="312"/>
      <c r="AO31" s="312"/>
      <c r="AP31" s="305"/>
      <c r="AQ31" s="305"/>
      <c r="AR31" s="305"/>
      <c r="AS31" s="305"/>
      <c r="AT31" s="305"/>
      <c r="AU31" s="313"/>
      <c r="AX31" s="233" t="s">
        <v>7060</v>
      </c>
      <c r="AY31" s="162">
        <v>21.8</v>
      </c>
    </row>
    <row r="32" spans="2:54" ht="30">
      <c r="B32" s="162">
        <v>23.19</v>
      </c>
      <c r="D32" s="220">
        <f>SUM(D30:D31)</f>
        <v>1344.11</v>
      </c>
      <c r="G32" s="162">
        <v>13.78</v>
      </c>
      <c r="H32" s="220">
        <f>SUM(H6:H31)</f>
        <v>116.88000000000002</v>
      </c>
      <c r="J32" s="305" t="s">
        <v>7038</v>
      </c>
      <c r="K32" s="305"/>
      <c r="L32" s="305"/>
      <c r="M32" s="162">
        <f>SUM(M6:M31)</f>
        <v>143.124</v>
      </c>
      <c r="S32" s="162">
        <v>0.6</v>
      </c>
      <c r="T32" s="162">
        <v>3.71</v>
      </c>
      <c r="U32" s="305" t="s">
        <v>7061</v>
      </c>
      <c r="V32" s="305"/>
      <c r="AA32" s="305"/>
      <c r="AB32" s="162">
        <v>2.67</v>
      </c>
      <c r="AC32" s="162">
        <v>3.4</v>
      </c>
      <c r="AD32" s="162">
        <v>2</v>
      </c>
      <c r="AE32" s="162">
        <f t="shared" si="0"/>
        <v>18.155999999999999</v>
      </c>
      <c r="AF32" s="305"/>
      <c r="AG32" s="305"/>
      <c r="AH32" s="305"/>
      <c r="AI32" s="305"/>
      <c r="AJ32" s="311"/>
      <c r="AK32" s="225"/>
      <c r="AL32" s="305" t="s">
        <v>7031</v>
      </c>
      <c r="AM32" s="312"/>
      <c r="AN32" s="312"/>
      <c r="AO32" s="312"/>
      <c r="AP32" s="305">
        <v>0.9</v>
      </c>
      <c r="AQ32" s="305">
        <v>2.1</v>
      </c>
      <c r="AR32" s="305"/>
      <c r="AS32" s="305"/>
      <c r="AT32" s="305">
        <f>(AP32*AQ32)+(AR32*AS32)</f>
        <v>1.8900000000000001</v>
      </c>
      <c r="AU32" s="313"/>
      <c r="AX32" s="230" t="s">
        <v>7062</v>
      </c>
      <c r="AY32" s="162">
        <v>16.899999999999999</v>
      </c>
    </row>
    <row r="33" spans="2:54" ht="30">
      <c r="B33" s="162">
        <v>14.85</v>
      </c>
      <c r="G33" s="162">
        <v>3.9</v>
      </c>
      <c r="S33" s="162">
        <v>0.6</v>
      </c>
      <c r="T33" s="162">
        <v>0.5</v>
      </c>
      <c r="U33" s="305" t="s">
        <v>7063</v>
      </c>
      <c r="V33" s="305"/>
      <c r="AA33" s="305" t="s">
        <v>7035</v>
      </c>
      <c r="AB33" s="162">
        <v>1.9</v>
      </c>
      <c r="AC33" s="162">
        <v>3.4</v>
      </c>
      <c r="AD33" s="162">
        <v>2</v>
      </c>
      <c r="AE33" s="162">
        <f t="shared" si="0"/>
        <v>12.92</v>
      </c>
      <c r="AF33" s="305">
        <v>0.9</v>
      </c>
      <c r="AG33" s="305">
        <v>2.1</v>
      </c>
      <c r="AH33" s="305"/>
      <c r="AI33" s="305"/>
      <c r="AJ33" s="305">
        <f>((AE33+AE34)-((AF33*AG33)+(AH33*AI33)))</f>
        <v>43.67</v>
      </c>
      <c r="AL33" s="305"/>
      <c r="AM33" s="312"/>
      <c r="AN33" s="312"/>
      <c r="AO33" s="312"/>
      <c r="AP33" s="305"/>
      <c r="AQ33" s="305"/>
      <c r="AR33" s="305"/>
      <c r="AS33" s="305"/>
      <c r="AT33" s="305"/>
      <c r="AU33" s="313"/>
      <c r="AX33" s="230" t="s">
        <v>7064</v>
      </c>
      <c r="AY33" s="162">
        <v>16.899999999999999</v>
      </c>
    </row>
    <row r="34" spans="2:54">
      <c r="B34" s="162">
        <v>11.4</v>
      </c>
      <c r="G34" s="162">
        <v>3.93</v>
      </c>
      <c r="H34" s="317" t="s">
        <v>7005</v>
      </c>
      <c r="I34" s="317"/>
      <c r="J34" s="318" t="s">
        <v>7008</v>
      </c>
      <c r="K34" s="318"/>
      <c r="L34" s="319" t="s">
        <v>7037</v>
      </c>
      <c r="M34" s="319"/>
      <c r="N34" s="227" t="s">
        <v>7003</v>
      </c>
      <c r="S34" s="162">
        <v>0.6</v>
      </c>
      <c r="T34" s="162">
        <v>3.8</v>
      </c>
      <c r="U34" s="305" t="s">
        <v>7059</v>
      </c>
      <c r="V34" s="305"/>
      <c r="AA34" s="305"/>
      <c r="AB34" s="162">
        <v>4.8</v>
      </c>
      <c r="AC34" s="162">
        <v>3.4</v>
      </c>
      <c r="AD34" s="162">
        <v>2</v>
      </c>
      <c r="AE34" s="162">
        <f t="shared" si="0"/>
        <v>32.64</v>
      </c>
      <c r="AF34" s="305"/>
      <c r="AG34" s="305"/>
      <c r="AH34" s="305"/>
      <c r="AI34" s="305"/>
      <c r="AJ34" s="305"/>
      <c r="AL34" s="305" t="s">
        <v>7035</v>
      </c>
      <c r="AM34" s="312"/>
      <c r="AN34" s="312"/>
      <c r="AO34" s="312"/>
      <c r="AP34" s="305">
        <v>0.9</v>
      </c>
      <c r="AQ34" s="305">
        <v>2.1</v>
      </c>
      <c r="AR34" s="305"/>
      <c r="AS34" s="305"/>
      <c r="AT34" s="305">
        <f>(AP34*AQ34)+(AR34*AS34)</f>
        <v>1.8900000000000001</v>
      </c>
      <c r="AU34" s="313"/>
      <c r="AX34" s="162" t="s">
        <v>7045</v>
      </c>
      <c r="AY34" s="162">
        <v>12.1</v>
      </c>
    </row>
    <row r="35" spans="2:54">
      <c r="B35" s="162">
        <v>61.64</v>
      </c>
      <c r="G35" s="162">
        <v>1.78</v>
      </c>
      <c r="H35" s="320">
        <f>M7+M9+M14+M26+M27</f>
        <v>14.402000000000001</v>
      </c>
      <c r="I35" s="320"/>
      <c r="J35" s="318">
        <f>M8+M10+M12+M13+M15+M16+M17+M18+M22+M23+M24+M25+M31</f>
        <v>106.43199999999999</v>
      </c>
      <c r="K35" s="318"/>
      <c r="L35" s="319">
        <f>N2+M11+M19+M20+M21</f>
        <v>11.45</v>
      </c>
      <c r="M35" s="319"/>
      <c r="N35" s="226">
        <f>M6</f>
        <v>5.8199999999999994</v>
      </c>
      <c r="S35" s="162">
        <v>0.6</v>
      </c>
      <c r="T35" s="162">
        <v>0.5</v>
      </c>
      <c r="U35" s="305" t="s">
        <v>7065</v>
      </c>
      <c r="V35" s="305"/>
      <c r="AA35" s="305" t="s">
        <v>7039</v>
      </c>
      <c r="AB35" s="162">
        <v>7.83</v>
      </c>
      <c r="AC35" s="162">
        <v>3.4</v>
      </c>
      <c r="AD35" s="162">
        <v>2</v>
      </c>
      <c r="AE35" s="162">
        <f t="shared" si="0"/>
        <v>53.244</v>
      </c>
      <c r="AF35" s="305">
        <v>0.9</v>
      </c>
      <c r="AG35" s="305">
        <v>2.1</v>
      </c>
      <c r="AH35" s="305">
        <v>3</v>
      </c>
      <c r="AI35" s="305">
        <v>1.2</v>
      </c>
      <c r="AJ35" s="311">
        <f>((AE35+AE36)-((AF35*AG35)+(AH35*AI35)))</f>
        <v>79.714000000000013</v>
      </c>
      <c r="AK35" s="225"/>
      <c r="AL35" s="305"/>
      <c r="AM35" s="312"/>
      <c r="AN35" s="312"/>
      <c r="AO35" s="312"/>
      <c r="AP35" s="305"/>
      <c r="AQ35" s="305"/>
      <c r="AR35" s="305"/>
      <c r="AS35" s="305"/>
      <c r="AT35" s="305"/>
      <c r="AU35" s="313"/>
      <c r="AX35" s="162" t="s">
        <v>7019</v>
      </c>
      <c r="AY35" s="162">
        <v>17.12</v>
      </c>
    </row>
    <row r="36" spans="2:54">
      <c r="B36" s="162">
        <v>36.86</v>
      </c>
      <c r="D36" s="321" t="s">
        <v>7066</v>
      </c>
      <c r="E36" s="321"/>
      <c r="G36" s="162">
        <v>2.42</v>
      </c>
      <c r="S36" s="162">
        <v>0.6</v>
      </c>
      <c r="T36" s="162">
        <v>3.74</v>
      </c>
      <c r="U36" s="305" t="s">
        <v>7061</v>
      </c>
      <c r="V36" s="305"/>
      <c r="AA36" s="305"/>
      <c r="AB36" s="162">
        <v>4.7</v>
      </c>
      <c r="AC36" s="162">
        <v>3.4</v>
      </c>
      <c r="AD36" s="162">
        <v>2</v>
      </c>
      <c r="AE36" s="162">
        <f t="shared" si="0"/>
        <v>31.96</v>
      </c>
      <c r="AF36" s="305"/>
      <c r="AG36" s="305"/>
      <c r="AH36" s="305"/>
      <c r="AI36" s="305"/>
      <c r="AJ36" s="311"/>
      <c r="AK36" s="225"/>
      <c r="AL36" s="305" t="s">
        <v>7039</v>
      </c>
      <c r="AM36" s="312"/>
      <c r="AN36" s="312"/>
      <c r="AO36" s="312"/>
      <c r="AP36" s="305">
        <v>0.9</v>
      </c>
      <c r="AQ36" s="305">
        <v>2.1</v>
      </c>
      <c r="AR36" s="305">
        <v>3</v>
      </c>
      <c r="AS36" s="305">
        <v>1.2</v>
      </c>
      <c r="AT36" s="305">
        <f>(AP36*AQ36)+(AR36*AS36)</f>
        <v>5.49</v>
      </c>
      <c r="AU36" s="313"/>
      <c r="AX36" s="162" t="s">
        <v>7067</v>
      </c>
      <c r="AY36" s="162">
        <v>23.1</v>
      </c>
    </row>
    <row r="37" spans="2:54">
      <c r="B37" s="162">
        <v>9.1</v>
      </c>
      <c r="G37" s="162">
        <v>4.05</v>
      </c>
      <c r="S37" s="162">
        <v>0.6</v>
      </c>
      <c r="T37" s="162">
        <v>0.5</v>
      </c>
      <c r="U37" s="305" t="s">
        <v>7065</v>
      </c>
      <c r="V37" s="305"/>
      <c r="AA37" s="305" t="s">
        <v>7027</v>
      </c>
      <c r="AB37" s="162">
        <v>12.82</v>
      </c>
      <c r="AC37" s="162">
        <v>1.2</v>
      </c>
      <c r="AD37" s="162">
        <v>2</v>
      </c>
      <c r="AE37" s="162">
        <f t="shared" ref="AE37:AE68" si="6">(AB37*AC37)*AD37</f>
        <v>30.768000000000001</v>
      </c>
      <c r="AF37" s="305"/>
      <c r="AG37" s="305"/>
      <c r="AH37" s="305"/>
      <c r="AI37" s="305"/>
      <c r="AJ37" s="311">
        <f>((AE37+AE38)-((AF37*AG37)+(AH37*AI37)))</f>
        <v>42.287999999999997</v>
      </c>
      <c r="AK37" s="225"/>
      <c r="AL37" s="305"/>
      <c r="AM37" s="312"/>
      <c r="AN37" s="312"/>
      <c r="AO37" s="312"/>
      <c r="AP37" s="305"/>
      <c r="AQ37" s="305"/>
      <c r="AR37" s="305"/>
      <c r="AS37" s="305"/>
      <c r="AT37" s="305"/>
      <c r="AU37" s="313"/>
      <c r="AX37" s="162" t="s">
        <v>7068</v>
      </c>
      <c r="AY37" s="162">
        <v>21.4</v>
      </c>
    </row>
    <row r="38" spans="2:54">
      <c r="B38" s="162">
        <v>11.23</v>
      </c>
      <c r="G38" s="162">
        <v>2.4</v>
      </c>
      <c r="S38" s="162">
        <v>0.6</v>
      </c>
      <c r="T38" s="162">
        <v>0.5</v>
      </c>
      <c r="U38" s="305" t="s">
        <v>7069</v>
      </c>
      <c r="V38" s="305"/>
      <c r="AA38" s="305"/>
      <c r="AB38" s="162">
        <v>4.8</v>
      </c>
      <c r="AC38" s="162">
        <v>1.2</v>
      </c>
      <c r="AD38" s="162">
        <v>2</v>
      </c>
      <c r="AE38" s="162">
        <f t="shared" si="6"/>
        <v>11.52</v>
      </c>
      <c r="AF38" s="305"/>
      <c r="AG38" s="305"/>
      <c r="AH38" s="305"/>
      <c r="AI38" s="305"/>
      <c r="AJ38" s="311"/>
      <c r="AK38" s="225"/>
      <c r="AL38" s="305" t="s">
        <v>7027</v>
      </c>
      <c r="AM38" s="312"/>
      <c r="AN38" s="312"/>
      <c r="AO38" s="312"/>
      <c r="AP38" s="305"/>
      <c r="AQ38" s="305"/>
      <c r="AR38" s="305"/>
      <c r="AS38" s="305"/>
      <c r="AT38" s="305">
        <f>(AP38*AQ38)+(AR38*AS38)</f>
        <v>0</v>
      </c>
      <c r="AU38" s="313"/>
      <c r="AX38" s="162" t="s">
        <v>7070</v>
      </c>
      <c r="AY38" s="162">
        <v>22.91</v>
      </c>
    </row>
    <row r="39" spans="2:54" ht="15" customHeight="1">
      <c r="B39" s="162">
        <v>61.64</v>
      </c>
      <c r="G39" s="162">
        <v>3.67</v>
      </c>
      <c r="K39" s="305" t="s">
        <v>7071</v>
      </c>
      <c r="L39" s="305"/>
      <c r="M39" s="305"/>
      <c r="S39" s="162">
        <v>0.6</v>
      </c>
      <c r="T39" s="162">
        <v>0.5</v>
      </c>
      <c r="U39" s="305" t="s">
        <v>7072</v>
      </c>
      <c r="V39" s="305"/>
      <c r="AA39" s="314" t="s">
        <v>7040</v>
      </c>
      <c r="AB39" s="162">
        <v>4.8</v>
      </c>
      <c r="AC39" s="162">
        <v>3.4</v>
      </c>
      <c r="AD39" s="162">
        <v>2</v>
      </c>
      <c r="AE39" s="162">
        <f t="shared" si="6"/>
        <v>32.64</v>
      </c>
      <c r="AF39" s="305">
        <v>1.8</v>
      </c>
      <c r="AG39" s="305">
        <v>2.1</v>
      </c>
      <c r="AH39" s="305">
        <v>1.1499999999999999</v>
      </c>
      <c r="AI39" s="305">
        <v>0.6</v>
      </c>
      <c r="AJ39" s="305">
        <f>((AE39+AE40)-((AF39*AG39)+(AH39*AI39)))</f>
        <v>44.83</v>
      </c>
      <c r="AL39" s="305"/>
      <c r="AM39" s="312"/>
      <c r="AN39" s="312"/>
      <c r="AO39" s="312"/>
      <c r="AP39" s="305"/>
      <c r="AQ39" s="305"/>
      <c r="AR39" s="305"/>
      <c r="AS39" s="305"/>
      <c r="AT39" s="305"/>
      <c r="AU39" s="313"/>
      <c r="AX39" s="162" t="s">
        <v>7073</v>
      </c>
      <c r="AY39" s="162" t="s">
        <v>7074</v>
      </c>
    </row>
    <row r="40" spans="2:54" ht="15" customHeight="1">
      <c r="B40" s="162">
        <v>17.3</v>
      </c>
      <c r="G40" s="162">
        <f>4.9*2</f>
        <v>9.8000000000000007</v>
      </c>
      <c r="K40" s="162" t="s">
        <v>7075</v>
      </c>
      <c r="L40" s="162" t="s">
        <v>6995</v>
      </c>
      <c r="M40" s="162" t="s">
        <v>159</v>
      </c>
      <c r="S40" s="236">
        <v>0.6</v>
      </c>
      <c r="T40" s="236">
        <v>0.5</v>
      </c>
      <c r="U40" s="312" t="s">
        <v>7076</v>
      </c>
      <c r="V40" s="312"/>
      <c r="AA40" s="314"/>
      <c r="AB40" s="162">
        <v>2.4500000000000002</v>
      </c>
      <c r="AC40" s="162">
        <v>3.4</v>
      </c>
      <c r="AD40" s="162">
        <v>2</v>
      </c>
      <c r="AE40" s="162">
        <f t="shared" si="6"/>
        <v>16.66</v>
      </c>
      <c r="AF40" s="305"/>
      <c r="AG40" s="305"/>
      <c r="AH40" s="305"/>
      <c r="AI40" s="305"/>
      <c r="AJ40" s="305"/>
      <c r="AL40" s="314" t="s">
        <v>7040</v>
      </c>
      <c r="AM40" s="312"/>
      <c r="AN40" s="312"/>
      <c r="AO40" s="312"/>
      <c r="AP40" s="305">
        <v>1.8</v>
      </c>
      <c r="AQ40" s="305">
        <v>2.1</v>
      </c>
      <c r="AR40" s="305">
        <v>1.1499999999999999</v>
      </c>
      <c r="AS40" s="305">
        <v>0.6</v>
      </c>
      <c r="AT40" s="305">
        <f>(AP40*AQ40)+(AR40*AS40)</f>
        <v>4.4700000000000006</v>
      </c>
      <c r="AU40" s="313"/>
      <c r="AX40" s="162" t="s">
        <v>7077</v>
      </c>
      <c r="AY40" s="162">
        <v>27.39</v>
      </c>
    </row>
    <row r="41" spans="2:54" ht="23.25" customHeight="1">
      <c r="B41" s="162">
        <v>17</v>
      </c>
      <c r="G41" s="162">
        <f>11.93*2</f>
        <v>23.86</v>
      </c>
      <c r="K41" s="162">
        <v>50.5</v>
      </c>
      <c r="L41" s="305">
        <v>2.5</v>
      </c>
      <c r="M41" s="305">
        <f>K45*L45</f>
        <v>557.5</v>
      </c>
      <c r="R41" s="162" t="s">
        <v>7078</v>
      </c>
      <c r="S41" s="162">
        <f>SUM(S31:S40)</f>
        <v>5.9999999999999991</v>
      </c>
      <c r="T41" s="162">
        <f>SUM(T31:T40)</f>
        <v>17.96</v>
      </c>
      <c r="U41" s="240">
        <f>T41*S41</f>
        <v>107.75999999999999</v>
      </c>
      <c r="V41" s="241" t="s">
        <v>7079</v>
      </c>
      <c r="AA41" s="314" t="s">
        <v>7041</v>
      </c>
      <c r="AB41" s="162">
        <v>4.8</v>
      </c>
      <c r="AC41" s="162">
        <v>3.4</v>
      </c>
      <c r="AD41" s="162">
        <v>2</v>
      </c>
      <c r="AE41" s="162">
        <f t="shared" si="6"/>
        <v>32.64</v>
      </c>
      <c r="AF41" s="305">
        <v>1.8</v>
      </c>
      <c r="AG41" s="305">
        <v>2.1</v>
      </c>
      <c r="AH41" s="305">
        <v>1.85</v>
      </c>
      <c r="AI41" s="305">
        <v>0.6</v>
      </c>
      <c r="AJ41" s="311">
        <f>((AE41+AE42)-((AF41*AG41)+(AH41*AI41)))</f>
        <v>48.762</v>
      </c>
      <c r="AK41" s="225"/>
      <c r="AL41" s="314"/>
      <c r="AM41" s="312"/>
      <c r="AN41" s="312"/>
      <c r="AO41" s="312"/>
      <c r="AP41" s="305"/>
      <c r="AQ41" s="305"/>
      <c r="AR41" s="305"/>
      <c r="AS41" s="305"/>
      <c r="AT41" s="305"/>
      <c r="AU41" s="313"/>
      <c r="AX41" s="162" t="s">
        <v>7080</v>
      </c>
      <c r="AY41" s="162">
        <v>19.3</v>
      </c>
      <c r="BA41" s="220">
        <f>AY44+BB19</f>
        <v>931.9699999999998</v>
      </c>
    </row>
    <row r="42" spans="2:54" ht="15" customHeight="1">
      <c r="B42" s="162">
        <v>17.3</v>
      </c>
      <c r="G42" s="162">
        <v>4.1100000000000003</v>
      </c>
      <c r="K42" s="162">
        <v>50.5</v>
      </c>
      <c r="L42" s="305"/>
      <c r="M42" s="305"/>
      <c r="AA42" s="314"/>
      <c r="AB42" s="162">
        <v>3.09</v>
      </c>
      <c r="AC42" s="162">
        <v>3.4</v>
      </c>
      <c r="AD42" s="162">
        <v>2</v>
      </c>
      <c r="AE42" s="162">
        <f t="shared" si="6"/>
        <v>21.011999999999997</v>
      </c>
      <c r="AF42" s="305"/>
      <c r="AG42" s="305"/>
      <c r="AH42" s="305"/>
      <c r="AI42" s="305"/>
      <c r="AJ42" s="311"/>
      <c r="AK42" s="225"/>
      <c r="AL42" s="314" t="s">
        <v>7041</v>
      </c>
      <c r="AM42" s="312"/>
      <c r="AN42" s="312"/>
      <c r="AO42" s="312"/>
      <c r="AP42" s="305">
        <v>1.8</v>
      </c>
      <c r="AQ42" s="305">
        <v>2.1</v>
      </c>
      <c r="AR42" s="305">
        <v>1.85</v>
      </c>
      <c r="AS42" s="305">
        <v>0.6</v>
      </c>
      <c r="AT42" s="305">
        <f>(AP42*AQ42)+(AR42*AS42)</f>
        <v>4.8900000000000006</v>
      </c>
      <c r="AU42" s="313"/>
      <c r="AX42" s="230" t="s">
        <v>7081</v>
      </c>
      <c r="AY42" s="162">
        <v>14.49</v>
      </c>
      <c r="BA42" s="220">
        <v>98.26</v>
      </c>
      <c r="BB42" s="239" t="s">
        <v>7058</v>
      </c>
    </row>
    <row r="43" spans="2:54">
      <c r="B43" s="162">
        <v>25.2</v>
      </c>
      <c r="G43" s="162">
        <v>2.56</v>
      </c>
      <c r="K43" s="162">
        <v>61</v>
      </c>
      <c r="L43" s="305"/>
      <c r="M43" s="305"/>
      <c r="AA43" s="305" t="s">
        <v>7042</v>
      </c>
      <c r="AB43" s="162">
        <v>4.83</v>
      </c>
      <c r="AC43" s="162">
        <v>3.4</v>
      </c>
      <c r="AD43" s="162">
        <v>2</v>
      </c>
      <c r="AE43" s="162">
        <f t="shared" si="6"/>
        <v>32.844000000000001</v>
      </c>
      <c r="AF43" s="305">
        <v>1.8</v>
      </c>
      <c r="AG43" s="305">
        <v>2.1</v>
      </c>
      <c r="AH43" s="305">
        <v>3.6</v>
      </c>
      <c r="AI43" s="305">
        <v>1.2</v>
      </c>
      <c r="AJ43" s="311">
        <f>((AE43+AE44)-((AF43*AG43)+(AH43*AI43)))</f>
        <v>57.384000000000007</v>
      </c>
      <c r="AK43" s="225"/>
      <c r="AL43" s="314"/>
      <c r="AM43" s="312"/>
      <c r="AN43" s="312"/>
      <c r="AO43" s="312"/>
      <c r="AP43" s="305"/>
      <c r="AQ43" s="305"/>
      <c r="AR43" s="305"/>
      <c r="AS43" s="305"/>
      <c r="AT43" s="305"/>
      <c r="AU43" s="313"/>
      <c r="AX43" s="230" t="s">
        <v>7052</v>
      </c>
      <c r="AY43" s="162">
        <v>11.4</v>
      </c>
      <c r="BA43" s="220">
        <f>SUM(BA41:BA42)</f>
        <v>1030.2299999999998</v>
      </c>
    </row>
    <row r="44" spans="2:54">
      <c r="B44" s="162">
        <v>19.7</v>
      </c>
      <c r="G44" s="162">
        <v>33.119999999999997</v>
      </c>
      <c r="K44" s="162">
        <v>61</v>
      </c>
      <c r="L44" s="305"/>
      <c r="M44" s="305"/>
      <c r="S44" s="305" t="s">
        <v>7082</v>
      </c>
      <c r="T44" s="305"/>
      <c r="U44" s="305"/>
      <c r="V44" s="305"/>
      <c r="AA44" s="305"/>
      <c r="AB44" s="162">
        <v>4.8</v>
      </c>
      <c r="AC44" s="162">
        <v>3.4</v>
      </c>
      <c r="AD44" s="162">
        <v>2</v>
      </c>
      <c r="AE44" s="162">
        <f t="shared" si="6"/>
        <v>32.64</v>
      </c>
      <c r="AF44" s="305"/>
      <c r="AG44" s="305"/>
      <c r="AH44" s="305"/>
      <c r="AI44" s="305"/>
      <c r="AJ44" s="311"/>
      <c r="AK44" s="225"/>
      <c r="AL44" s="305" t="s">
        <v>7042</v>
      </c>
      <c r="AM44" s="312"/>
      <c r="AN44" s="312"/>
      <c r="AO44" s="312"/>
      <c r="AP44" s="305">
        <v>1.8</v>
      </c>
      <c r="AQ44" s="305">
        <v>2.1</v>
      </c>
      <c r="AR44" s="305">
        <v>3.6</v>
      </c>
      <c r="AS44" s="305">
        <v>1.2</v>
      </c>
      <c r="AT44" s="305">
        <f>(AP44*AQ44)+(AR44*AS44)</f>
        <v>8.1000000000000014</v>
      </c>
      <c r="AU44" s="313"/>
      <c r="AY44" s="220">
        <f>SUM(AY7:AY43)</f>
        <v>808.2199999999998</v>
      </c>
    </row>
    <row r="45" spans="2:54">
      <c r="B45" s="162">
        <v>32.24</v>
      </c>
      <c r="G45" s="236">
        <f>SUM(G4:G44)</f>
        <v>653.03999999999962</v>
      </c>
      <c r="K45" s="162">
        <f>SUM(K41:K44)</f>
        <v>223</v>
      </c>
      <c r="L45" s="162">
        <f>SUM(L41)</f>
        <v>2.5</v>
      </c>
      <c r="M45" s="305"/>
      <c r="S45" s="162" t="s">
        <v>7054</v>
      </c>
      <c r="T45" s="162" t="s">
        <v>7055</v>
      </c>
      <c r="U45" s="305" t="s">
        <v>7056</v>
      </c>
      <c r="V45" s="305"/>
      <c r="AA45" s="305" t="s">
        <v>7043</v>
      </c>
      <c r="AB45" s="162">
        <v>2</v>
      </c>
      <c r="AC45" s="162">
        <v>3.4</v>
      </c>
      <c r="AD45" s="162">
        <v>2</v>
      </c>
      <c r="AE45" s="162">
        <f t="shared" si="6"/>
        <v>13.6</v>
      </c>
      <c r="AF45" s="305">
        <v>1.8</v>
      </c>
      <c r="AG45" s="305">
        <v>2.1</v>
      </c>
      <c r="AH45" s="305">
        <v>0.65</v>
      </c>
      <c r="AI45" s="305">
        <v>0.6</v>
      </c>
      <c r="AJ45" s="305">
        <f>((AE45+AE46)-((AF45*AG45)+(AH45*AI45)))</f>
        <v>42.07</v>
      </c>
      <c r="AL45" s="305"/>
      <c r="AM45" s="312"/>
      <c r="AN45" s="312"/>
      <c r="AO45" s="312"/>
      <c r="AP45" s="305"/>
      <c r="AQ45" s="305"/>
      <c r="AR45" s="305"/>
      <c r="AS45" s="305"/>
      <c r="AT45" s="305"/>
      <c r="AU45" s="313"/>
    </row>
    <row r="46" spans="2:54">
      <c r="B46" s="162">
        <v>17.3</v>
      </c>
      <c r="F46" s="162" t="s">
        <v>7083</v>
      </c>
      <c r="G46" s="162">
        <v>3.4</v>
      </c>
      <c r="S46" s="162">
        <v>0.6</v>
      </c>
      <c r="T46" s="162">
        <v>3.68</v>
      </c>
      <c r="U46" s="305" t="s">
        <v>7084</v>
      </c>
      <c r="V46" s="305"/>
      <c r="AA46" s="305"/>
      <c r="AB46" s="162">
        <v>4.8</v>
      </c>
      <c r="AC46" s="162">
        <v>3.4</v>
      </c>
      <c r="AD46" s="162">
        <v>2</v>
      </c>
      <c r="AE46" s="162">
        <f t="shared" si="6"/>
        <v>32.64</v>
      </c>
      <c r="AF46" s="305"/>
      <c r="AG46" s="305"/>
      <c r="AH46" s="305"/>
      <c r="AI46" s="305"/>
      <c r="AJ46" s="305"/>
      <c r="AL46" s="305" t="s">
        <v>7043</v>
      </c>
      <c r="AM46" s="312"/>
      <c r="AN46" s="312"/>
      <c r="AO46" s="312"/>
      <c r="AP46" s="305">
        <v>1.8</v>
      </c>
      <c r="AQ46" s="305">
        <v>2.1</v>
      </c>
      <c r="AR46" s="305">
        <v>0.65</v>
      </c>
      <c r="AS46" s="305">
        <v>0.6</v>
      </c>
      <c r="AT46" s="305">
        <f>(AP46*AQ46)+(AR46*AS46)</f>
        <v>4.17</v>
      </c>
      <c r="AU46" s="313"/>
    </row>
    <row r="47" spans="2:54">
      <c r="B47" s="162">
        <v>17.3</v>
      </c>
      <c r="G47" s="223">
        <v>66</v>
      </c>
      <c r="S47" s="162">
        <v>0.7</v>
      </c>
      <c r="T47" s="162">
        <f>2.13+3.87</f>
        <v>6</v>
      </c>
      <c r="U47" s="305" t="s">
        <v>7085</v>
      </c>
      <c r="V47" s="305"/>
      <c r="AA47" s="305" t="s">
        <v>7013</v>
      </c>
      <c r="AB47" s="162">
        <v>3.75</v>
      </c>
      <c r="AC47" s="162">
        <v>3.4</v>
      </c>
      <c r="AD47" s="162">
        <v>2</v>
      </c>
      <c r="AE47" s="162">
        <f t="shared" si="6"/>
        <v>25.5</v>
      </c>
      <c r="AF47" s="305">
        <v>0.9</v>
      </c>
      <c r="AG47" s="305">
        <v>2.1</v>
      </c>
      <c r="AH47" s="305">
        <v>3.75</v>
      </c>
      <c r="AI47" s="305">
        <v>0.7</v>
      </c>
      <c r="AJ47" s="311">
        <f>((AE47+AE48)-((AF47*AG47)+(AH47*AI47)))</f>
        <v>53.625</v>
      </c>
      <c r="AK47" s="225"/>
      <c r="AL47" s="305"/>
      <c r="AM47" s="312"/>
      <c r="AN47" s="312"/>
      <c r="AO47" s="312"/>
      <c r="AP47" s="305"/>
      <c r="AQ47" s="305"/>
      <c r="AR47" s="305"/>
      <c r="AS47" s="305"/>
      <c r="AT47" s="305"/>
      <c r="AU47" s="313"/>
    </row>
    <row r="48" spans="2:54">
      <c r="B48" s="162">
        <v>17.3</v>
      </c>
      <c r="S48" s="162">
        <v>0.6</v>
      </c>
      <c r="T48" s="162">
        <v>2.6</v>
      </c>
      <c r="U48" s="305" t="s">
        <v>7086</v>
      </c>
      <c r="V48" s="305"/>
      <c r="AA48" s="305"/>
      <c r="AB48" s="162">
        <v>4.8</v>
      </c>
      <c r="AC48" s="162">
        <v>3.4</v>
      </c>
      <c r="AD48" s="162">
        <v>2</v>
      </c>
      <c r="AE48" s="162">
        <f t="shared" si="6"/>
        <v>32.64</v>
      </c>
      <c r="AF48" s="305"/>
      <c r="AG48" s="305"/>
      <c r="AH48" s="305"/>
      <c r="AI48" s="305"/>
      <c r="AJ48" s="311"/>
      <c r="AK48" s="225"/>
      <c r="AL48" s="305" t="s">
        <v>7013</v>
      </c>
      <c r="AM48" s="312"/>
      <c r="AN48" s="312"/>
      <c r="AO48" s="312"/>
      <c r="AP48" s="305">
        <v>0.9</v>
      </c>
      <c r="AQ48" s="305">
        <v>2.1</v>
      </c>
      <c r="AR48" s="305">
        <v>3.75</v>
      </c>
      <c r="AS48" s="305">
        <v>0.7</v>
      </c>
      <c r="AT48" s="305">
        <f>(AP48*AQ48)+(AR48*AS48)</f>
        <v>4.5150000000000006</v>
      </c>
      <c r="AU48" s="313"/>
    </row>
    <row r="49" spans="2:47">
      <c r="B49" s="162">
        <v>25.21</v>
      </c>
      <c r="S49" s="162">
        <v>0.6</v>
      </c>
      <c r="T49" s="162">
        <f>3.3+1.8</f>
        <v>5.0999999999999996</v>
      </c>
      <c r="U49" s="305" t="s">
        <v>7087</v>
      </c>
      <c r="V49" s="305"/>
      <c r="AA49" s="305" t="s">
        <v>7045</v>
      </c>
      <c r="AB49" s="162">
        <v>3.15</v>
      </c>
      <c r="AC49" s="162">
        <v>3.4</v>
      </c>
      <c r="AD49" s="162">
        <v>2</v>
      </c>
      <c r="AE49" s="162">
        <f t="shared" si="6"/>
        <v>21.419999999999998</v>
      </c>
      <c r="AF49" s="305">
        <v>0.9</v>
      </c>
      <c r="AG49" s="305">
        <v>2.1</v>
      </c>
      <c r="AH49" s="305">
        <v>1.5</v>
      </c>
      <c r="AI49" s="305">
        <v>1.2</v>
      </c>
      <c r="AJ49" s="305">
        <f>((AE49+AE50)-((AF49*AG49)+(AH49*AI49)))</f>
        <v>43.57</v>
      </c>
      <c r="AL49" s="305"/>
      <c r="AM49" s="312"/>
      <c r="AN49" s="312"/>
      <c r="AO49" s="312"/>
      <c r="AP49" s="305"/>
      <c r="AQ49" s="305"/>
      <c r="AR49" s="305"/>
      <c r="AS49" s="305"/>
      <c r="AT49" s="305"/>
      <c r="AU49" s="313"/>
    </row>
    <row r="50" spans="2:47" ht="23.25">
      <c r="B50" s="162">
        <v>25.21</v>
      </c>
      <c r="D50" s="305" t="s">
        <v>7088</v>
      </c>
      <c r="E50" s="305"/>
      <c r="F50" s="305"/>
      <c r="G50" s="305"/>
      <c r="R50" s="242" t="s">
        <v>7078</v>
      </c>
      <c r="S50" s="162">
        <f>SUM(S46:S49)</f>
        <v>2.5</v>
      </c>
      <c r="T50" s="162">
        <f>SUM(T46:T49)</f>
        <v>17.38</v>
      </c>
      <c r="U50" s="240">
        <f>T50*S50</f>
        <v>43.449999999999996</v>
      </c>
      <c r="V50" s="241" t="s">
        <v>7079</v>
      </c>
      <c r="AA50" s="305"/>
      <c r="AB50" s="162">
        <v>3.8</v>
      </c>
      <c r="AC50" s="162">
        <v>3.4</v>
      </c>
      <c r="AD50" s="162">
        <v>2</v>
      </c>
      <c r="AE50" s="162">
        <f t="shared" si="6"/>
        <v>25.84</v>
      </c>
      <c r="AF50" s="305"/>
      <c r="AG50" s="305"/>
      <c r="AH50" s="305"/>
      <c r="AI50" s="305"/>
      <c r="AJ50" s="305"/>
      <c r="AL50" s="305" t="s">
        <v>7045</v>
      </c>
      <c r="AM50" s="312"/>
      <c r="AN50" s="312"/>
      <c r="AO50" s="312"/>
      <c r="AP50" s="305">
        <v>0.9</v>
      </c>
      <c r="AQ50" s="305">
        <v>2.1</v>
      </c>
      <c r="AR50" s="305">
        <v>1.5</v>
      </c>
      <c r="AS50" s="305">
        <v>1.2</v>
      </c>
      <c r="AT50" s="305">
        <f>(AP50*AQ50)+(AR50*AS50)</f>
        <v>3.69</v>
      </c>
      <c r="AU50" s="313"/>
    </row>
    <row r="51" spans="2:47">
      <c r="B51" s="162">
        <v>12.9</v>
      </c>
      <c r="D51" s="162" t="s">
        <v>7089</v>
      </c>
      <c r="E51" s="162" t="s">
        <v>7090</v>
      </c>
      <c r="F51" s="162" t="s">
        <v>7091</v>
      </c>
      <c r="G51" s="162" t="s">
        <v>7092</v>
      </c>
      <c r="AA51" s="305" t="s">
        <v>7020</v>
      </c>
      <c r="AB51" s="162">
        <v>1.5</v>
      </c>
      <c r="AC51" s="162">
        <v>3.4</v>
      </c>
      <c r="AD51" s="162">
        <v>2</v>
      </c>
      <c r="AE51" s="162">
        <f t="shared" si="6"/>
        <v>10.199999999999999</v>
      </c>
      <c r="AF51" s="305">
        <v>0.9</v>
      </c>
      <c r="AG51" s="305">
        <v>2.1</v>
      </c>
      <c r="AH51" s="305">
        <v>0.8</v>
      </c>
      <c r="AI51" s="305">
        <v>0.6</v>
      </c>
      <c r="AJ51" s="305">
        <f>((AE51+AE52)-((AF51*AG51)+(AH51*AI51)))</f>
        <v>33.67</v>
      </c>
      <c r="AL51" s="305"/>
      <c r="AM51" s="312"/>
      <c r="AN51" s="312"/>
      <c r="AO51" s="312"/>
      <c r="AP51" s="305"/>
      <c r="AQ51" s="305"/>
      <c r="AR51" s="305"/>
      <c r="AS51" s="305"/>
      <c r="AT51" s="305"/>
      <c r="AU51" s="313"/>
    </row>
    <row r="52" spans="2:47">
      <c r="B52" s="162">
        <v>12.9</v>
      </c>
      <c r="D52" s="162">
        <v>8</v>
      </c>
      <c r="E52" s="162">
        <v>30</v>
      </c>
      <c r="F52" s="162">
        <v>12</v>
      </c>
      <c r="G52" s="162">
        <f>((D52*E52)*F52)</f>
        <v>2880</v>
      </c>
      <c r="AA52" s="305"/>
      <c r="AB52" s="162">
        <v>3.8</v>
      </c>
      <c r="AC52" s="162">
        <v>3.4</v>
      </c>
      <c r="AD52" s="162">
        <v>2</v>
      </c>
      <c r="AE52" s="162">
        <f t="shared" si="6"/>
        <v>25.84</v>
      </c>
      <c r="AF52" s="305"/>
      <c r="AG52" s="305"/>
      <c r="AH52" s="305"/>
      <c r="AI52" s="305"/>
      <c r="AJ52" s="305"/>
      <c r="AL52" s="305" t="s">
        <v>7020</v>
      </c>
      <c r="AM52" s="312"/>
      <c r="AN52" s="312"/>
      <c r="AO52" s="312"/>
      <c r="AP52" s="305">
        <v>0.9</v>
      </c>
      <c r="AQ52" s="305">
        <v>2.1</v>
      </c>
      <c r="AR52" s="305">
        <v>0.8</v>
      </c>
      <c r="AS52" s="305">
        <v>0.6</v>
      </c>
      <c r="AT52" s="305">
        <f>(AP52*AQ52)+(AR52*AS52)</f>
        <v>2.37</v>
      </c>
      <c r="AU52" s="313"/>
    </row>
    <row r="53" spans="2:47" ht="26.25">
      <c r="B53" s="162">
        <f>SUM(B5:B52)</f>
        <v>941.16</v>
      </c>
      <c r="K53" s="322" t="s">
        <v>7093</v>
      </c>
      <c r="L53" s="322"/>
      <c r="M53" s="322"/>
      <c r="N53" s="322"/>
      <c r="AA53" s="305" t="s">
        <v>7046</v>
      </c>
      <c r="AB53" s="162">
        <v>5.45</v>
      </c>
      <c r="AC53" s="162">
        <v>3.4</v>
      </c>
      <c r="AD53" s="162">
        <v>2</v>
      </c>
      <c r="AE53" s="162">
        <f t="shared" si="6"/>
        <v>37.06</v>
      </c>
      <c r="AF53" s="305">
        <v>1.8</v>
      </c>
      <c r="AG53" s="305">
        <v>2.1</v>
      </c>
      <c r="AH53" s="305">
        <f>2.85*2</f>
        <v>5.7</v>
      </c>
      <c r="AI53" s="305">
        <v>1.2</v>
      </c>
      <c r="AJ53" s="305">
        <f>((AE53+AE54)-((AF53*AG53)+(AH53*AI53)))</f>
        <v>59.08</v>
      </c>
      <c r="AL53" s="305"/>
      <c r="AM53" s="312"/>
      <c r="AN53" s="312"/>
      <c r="AO53" s="312"/>
      <c r="AP53" s="305"/>
      <c r="AQ53" s="305"/>
      <c r="AR53" s="305"/>
      <c r="AS53" s="305"/>
      <c r="AT53" s="305"/>
      <c r="AU53" s="313"/>
    </row>
    <row r="54" spans="2:47">
      <c r="AA54" s="305"/>
      <c r="AB54" s="162">
        <v>4.8</v>
      </c>
      <c r="AC54" s="162">
        <v>3.4</v>
      </c>
      <c r="AD54" s="162">
        <v>2</v>
      </c>
      <c r="AE54" s="162">
        <f t="shared" si="6"/>
        <v>32.64</v>
      </c>
      <c r="AF54" s="305"/>
      <c r="AG54" s="305"/>
      <c r="AH54" s="305"/>
      <c r="AI54" s="305"/>
      <c r="AJ54" s="305"/>
      <c r="AL54" s="305" t="s">
        <v>7046</v>
      </c>
      <c r="AM54" s="312"/>
      <c r="AN54" s="312"/>
      <c r="AO54" s="312"/>
      <c r="AP54" s="305">
        <v>1.8</v>
      </c>
      <c r="AQ54" s="305">
        <v>2.1</v>
      </c>
      <c r="AR54" s="305">
        <f>2.85*2</f>
        <v>5.7</v>
      </c>
      <c r="AS54" s="305">
        <v>1.2</v>
      </c>
      <c r="AT54" s="305">
        <f>(AP54*AQ54)+(AR54*AS54)</f>
        <v>10.620000000000001</v>
      </c>
      <c r="AU54" s="313"/>
    </row>
    <row r="55" spans="2:47" ht="15" customHeight="1">
      <c r="AA55" s="314" t="s">
        <v>7047</v>
      </c>
      <c r="AB55" s="162">
        <v>3.06</v>
      </c>
      <c r="AC55" s="162">
        <v>3.4</v>
      </c>
      <c r="AD55" s="162">
        <v>2</v>
      </c>
      <c r="AE55" s="162">
        <f t="shared" si="6"/>
        <v>20.808</v>
      </c>
      <c r="AF55" s="305">
        <f>1.2+1.2+0.9</f>
        <v>3.3</v>
      </c>
      <c r="AG55" s="305">
        <v>2.1</v>
      </c>
      <c r="AH55" s="305"/>
      <c r="AI55" s="305"/>
      <c r="AJ55" s="311">
        <f>((AE55+AE56)-((AF55*AG55)+(AH55*AI55)))</f>
        <v>46.518000000000001</v>
      </c>
      <c r="AK55" s="225"/>
      <c r="AL55" s="305"/>
      <c r="AM55" s="312"/>
      <c r="AN55" s="312"/>
      <c r="AO55" s="312"/>
      <c r="AP55" s="305"/>
      <c r="AQ55" s="305"/>
      <c r="AR55" s="305"/>
      <c r="AS55" s="305"/>
      <c r="AT55" s="305"/>
      <c r="AU55" s="313"/>
    </row>
    <row r="56" spans="2:47" ht="15" customHeight="1">
      <c r="B56" s="305" t="s">
        <v>7094</v>
      </c>
      <c r="C56" s="305"/>
      <c r="D56" s="305"/>
      <c r="E56" s="305"/>
      <c r="AA56" s="314"/>
      <c r="AB56" s="162">
        <v>4.8</v>
      </c>
      <c r="AC56" s="162">
        <v>3.4</v>
      </c>
      <c r="AD56" s="162">
        <v>2</v>
      </c>
      <c r="AE56" s="162">
        <f t="shared" si="6"/>
        <v>32.64</v>
      </c>
      <c r="AF56" s="305"/>
      <c r="AG56" s="305"/>
      <c r="AH56" s="305"/>
      <c r="AI56" s="305"/>
      <c r="AJ56" s="311"/>
      <c r="AK56" s="225"/>
      <c r="AL56" s="314" t="s">
        <v>7047</v>
      </c>
      <c r="AM56" s="312"/>
      <c r="AN56" s="312"/>
      <c r="AO56" s="312"/>
      <c r="AP56" s="305">
        <f>1.2+1.2+0.9</f>
        <v>3.3</v>
      </c>
      <c r="AQ56" s="305">
        <v>2.1</v>
      </c>
      <c r="AR56" s="305"/>
      <c r="AS56" s="305"/>
      <c r="AT56" s="305">
        <f>(AP56*AQ56)+(AR56*AS56)</f>
        <v>6.93</v>
      </c>
      <c r="AU56" s="313"/>
    </row>
    <row r="57" spans="2:47" ht="15" customHeight="1">
      <c r="B57" s="305" t="s">
        <v>7095</v>
      </c>
      <c r="C57" s="305"/>
      <c r="D57" s="305"/>
      <c r="E57" s="162">
        <v>40</v>
      </c>
      <c r="R57" s="305" t="s">
        <v>7096</v>
      </c>
      <c r="S57" s="305"/>
      <c r="T57" s="305"/>
      <c r="U57" s="305"/>
      <c r="V57" s="243"/>
      <c r="AA57" s="305" t="s">
        <v>7049</v>
      </c>
      <c r="AB57" s="162">
        <v>3.1</v>
      </c>
      <c r="AC57" s="162">
        <v>3.4</v>
      </c>
      <c r="AD57" s="162">
        <v>2</v>
      </c>
      <c r="AE57" s="162">
        <f t="shared" si="6"/>
        <v>21.08</v>
      </c>
      <c r="AF57" s="305">
        <v>0.9</v>
      </c>
      <c r="AG57" s="305">
        <v>2.1</v>
      </c>
      <c r="AH57" s="305"/>
      <c r="AI57" s="305"/>
      <c r="AJ57" s="305">
        <f>((AE57+AE58)-((AF57*AG57)+(AH57*AI57)))</f>
        <v>51.83</v>
      </c>
      <c r="AL57" s="314"/>
      <c r="AM57" s="312"/>
      <c r="AN57" s="312"/>
      <c r="AO57" s="312"/>
      <c r="AP57" s="305"/>
      <c r="AQ57" s="305"/>
      <c r="AR57" s="305"/>
      <c r="AS57" s="305"/>
      <c r="AT57" s="305"/>
      <c r="AU57" s="313"/>
    </row>
    <row r="58" spans="2:47">
      <c r="R58" s="305" t="s">
        <v>7097</v>
      </c>
      <c r="S58" s="305"/>
      <c r="T58" s="305" t="s">
        <v>7098</v>
      </c>
      <c r="U58" s="305"/>
      <c r="AA58" s="305"/>
      <c r="AB58" s="162">
        <v>4.8</v>
      </c>
      <c r="AC58" s="162">
        <v>3.4</v>
      </c>
      <c r="AD58" s="162">
        <v>2</v>
      </c>
      <c r="AE58" s="162">
        <f t="shared" si="6"/>
        <v>32.64</v>
      </c>
      <c r="AF58" s="305"/>
      <c r="AG58" s="305"/>
      <c r="AH58" s="305"/>
      <c r="AI58" s="305"/>
      <c r="AJ58" s="305"/>
      <c r="AL58" s="305" t="s">
        <v>7049</v>
      </c>
      <c r="AM58" s="312"/>
      <c r="AN58" s="312"/>
      <c r="AO58" s="312"/>
      <c r="AP58" s="305">
        <v>0.9</v>
      </c>
      <c r="AQ58" s="305">
        <v>2.1</v>
      </c>
      <c r="AR58" s="305"/>
      <c r="AS58" s="305"/>
      <c r="AT58" s="305">
        <f>(AP58*AQ58)+(AR58*AS58)</f>
        <v>1.8900000000000001</v>
      </c>
      <c r="AU58" s="313"/>
    </row>
    <row r="59" spans="2:47">
      <c r="R59" s="162" t="s">
        <v>7099</v>
      </c>
      <c r="S59" s="162" t="s">
        <v>7100</v>
      </c>
      <c r="T59" s="162" t="s">
        <v>7099</v>
      </c>
      <c r="U59" s="162" t="s">
        <v>7100</v>
      </c>
      <c r="AA59" s="305" t="s">
        <v>7052</v>
      </c>
      <c r="AB59" s="162">
        <v>1.5</v>
      </c>
      <c r="AC59" s="162">
        <v>3.4</v>
      </c>
      <c r="AD59" s="162">
        <v>2</v>
      </c>
      <c r="AE59" s="162">
        <f t="shared" si="6"/>
        <v>10.199999999999999</v>
      </c>
      <c r="AF59" s="305">
        <f>1.3+1.3+1.2+0.9</f>
        <v>4.7</v>
      </c>
      <c r="AG59" s="305">
        <v>2.1</v>
      </c>
      <c r="AH59" s="305"/>
      <c r="AI59" s="305"/>
      <c r="AJ59" s="305">
        <f>((AE59+AE60)-((AF59*AG59)+(AH59*AI59)))</f>
        <v>15.459999999999997</v>
      </c>
      <c r="AL59" s="305"/>
      <c r="AM59" s="312"/>
      <c r="AN59" s="312"/>
      <c r="AO59" s="312"/>
      <c r="AP59" s="305"/>
      <c r="AQ59" s="305"/>
      <c r="AR59" s="305"/>
      <c r="AS59" s="305"/>
      <c r="AT59" s="305"/>
      <c r="AU59" s="313"/>
    </row>
    <row r="60" spans="2:47">
      <c r="P60" s="244"/>
      <c r="R60" s="162">
        <f>510*0.25</f>
        <v>127.5</v>
      </c>
      <c r="S60" s="162">
        <f>64*0.25</f>
        <v>16</v>
      </c>
      <c r="T60" s="162">
        <f>596*0.25</f>
        <v>149</v>
      </c>
      <c r="U60" s="162">
        <f>279*0.25</f>
        <v>69.75</v>
      </c>
      <c r="AA60" s="305"/>
      <c r="AB60" s="162">
        <v>4.45</v>
      </c>
      <c r="AC60" s="162">
        <v>3.4</v>
      </c>
      <c r="AD60" s="162">
        <v>1</v>
      </c>
      <c r="AE60" s="162">
        <f t="shared" si="6"/>
        <v>15.13</v>
      </c>
      <c r="AF60" s="305"/>
      <c r="AG60" s="305"/>
      <c r="AH60" s="305"/>
      <c r="AI60" s="305"/>
      <c r="AJ60" s="305"/>
      <c r="AL60" s="305" t="s">
        <v>7052</v>
      </c>
      <c r="AM60" s="312"/>
      <c r="AN60" s="312"/>
      <c r="AO60" s="312"/>
      <c r="AP60" s="305">
        <f>1.3+1.3+1.2+0.9</f>
        <v>4.7</v>
      </c>
      <c r="AQ60" s="305">
        <v>2.1</v>
      </c>
      <c r="AR60" s="305"/>
      <c r="AS60" s="305"/>
      <c r="AT60" s="305">
        <f>(AP60*AQ60)+(AR60*AS60)</f>
        <v>9.870000000000001</v>
      </c>
      <c r="AU60" s="313"/>
    </row>
    <row r="61" spans="2:47">
      <c r="AA61" s="305" t="s">
        <v>7016</v>
      </c>
      <c r="AB61" s="162">
        <v>4.7</v>
      </c>
      <c r="AC61" s="162">
        <v>3.4</v>
      </c>
      <c r="AD61" s="162">
        <v>2</v>
      </c>
      <c r="AE61" s="162">
        <f t="shared" si="6"/>
        <v>31.96</v>
      </c>
      <c r="AF61" s="305">
        <v>0.9</v>
      </c>
      <c r="AG61" s="305">
        <v>2.1</v>
      </c>
      <c r="AH61" s="305">
        <v>3.75</v>
      </c>
      <c r="AI61" s="305">
        <v>0.7</v>
      </c>
      <c r="AJ61" s="311">
        <f>((AE61+AE62)-((AF61*AG61)+(AH61*AI61)))</f>
        <v>53.149000000000001</v>
      </c>
      <c r="AK61" s="225"/>
      <c r="AL61" s="305"/>
      <c r="AM61" s="312"/>
      <c r="AN61" s="312"/>
      <c r="AO61" s="312"/>
      <c r="AP61" s="305"/>
      <c r="AQ61" s="305"/>
      <c r="AR61" s="305"/>
      <c r="AS61" s="305"/>
      <c r="AT61" s="305"/>
      <c r="AU61" s="313"/>
    </row>
    <row r="62" spans="2:47">
      <c r="R62" s="305" t="s">
        <v>7101</v>
      </c>
      <c r="S62" s="305"/>
      <c r="T62" s="305"/>
      <c r="V62" s="305" t="s">
        <v>7102</v>
      </c>
      <c r="W62" s="305"/>
      <c r="X62" s="305"/>
      <c r="Y62" s="305"/>
      <c r="AA62" s="305"/>
      <c r="AB62" s="162">
        <v>3.78</v>
      </c>
      <c r="AC62" s="162">
        <v>3.4</v>
      </c>
      <c r="AD62" s="162">
        <v>2</v>
      </c>
      <c r="AE62" s="162">
        <f t="shared" si="6"/>
        <v>25.703999999999997</v>
      </c>
      <c r="AF62" s="305"/>
      <c r="AG62" s="305"/>
      <c r="AH62" s="305"/>
      <c r="AI62" s="305"/>
      <c r="AJ62" s="311"/>
      <c r="AK62" s="225"/>
      <c r="AL62" s="305" t="s">
        <v>7016</v>
      </c>
      <c r="AM62" s="312"/>
      <c r="AN62" s="312"/>
      <c r="AO62" s="312"/>
      <c r="AP62" s="305">
        <v>0.9</v>
      </c>
      <c r="AQ62" s="305">
        <v>2.1</v>
      </c>
      <c r="AR62" s="305">
        <v>3.75</v>
      </c>
      <c r="AS62" s="305">
        <v>0.7</v>
      </c>
      <c r="AT62" s="305">
        <f>(AP62*AQ62)+(AR62*AS62)</f>
        <v>4.5150000000000006</v>
      </c>
      <c r="AU62" s="313"/>
    </row>
    <row r="63" spans="2:47" ht="15" customHeight="1">
      <c r="B63" s="305" t="s">
        <v>7103</v>
      </c>
      <c r="C63" s="305"/>
      <c r="D63" s="305"/>
      <c r="E63" s="305"/>
      <c r="R63" s="162" t="s">
        <v>7104</v>
      </c>
      <c r="S63" s="162" t="s">
        <v>6994</v>
      </c>
      <c r="T63" s="162" t="s">
        <v>7105</v>
      </c>
      <c r="V63" s="162" t="s">
        <v>7106</v>
      </c>
      <c r="W63" s="162" t="s">
        <v>7034</v>
      </c>
      <c r="X63" s="162" t="s">
        <v>7107</v>
      </c>
      <c r="Y63" s="162" t="s">
        <v>7108</v>
      </c>
      <c r="AA63" s="315" t="s">
        <v>7057</v>
      </c>
      <c r="AB63" s="162">
        <v>4.6500000000000004</v>
      </c>
      <c r="AC63" s="162">
        <v>3.4</v>
      </c>
      <c r="AD63" s="162">
        <v>2</v>
      </c>
      <c r="AE63" s="162">
        <f t="shared" si="6"/>
        <v>31.62</v>
      </c>
      <c r="AF63" s="305">
        <v>0.9</v>
      </c>
      <c r="AG63" s="305">
        <v>2.1</v>
      </c>
      <c r="AH63" s="305">
        <v>2.85</v>
      </c>
      <c r="AI63" s="305">
        <v>1.2</v>
      </c>
      <c r="AJ63" s="305">
        <f>((AE63+AE64)-((AF63*AG63)+(AH63*AI63)))</f>
        <v>58.269999999999996</v>
      </c>
      <c r="AL63" s="305"/>
      <c r="AM63" s="312"/>
      <c r="AN63" s="312"/>
      <c r="AO63" s="312"/>
      <c r="AP63" s="305"/>
      <c r="AQ63" s="305"/>
      <c r="AR63" s="305"/>
      <c r="AS63" s="305"/>
      <c r="AT63" s="305"/>
      <c r="AU63" s="313"/>
    </row>
    <row r="64" spans="2:47" ht="15" customHeight="1">
      <c r="B64" s="162" t="s">
        <v>7106</v>
      </c>
      <c r="C64" s="162" t="s">
        <v>7034</v>
      </c>
      <c r="D64" s="162" t="s">
        <v>7107</v>
      </c>
      <c r="E64" s="162" t="s">
        <v>7108</v>
      </c>
      <c r="R64" s="162">
        <f>48.5+59+48.5</f>
        <v>156</v>
      </c>
      <c r="S64" s="162">
        <v>1.5</v>
      </c>
      <c r="T64" s="162">
        <f>R64*S64</f>
        <v>234</v>
      </c>
      <c r="V64" s="162">
        <v>58.61</v>
      </c>
      <c r="W64" s="162">
        <v>0.1</v>
      </c>
      <c r="X64" s="162">
        <v>0.6</v>
      </c>
      <c r="Y64" s="224">
        <f>X64*V64*W64</f>
        <v>3.5165999999999999</v>
      </c>
      <c r="AA64" s="315"/>
      <c r="AB64" s="162">
        <v>4.7</v>
      </c>
      <c r="AC64" s="162">
        <v>3.4</v>
      </c>
      <c r="AD64" s="162">
        <v>2</v>
      </c>
      <c r="AE64" s="162">
        <f t="shared" si="6"/>
        <v>31.96</v>
      </c>
      <c r="AF64" s="305"/>
      <c r="AG64" s="305"/>
      <c r="AH64" s="305"/>
      <c r="AI64" s="305"/>
      <c r="AJ64" s="305"/>
      <c r="AL64" s="315" t="s">
        <v>7057</v>
      </c>
      <c r="AM64" s="312"/>
      <c r="AN64" s="312"/>
      <c r="AO64" s="312"/>
      <c r="AP64" s="305">
        <v>0.9</v>
      </c>
      <c r="AQ64" s="305">
        <v>2.1</v>
      </c>
      <c r="AR64" s="305">
        <v>2.85</v>
      </c>
      <c r="AS64" s="305">
        <v>1.2</v>
      </c>
      <c r="AT64" s="305">
        <f>(AP64*AQ64)+(AR64*AS64)</f>
        <v>5.3100000000000005</v>
      </c>
      <c r="AU64" s="313"/>
    </row>
    <row r="65" spans="2:48" ht="15" customHeight="1">
      <c r="B65" s="162">
        <v>908.5</v>
      </c>
      <c r="C65" s="305">
        <v>0.3</v>
      </c>
      <c r="D65" s="162">
        <v>0.6</v>
      </c>
      <c r="E65" s="224">
        <f>D65*B65*C65</f>
        <v>163.53</v>
      </c>
      <c r="V65" s="162">
        <v>159.80000000000001</v>
      </c>
      <c r="W65" s="162">
        <v>0.05</v>
      </c>
      <c r="X65" s="162">
        <v>0.6</v>
      </c>
      <c r="Y65" s="224">
        <f>X65*V65*W65</f>
        <v>4.7940000000000005</v>
      </c>
      <c r="AA65" s="315" t="s">
        <v>7060</v>
      </c>
      <c r="AB65" s="162">
        <v>4.7</v>
      </c>
      <c r="AC65" s="162">
        <v>3.4</v>
      </c>
      <c r="AD65" s="162">
        <v>2</v>
      </c>
      <c r="AE65" s="162">
        <f t="shared" si="6"/>
        <v>31.96</v>
      </c>
      <c r="AF65" s="305">
        <v>0.9</v>
      </c>
      <c r="AG65" s="305">
        <v>2.1</v>
      </c>
      <c r="AH65" s="305">
        <v>2.85</v>
      </c>
      <c r="AI65" s="305">
        <v>1.2</v>
      </c>
      <c r="AJ65" s="305">
        <f>((AE65+AE66)-((AF65*AG65)+(AH65*AI65)))</f>
        <v>58.269999999999996</v>
      </c>
      <c r="AL65" s="315"/>
      <c r="AM65" s="312"/>
      <c r="AN65" s="312"/>
      <c r="AO65" s="312"/>
      <c r="AP65" s="305"/>
      <c r="AQ65" s="305"/>
      <c r="AR65" s="305"/>
      <c r="AS65" s="305"/>
      <c r="AT65" s="305"/>
      <c r="AU65" s="313"/>
    </row>
    <row r="66" spans="2:48" ht="15" customHeight="1">
      <c r="B66" s="162">
        <v>340.08</v>
      </c>
      <c r="C66" s="305"/>
      <c r="D66" s="162">
        <v>0.6</v>
      </c>
      <c r="E66" s="224">
        <f>D66*B66*C65</f>
        <v>61.214399999999991</v>
      </c>
      <c r="V66" s="162">
        <v>272.67</v>
      </c>
      <c r="W66" s="162">
        <v>0.15</v>
      </c>
      <c r="X66" s="162">
        <v>0.6</v>
      </c>
      <c r="Y66" s="224">
        <f>X66*V66*W66</f>
        <v>24.540299999999998</v>
      </c>
      <c r="AA66" s="315"/>
      <c r="AB66" s="162">
        <v>4.6500000000000004</v>
      </c>
      <c r="AC66" s="162">
        <v>3.4</v>
      </c>
      <c r="AD66" s="162">
        <v>2</v>
      </c>
      <c r="AE66" s="162">
        <f t="shared" si="6"/>
        <v>31.62</v>
      </c>
      <c r="AF66" s="305"/>
      <c r="AG66" s="305"/>
      <c r="AH66" s="305"/>
      <c r="AI66" s="305"/>
      <c r="AJ66" s="305"/>
      <c r="AL66" s="315" t="s">
        <v>7060</v>
      </c>
      <c r="AM66" s="312"/>
      <c r="AN66" s="312"/>
      <c r="AO66" s="312"/>
      <c r="AP66" s="305">
        <v>0.9</v>
      </c>
      <c r="AQ66" s="305">
        <v>2.1</v>
      </c>
      <c r="AR66" s="305">
        <v>2.85</v>
      </c>
      <c r="AS66" s="305">
        <v>1.2</v>
      </c>
      <c r="AT66" s="305">
        <f>(AP66*AQ66)+(AR66*AS66)</f>
        <v>5.3100000000000005</v>
      </c>
      <c r="AU66" s="313"/>
    </row>
    <row r="67" spans="2:48" ht="15" customHeight="1">
      <c r="B67" s="305" t="s">
        <v>159</v>
      </c>
      <c r="C67" s="305"/>
      <c r="D67" s="305"/>
      <c r="E67" s="224">
        <f>SUM(E65:E66)</f>
        <v>224.74439999999998</v>
      </c>
      <c r="V67" s="162">
        <v>53.73</v>
      </c>
      <c r="W67" s="162">
        <v>0.1</v>
      </c>
      <c r="X67" s="162">
        <v>0.6</v>
      </c>
      <c r="Y67" s="224">
        <f>X67*V67*W67</f>
        <v>3.2238000000000002</v>
      </c>
      <c r="AA67" s="314" t="s">
        <v>7062</v>
      </c>
      <c r="AB67" s="162">
        <v>3.39</v>
      </c>
      <c r="AC67" s="162">
        <v>3.4</v>
      </c>
      <c r="AD67" s="162">
        <v>2</v>
      </c>
      <c r="AE67" s="162">
        <f t="shared" si="6"/>
        <v>23.052</v>
      </c>
      <c r="AF67" s="305">
        <v>0.8</v>
      </c>
      <c r="AG67" s="305">
        <v>2.1</v>
      </c>
      <c r="AH67" s="305">
        <v>2.35</v>
      </c>
      <c r="AI67" s="305">
        <v>1.2</v>
      </c>
      <c r="AJ67" s="311">
        <f>((AE67+AE68)-((AF67*AG67)+(AH67*AI67)))</f>
        <v>54.387999999999998</v>
      </c>
      <c r="AK67" s="225"/>
      <c r="AL67" s="315"/>
      <c r="AM67" s="312"/>
      <c r="AN67" s="312"/>
      <c r="AO67" s="312"/>
      <c r="AP67" s="305"/>
      <c r="AQ67" s="305"/>
      <c r="AR67" s="305"/>
      <c r="AS67" s="305"/>
      <c r="AT67" s="305"/>
      <c r="AU67" s="313"/>
    </row>
    <row r="68" spans="2:48" ht="15" customHeight="1">
      <c r="V68" s="305" t="s">
        <v>159</v>
      </c>
      <c r="W68" s="305"/>
      <c r="X68" s="305"/>
      <c r="Y68" s="224">
        <f>SUM(Y64:Y67)</f>
        <v>36.074699999999993</v>
      </c>
      <c r="AA68" s="314"/>
      <c r="AB68" s="162">
        <v>5.27</v>
      </c>
      <c r="AC68" s="162">
        <v>3.4</v>
      </c>
      <c r="AD68" s="162">
        <v>2</v>
      </c>
      <c r="AE68" s="162">
        <f t="shared" si="6"/>
        <v>35.835999999999999</v>
      </c>
      <c r="AF68" s="305"/>
      <c r="AG68" s="305"/>
      <c r="AH68" s="305"/>
      <c r="AI68" s="305"/>
      <c r="AJ68" s="311"/>
      <c r="AK68" s="225"/>
      <c r="AL68" s="314" t="s">
        <v>7062</v>
      </c>
      <c r="AM68" s="312"/>
      <c r="AN68" s="312"/>
      <c r="AO68" s="312"/>
      <c r="AP68" s="305">
        <v>0.8</v>
      </c>
      <c r="AQ68" s="305">
        <v>2.1</v>
      </c>
      <c r="AR68" s="305">
        <v>2.35</v>
      </c>
      <c r="AS68" s="305">
        <v>1.2</v>
      </c>
      <c r="AT68" s="305">
        <f>(AP68*AQ68)+(AR68*AS68)</f>
        <v>4.5</v>
      </c>
      <c r="AU68" s="313"/>
    </row>
    <row r="69" spans="2:48" ht="15" customHeight="1">
      <c r="AA69" s="314" t="s">
        <v>7064</v>
      </c>
      <c r="AB69" s="162">
        <v>4.67</v>
      </c>
      <c r="AC69" s="162">
        <v>3.4</v>
      </c>
      <c r="AD69" s="162">
        <v>2</v>
      </c>
      <c r="AE69" s="162">
        <f t="shared" ref="AE69:AE100" si="7">(AB69*AC69)*AD69</f>
        <v>31.756</v>
      </c>
      <c r="AF69" s="305">
        <v>0.9</v>
      </c>
      <c r="AG69" s="305">
        <v>2.1</v>
      </c>
      <c r="AH69" s="305">
        <v>2.85</v>
      </c>
      <c r="AI69" s="305">
        <v>1.2</v>
      </c>
      <c r="AJ69" s="311">
        <f>((AE69+AE70)-((AF69*AG69)+(AH69*AI69)))</f>
        <v>50.994</v>
      </c>
      <c r="AK69" s="225"/>
      <c r="AL69" s="314"/>
      <c r="AM69" s="312"/>
      <c r="AN69" s="312"/>
      <c r="AO69" s="312"/>
      <c r="AP69" s="305"/>
      <c r="AQ69" s="305"/>
      <c r="AR69" s="305"/>
      <c r="AS69" s="305"/>
      <c r="AT69" s="305"/>
      <c r="AU69" s="313"/>
    </row>
    <row r="70" spans="2:48" ht="15" customHeight="1">
      <c r="AA70" s="314"/>
      <c r="AB70" s="162">
        <v>3.61</v>
      </c>
      <c r="AC70" s="162">
        <v>3.4</v>
      </c>
      <c r="AD70" s="162">
        <v>2</v>
      </c>
      <c r="AE70" s="162">
        <f t="shared" si="7"/>
        <v>24.547999999999998</v>
      </c>
      <c r="AF70" s="305"/>
      <c r="AG70" s="305"/>
      <c r="AH70" s="305"/>
      <c r="AI70" s="305"/>
      <c r="AJ70" s="311"/>
      <c r="AK70" s="225"/>
      <c r="AL70" s="314" t="s">
        <v>7064</v>
      </c>
      <c r="AM70" s="312"/>
      <c r="AN70" s="312"/>
      <c r="AO70" s="312"/>
      <c r="AP70" s="305">
        <v>0.9</v>
      </c>
      <c r="AQ70" s="305">
        <v>2.1</v>
      </c>
      <c r="AR70" s="305">
        <v>2.85</v>
      </c>
      <c r="AS70" s="305">
        <v>1.2</v>
      </c>
      <c r="AT70" s="305">
        <f>(AP70*AQ70)+(AR70*AS70)</f>
        <v>5.3100000000000005</v>
      </c>
      <c r="AU70" s="313"/>
    </row>
    <row r="71" spans="2:48" ht="15" customHeight="1">
      <c r="S71" s="220">
        <f>432.1*0.15</f>
        <v>64.814999999999998</v>
      </c>
      <c r="AA71" s="305" t="s">
        <v>7020</v>
      </c>
      <c r="AB71" s="162">
        <v>1.5</v>
      </c>
      <c r="AC71" s="162">
        <v>3.4</v>
      </c>
      <c r="AD71" s="162">
        <v>2</v>
      </c>
      <c r="AE71" s="162">
        <f t="shared" si="7"/>
        <v>10.199999999999999</v>
      </c>
      <c r="AF71" s="305">
        <v>0.9</v>
      </c>
      <c r="AG71" s="305">
        <v>2.1</v>
      </c>
      <c r="AH71" s="305">
        <v>1.5</v>
      </c>
      <c r="AI71" s="305">
        <v>0.6</v>
      </c>
      <c r="AJ71" s="311">
        <f>((AE71+AE72)-((AF71*AG71)+(AH71*AI71)))</f>
        <v>31.957999999999998</v>
      </c>
      <c r="AK71" s="225"/>
      <c r="AL71" s="314"/>
      <c r="AM71" s="312"/>
      <c r="AN71" s="312"/>
      <c r="AO71" s="312"/>
      <c r="AP71" s="305"/>
      <c r="AQ71" s="305"/>
      <c r="AR71" s="305"/>
      <c r="AS71" s="305"/>
      <c r="AT71" s="305"/>
      <c r="AU71" s="313"/>
    </row>
    <row r="72" spans="2:48" ht="25.5">
      <c r="C72" s="220" t="s">
        <v>7109</v>
      </c>
      <c r="E72" s="220" t="s">
        <v>7110</v>
      </c>
      <c r="G72" s="305" t="s">
        <v>7111</v>
      </c>
      <c r="H72" s="305"/>
      <c r="I72" s="305"/>
      <c r="V72" s="245" t="s">
        <v>211</v>
      </c>
      <c r="AA72" s="305"/>
      <c r="AB72" s="162">
        <v>3.61</v>
      </c>
      <c r="AC72" s="162">
        <v>3.4</v>
      </c>
      <c r="AD72" s="162">
        <v>2</v>
      </c>
      <c r="AE72" s="162">
        <f t="shared" si="7"/>
        <v>24.547999999999998</v>
      </c>
      <c r="AF72" s="305"/>
      <c r="AG72" s="305"/>
      <c r="AH72" s="305"/>
      <c r="AI72" s="305"/>
      <c r="AJ72" s="311"/>
      <c r="AK72" s="225"/>
      <c r="AL72" s="305" t="s">
        <v>7020</v>
      </c>
      <c r="AM72" s="312"/>
      <c r="AN72" s="312"/>
      <c r="AO72" s="312"/>
      <c r="AP72" s="305">
        <v>0.9</v>
      </c>
      <c r="AQ72" s="305">
        <v>2.1</v>
      </c>
      <c r="AR72" s="305">
        <v>1.5</v>
      </c>
      <c r="AS72" s="305">
        <v>0.6</v>
      </c>
      <c r="AT72" s="305">
        <f>(AP72*AQ72)+(AR72*AS72)</f>
        <v>2.79</v>
      </c>
      <c r="AU72" s="313"/>
      <c r="AV72" s="225">
        <f>AU6+AJ101</f>
        <v>3091.0420000000004</v>
      </c>
    </row>
    <row r="73" spans="2:48">
      <c r="C73" s="220">
        <v>46</v>
      </c>
      <c r="E73" s="220">
        <v>2134.2368999999999</v>
      </c>
      <c r="G73" s="224">
        <v>3065.2197000000001</v>
      </c>
      <c r="H73" s="162">
        <v>0.3</v>
      </c>
      <c r="I73" s="162">
        <f>G73*H73</f>
        <v>919.56591000000003</v>
      </c>
      <c r="AA73" s="305" t="s">
        <v>7045</v>
      </c>
      <c r="AB73" s="162">
        <v>3.4</v>
      </c>
      <c r="AC73" s="162">
        <v>3.4</v>
      </c>
      <c r="AD73" s="162">
        <v>2</v>
      </c>
      <c r="AE73" s="162">
        <f t="shared" si="7"/>
        <v>23.119999999999997</v>
      </c>
      <c r="AF73" s="305">
        <v>0.9</v>
      </c>
      <c r="AG73" s="305">
        <v>2.1</v>
      </c>
      <c r="AH73" s="305">
        <v>2</v>
      </c>
      <c r="AI73" s="305">
        <v>1.2</v>
      </c>
      <c r="AJ73" s="311">
        <f>((AE73+AE74)-((AF73*AG73)+(AH73*AI73)))</f>
        <v>43.377999999999993</v>
      </c>
      <c r="AK73" s="225"/>
      <c r="AL73" s="305"/>
      <c r="AM73" s="312"/>
      <c r="AN73" s="312"/>
      <c r="AO73" s="312"/>
      <c r="AP73" s="305"/>
      <c r="AQ73" s="305"/>
      <c r="AR73" s="305"/>
      <c r="AS73" s="305"/>
      <c r="AT73" s="305"/>
      <c r="AU73" s="313"/>
    </row>
    <row r="74" spans="2:48">
      <c r="C74" s="220">
        <v>3.9</v>
      </c>
      <c r="E74" s="220">
        <v>69.734300000000005</v>
      </c>
      <c r="AA74" s="305"/>
      <c r="AB74" s="162">
        <v>3.61</v>
      </c>
      <c r="AC74" s="162">
        <v>3.4</v>
      </c>
      <c r="AD74" s="162">
        <v>2</v>
      </c>
      <c r="AE74" s="162">
        <f t="shared" si="7"/>
        <v>24.547999999999998</v>
      </c>
      <c r="AF74" s="305"/>
      <c r="AG74" s="305"/>
      <c r="AH74" s="305"/>
      <c r="AI74" s="305"/>
      <c r="AJ74" s="311"/>
      <c r="AK74" s="225"/>
      <c r="AL74" s="305" t="s">
        <v>7045</v>
      </c>
      <c r="AM74" s="312"/>
      <c r="AN74" s="312"/>
      <c r="AO74" s="312"/>
      <c r="AP74" s="305">
        <v>0.9</v>
      </c>
      <c r="AQ74" s="305">
        <v>2.1</v>
      </c>
      <c r="AR74" s="305">
        <v>2</v>
      </c>
      <c r="AS74" s="305">
        <v>1.2</v>
      </c>
      <c r="AT74" s="305">
        <f>(AP74*AQ74)+(AR74*AS74)</f>
        <v>4.29</v>
      </c>
      <c r="AU74" s="313"/>
    </row>
    <row r="75" spans="2:48">
      <c r="C75" s="220">
        <v>3.9</v>
      </c>
      <c r="E75" s="225">
        <f>SUM(E73:E74)</f>
        <v>2203.9712</v>
      </c>
      <c r="AA75" s="305" t="s">
        <v>7019</v>
      </c>
      <c r="AB75" s="162">
        <v>5.71</v>
      </c>
      <c r="AC75" s="162">
        <v>3.4</v>
      </c>
      <c r="AD75" s="162">
        <v>2</v>
      </c>
      <c r="AE75" s="162">
        <f t="shared" si="7"/>
        <v>38.827999999999996</v>
      </c>
      <c r="AF75" s="305">
        <v>0.9</v>
      </c>
      <c r="AG75" s="305">
        <v>2.1</v>
      </c>
      <c r="AH75" s="305">
        <v>3</v>
      </c>
      <c r="AI75" s="305">
        <v>1.2</v>
      </c>
      <c r="AJ75" s="311">
        <f>((AE75+AE76)-((AF75*AG75)+(AH75*AI75)))</f>
        <v>53.737999999999992</v>
      </c>
      <c r="AK75" s="225"/>
      <c r="AL75" s="305"/>
      <c r="AM75" s="312"/>
      <c r="AN75" s="312"/>
      <c r="AO75" s="312"/>
      <c r="AP75" s="305"/>
      <c r="AQ75" s="305"/>
      <c r="AR75" s="305"/>
      <c r="AS75" s="305"/>
      <c r="AT75" s="305"/>
      <c r="AU75" s="313"/>
    </row>
    <row r="76" spans="2:48">
      <c r="C76" s="220">
        <v>3.75</v>
      </c>
      <c r="G76" s="220" t="s">
        <v>7112</v>
      </c>
      <c r="AA76" s="305"/>
      <c r="AB76" s="162">
        <v>3</v>
      </c>
      <c r="AC76" s="162">
        <v>3.4</v>
      </c>
      <c r="AD76" s="162">
        <v>2</v>
      </c>
      <c r="AE76" s="162">
        <f t="shared" si="7"/>
        <v>20.399999999999999</v>
      </c>
      <c r="AF76" s="305"/>
      <c r="AG76" s="305"/>
      <c r="AH76" s="305"/>
      <c r="AI76" s="305"/>
      <c r="AJ76" s="311"/>
      <c r="AK76" s="225"/>
      <c r="AL76" s="305" t="s">
        <v>7019</v>
      </c>
      <c r="AM76" s="312"/>
      <c r="AN76" s="312"/>
      <c r="AO76" s="312"/>
      <c r="AP76" s="305">
        <v>0.9</v>
      </c>
      <c r="AQ76" s="305">
        <v>2.1</v>
      </c>
      <c r="AR76" s="305">
        <v>3</v>
      </c>
      <c r="AS76" s="305">
        <v>1.2</v>
      </c>
      <c r="AT76" s="305">
        <f>(AP76*AQ76)+(AR76*AS76)</f>
        <v>5.49</v>
      </c>
      <c r="AU76" s="313"/>
    </row>
    <row r="77" spans="2:48">
      <c r="C77" s="220">
        <v>3.9</v>
      </c>
      <c r="E77" s="246"/>
      <c r="G77" s="220">
        <v>35</v>
      </c>
      <c r="H77" s="220">
        <f>G77*I73</f>
        <v>32184.806850000001</v>
      </c>
      <c r="AA77" s="305" t="s">
        <v>7067</v>
      </c>
      <c r="AB77" s="162">
        <v>5.71</v>
      </c>
      <c r="AC77" s="162">
        <v>3.4</v>
      </c>
      <c r="AD77" s="162">
        <v>2</v>
      </c>
      <c r="AE77" s="162">
        <f t="shared" si="7"/>
        <v>38.827999999999996</v>
      </c>
      <c r="AF77" s="305">
        <v>0.9</v>
      </c>
      <c r="AG77" s="305">
        <v>2.1</v>
      </c>
      <c r="AH77" s="305">
        <v>3.75</v>
      </c>
      <c r="AI77" s="305">
        <v>1.2</v>
      </c>
      <c r="AJ77" s="311">
        <f>((AE77+AE78)-((AF77*AG77)+(AH77*AI77)))</f>
        <v>64.261999999999986</v>
      </c>
      <c r="AK77" s="225"/>
      <c r="AL77" s="305"/>
      <c r="AM77" s="312"/>
      <c r="AN77" s="312"/>
      <c r="AO77" s="312"/>
      <c r="AP77" s="305"/>
      <c r="AQ77" s="305"/>
      <c r="AR77" s="305"/>
      <c r="AS77" s="305"/>
      <c r="AT77" s="305"/>
      <c r="AU77" s="313"/>
    </row>
    <row r="78" spans="2:48">
      <c r="C78" s="220">
        <v>3.9</v>
      </c>
      <c r="AA78" s="305"/>
      <c r="AB78" s="162">
        <v>4.68</v>
      </c>
      <c r="AC78" s="162">
        <v>3.4</v>
      </c>
      <c r="AD78" s="162">
        <v>2</v>
      </c>
      <c r="AE78" s="162">
        <f t="shared" si="7"/>
        <v>31.823999999999998</v>
      </c>
      <c r="AF78" s="305"/>
      <c r="AG78" s="305"/>
      <c r="AH78" s="305"/>
      <c r="AI78" s="305"/>
      <c r="AJ78" s="311"/>
      <c r="AK78" s="225"/>
      <c r="AL78" s="305" t="s">
        <v>7067</v>
      </c>
      <c r="AM78" s="312"/>
      <c r="AN78" s="312"/>
      <c r="AO78" s="312"/>
      <c r="AP78" s="305">
        <v>0.9</v>
      </c>
      <c r="AQ78" s="305">
        <v>2.1</v>
      </c>
      <c r="AR78" s="305">
        <v>3.75</v>
      </c>
      <c r="AS78" s="305">
        <v>1.2</v>
      </c>
      <c r="AT78" s="305">
        <f>(AP78*AQ78)+(AR78*AS78)</f>
        <v>6.3900000000000006</v>
      </c>
      <c r="AU78" s="313"/>
    </row>
    <row r="79" spans="2:48">
      <c r="C79" s="220">
        <v>3.9</v>
      </c>
      <c r="V79" s="220">
        <v>186.17</v>
      </c>
      <c r="AA79" s="305" t="s">
        <v>7026</v>
      </c>
      <c r="AB79" s="162">
        <v>3.93</v>
      </c>
      <c r="AC79" s="162">
        <v>3.4</v>
      </c>
      <c r="AD79" s="162">
        <v>2</v>
      </c>
      <c r="AE79" s="162">
        <f t="shared" si="7"/>
        <v>26.724</v>
      </c>
      <c r="AF79" s="305">
        <v>0.9</v>
      </c>
      <c r="AG79" s="305">
        <v>2.1</v>
      </c>
      <c r="AH79" s="305">
        <v>2.44</v>
      </c>
      <c r="AI79" s="305">
        <v>0.6</v>
      </c>
      <c r="AJ79" s="311">
        <f>((AE79+AE80)-((AF79*AG79)+(AH79*AI79)))</f>
        <v>39.826000000000001</v>
      </c>
      <c r="AK79" s="225"/>
      <c r="AL79" s="305"/>
      <c r="AM79" s="312"/>
      <c r="AN79" s="312"/>
      <c r="AO79" s="312"/>
      <c r="AP79" s="305"/>
      <c r="AQ79" s="305"/>
      <c r="AR79" s="305"/>
      <c r="AS79" s="305"/>
      <c r="AT79" s="305"/>
      <c r="AU79" s="313"/>
    </row>
    <row r="80" spans="2:48">
      <c r="C80" s="220">
        <v>3.9</v>
      </c>
      <c r="V80" s="220">
        <v>33.9</v>
      </c>
      <c r="AA80" s="305"/>
      <c r="AB80" s="162">
        <v>2.42</v>
      </c>
      <c r="AC80" s="162">
        <v>3.4</v>
      </c>
      <c r="AD80" s="162">
        <v>2</v>
      </c>
      <c r="AE80" s="162">
        <f t="shared" si="7"/>
        <v>16.456</v>
      </c>
      <c r="AF80" s="305"/>
      <c r="AG80" s="305"/>
      <c r="AH80" s="305"/>
      <c r="AI80" s="305"/>
      <c r="AJ80" s="311"/>
      <c r="AK80" s="225"/>
      <c r="AL80" s="305" t="s">
        <v>7026</v>
      </c>
      <c r="AM80" s="312"/>
      <c r="AN80" s="312"/>
      <c r="AO80" s="312"/>
      <c r="AP80" s="305">
        <v>0.9</v>
      </c>
      <c r="AQ80" s="305">
        <v>2.1</v>
      </c>
      <c r="AR80" s="305">
        <v>2.44</v>
      </c>
      <c r="AS80" s="305">
        <v>0.6</v>
      </c>
      <c r="AT80" s="305">
        <f>(AP80*AQ80)+(AR80*AS80)</f>
        <v>3.3540000000000001</v>
      </c>
      <c r="AU80" s="313"/>
    </row>
    <row r="81" spans="3:47" ht="15.75">
      <c r="C81" s="220">
        <v>18.03</v>
      </c>
      <c r="I81" s="247" t="s">
        <v>211</v>
      </c>
      <c r="V81" s="220">
        <f>SUM(V79:V80)</f>
        <v>220.07</v>
      </c>
      <c r="AA81" s="305" t="s">
        <v>7068</v>
      </c>
      <c r="AB81" s="162">
        <v>5.71</v>
      </c>
      <c r="AC81" s="162">
        <v>3.4</v>
      </c>
      <c r="AD81" s="162">
        <v>2</v>
      </c>
      <c r="AE81" s="162">
        <f t="shared" si="7"/>
        <v>38.827999999999996</v>
      </c>
      <c r="AF81" s="305">
        <v>0.9</v>
      </c>
      <c r="AG81" s="305">
        <v>2.1</v>
      </c>
      <c r="AH81" s="305">
        <v>3.28</v>
      </c>
      <c r="AI81" s="305">
        <v>1.2</v>
      </c>
      <c r="AJ81" s="311">
        <f>((AE81+AE82)-((AF81*AG81)+(AH81*AI81)))</f>
        <v>58.502000000000002</v>
      </c>
      <c r="AK81" s="225"/>
      <c r="AL81" s="305"/>
      <c r="AM81" s="312"/>
      <c r="AN81" s="312"/>
      <c r="AO81" s="312"/>
      <c r="AP81" s="305"/>
      <c r="AQ81" s="305"/>
      <c r="AR81" s="305"/>
      <c r="AS81" s="305"/>
      <c r="AT81" s="305"/>
      <c r="AU81" s="313"/>
    </row>
    <row r="82" spans="3:47">
      <c r="C82" s="220">
        <v>4.72</v>
      </c>
      <c r="AA82" s="305"/>
      <c r="AB82" s="162">
        <v>3.75</v>
      </c>
      <c r="AC82" s="162">
        <v>3.4</v>
      </c>
      <c r="AD82" s="162">
        <v>2</v>
      </c>
      <c r="AE82" s="162">
        <f t="shared" si="7"/>
        <v>25.5</v>
      </c>
      <c r="AF82" s="305"/>
      <c r="AG82" s="305"/>
      <c r="AH82" s="305"/>
      <c r="AI82" s="305"/>
      <c r="AJ82" s="311"/>
      <c r="AK82" s="225"/>
      <c r="AL82" s="305" t="s">
        <v>7068</v>
      </c>
      <c r="AM82" s="312"/>
      <c r="AN82" s="312"/>
      <c r="AO82" s="312"/>
      <c r="AP82" s="305">
        <v>0.9</v>
      </c>
      <c r="AQ82" s="305">
        <v>2.1</v>
      </c>
      <c r="AR82" s="305">
        <v>3.28</v>
      </c>
      <c r="AS82" s="305">
        <v>1.2</v>
      </c>
      <c r="AT82" s="305">
        <f>(AP82*AQ82)+(AR82*AS82)</f>
        <v>5.8259999999999996</v>
      </c>
      <c r="AU82" s="313"/>
    </row>
    <row r="83" spans="3:47" ht="27.75" customHeight="1">
      <c r="C83" s="220">
        <v>4.72</v>
      </c>
      <c r="AA83" s="314" t="s">
        <v>7028</v>
      </c>
      <c r="AB83" s="162">
        <v>3.75</v>
      </c>
      <c r="AC83" s="162">
        <v>3.4</v>
      </c>
      <c r="AD83" s="162">
        <v>2</v>
      </c>
      <c r="AE83" s="162">
        <f t="shared" si="7"/>
        <v>25.5</v>
      </c>
      <c r="AF83" s="305">
        <v>0.9</v>
      </c>
      <c r="AG83" s="305">
        <v>2.1</v>
      </c>
      <c r="AH83" s="305">
        <v>1.5</v>
      </c>
      <c r="AI83" s="305">
        <v>0.6</v>
      </c>
      <c r="AJ83" s="305">
        <f>((AE83+AE84)-((AF83*AG83)+(AH83*AI83)))</f>
        <v>32.910000000000004</v>
      </c>
      <c r="AL83" s="305"/>
      <c r="AM83" s="312"/>
      <c r="AN83" s="312"/>
      <c r="AO83" s="312"/>
      <c r="AP83" s="305"/>
      <c r="AQ83" s="305"/>
      <c r="AR83" s="305"/>
      <c r="AS83" s="305"/>
      <c r="AT83" s="305"/>
      <c r="AU83" s="313"/>
    </row>
    <row r="84" spans="3:47" ht="25.5" customHeight="1">
      <c r="C84" s="220">
        <v>5.0999999999999996</v>
      </c>
      <c r="AA84" s="314"/>
      <c r="AB84" s="162">
        <v>1.5</v>
      </c>
      <c r="AC84" s="162">
        <v>3.4</v>
      </c>
      <c r="AD84" s="162">
        <v>2</v>
      </c>
      <c r="AE84" s="162">
        <f t="shared" si="7"/>
        <v>10.199999999999999</v>
      </c>
      <c r="AF84" s="305"/>
      <c r="AG84" s="305"/>
      <c r="AH84" s="305"/>
      <c r="AI84" s="305"/>
      <c r="AJ84" s="305"/>
      <c r="AL84" s="314" t="s">
        <v>7028</v>
      </c>
      <c r="AM84" s="312"/>
      <c r="AN84" s="312"/>
      <c r="AO84" s="312"/>
      <c r="AP84" s="305">
        <v>0.9</v>
      </c>
      <c r="AQ84" s="305">
        <v>2.1</v>
      </c>
      <c r="AR84" s="305">
        <v>1.5</v>
      </c>
      <c r="AS84" s="305">
        <v>0.6</v>
      </c>
      <c r="AT84" s="305">
        <f>(AP84*AQ84)+(AR84*AS84)</f>
        <v>2.79</v>
      </c>
      <c r="AU84" s="313"/>
    </row>
    <row r="85" spans="3:47" ht="15" customHeight="1">
      <c r="C85" s="220">
        <v>5.0999999999999996</v>
      </c>
      <c r="AA85" s="305" t="s">
        <v>7070</v>
      </c>
      <c r="AB85" s="162">
        <v>6.11</v>
      </c>
      <c r="AC85" s="162">
        <v>3.4</v>
      </c>
      <c r="AD85" s="162">
        <v>2</v>
      </c>
      <c r="AE85" s="162">
        <f t="shared" si="7"/>
        <v>41.548000000000002</v>
      </c>
      <c r="AF85" s="305">
        <v>0.9</v>
      </c>
      <c r="AG85" s="305">
        <v>2.1</v>
      </c>
      <c r="AH85" s="305">
        <v>4.8499999999999996</v>
      </c>
      <c r="AI85" s="305">
        <v>1.2</v>
      </c>
      <c r="AJ85" s="311">
        <f>((AE85+AE86)-((AF85*AG85)+(AH85*AI85)))</f>
        <v>59.338000000000001</v>
      </c>
      <c r="AK85" s="225"/>
      <c r="AL85" s="314"/>
      <c r="AM85" s="312"/>
      <c r="AN85" s="312"/>
      <c r="AO85" s="312"/>
      <c r="AP85" s="305"/>
      <c r="AQ85" s="305"/>
      <c r="AR85" s="305"/>
      <c r="AS85" s="305"/>
      <c r="AT85" s="305"/>
      <c r="AU85" s="313"/>
    </row>
    <row r="86" spans="3:47">
      <c r="C86" s="220">
        <v>3.42</v>
      </c>
      <c r="AA86" s="305"/>
      <c r="AB86" s="162">
        <v>3.75</v>
      </c>
      <c r="AC86" s="162">
        <v>3.4</v>
      </c>
      <c r="AD86" s="162">
        <v>2</v>
      </c>
      <c r="AE86" s="162">
        <f t="shared" si="7"/>
        <v>25.5</v>
      </c>
      <c r="AF86" s="305"/>
      <c r="AG86" s="305"/>
      <c r="AH86" s="305"/>
      <c r="AI86" s="305"/>
      <c r="AJ86" s="311"/>
      <c r="AK86" s="225"/>
      <c r="AL86" s="305" t="s">
        <v>7070</v>
      </c>
      <c r="AM86" s="312"/>
      <c r="AN86" s="312"/>
      <c r="AO86" s="312"/>
      <c r="AP86" s="305">
        <v>0.9</v>
      </c>
      <c r="AQ86" s="305">
        <v>2.1</v>
      </c>
      <c r="AR86" s="305">
        <v>4.8499999999999996</v>
      </c>
      <c r="AS86" s="305">
        <v>1.2</v>
      </c>
      <c r="AT86" s="305">
        <f>(AP86*AQ86)+(AR86*AS86)</f>
        <v>7.7099999999999991</v>
      </c>
      <c r="AU86" s="313"/>
    </row>
    <row r="87" spans="3:47">
      <c r="C87" s="220">
        <v>5</v>
      </c>
      <c r="AA87" s="305" t="s">
        <v>7073</v>
      </c>
      <c r="AB87" s="162">
        <v>3.64</v>
      </c>
      <c r="AC87" s="162">
        <v>3.4</v>
      </c>
      <c r="AD87" s="162">
        <v>2</v>
      </c>
      <c r="AE87" s="162">
        <f t="shared" si="7"/>
        <v>24.751999999999999</v>
      </c>
      <c r="AF87" s="305">
        <f>1.3+1.3+0.9</f>
        <v>3.5</v>
      </c>
      <c r="AG87" s="305">
        <v>2.1</v>
      </c>
      <c r="AH87" s="305"/>
      <c r="AI87" s="305"/>
      <c r="AJ87" s="311">
        <f>((AE87+AE88)-((AF87*AG87)+(AH87*AI87)))</f>
        <v>44.261999999999993</v>
      </c>
      <c r="AK87" s="225"/>
      <c r="AL87" s="305"/>
      <c r="AM87" s="312"/>
      <c r="AN87" s="312"/>
      <c r="AO87" s="312"/>
      <c r="AP87" s="305"/>
      <c r="AQ87" s="305"/>
      <c r="AR87" s="305"/>
      <c r="AS87" s="305"/>
      <c r="AT87" s="305"/>
      <c r="AU87" s="313"/>
    </row>
    <row r="88" spans="3:47">
      <c r="C88" s="220">
        <v>14.9</v>
      </c>
      <c r="AA88" s="305"/>
      <c r="AB88" s="162">
        <v>3.95</v>
      </c>
      <c r="AC88" s="162">
        <v>3.4</v>
      </c>
      <c r="AD88" s="162">
        <v>2</v>
      </c>
      <c r="AE88" s="162">
        <f t="shared" si="7"/>
        <v>26.86</v>
      </c>
      <c r="AF88" s="305"/>
      <c r="AG88" s="305"/>
      <c r="AH88" s="305"/>
      <c r="AI88" s="305"/>
      <c r="AJ88" s="311"/>
      <c r="AK88" s="225"/>
      <c r="AL88" s="305" t="s">
        <v>7073</v>
      </c>
      <c r="AM88" s="312"/>
      <c r="AN88" s="312"/>
      <c r="AO88" s="312"/>
      <c r="AP88" s="305">
        <f>1.3+1.3+0.9</f>
        <v>3.5</v>
      </c>
      <c r="AQ88" s="305">
        <v>2.1</v>
      </c>
      <c r="AR88" s="305"/>
      <c r="AS88" s="305"/>
      <c r="AT88" s="305">
        <f>(AP88*AQ88)+(AR88*AS88)</f>
        <v>7.3500000000000005</v>
      </c>
      <c r="AU88" s="313"/>
    </row>
    <row r="89" spans="3:47">
      <c r="C89" s="220">
        <v>9.8000000000000007</v>
      </c>
      <c r="AA89" s="305" t="s">
        <v>7077</v>
      </c>
      <c r="AB89" s="162">
        <v>5.74</v>
      </c>
      <c r="AC89" s="162">
        <v>3.4</v>
      </c>
      <c r="AD89" s="162">
        <v>2</v>
      </c>
      <c r="AE89" s="162">
        <f t="shared" si="7"/>
        <v>39.032000000000004</v>
      </c>
      <c r="AF89" s="305">
        <v>0.9</v>
      </c>
      <c r="AG89" s="305">
        <v>2.1</v>
      </c>
      <c r="AH89" s="305">
        <v>4.9000000000000004</v>
      </c>
      <c r="AI89" s="305">
        <v>1.2</v>
      </c>
      <c r="AJ89" s="311">
        <f>((AE89+AE90)-((AF89*AG89)+(AH89*AI89)))</f>
        <v>63.697999999999993</v>
      </c>
      <c r="AK89" s="225"/>
      <c r="AL89" s="305"/>
      <c r="AM89" s="312"/>
      <c r="AN89" s="312"/>
      <c r="AO89" s="312"/>
      <c r="AP89" s="305"/>
      <c r="AQ89" s="305"/>
      <c r="AR89" s="305"/>
      <c r="AS89" s="305"/>
      <c r="AT89" s="305"/>
      <c r="AU89" s="313"/>
    </row>
    <row r="90" spans="3:47">
      <c r="C90" s="220">
        <v>6.84</v>
      </c>
      <c r="AA90" s="305"/>
      <c r="AB90" s="162">
        <v>4.7699999999999996</v>
      </c>
      <c r="AC90" s="162">
        <v>3.4</v>
      </c>
      <c r="AD90" s="162">
        <v>2</v>
      </c>
      <c r="AE90" s="162">
        <f t="shared" si="7"/>
        <v>32.435999999999993</v>
      </c>
      <c r="AF90" s="305"/>
      <c r="AG90" s="305"/>
      <c r="AH90" s="305"/>
      <c r="AI90" s="305"/>
      <c r="AJ90" s="311"/>
      <c r="AK90" s="225"/>
      <c r="AL90" s="305" t="s">
        <v>7077</v>
      </c>
      <c r="AM90" s="312"/>
      <c r="AN90" s="312"/>
      <c r="AO90" s="312"/>
      <c r="AP90" s="305">
        <v>0.9</v>
      </c>
      <c r="AQ90" s="305">
        <v>2.1</v>
      </c>
      <c r="AR90" s="305">
        <v>4.9000000000000004</v>
      </c>
      <c r="AS90" s="305">
        <v>1.2</v>
      </c>
      <c r="AT90" s="305">
        <f>(AP90*AQ90)+(AR90*AS90)</f>
        <v>7.77</v>
      </c>
      <c r="AU90" s="313"/>
    </row>
    <row r="91" spans="3:47">
      <c r="C91" s="220">
        <v>4.7</v>
      </c>
      <c r="AA91" s="305" t="s">
        <v>7032</v>
      </c>
      <c r="AB91" s="162">
        <v>1.5</v>
      </c>
      <c r="AC91" s="162">
        <v>3.4</v>
      </c>
      <c r="AD91" s="162">
        <v>2</v>
      </c>
      <c r="AE91" s="162">
        <f t="shared" si="7"/>
        <v>10.199999999999999</v>
      </c>
      <c r="AF91" s="305">
        <v>0.9</v>
      </c>
      <c r="AG91" s="305">
        <v>2.1</v>
      </c>
      <c r="AH91" s="305"/>
      <c r="AI91" s="305"/>
      <c r="AJ91" s="311">
        <f>((AE91+AE92)-((AF91*AG91)+(AH91*AI91)))</f>
        <v>24.018000000000001</v>
      </c>
      <c r="AK91" s="225"/>
      <c r="AL91" s="305"/>
      <c r="AM91" s="312"/>
      <c r="AN91" s="312"/>
      <c r="AO91" s="312"/>
      <c r="AP91" s="305"/>
      <c r="AQ91" s="305"/>
      <c r="AR91" s="305"/>
      <c r="AS91" s="305"/>
      <c r="AT91" s="305"/>
      <c r="AU91" s="313"/>
    </row>
    <row r="92" spans="3:47">
      <c r="C92" s="220">
        <v>5.45</v>
      </c>
      <c r="AA92" s="305"/>
      <c r="AB92" s="162">
        <v>2.31</v>
      </c>
      <c r="AC92" s="162">
        <v>3.4</v>
      </c>
      <c r="AD92" s="162">
        <v>2</v>
      </c>
      <c r="AE92" s="224">
        <f t="shared" si="7"/>
        <v>15.708</v>
      </c>
      <c r="AF92" s="305"/>
      <c r="AG92" s="305"/>
      <c r="AH92" s="305"/>
      <c r="AI92" s="305"/>
      <c r="AJ92" s="311"/>
      <c r="AK92" s="225"/>
      <c r="AL92" s="305" t="s">
        <v>7032</v>
      </c>
      <c r="AM92" s="312"/>
      <c r="AN92" s="312"/>
      <c r="AO92" s="312"/>
      <c r="AP92" s="305">
        <v>0.9</v>
      </c>
      <c r="AQ92" s="305">
        <v>2.1</v>
      </c>
      <c r="AR92" s="305"/>
      <c r="AS92" s="305"/>
      <c r="AT92" s="305">
        <f>(AP92*AQ92)+(AR92*AS92)</f>
        <v>1.8900000000000001</v>
      </c>
      <c r="AU92" s="313"/>
    </row>
    <row r="93" spans="3:47">
      <c r="C93" s="220">
        <v>5.0999999999999996</v>
      </c>
      <c r="AA93" s="305" t="s">
        <v>7036</v>
      </c>
      <c r="AB93" s="162">
        <v>2.31</v>
      </c>
      <c r="AC93" s="162">
        <v>3.4</v>
      </c>
      <c r="AD93" s="162">
        <v>2</v>
      </c>
      <c r="AE93" s="162">
        <f t="shared" si="7"/>
        <v>15.708</v>
      </c>
      <c r="AF93" s="305">
        <v>0.9</v>
      </c>
      <c r="AG93" s="305">
        <v>2.1</v>
      </c>
      <c r="AH93" s="305"/>
      <c r="AI93" s="305"/>
      <c r="AJ93" s="311">
        <f>((AE93+AE94)-((AF93*AG93)+(AH93*AI93)))</f>
        <v>24.018000000000001</v>
      </c>
      <c r="AK93" s="225"/>
      <c r="AL93" s="305"/>
      <c r="AM93" s="312"/>
      <c r="AN93" s="312"/>
      <c r="AO93" s="312"/>
      <c r="AP93" s="305"/>
      <c r="AQ93" s="305"/>
      <c r="AR93" s="305"/>
      <c r="AS93" s="305"/>
      <c r="AT93" s="305"/>
      <c r="AU93" s="313"/>
    </row>
    <row r="94" spans="3:47">
      <c r="C94" s="220">
        <v>10.67</v>
      </c>
      <c r="AA94" s="305"/>
      <c r="AB94" s="162">
        <v>1.5</v>
      </c>
      <c r="AC94" s="162">
        <v>3.4</v>
      </c>
      <c r="AD94" s="162">
        <v>2</v>
      </c>
      <c r="AE94" s="162">
        <f t="shared" si="7"/>
        <v>10.199999999999999</v>
      </c>
      <c r="AF94" s="305"/>
      <c r="AG94" s="305"/>
      <c r="AH94" s="305"/>
      <c r="AI94" s="305"/>
      <c r="AJ94" s="311"/>
      <c r="AK94" s="225"/>
      <c r="AL94" s="305" t="s">
        <v>7036</v>
      </c>
      <c r="AM94" s="312"/>
      <c r="AN94" s="312"/>
      <c r="AO94" s="312"/>
      <c r="AP94" s="305">
        <v>0.9</v>
      </c>
      <c r="AQ94" s="305">
        <v>2.1</v>
      </c>
      <c r="AR94" s="305"/>
      <c r="AS94" s="305"/>
      <c r="AT94" s="305">
        <f>(AP94*AQ94)+(AR94*AS94)</f>
        <v>1.8900000000000001</v>
      </c>
      <c r="AU94" s="313"/>
    </row>
    <row r="95" spans="3:47">
      <c r="C95" s="220">
        <v>2.2999999999999998</v>
      </c>
      <c r="AA95" s="305" t="s">
        <v>7080</v>
      </c>
      <c r="AB95" s="162">
        <f>1.5+2.31+1.5+3.64+1.65</f>
        <v>10.600000000000001</v>
      </c>
      <c r="AC95" s="162">
        <v>3.4</v>
      </c>
      <c r="AD95" s="162">
        <v>1</v>
      </c>
      <c r="AE95" s="162">
        <f t="shared" si="7"/>
        <v>36.040000000000006</v>
      </c>
      <c r="AF95" s="305">
        <f>1.3+1.3+0.9</f>
        <v>3.5</v>
      </c>
      <c r="AG95" s="305">
        <v>2.1</v>
      </c>
      <c r="AH95" s="305"/>
      <c r="AI95" s="305"/>
      <c r="AJ95" s="311">
        <f>((AE95+AE96)-((AF95*AG95)+(AH95*AI95)))</f>
        <v>63.166000000000004</v>
      </c>
      <c r="AK95" s="225"/>
      <c r="AL95" s="305"/>
      <c r="AM95" s="312"/>
      <c r="AN95" s="312"/>
      <c r="AO95" s="312"/>
      <c r="AP95" s="305"/>
      <c r="AQ95" s="305"/>
      <c r="AR95" s="305"/>
      <c r="AS95" s="305"/>
      <c r="AT95" s="305"/>
      <c r="AU95" s="313"/>
    </row>
    <row r="96" spans="3:47">
      <c r="C96" s="220">
        <v>2.72</v>
      </c>
      <c r="AA96" s="305"/>
      <c r="AB96" s="162">
        <f>4.77+0.81+2.91+1.65</f>
        <v>10.14</v>
      </c>
      <c r="AC96" s="162">
        <v>3.4</v>
      </c>
      <c r="AD96" s="162">
        <v>1</v>
      </c>
      <c r="AE96" s="162">
        <f t="shared" si="7"/>
        <v>34.475999999999999</v>
      </c>
      <c r="AF96" s="305"/>
      <c r="AG96" s="305"/>
      <c r="AH96" s="305"/>
      <c r="AI96" s="305"/>
      <c r="AJ96" s="311"/>
      <c r="AK96" s="225"/>
      <c r="AL96" s="305" t="s">
        <v>7080</v>
      </c>
      <c r="AM96" s="312"/>
      <c r="AN96" s="312"/>
      <c r="AO96" s="312"/>
      <c r="AP96" s="305">
        <f>1.3+1.3+0.9</f>
        <v>3.5</v>
      </c>
      <c r="AQ96" s="305">
        <v>2.1</v>
      </c>
      <c r="AR96" s="305"/>
      <c r="AS96" s="305"/>
      <c r="AT96" s="305">
        <f>(AP96*AQ96)+(AR96*AS96)</f>
        <v>7.3500000000000005</v>
      </c>
      <c r="AU96" s="313"/>
    </row>
    <row r="97" spans="3:47" ht="15" customHeight="1">
      <c r="C97" s="220">
        <v>2.72</v>
      </c>
      <c r="AA97" s="314" t="s">
        <v>7081</v>
      </c>
      <c r="AB97" s="162">
        <v>2.4</v>
      </c>
      <c r="AC97" s="162">
        <v>3.4</v>
      </c>
      <c r="AD97" s="162">
        <v>2</v>
      </c>
      <c r="AE97" s="162">
        <f t="shared" si="7"/>
        <v>16.32</v>
      </c>
      <c r="AF97" s="305">
        <v>0.9</v>
      </c>
      <c r="AG97" s="305">
        <v>2.1</v>
      </c>
      <c r="AH97" s="305">
        <v>2</v>
      </c>
      <c r="AI97" s="305">
        <v>4.93</v>
      </c>
      <c r="AJ97" s="305">
        <f>((AE97+AE98)-((AF97*AG97)+(AH97*AI97)))</f>
        <v>29.730000000000004</v>
      </c>
      <c r="AL97" s="305"/>
      <c r="AM97" s="312"/>
      <c r="AN97" s="312"/>
      <c r="AO97" s="312"/>
      <c r="AP97" s="305"/>
      <c r="AQ97" s="305"/>
      <c r="AR97" s="305"/>
      <c r="AS97" s="305"/>
      <c r="AT97" s="305"/>
      <c r="AU97" s="313"/>
    </row>
    <row r="98" spans="3:47" ht="15" customHeight="1">
      <c r="C98" s="220">
        <v>6.01</v>
      </c>
      <c r="AA98" s="314"/>
      <c r="AB98" s="162">
        <v>3.7</v>
      </c>
      <c r="AC98" s="162">
        <v>3.4</v>
      </c>
      <c r="AD98" s="162">
        <v>2</v>
      </c>
      <c r="AE98" s="162">
        <f t="shared" si="7"/>
        <v>25.16</v>
      </c>
      <c r="AF98" s="305"/>
      <c r="AG98" s="305"/>
      <c r="AH98" s="305"/>
      <c r="AI98" s="305"/>
      <c r="AJ98" s="305"/>
      <c r="AL98" s="314" t="s">
        <v>7081</v>
      </c>
      <c r="AM98" s="312"/>
      <c r="AN98" s="312"/>
      <c r="AO98" s="312"/>
      <c r="AP98" s="305">
        <v>0.9</v>
      </c>
      <c r="AQ98" s="305">
        <v>2.1</v>
      </c>
      <c r="AR98" s="305">
        <v>2</v>
      </c>
      <c r="AS98" s="305">
        <v>4.93</v>
      </c>
      <c r="AT98" s="305">
        <f>(AP98*AQ98)+(AR98*AS98)</f>
        <v>11.75</v>
      </c>
      <c r="AU98" s="313"/>
    </row>
    <row r="99" spans="3:47" ht="15" customHeight="1">
      <c r="C99" s="220">
        <v>6.01</v>
      </c>
      <c r="AA99" s="314" t="s">
        <v>7052</v>
      </c>
      <c r="AB99" s="162">
        <v>6.11</v>
      </c>
      <c r="AC99" s="162">
        <v>3.4</v>
      </c>
      <c r="AD99" s="162">
        <v>2</v>
      </c>
      <c r="AE99" s="162">
        <f t="shared" si="7"/>
        <v>41.548000000000002</v>
      </c>
      <c r="AF99" s="305"/>
      <c r="AG99" s="305"/>
      <c r="AH99" s="305">
        <v>1.5</v>
      </c>
      <c r="AI99" s="305">
        <v>3.4</v>
      </c>
      <c r="AJ99" s="311">
        <f>((AE99+AE100)-((AF99*AG99)+(AH99*AI99)))</f>
        <v>46.648000000000003</v>
      </c>
      <c r="AK99" s="225"/>
      <c r="AL99" s="314"/>
      <c r="AM99" s="312"/>
      <c r="AN99" s="312"/>
      <c r="AO99" s="312"/>
      <c r="AP99" s="305"/>
      <c r="AQ99" s="305"/>
      <c r="AR99" s="305"/>
      <c r="AS99" s="305"/>
      <c r="AT99" s="305"/>
      <c r="AU99" s="313"/>
    </row>
    <row r="100" spans="3:47" ht="15" customHeight="1">
      <c r="C100" s="220">
        <v>9.02</v>
      </c>
      <c r="AA100" s="314"/>
      <c r="AB100" s="162">
        <v>1.5</v>
      </c>
      <c r="AC100" s="162">
        <v>3.4</v>
      </c>
      <c r="AD100" s="162">
        <v>2</v>
      </c>
      <c r="AE100" s="162">
        <f t="shared" si="7"/>
        <v>10.199999999999999</v>
      </c>
      <c r="AF100" s="305"/>
      <c r="AG100" s="305"/>
      <c r="AH100" s="305"/>
      <c r="AI100" s="305"/>
      <c r="AJ100" s="311"/>
      <c r="AK100" s="225"/>
      <c r="AL100" s="314" t="s">
        <v>7052</v>
      </c>
      <c r="AM100" s="312"/>
      <c r="AN100" s="312"/>
      <c r="AO100" s="312"/>
      <c r="AP100" s="312"/>
      <c r="AQ100" s="312"/>
      <c r="AR100" s="312">
        <v>1.5</v>
      </c>
      <c r="AS100" s="312">
        <v>3.4</v>
      </c>
      <c r="AT100" s="312">
        <f>(AP100*AQ100)+(AR100*AS100)</f>
        <v>5.0999999999999996</v>
      </c>
      <c r="AU100" s="313"/>
    </row>
    <row r="101" spans="3:47" ht="32.25" customHeight="1">
      <c r="C101" s="220">
        <v>16.09</v>
      </c>
      <c r="AF101" s="323" t="s">
        <v>7113</v>
      </c>
      <c r="AG101" s="323"/>
      <c r="AH101" s="323"/>
      <c r="AI101" s="323"/>
      <c r="AJ101" s="248">
        <f>SUM(AJ5:AJ100)</f>
        <v>2424.7740000000003</v>
      </c>
      <c r="AK101" s="249"/>
      <c r="AL101" s="314"/>
      <c r="AM101" s="312"/>
      <c r="AN101" s="312"/>
      <c r="AO101" s="312"/>
      <c r="AP101" s="312"/>
      <c r="AQ101" s="312"/>
      <c r="AR101" s="312"/>
      <c r="AS101" s="312"/>
      <c r="AT101" s="312"/>
      <c r="AU101" s="313"/>
    </row>
    <row r="102" spans="3:47" ht="15.75">
      <c r="C102" s="220">
        <v>0.85</v>
      </c>
      <c r="AM102" s="324" t="s">
        <v>7114</v>
      </c>
      <c r="AN102" s="324"/>
      <c r="AO102" s="324"/>
      <c r="AP102" s="324"/>
      <c r="AQ102" s="324"/>
      <c r="AR102" s="324"/>
      <c r="AS102" s="324"/>
      <c r="AT102" s="250">
        <f>SUM(AT6:AT101)</f>
        <v>250.43999999999994</v>
      </c>
    </row>
    <row r="103" spans="3:47">
      <c r="C103" s="220">
        <v>3.66</v>
      </c>
    </row>
    <row r="104" spans="3:47">
      <c r="C104" s="220">
        <v>10.42</v>
      </c>
      <c r="AA104" s="304" t="s">
        <v>6975</v>
      </c>
      <c r="AB104" s="304"/>
      <c r="AC104" s="304"/>
      <c r="AD104" s="304"/>
      <c r="AE104" s="304"/>
      <c r="AF104" s="304"/>
      <c r="AG104" s="304"/>
      <c r="AH104" s="304"/>
      <c r="AI104" s="304"/>
      <c r="AJ104" s="304"/>
    </row>
    <row r="105" spans="3:47">
      <c r="C105" s="220">
        <v>1.6</v>
      </c>
      <c r="AA105" s="307" t="s">
        <v>6980</v>
      </c>
      <c r="AB105" s="307"/>
      <c r="AC105" s="307"/>
      <c r="AD105" s="307"/>
      <c r="AE105" s="307"/>
      <c r="AF105" s="308" t="s">
        <v>6981</v>
      </c>
      <c r="AG105" s="308"/>
      <c r="AH105" s="308" t="s">
        <v>6982</v>
      </c>
      <c r="AI105" s="308"/>
      <c r="AJ105" s="309" t="s">
        <v>6983</v>
      </c>
    </row>
    <row r="106" spans="3:47">
      <c r="C106" s="220">
        <v>15.17</v>
      </c>
      <c r="AA106" s="162" t="s">
        <v>6989</v>
      </c>
      <c r="AB106" s="162" t="s">
        <v>6990</v>
      </c>
      <c r="AC106" s="162" t="s">
        <v>6991</v>
      </c>
      <c r="AD106" s="162" t="s">
        <v>6992</v>
      </c>
      <c r="AE106" s="162" t="s">
        <v>6993</v>
      </c>
      <c r="AF106" s="162" t="s">
        <v>6994</v>
      </c>
      <c r="AG106" s="162" t="s">
        <v>6995</v>
      </c>
      <c r="AH106" s="162" t="s">
        <v>6994</v>
      </c>
      <c r="AI106" s="162" t="s">
        <v>6995</v>
      </c>
      <c r="AJ106" s="309"/>
    </row>
    <row r="107" spans="3:47" ht="15" customHeight="1">
      <c r="C107" s="220">
        <v>5</v>
      </c>
      <c r="AA107" s="314" t="s">
        <v>7007</v>
      </c>
      <c r="AB107" s="162">
        <v>1.5</v>
      </c>
      <c r="AC107" s="162">
        <v>3.4</v>
      </c>
      <c r="AD107" s="162">
        <v>2</v>
      </c>
      <c r="AE107" s="162">
        <f t="shared" ref="AE107:AE138" si="8">(AB107*AC107)*AD107</f>
        <v>10.199999999999999</v>
      </c>
      <c r="AF107" s="305">
        <v>0.9</v>
      </c>
      <c r="AG107" s="305">
        <v>2.1</v>
      </c>
      <c r="AH107" s="305"/>
      <c r="AI107" s="305"/>
      <c r="AJ107" s="305">
        <f>((AE107+AE108)-((AF107*AG107)+(AH107*AI107)))</f>
        <v>32.79</v>
      </c>
    </row>
    <row r="108" spans="3:47">
      <c r="C108" s="220">
        <v>5</v>
      </c>
      <c r="AA108" s="314"/>
      <c r="AB108" s="162">
        <v>3.6</v>
      </c>
      <c r="AC108" s="162">
        <v>3.4</v>
      </c>
      <c r="AD108" s="162">
        <v>2</v>
      </c>
      <c r="AE108" s="162">
        <f t="shared" si="8"/>
        <v>24.48</v>
      </c>
      <c r="AF108" s="305"/>
      <c r="AG108" s="305"/>
      <c r="AH108" s="305"/>
      <c r="AI108" s="305"/>
      <c r="AJ108" s="305"/>
      <c r="AM108" s="325" t="s">
        <v>7115</v>
      </c>
      <c r="AN108" s="325"/>
      <c r="AO108" s="325"/>
      <c r="AP108" s="325"/>
      <c r="AQ108" s="325"/>
      <c r="AR108" s="325"/>
    </row>
    <row r="109" spans="3:47" ht="15" customHeight="1">
      <c r="C109" s="220">
        <v>4.08</v>
      </c>
      <c r="AA109" s="314" t="s">
        <v>7013</v>
      </c>
      <c r="AB109" s="162">
        <v>7</v>
      </c>
      <c r="AC109" s="162">
        <v>3.4</v>
      </c>
      <c r="AD109" s="162">
        <v>2</v>
      </c>
      <c r="AE109" s="162">
        <f t="shared" si="8"/>
        <v>47.6</v>
      </c>
      <c r="AF109" s="305">
        <v>0.9</v>
      </c>
      <c r="AG109" s="305">
        <v>2.1</v>
      </c>
      <c r="AH109" s="305">
        <v>2</v>
      </c>
      <c r="AI109" s="305">
        <v>0.7</v>
      </c>
      <c r="AJ109" s="305">
        <f>((AE109+AE110)-((AF109*AG109)+(AH109*AI109)))</f>
        <v>68.789999999999992</v>
      </c>
      <c r="AM109" s="225">
        <f>AE94+AE93+AE92+AE91+AE84+AE83+AE80+AE79+AE72+AE71+AE62+AE61+AE52+AE51+AE48+AE47+AE22+AE21+AE10+AE9+AE8+AE7</f>
        <v>496.1280000000001</v>
      </c>
    </row>
    <row r="110" spans="3:47">
      <c r="C110" s="220">
        <v>4.08</v>
      </c>
      <c r="AA110" s="314"/>
      <c r="AB110" s="162">
        <v>3.6</v>
      </c>
      <c r="AC110" s="162">
        <v>3.4</v>
      </c>
      <c r="AD110" s="162">
        <v>2</v>
      </c>
      <c r="AE110" s="162">
        <f t="shared" si="8"/>
        <v>24.48</v>
      </c>
      <c r="AF110" s="305"/>
      <c r="AG110" s="305"/>
      <c r="AH110" s="305"/>
      <c r="AI110" s="305"/>
      <c r="AJ110" s="305"/>
    </row>
    <row r="111" spans="3:47">
      <c r="C111" s="220">
        <v>9.44</v>
      </c>
      <c r="AA111" s="305" t="s">
        <v>7016</v>
      </c>
      <c r="AB111" s="162">
        <v>7</v>
      </c>
      <c r="AC111" s="162">
        <v>3.4</v>
      </c>
      <c r="AD111" s="162">
        <v>2</v>
      </c>
      <c r="AE111" s="162">
        <f t="shared" si="8"/>
        <v>47.6</v>
      </c>
      <c r="AF111" s="305">
        <v>0.9</v>
      </c>
      <c r="AG111" s="305">
        <v>2.1</v>
      </c>
      <c r="AH111" s="305">
        <v>2</v>
      </c>
      <c r="AI111" s="305">
        <v>0.7</v>
      </c>
      <c r="AJ111" s="305">
        <f>((AE111+AE112)-((AF111*AG111)+(AH111*AI111)))</f>
        <v>68.789999999999992</v>
      </c>
    </row>
    <row r="112" spans="3:47">
      <c r="C112" s="220">
        <v>3.36</v>
      </c>
      <c r="AA112" s="305"/>
      <c r="AB112" s="162">
        <v>3.6</v>
      </c>
      <c r="AC112" s="162">
        <v>3.4</v>
      </c>
      <c r="AD112" s="162">
        <v>2</v>
      </c>
      <c r="AE112" s="162">
        <f t="shared" si="8"/>
        <v>24.48</v>
      </c>
      <c r="AF112" s="305"/>
      <c r="AG112" s="305"/>
      <c r="AH112" s="305"/>
      <c r="AI112" s="305"/>
      <c r="AJ112" s="305"/>
    </row>
    <row r="113" spans="3:36">
      <c r="C113" s="220">
        <v>3.36</v>
      </c>
      <c r="AA113" s="305" t="s">
        <v>7039</v>
      </c>
      <c r="AB113" s="162">
        <v>7.83</v>
      </c>
      <c r="AC113" s="162">
        <v>3.4</v>
      </c>
      <c r="AD113" s="162">
        <v>2</v>
      </c>
      <c r="AE113" s="162">
        <f t="shared" si="8"/>
        <v>53.244</v>
      </c>
      <c r="AF113" s="305">
        <v>0.9</v>
      </c>
      <c r="AG113" s="305">
        <v>2.1</v>
      </c>
      <c r="AH113" s="305">
        <v>3</v>
      </c>
      <c r="AI113" s="305">
        <v>1.2</v>
      </c>
      <c r="AJ113" s="311">
        <f>((AE113+AE114)-((AF113*AG113)+(AH113*AI113)))</f>
        <v>79.714000000000013</v>
      </c>
    </row>
    <row r="114" spans="3:36">
      <c r="C114" s="220">
        <v>4.95</v>
      </c>
      <c r="AA114" s="305"/>
      <c r="AB114" s="162">
        <v>4.7</v>
      </c>
      <c r="AC114" s="162">
        <v>3.4</v>
      </c>
      <c r="AD114" s="162">
        <v>2</v>
      </c>
      <c r="AE114" s="162">
        <f t="shared" si="8"/>
        <v>31.96</v>
      </c>
      <c r="AF114" s="305"/>
      <c r="AG114" s="305"/>
      <c r="AH114" s="305"/>
      <c r="AI114" s="305"/>
      <c r="AJ114" s="311"/>
    </row>
    <row r="115" spans="3:36">
      <c r="C115" s="220">
        <v>4.95</v>
      </c>
      <c r="AA115" s="305" t="s">
        <v>7027</v>
      </c>
      <c r="AB115" s="162">
        <v>12.82</v>
      </c>
      <c r="AC115" s="162">
        <v>1.2</v>
      </c>
      <c r="AD115" s="162">
        <v>2</v>
      </c>
      <c r="AE115" s="162">
        <f t="shared" si="8"/>
        <v>30.768000000000001</v>
      </c>
      <c r="AF115" s="305"/>
      <c r="AG115" s="305"/>
      <c r="AH115" s="305"/>
      <c r="AI115" s="305"/>
      <c r="AJ115" s="311">
        <f>((AE115+AE116)-((AF115*AG115)+(AH115*AI115)))</f>
        <v>42.287999999999997</v>
      </c>
    </row>
    <row r="116" spans="3:36">
      <c r="C116" s="220">
        <v>5.0999999999999996</v>
      </c>
      <c r="AA116" s="305"/>
      <c r="AB116" s="162">
        <v>4.8</v>
      </c>
      <c r="AC116" s="162">
        <v>1.2</v>
      </c>
      <c r="AD116" s="162">
        <v>2</v>
      </c>
      <c r="AE116" s="162">
        <f t="shared" si="8"/>
        <v>11.52</v>
      </c>
      <c r="AF116" s="305"/>
      <c r="AG116" s="305"/>
      <c r="AH116" s="305"/>
      <c r="AI116" s="305"/>
      <c r="AJ116" s="311"/>
    </row>
    <row r="117" spans="3:36" ht="15" customHeight="1">
      <c r="C117" s="220">
        <v>3.92</v>
      </c>
      <c r="AA117" s="314" t="s">
        <v>7040</v>
      </c>
      <c r="AB117" s="162">
        <v>4.8</v>
      </c>
      <c r="AC117" s="162">
        <v>3.4</v>
      </c>
      <c r="AD117" s="162">
        <v>2</v>
      </c>
      <c r="AE117" s="162">
        <f t="shared" si="8"/>
        <v>32.64</v>
      </c>
      <c r="AF117" s="305">
        <v>1.8</v>
      </c>
      <c r="AG117" s="305">
        <v>2.1</v>
      </c>
      <c r="AH117" s="305">
        <v>1.1499999999999999</v>
      </c>
      <c r="AI117" s="305">
        <v>0.6</v>
      </c>
      <c r="AJ117" s="305">
        <f>((AE117+AE118)-((AF117*AG117)+(AH117*AI117)))</f>
        <v>44.83</v>
      </c>
    </row>
    <row r="118" spans="3:36">
      <c r="C118" s="220">
        <v>6.2</v>
      </c>
      <c r="AA118" s="314"/>
      <c r="AB118" s="162">
        <v>2.4500000000000002</v>
      </c>
      <c r="AC118" s="162">
        <v>3.4</v>
      </c>
      <c r="AD118" s="162">
        <v>2</v>
      </c>
      <c r="AE118" s="162">
        <f t="shared" si="8"/>
        <v>16.66</v>
      </c>
      <c r="AF118" s="305"/>
      <c r="AG118" s="305"/>
      <c r="AH118" s="305"/>
      <c r="AI118" s="305"/>
      <c r="AJ118" s="305"/>
    </row>
    <row r="119" spans="3:36">
      <c r="C119" s="220">
        <v>5.0999999999999996</v>
      </c>
      <c r="AA119" s="305" t="s">
        <v>7013</v>
      </c>
      <c r="AB119" s="162">
        <v>3.75</v>
      </c>
      <c r="AC119" s="162">
        <v>3.4</v>
      </c>
      <c r="AD119" s="162">
        <v>2</v>
      </c>
      <c r="AE119" s="162">
        <f t="shared" si="8"/>
        <v>25.5</v>
      </c>
      <c r="AF119" s="305">
        <v>0.9</v>
      </c>
      <c r="AG119" s="305">
        <v>2.1</v>
      </c>
      <c r="AH119" s="305">
        <v>3.75</v>
      </c>
      <c r="AI119" s="305">
        <v>0.7</v>
      </c>
      <c r="AJ119" s="311">
        <f>((AE119+AE120)-((AF119*AG119)+(AH119*AI119)))</f>
        <v>53.625</v>
      </c>
    </row>
    <row r="120" spans="3:36">
      <c r="C120" s="220">
        <v>6.2</v>
      </c>
      <c r="AA120" s="305"/>
      <c r="AB120" s="162">
        <v>4.8</v>
      </c>
      <c r="AC120" s="162">
        <v>3.4</v>
      </c>
      <c r="AD120" s="162">
        <v>2</v>
      </c>
      <c r="AE120" s="162">
        <f t="shared" si="8"/>
        <v>32.64</v>
      </c>
      <c r="AF120" s="305"/>
      <c r="AG120" s="305"/>
      <c r="AH120" s="305"/>
      <c r="AI120" s="305"/>
      <c r="AJ120" s="311"/>
    </row>
    <row r="121" spans="3:36">
      <c r="C121" s="220">
        <v>5.0999999999999996</v>
      </c>
      <c r="AA121" s="305" t="s">
        <v>7045</v>
      </c>
      <c r="AB121" s="162">
        <v>3.15</v>
      </c>
      <c r="AC121" s="162">
        <v>3.4</v>
      </c>
      <c r="AD121" s="162">
        <v>2</v>
      </c>
      <c r="AE121" s="162">
        <f t="shared" si="8"/>
        <v>21.419999999999998</v>
      </c>
      <c r="AF121" s="305">
        <v>0.9</v>
      </c>
      <c r="AG121" s="305">
        <v>2.1</v>
      </c>
      <c r="AH121" s="305">
        <v>1.5</v>
      </c>
      <c r="AI121" s="305">
        <v>1.2</v>
      </c>
      <c r="AJ121" s="305">
        <f>((AE121+AE122)-((AF121*AG121)+(AH121*AI121)))</f>
        <v>43.57</v>
      </c>
    </row>
    <row r="122" spans="3:36">
      <c r="C122" s="220">
        <v>3.92</v>
      </c>
      <c r="AA122" s="305"/>
      <c r="AB122" s="162">
        <v>3.8</v>
      </c>
      <c r="AC122" s="162">
        <v>3.4</v>
      </c>
      <c r="AD122" s="162">
        <v>2</v>
      </c>
      <c r="AE122" s="162">
        <f t="shared" si="8"/>
        <v>25.84</v>
      </c>
      <c r="AF122" s="305"/>
      <c r="AG122" s="305"/>
      <c r="AH122" s="305"/>
      <c r="AI122" s="305"/>
      <c r="AJ122" s="305"/>
    </row>
    <row r="123" spans="3:36">
      <c r="C123" s="220">
        <v>5.0999999999999996</v>
      </c>
      <c r="AA123" s="305" t="s">
        <v>7020</v>
      </c>
      <c r="AB123" s="162">
        <v>1.5</v>
      </c>
      <c r="AC123" s="162">
        <v>3.4</v>
      </c>
      <c r="AD123" s="162">
        <v>2</v>
      </c>
      <c r="AE123" s="162">
        <f t="shared" si="8"/>
        <v>10.199999999999999</v>
      </c>
      <c r="AF123" s="305">
        <v>0.9</v>
      </c>
      <c r="AG123" s="305">
        <v>2.1</v>
      </c>
      <c r="AH123" s="305">
        <v>0.8</v>
      </c>
      <c r="AI123" s="305">
        <v>0.6</v>
      </c>
      <c r="AJ123" s="305">
        <f>((AE123+AE124)-((AF123*AG123)+(AH123*AI123)))</f>
        <v>33.67</v>
      </c>
    </row>
    <row r="124" spans="3:36">
      <c r="C124" s="220">
        <v>0.82</v>
      </c>
      <c r="AA124" s="305"/>
      <c r="AB124" s="162">
        <v>3.8</v>
      </c>
      <c r="AC124" s="162">
        <v>3.4</v>
      </c>
      <c r="AD124" s="162">
        <v>2</v>
      </c>
      <c r="AE124" s="162">
        <f t="shared" si="8"/>
        <v>25.84</v>
      </c>
      <c r="AF124" s="305"/>
      <c r="AG124" s="305"/>
      <c r="AH124" s="305"/>
      <c r="AI124" s="305"/>
      <c r="AJ124" s="305"/>
    </row>
    <row r="125" spans="3:36">
      <c r="C125" s="220">
        <v>1.5</v>
      </c>
      <c r="AA125" s="305" t="s">
        <v>7016</v>
      </c>
      <c r="AB125" s="162">
        <v>4.7</v>
      </c>
      <c r="AC125" s="162">
        <v>3.4</v>
      </c>
      <c r="AD125" s="162">
        <v>2</v>
      </c>
      <c r="AE125" s="162">
        <f t="shared" si="8"/>
        <v>31.96</v>
      </c>
      <c r="AF125" s="305">
        <v>0.9</v>
      </c>
      <c r="AG125" s="305">
        <v>2.1</v>
      </c>
      <c r="AH125" s="305">
        <v>3.75</v>
      </c>
      <c r="AI125" s="305">
        <v>0.7</v>
      </c>
      <c r="AJ125" s="311">
        <f>((AE125+AE126)-((AF125*AG125)+(AH125*AI125)))</f>
        <v>53.149000000000001</v>
      </c>
    </row>
    <row r="126" spans="3:36">
      <c r="C126" s="220">
        <f>SUM(C73:C125)</f>
        <v>340.45</v>
      </c>
      <c r="AA126" s="305"/>
      <c r="AB126" s="162">
        <v>3.78</v>
      </c>
      <c r="AC126" s="162">
        <v>3.4</v>
      </c>
      <c r="AD126" s="162">
        <v>2</v>
      </c>
      <c r="AE126" s="162">
        <f t="shared" si="8"/>
        <v>25.703999999999997</v>
      </c>
      <c r="AF126" s="305"/>
      <c r="AG126" s="305"/>
      <c r="AH126" s="305"/>
      <c r="AI126" s="305"/>
      <c r="AJ126" s="311"/>
    </row>
    <row r="127" spans="3:36">
      <c r="AA127" s="305" t="s">
        <v>7020</v>
      </c>
      <c r="AB127" s="162">
        <v>1.5</v>
      </c>
      <c r="AC127" s="162">
        <v>3.4</v>
      </c>
      <c r="AD127" s="162">
        <v>2</v>
      </c>
      <c r="AE127" s="162">
        <f t="shared" si="8"/>
        <v>10.199999999999999</v>
      </c>
      <c r="AF127" s="305">
        <v>0.9</v>
      </c>
      <c r="AG127" s="305">
        <v>2.1</v>
      </c>
      <c r="AH127" s="305">
        <v>1.5</v>
      </c>
      <c r="AI127" s="305">
        <v>0.6</v>
      </c>
      <c r="AJ127" s="311">
        <f>((AE127+AE128)-((AF127*AG127)+(AH127*AI127)))</f>
        <v>31.957999999999998</v>
      </c>
    </row>
    <row r="128" spans="3:36">
      <c r="AA128" s="305"/>
      <c r="AB128" s="162">
        <v>3.61</v>
      </c>
      <c r="AC128" s="162">
        <v>3.4</v>
      </c>
      <c r="AD128" s="162">
        <v>2</v>
      </c>
      <c r="AE128" s="162">
        <f t="shared" si="8"/>
        <v>24.547999999999998</v>
      </c>
      <c r="AF128" s="305"/>
      <c r="AG128" s="305"/>
      <c r="AH128" s="305"/>
      <c r="AI128" s="305"/>
      <c r="AJ128" s="311"/>
    </row>
    <row r="129" spans="27:36">
      <c r="AA129" s="305" t="s">
        <v>7019</v>
      </c>
      <c r="AB129" s="162">
        <v>5.71</v>
      </c>
      <c r="AC129" s="162">
        <v>3.4</v>
      </c>
      <c r="AD129" s="162">
        <v>2</v>
      </c>
      <c r="AE129" s="162">
        <f t="shared" si="8"/>
        <v>38.827999999999996</v>
      </c>
      <c r="AF129" s="305">
        <v>0.9</v>
      </c>
      <c r="AG129" s="305">
        <v>2.1</v>
      </c>
      <c r="AH129" s="305">
        <v>3</v>
      </c>
      <c r="AI129" s="305">
        <v>1.2</v>
      </c>
      <c r="AJ129" s="311">
        <f>((AE129+AE130)-((AF129*AG129)+(AH129*AI129)))</f>
        <v>53.737999999999992</v>
      </c>
    </row>
    <row r="130" spans="27:36">
      <c r="AA130" s="305"/>
      <c r="AB130" s="162">
        <v>3</v>
      </c>
      <c r="AC130" s="162">
        <v>3.4</v>
      </c>
      <c r="AD130" s="162">
        <v>2</v>
      </c>
      <c r="AE130" s="162">
        <f t="shared" si="8"/>
        <v>20.399999999999999</v>
      </c>
      <c r="AF130" s="305"/>
      <c r="AG130" s="305"/>
      <c r="AH130" s="305"/>
      <c r="AI130" s="305"/>
      <c r="AJ130" s="311"/>
    </row>
    <row r="131" spans="27:36">
      <c r="AA131" s="305" t="s">
        <v>7067</v>
      </c>
      <c r="AB131" s="162">
        <v>5.71</v>
      </c>
      <c r="AC131" s="162">
        <v>3.4</v>
      </c>
      <c r="AD131" s="162">
        <v>2</v>
      </c>
      <c r="AE131" s="162">
        <f t="shared" si="8"/>
        <v>38.827999999999996</v>
      </c>
      <c r="AF131" s="305">
        <v>0.9</v>
      </c>
      <c r="AG131" s="305">
        <v>2.1</v>
      </c>
      <c r="AH131" s="305">
        <v>3.75</v>
      </c>
      <c r="AI131" s="305">
        <v>1.2</v>
      </c>
      <c r="AJ131" s="311">
        <f>((AE131+AE132)-((AF131*AG131)+(AH131*AI131)))</f>
        <v>64.261999999999986</v>
      </c>
    </row>
    <row r="132" spans="27:36">
      <c r="AA132" s="305"/>
      <c r="AB132" s="162">
        <v>4.68</v>
      </c>
      <c r="AC132" s="162">
        <v>3.4</v>
      </c>
      <c r="AD132" s="162">
        <v>2</v>
      </c>
      <c r="AE132" s="162">
        <f t="shared" si="8"/>
        <v>31.823999999999998</v>
      </c>
      <c r="AF132" s="305"/>
      <c r="AG132" s="305"/>
      <c r="AH132" s="305"/>
      <c r="AI132" s="305"/>
      <c r="AJ132" s="311"/>
    </row>
    <row r="133" spans="27:36" ht="15" customHeight="1">
      <c r="AA133" s="314" t="s">
        <v>7028</v>
      </c>
      <c r="AB133" s="162">
        <v>3.75</v>
      </c>
      <c r="AC133" s="162">
        <v>3.4</v>
      </c>
      <c r="AD133" s="162">
        <v>2</v>
      </c>
      <c r="AE133" s="162">
        <f t="shared" si="8"/>
        <v>25.5</v>
      </c>
      <c r="AF133" s="305">
        <v>0.9</v>
      </c>
      <c r="AG133" s="305">
        <v>2.1</v>
      </c>
      <c r="AH133" s="305">
        <v>1.5</v>
      </c>
      <c r="AI133" s="305">
        <v>0.6</v>
      </c>
      <c r="AJ133" s="305">
        <f>((AE133+AE134)-((AF133*AG133)+(AH133*AI133)))</f>
        <v>32.910000000000004</v>
      </c>
    </row>
    <row r="134" spans="27:36">
      <c r="AA134" s="314"/>
      <c r="AB134" s="162">
        <v>1.5</v>
      </c>
      <c r="AC134" s="162">
        <v>3.4</v>
      </c>
      <c r="AD134" s="162">
        <v>2</v>
      </c>
      <c r="AE134" s="162">
        <f t="shared" si="8"/>
        <v>10.199999999999999</v>
      </c>
      <c r="AF134" s="305"/>
      <c r="AG134" s="305"/>
      <c r="AH134" s="305"/>
      <c r="AI134" s="305"/>
      <c r="AJ134" s="305"/>
    </row>
    <row r="135" spans="27:36">
      <c r="AA135" s="305" t="s">
        <v>7032</v>
      </c>
      <c r="AB135" s="162">
        <v>1.5</v>
      </c>
      <c r="AC135" s="162">
        <v>3.4</v>
      </c>
      <c r="AD135" s="162">
        <v>2</v>
      </c>
      <c r="AE135" s="162">
        <f t="shared" si="8"/>
        <v>10.199999999999999</v>
      </c>
      <c r="AF135" s="305">
        <v>0.9</v>
      </c>
      <c r="AG135" s="305">
        <v>2.1</v>
      </c>
      <c r="AH135" s="305"/>
      <c r="AI135" s="305"/>
      <c r="AJ135" s="311">
        <f>((AE135+AE136)-((AF135*AG135)+(AH135*AI135)))</f>
        <v>24.018000000000001</v>
      </c>
    </row>
    <row r="136" spans="27:36">
      <c r="AA136" s="305"/>
      <c r="AB136" s="162">
        <v>2.31</v>
      </c>
      <c r="AC136" s="162">
        <v>3.4</v>
      </c>
      <c r="AD136" s="162">
        <v>2</v>
      </c>
      <c r="AE136" s="224">
        <f t="shared" si="8"/>
        <v>15.708</v>
      </c>
      <c r="AF136" s="305"/>
      <c r="AG136" s="305"/>
      <c r="AH136" s="305"/>
      <c r="AI136" s="305"/>
      <c r="AJ136" s="311"/>
    </row>
    <row r="137" spans="27:36">
      <c r="AA137" s="305" t="s">
        <v>7036</v>
      </c>
      <c r="AB137" s="162">
        <v>2.31</v>
      </c>
      <c r="AC137" s="162">
        <v>3.4</v>
      </c>
      <c r="AD137" s="162">
        <v>2</v>
      </c>
      <c r="AE137" s="162">
        <f t="shared" si="8"/>
        <v>15.708</v>
      </c>
      <c r="AF137" s="305">
        <v>0.9</v>
      </c>
      <c r="AG137" s="305">
        <v>2.1</v>
      </c>
      <c r="AH137" s="305"/>
      <c r="AI137" s="305"/>
      <c r="AJ137" s="311">
        <f>((AE137+AE138)-((AF137*AG137)+(AH137*AI137)))</f>
        <v>24.018000000000001</v>
      </c>
    </row>
    <row r="138" spans="27:36">
      <c r="AA138" s="305"/>
      <c r="AB138" s="162">
        <v>1.5</v>
      </c>
      <c r="AC138" s="162">
        <v>3.4</v>
      </c>
      <c r="AD138" s="162">
        <v>2</v>
      </c>
      <c r="AE138" s="162">
        <f t="shared" si="8"/>
        <v>10.199999999999999</v>
      </c>
      <c r="AF138" s="305"/>
      <c r="AG138" s="305"/>
      <c r="AH138" s="305"/>
      <c r="AI138" s="305"/>
      <c r="AJ138" s="311"/>
    </row>
    <row r="139" spans="27:36" ht="23.25">
      <c r="AF139" s="323" t="s">
        <v>7113</v>
      </c>
      <c r="AG139" s="323"/>
      <c r="AH139" s="323"/>
      <c r="AI139" s="323"/>
      <c r="AJ139" s="248">
        <f>SUM(AJ107:AJ138)</f>
        <v>752.11999999999989</v>
      </c>
    </row>
    <row r="141" spans="27:36">
      <c r="AJ141" s="225">
        <f>AJ139-AJ101</f>
        <v>-1672.6540000000005</v>
      </c>
    </row>
    <row r="148" ht="15" customHeight="1"/>
    <row r="152" ht="15" customHeight="1"/>
    <row r="154" ht="15" customHeight="1"/>
    <row r="156" ht="15" customHeight="1"/>
    <row r="164" ht="15" customHeight="1"/>
    <row r="166" ht="15" customHeight="1"/>
    <row r="168" ht="15" customHeight="1"/>
    <row r="180" ht="15" customHeight="1"/>
    <row r="196" ht="15" customHeight="1"/>
    <row r="204" ht="15" customHeight="1"/>
    <row r="206" ht="15" customHeight="1"/>
    <row r="208" ht="15" customHeight="1"/>
  </sheetData>
  <mergeCells count="752">
    <mergeCell ref="AA137:AA138"/>
    <mergeCell ref="AF137:AF138"/>
    <mergeCell ref="AG137:AG138"/>
    <mergeCell ref="AH137:AH138"/>
    <mergeCell ref="AI137:AI138"/>
    <mergeCell ref="AJ137:AJ138"/>
    <mergeCell ref="AF139:AI139"/>
    <mergeCell ref="AA133:AA134"/>
    <mergeCell ref="AF133:AF134"/>
    <mergeCell ref="AG133:AG134"/>
    <mergeCell ref="AH133:AH134"/>
    <mergeCell ref="AI133:AI134"/>
    <mergeCell ref="AJ133:AJ134"/>
    <mergeCell ref="AA135:AA136"/>
    <mergeCell ref="AF135:AF136"/>
    <mergeCell ref="AG135:AG136"/>
    <mergeCell ref="AH135:AH136"/>
    <mergeCell ref="AI135:AI136"/>
    <mergeCell ref="AJ135:AJ136"/>
    <mergeCell ref="AA129:AA130"/>
    <mergeCell ref="AF129:AF130"/>
    <mergeCell ref="AG129:AG130"/>
    <mergeCell ref="AH129:AH130"/>
    <mergeCell ref="AI129:AI130"/>
    <mergeCell ref="AJ129:AJ130"/>
    <mergeCell ref="AA131:AA132"/>
    <mergeCell ref="AF131:AF132"/>
    <mergeCell ref="AG131:AG132"/>
    <mergeCell ref="AH131:AH132"/>
    <mergeCell ref="AI131:AI132"/>
    <mergeCell ref="AJ131:AJ132"/>
    <mergeCell ref="AA125:AA126"/>
    <mergeCell ref="AF125:AF126"/>
    <mergeCell ref="AG125:AG126"/>
    <mergeCell ref="AH125:AH126"/>
    <mergeCell ref="AI125:AI126"/>
    <mergeCell ref="AJ125:AJ126"/>
    <mergeCell ref="AA127:AA128"/>
    <mergeCell ref="AF127:AF128"/>
    <mergeCell ref="AG127:AG128"/>
    <mergeCell ref="AH127:AH128"/>
    <mergeCell ref="AI127:AI128"/>
    <mergeCell ref="AJ127:AJ128"/>
    <mergeCell ref="AA121:AA122"/>
    <mergeCell ref="AF121:AF122"/>
    <mergeCell ref="AG121:AG122"/>
    <mergeCell ref="AH121:AH122"/>
    <mergeCell ref="AI121:AI122"/>
    <mergeCell ref="AJ121:AJ122"/>
    <mergeCell ref="AA123:AA124"/>
    <mergeCell ref="AF123:AF124"/>
    <mergeCell ref="AG123:AG124"/>
    <mergeCell ref="AH123:AH124"/>
    <mergeCell ref="AI123:AI124"/>
    <mergeCell ref="AJ123:AJ124"/>
    <mergeCell ref="AA117:AA118"/>
    <mergeCell ref="AF117:AF118"/>
    <mergeCell ref="AG117:AG118"/>
    <mergeCell ref="AH117:AH118"/>
    <mergeCell ref="AI117:AI118"/>
    <mergeCell ref="AJ117:AJ118"/>
    <mergeCell ref="AA119:AA120"/>
    <mergeCell ref="AF119:AF120"/>
    <mergeCell ref="AG119:AG120"/>
    <mergeCell ref="AH119:AH120"/>
    <mergeCell ref="AI119:AI120"/>
    <mergeCell ref="AJ119:AJ120"/>
    <mergeCell ref="AA113:AA114"/>
    <mergeCell ref="AF113:AF114"/>
    <mergeCell ref="AG113:AG114"/>
    <mergeCell ref="AH113:AH114"/>
    <mergeCell ref="AI113:AI114"/>
    <mergeCell ref="AJ113:AJ114"/>
    <mergeCell ref="AA115:AA116"/>
    <mergeCell ref="AF115:AF116"/>
    <mergeCell ref="AG115:AG116"/>
    <mergeCell ref="AH115:AH116"/>
    <mergeCell ref="AI115:AI116"/>
    <mergeCell ref="AJ115:AJ116"/>
    <mergeCell ref="AA109:AA110"/>
    <mergeCell ref="AF109:AF110"/>
    <mergeCell ref="AG109:AG110"/>
    <mergeCell ref="AH109:AH110"/>
    <mergeCell ref="AI109:AI110"/>
    <mergeCell ref="AJ109:AJ110"/>
    <mergeCell ref="AA111:AA112"/>
    <mergeCell ref="AF111:AF112"/>
    <mergeCell ref="AG111:AG112"/>
    <mergeCell ref="AH111:AH112"/>
    <mergeCell ref="AI111:AI112"/>
    <mergeCell ref="AJ111:AJ112"/>
    <mergeCell ref="AM102:AS102"/>
    <mergeCell ref="AA104:AJ104"/>
    <mergeCell ref="AA105:AE105"/>
    <mergeCell ref="AF105:AG105"/>
    <mergeCell ref="AH105:AI105"/>
    <mergeCell ref="AJ105:AJ106"/>
    <mergeCell ref="AA107:AA108"/>
    <mergeCell ref="AF107:AF108"/>
    <mergeCell ref="AG107:AG108"/>
    <mergeCell ref="AH107:AH108"/>
    <mergeCell ref="AI107:AI108"/>
    <mergeCell ref="AJ107:AJ108"/>
    <mergeCell ref="AM108:AR108"/>
    <mergeCell ref="AI99:AI100"/>
    <mergeCell ref="AJ99:AJ100"/>
    <mergeCell ref="AL100:AL101"/>
    <mergeCell ref="AP100:AP101"/>
    <mergeCell ref="AQ100:AQ101"/>
    <mergeCell ref="AR100:AR101"/>
    <mergeCell ref="AS100:AS101"/>
    <mergeCell ref="AT100:AT101"/>
    <mergeCell ref="AF101:AI101"/>
    <mergeCell ref="AI95:AI96"/>
    <mergeCell ref="AJ95:AJ96"/>
    <mergeCell ref="AL96:AL97"/>
    <mergeCell ref="AP96:AP97"/>
    <mergeCell ref="AQ96:AQ97"/>
    <mergeCell ref="AR96:AR97"/>
    <mergeCell ref="AS96:AS97"/>
    <mergeCell ref="AT96:AT97"/>
    <mergeCell ref="AA97:AA98"/>
    <mergeCell ref="AF97:AF98"/>
    <mergeCell ref="AG97:AG98"/>
    <mergeCell ref="AH97:AH98"/>
    <mergeCell ref="AI97:AI98"/>
    <mergeCell ref="AJ97:AJ98"/>
    <mergeCell ref="AL98:AL99"/>
    <mergeCell ref="AP98:AP99"/>
    <mergeCell ref="AQ98:AQ99"/>
    <mergeCell ref="AR98:AR99"/>
    <mergeCell ref="AS98:AS99"/>
    <mergeCell ref="AT98:AT99"/>
    <mergeCell ref="AA99:AA100"/>
    <mergeCell ref="AF99:AF100"/>
    <mergeCell ref="AG99:AG100"/>
    <mergeCell ref="AH99:AH100"/>
    <mergeCell ref="AI91:AI92"/>
    <mergeCell ref="AJ91:AJ92"/>
    <mergeCell ref="AL92:AL93"/>
    <mergeCell ref="AP92:AP93"/>
    <mergeCell ref="AQ92:AQ93"/>
    <mergeCell ref="AR92:AR93"/>
    <mergeCell ref="AS92:AS93"/>
    <mergeCell ref="AT92:AT93"/>
    <mergeCell ref="AA93:AA94"/>
    <mergeCell ref="AF93:AF94"/>
    <mergeCell ref="AG93:AG94"/>
    <mergeCell ref="AH93:AH94"/>
    <mergeCell ref="AI93:AI94"/>
    <mergeCell ref="AJ93:AJ94"/>
    <mergeCell ref="AL94:AL95"/>
    <mergeCell ref="AP94:AP95"/>
    <mergeCell ref="AQ94:AQ95"/>
    <mergeCell ref="AR94:AR95"/>
    <mergeCell ref="AS94:AS95"/>
    <mergeCell ref="AT94:AT95"/>
    <mergeCell ref="AA95:AA96"/>
    <mergeCell ref="AF95:AF96"/>
    <mergeCell ref="AG95:AG96"/>
    <mergeCell ref="AH95:AH96"/>
    <mergeCell ref="AI87:AI88"/>
    <mergeCell ref="AJ87:AJ88"/>
    <mergeCell ref="AL88:AL89"/>
    <mergeCell ref="AP88:AP89"/>
    <mergeCell ref="AQ88:AQ89"/>
    <mergeCell ref="AR88:AR89"/>
    <mergeCell ref="AS88:AS89"/>
    <mergeCell ref="AT88:AT89"/>
    <mergeCell ref="AA89:AA90"/>
    <mergeCell ref="AF89:AF90"/>
    <mergeCell ref="AG89:AG90"/>
    <mergeCell ref="AH89:AH90"/>
    <mergeCell ref="AI89:AI90"/>
    <mergeCell ref="AJ89:AJ90"/>
    <mergeCell ref="AL90:AL91"/>
    <mergeCell ref="AP90:AP91"/>
    <mergeCell ref="AQ90:AQ91"/>
    <mergeCell ref="AR90:AR91"/>
    <mergeCell ref="AS90:AS91"/>
    <mergeCell ref="AT90:AT91"/>
    <mergeCell ref="AA91:AA92"/>
    <mergeCell ref="AF91:AF92"/>
    <mergeCell ref="AG91:AG92"/>
    <mergeCell ref="AH91:AH92"/>
    <mergeCell ref="AI83:AI84"/>
    <mergeCell ref="AJ83:AJ84"/>
    <mergeCell ref="AL84:AL85"/>
    <mergeCell ref="AP84:AP85"/>
    <mergeCell ref="AQ84:AQ85"/>
    <mergeCell ref="AR84:AR85"/>
    <mergeCell ref="AS84:AS85"/>
    <mergeCell ref="AT84:AT85"/>
    <mergeCell ref="AA85:AA86"/>
    <mergeCell ref="AF85:AF86"/>
    <mergeCell ref="AG85:AG86"/>
    <mergeCell ref="AH85:AH86"/>
    <mergeCell ref="AI85:AI86"/>
    <mergeCell ref="AJ85:AJ86"/>
    <mergeCell ref="AL86:AL87"/>
    <mergeCell ref="AP86:AP87"/>
    <mergeCell ref="AQ86:AQ87"/>
    <mergeCell ref="AR86:AR87"/>
    <mergeCell ref="AS86:AS87"/>
    <mergeCell ref="AT86:AT87"/>
    <mergeCell ref="AA87:AA88"/>
    <mergeCell ref="AF87:AF88"/>
    <mergeCell ref="AG87:AG88"/>
    <mergeCell ref="AH87:AH88"/>
    <mergeCell ref="AI79:AI80"/>
    <mergeCell ref="AJ79:AJ80"/>
    <mergeCell ref="AL80:AL81"/>
    <mergeCell ref="AP80:AP81"/>
    <mergeCell ref="AQ80:AQ81"/>
    <mergeCell ref="AR80:AR81"/>
    <mergeCell ref="AS80:AS81"/>
    <mergeCell ref="AT80:AT81"/>
    <mergeCell ref="AA81:AA82"/>
    <mergeCell ref="AF81:AF82"/>
    <mergeCell ref="AG81:AG82"/>
    <mergeCell ref="AH81:AH82"/>
    <mergeCell ref="AI81:AI82"/>
    <mergeCell ref="AJ81:AJ82"/>
    <mergeCell ref="AL82:AL83"/>
    <mergeCell ref="AP82:AP83"/>
    <mergeCell ref="AQ82:AQ83"/>
    <mergeCell ref="AR82:AR83"/>
    <mergeCell ref="AS82:AS83"/>
    <mergeCell ref="AT82:AT83"/>
    <mergeCell ref="AA83:AA84"/>
    <mergeCell ref="AF83:AF84"/>
    <mergeCell ref="AG83:AG84"/>
    <mergeCell ref="AH83:AH84"/>
    <mergeCell ref="AI75:AI76"/>
    <mergeCell ref="AJ75:AJ76"/>
    <mergeCell ref="AL76:AL77"/>
    <mergeCell ref="AP76:AP77"/>
    <mergeCell ref="AQ76:AQ77"/>
    <mergeCell ref="AR76:AR77"/>
    <mergeCell ref="AS76:AS77"/>
    <mergeCell ref="AT76:AT77"/>
    <mergeCell ref="AA77:AA78"/>
    <mergeCell ref="AF77:AF78"/>
    <mergeCell ref="AG77:AG78"/>
    <mergeCell ref="AH77:AH78"/>
    <mergeCell ref="AI77:AI78"/>
    <mergeCell ref="AJ77:AJ78"/>
    <mergeCell ref="AL78:AL79"/>
    <mergeCell ref="AP78:AP79"/>
    <mergeCell ref="AQ78:AQ79"/>
    <mergeCell ref="AR78:AR79"/>
    <mergeCell ref="AS78:AS79"/>
    <mergeCell ref="AT78:AT79"/>
    <mergeCell ref="AA79:AA80"/>
    <mergeCell ref="AF79:AF80"/>
    <mergeCell ref="AG79:AG80"/>
    <mergeCell ref="AH79:AH80"/>
    <mergeCell ref="AJ71:AJ72"/>
    <mergeCell ref="G72:I72"/>
    <mergeCell ref="AL72:AL73"/>
    <mergeCell ref="AP72:AP73"/>
    <mergeCell ref="AQ72:AQ73"/>
    <mergeCell ref="AR72:AR73"/>
    <mergeCell ref="AS72:AS73"/>
    <mergeCell ref="AT72:AT73"/>
    <mergeCell ref="AA73:AA74"/>
    <mergeCell ref="AF73:AF74"/>
    <mergeCell ref="AG73:AG74"/>
    <mergeCell ref="AH73:AH74"/>
    <mergeCell ref="AI73:AI74"/>
    <mergeCell ref="AJ73:AJ74"/>
    <mergeCell ref="AL74:AL75"/>
    <mergeCell ref="AP74:AP75"/>
    <mergeCell ref="AQ74:AQ75"/>
    <mergeCell ref="AR74:AR75"/>
    <mergeCell ref="AS74:AS75"/>
    <mergeCell ref="AT74:AT75"/>
    <mergeCell ref="AA75:AA76"/>
    <mergeCell ref="AF75:AF76"/>
    <mergeCell ref="AG75:AG76"/>
    <mergeCell ref="AH75:AH76"/>
    <mergeCell ref="V68:X68"/>
    <mergeCell ref="AL68:AL69"/>
    <mergeCell ref="AP68:AP69"/>
    <mergeCell ref="AQ68:AQ69"/>
    <mergeCell ref="AR68:AR69"/>
    <mergeCell ref="AS68:AS69"/>
    <mergeCell ref="AT68:AT69"/>
    <mergeCell ref="AA69:AA70"/>
    <mergeCell ref="AF69:AF70"/>
    <mergeCell ref="AG69:AG70"/>
    <mergeCell ref="AH69:AH70"/>
    <mergeCell ref="AI69:AI70"/>
    <mergeCell ref="AJ69:AJ70"/>
    <mergeCell ref="AL70:AL71"/>
    <mergeCell ref="AP70:AP71"/>
    <mergeCell ref="AQ70:AQ71"/>
    <mergeCell ref="AR70:AR71"/>
    <mergeCell ref="AS70:AS71"/>
    <mergeCell ref="AT70:AT71"/>
    <mergeCell ref="AA71:AA72"/>
    <mergeCell ref="AF71:AF72"/>
    <mergeCell ref="AG71:AG72"/>
    <mergeCell ref="AH71:AH72"/>
    <mergeCell ref="AI71:AI72"/>
    <mergeCell ref="AQ64:AQ65"/>
    <mergeCell ref="AR64:AR65"/>
    <mergeCell ref="AS64:AS65"/>
    <mergeCell ref="AT64:AT65"/>
    <mergeCell ref="C65:C66"/>
    <mergeCell ref="AA65:AA66"/>
    <mergeCell ref="AF65:AF66"/>
    <mergeCell ref="AG65:AG66"/>
    <mergeCell ref="AH65:AH66"/>
    <mergeCell ref="AI65:AI66"/>
    <mergeCell ref="AJ65:AJ66"/>
    <mergeCell ref="AL66:AL67"/>
    <mergeCell ref="AP66:AP67"/>
    <mergeCell ref="AQ66:AQ67"/>
    <mergeCell ref="AR66:AR67"/>
    <mergeCell ref="AS66:AS67"/>
    <mergeCell ref="AT66:AT67"/>
    <mergeCell ref="B67:D67"/>
    <mergeCell ref="AA67:AA68"/>
    <mergeCell ref="AF67:AF68"/>
    <mergeCell ref="AG67:AG68"/>
    <mergeCell ref="AH67:AH68"/>
    <mergeCell ref="AI67:AI68"/>
    <mergeCell ref="AJ67:AJ68"/>
    <mergeCell ref="B63:E63"/>
    <mergeCell ref="AA63:AA64"/>
    <mergeCell ref="AF63:AF64"/>
    <mergeCell ref="AG63:AG64"/>
    <mergeCell ref="AH63:AH64"/>
    <mergeCell ref="AI63:AI64"/>
    <mergeCell ref="AJ63:AJ64"/>
    <mergeCell ref="AL64:AL65"/>
    <mergeCell ref="AP64:AP65"/>
    <mergeCell ref="AS60:AS61"/>
    <mergeCell ref="AT60:AT61"/>
    <mergeCell ref="AA61:AA62"/>
    <mergeCell ref="AF61:AF62"/>
    <mergeCell ref="AG61:AG62"/>
    <mergeCell ref="AH61:AH62"/>
    <mergeCell ref="AI61:AI62"/>
    <mergeCell ref="AJ61:AJ62"/>
    <mergeCell ref="R62:T62"/>
    <mergeCell ref="V62:Y62"/>
    <mergeCell ref="AL62:AL63"/>
    <mergeCell ref="AP62:AP63"/>
    <mergeCell ref="AQ62:AQ63"/>
    <mergeCell ref="AR62:AR63"/>
    <mergeCell ref="AS62:AS63"/>
    <mergeCell ref="AT62:AT63"/>
    <mergeCell ref="AF59:AF60"/>
    <mergeCell ref="AG59:AG60"/>
    <mergeCell ref="AH59:AH60"/>
    <mergeCell ref="AI59:AI60"/>
    <mergeCell ref="AJ59:AJ60"/>
    <mergeCell ref="AL60:AL61"/>
    <mergeCell ref="AP60:AP61"/>
    <mergeCell ref="AQ60:AQ61"/>
    <mergeCell ref="AR60:AR61"/>
    <mergeCell ref="B56:E56"/>
    <mergeCell ref="AL56:AL57"/>
    <mergeCell ref="AP56:AP57"/>
    <mergeCell ref="AQ56:AQ57"/>
    <mergeCell ref="AR56:AR57"/>
    <mergeCell ref="AS56:AS57"/>
    <mergeCell ref="AT56:AT57"/>
    <mergeCell ref="B57:D57"/>
    <mergeCell ref="R57:U57"/>
    <mergeCell ref="AA57:AA58"/>
    <mergeCell ref="AF57:AF58"/>
    <mergeCell ref="AG57:AG58"/>
    <mergeCell ref="AH57:AH58"/>
    <mergeCell ref="AI57:AI58"/>
    <mergeCell ref="AJ57:AJ58"/>
    <mergeCell ref="R58:S58"/>
    <mergeCell ref="T58:U58"/>
    <mergeCell ref="AL58:AL59"/>
    <mergeCell ref="AP58:AP59"/>
    <mergeCell ref="AQ58:AQ59"/>
    <mergeCell ref="AR58:AR59"/>
    <mergeCell ref="AS58:AS59"/>
    <mergeCell ref="AT58:AT59"/>
    <mergeCell ref="AA59:AA60"/>
    <mergeCell ref="AI53:AI54"/>
    <mergeCell ref="AJ53:AJ54"/>
    <mergeCell ref="AL54:AL55"/>
    <mergeCell ref="AP54:AP55"/>
    <mergeCell ref="AQ54:AQ55"/>
    <mergeCell ref="AR54:AR55"/>
    <mergeCell ref="AS54:AS55"/>
    <mergeCell ref="AT54:AT55"/>
    <mergeCell ref="AA55:AA56"/>
    <mergeCell ref="AF55:AF56"/>
    <mergeCell ref="AG55:AG56"/>
    <mergeCell ref="AH55:AH56"/>
    <mergeCell ref="AI55:AI56"/>
    <mergeCell ref="AJ55:AJ56"/>
    <mergeCell ref="D50:G50"/>
    <mergeCell ref="AL50:AL51"/>
    <mergeCell ref="AP50:AP51"/>
    <mergeCell ref="AQ50:AQ51"/>
    <mergeCell ref="AR50:AR51"/>
    <mergeCell ref="AS50:AS51"/>
    <mergeCell ref="AT50:AT51"/>
    <mergeCell ref="AA51:AA52"/>
    <mergeCell ref="AF51:AF52"/>
    <mergeCell ref="AG51:AG52"/>
    <mergeCell ref="AH51:AH52"/>
    <mergeCell ref="AI51:AI52"/>
    <mergeCell ref="AJ51:AJ52"/>
    <mergeCell ref="AL52:AL53"/>
    <mergeCell ref="AP52:AP53"/>
    <mergeCell ref="AQ52:AQ53"/>
    <mergeCell ref="AR52:AR53"/>
    <mergeCell ref="AS52:AS53"/>
    <mergeCell ref="AT52:AT53"/>
    <mergeCell ref="K53:N53"/>
    <mergeCell ref="AA53:AA54"/>
    <mergeCell ref="AF53:AF54"/>
    <mergeCell ref="AG53:AG54"/>
    <mergeCell ref="AH53:AH54"/>
    <mergeCell ref="AQ48:AQ49"/>
    <mergeCell ref="AR48:AR49"/>
    <mergeCell ref="AS48:AS49"/>
    <mergeCell ref="AT48:AT49"/>
    <mergeCell ref="U49:V49"/>
    <mergeCell ref="AA49:AA50"/>
    <mergeCell ref="AF49:AF50"/>
    <mergeCell ref="AG49:AG50"/>
    <mergeCell ref="AH49:AH50"/>
    <mergeCell ref="AI49:AI50"/>
    <mergeCell ref="AJ49:AJ50"/>
    <mergeCell ref="AA47:AA48"/>
    <mergeCell ref="AF47:AF48"/>
    <mergeCell ref="AG47:AG48"/>
    <mergeCell ref="AH47:AH48"/>
    <mergeCell ref="AI47:AI48"/>
    <mergeCell ref="AJ47:AJ48"/>
    <mergeCell ref="U48:V48"/>
    <mergeCell ref="AL48:AL49"/>
    <mergeCell ref="AP48:AP49"/>
    <mergeCell ref="AI43:AI44"/>
    <mergeCell ref="AJ43:AJ44"/>
    <mergeCell ref="S44:V44"/>
    <mergeCell ref="AL44:AL45"/>
    <mergeCell ref="AP44:AP45"/>
    <mergeCell ref="AQ44:AQ45"/>
    <mergeCell ref="AR44:AR45"/>
    <mergeCell ref="AS44:AS45"/>
    <mergeCell ref="AT44:AT45"/>
    <mergeCell ref="U45:V45"/>
    <mergeCell ref="AA45:AA46"/>
    <mergeCell ref="AF45:AF46"/>
    <mergeCell ref="AG45:AG46"/>
    <mergeCell ref="AH45:AH46"/>
    <mergeCell ref="AI45:AI46"/>
    <mergeCell ref="AJ45:AJ46"/>
    <mergeCell ref="U46:V46"/>
    <mergeCell ref="AL46:AL47"/>
    <mergeCell ref="AP46:AP47"/>
    <mergeCell ref="AQ46:AQ47"/>
    <mergeCell ref="AR46:AR47"/>
    <mergeCell ref="AS46:AS47"/>
    <mergeCell ref="AT46:AT47"/>
    <mergeCell ref="U47:V47"/>
    <mergeCell ref="AL40:AL41"/>
    <mergeCell ref="AP40:AP41"/>
    <mergeCell ref="AQ40:AQ41"/>
    <mergeCell ref="AR40:AR41"/>
    <mergeCell ref="AS40:AS41"/>
    <mergeCell ref="AT40:AT41"/>
    <mergeCell ref="L41:L44"/>
    <mergeCell ref="M41:M45"/>
    <mergeCell ref="AA41:AA42"/>
    <mergeCell ref="AF41:AF42"/>
    <mergeCell ref="AG41:AG42"/>
    <mergeCell ref="AH41:AH42"/>
    <mergeCell ref="AI41:AI42"/>
    <mergeCell ref="AJ41:AJ42"/>
    <mergeCell ref="AL42:AL43"/>
    <mergeCell ref="AP42:AP43"/>
    <mergeCell ref="AQ42:AQ43"/>
    <mergeCell ref="AR42:AR43"/>
    <mergeCell ref="AS42:AS43"/>
    <mergeCell ref="AT42:AT43"/>
    <mergeCell ref="AA43:AA44"/>
    <mergeCell ref="AF43:AF44"/>
    <mergeCell ref="AG43:AG44"/>
    <mergeCell ref="AH43:AH44"/>
    <mergeCell ref="K39:M39"/>
    <mergeCell ref="U39:V39"/>
    <mergeCell ref="AA39:AA40"/>
    <mergeCell ref="AF39:AF40"/>
    <mergeCell ref="AG39:AG40"/>
    <mergeCell ref="AH39:AH40"/>
    <mergeCell ref="AI39:AI40"/>
    <mergeCell ref="AJ39:AJ40"/>
    <mergeCell ref="U40:V40"/>
    <mergeCell ref="AR36:AR37"/>
    <mergeCell ref="AS36:AS37"/>
    <mergeCell ref="AT36:AT37"/>
    <mergeCell ref="U37:V37"/>
    <mergeCell ref="AA37:AA38"/>
    <mergeCell ref="AF37:AF38"/>
    <mergeCell ref="AG37:AG38"/>
    <mergeCell ref="AH37:AH38"/>
    <mergeCell ref="AI37:AI38"/>
    <mergeCell ref="AJ37:AJ38"/>
    <mergeCell ref="U38:V38"/>
    <mergeCell ref="AL38:AL39"/>
    <mergeCell ref="AP38:AP39"/>
    <mergeCell ref="AQ38:AQ39"/>
    <mergeCell ref="AR38:AR39"/>
    <mergeCell ref="AS38:AS39"/>
    <mergeCell ref="AT38:AT39"/>
    <mergeCell ref="AG35:AG36"/>
    <mergeCell ref="AH35:AH36"/>
    <mergeCell ref="AI35:AI36"/>
    <mergeCell ref="AJ35:AJ36"/>
    <mergeCell ref="D36:E36"/>
    <mergeCell ref="U36:V36"/>
    <mergeCell ref="AL36:AL37"/>
    <mergeCell ref="AP36:AP37"/>
    <mergeCell ref="AQ36:AQ37"/>
    <mergeCell ref="AT32:AT33"/>
    <mergeCell ref="U33:V33"/>
    <mergeCell ref="AA33:AA34"/>
    <mergeCell ref="AF33:AF34"/>
    <mergeCell ref="AG33:AG34"/>
    <mergeCell ref="AH33:AH34"/>
    <mergeCell ref="AI33:AI34"/>
    <mergeCell ref="AJ33:AJ34"/>
    <mergeCell ref="H34:I34"/>
    <mergeCell ref="J34:K34"/>
    <mergeCell ref="L34:M34"/>
    <mergeCell ref="U34:V34"/>
    <mergeCell ref="AL34:AL35"/>
    <mergeCell ref="AP34:AP35"/>
    <mergeCell ref="AQ34:AQ35"/>
    <mergeCell ref="AR34:AR35"/>
    <mergeCell ref="AS34:AS35"/>
    <mergeCell ref="AT34:AT35"/>
    <mergeCell ref="H35:I35"/>
    <mergeCell ref="J35:K35"/>
    <mergeCell ref="L35:M35"/>
    <mergeCell ref="U35:V35"/>
    <mergeCell ref="AA35:AA36"/>
    <mergeCell ref="AF35:AF36"/>
    <mergeCell ref="AI31:AI32"/>
    <mergeCell ref="AJ31:AJ32"/>
    <mergeCell ref="J32:L32"/>
    <mergeCell ref="U32:V32"/>
    <mergeCell ref="AL32:AL33"/>
    <mergeCell ref="AP32:AP33"/>
    <mergeCell ref="AQ32:AQ33"/>
    <mergeCell ref="AR32:AR33"/>
    <mergeCell ref="AS32:AS33"/>
    <mergeCell ref="AP28:AP29"/>
    <mergeCell ref="AQ28:AQ29"/>
    <mergeCell ref="AR28:AR29"/>
    <mergeCell ref="AS28:AS29"/>
    <mergeCell ref="AT28:AT29"/>
    <mergeCell ref="S29:V29"/>
    <mergeCell ref="AA29:AA30"/>
    <mergeCell ref="AF29:AF30"/>
    <mergeCell ref="AG29:AG30"/>
    <mergeCell ref="AH29:AH30"/>
    <mergeCell ref="AI29:AI30"/>
    <mergeCell ref="AJ29:AJ30"/>
    <mergeCell ref="U30:V30"/>
    <mergeCell ref="AL30:AL31"/>
    <mergeCell ref="AP30:AP31"/>
    <mergeCell ref="AQ30:AQ31"/>
    <mergeCell ref="AR30:AR31"/>
    <mergeCell ref="AS30:AS31"/>
    <mergeCell ref="AT30:AT31"/>
    <mergeCell ref="U31:V31"/>
    <mergeCell ref="AA31:AA32"/>
    <mergeCell ref="AF31:AF32"/>
    <mergeCell ref="AG31:AG32"/>
    <mergeCell ref="AH31:AH32"/>
    <mergeCell ref="AQ24:AQ25"/>
    <mergeCell ref="AR24:AR25"/>
    <mergeCell ref="AS24:AS25"/>
    <mergeCell ref="AT24:AT25"/>
    <mergeCell ref="V25:Y25"/>
    <mergeCell ref="AA25:AA26"/>
    <mergeCell ref="AF25:AF26"/>
    <mergeCell ref="AG25:AG26"/>
    <mergeCell ref="AH25:AH26"/>
    <mergeCell ref="AI25:AI26"/>
    <mergeCell ref="AJ25:AJ26"/>
    <mergeCell ref="AL26:AL27"/>
    <mergeCell ref="AP26:AP27"/>
    <mergeCell ref="AQ26:AQ27"/>
    <mergeCell ref="AR26:AR27"/>
    <mergeCell ref="AS26:AS27"/>
    <mergeCell ref="AT26:AT27"/>
    <mergeCell ref="AA27:AA28"/>
    <mergeCell ref="AF27:AF28"/>
    <mergeCell ref="AG27:AG28"/>
    <mergeCell ref="AH27:AH28"/>
    <mergeCell ref="AI27:AI28"/>
    <mergeCell ref="AJ27:AJ28"/>
    <mergeCell ref="AL28:AL29"/>
    <mergeCell ref="V23:X23"/>
    <mergeCell ref="AA23:AA24"/>
    <mergeCell ref="AF23:AF24"/>
    <mergeCell ref="AG23:AG24"/>
    <mergeCell ref="AH23:AH24"/>
    <mergeCell ref="AI23:AI24"/>
    <mergeCell ref="AJ23:AJ24"/>
    <mergeCell ref="AL24:AL25"/>
    <mergeCell ref="AP24:AP25"/>
    <mergeCell ref="AQ20:AQ21"/>
    <mergeCell ref="AR20:AR21"/>
    <mergeCell ref="AS20:AS21"/>
    <mergeCell ref="AT20:AT21"/>
    <mergeCell ref="AA21:AA22"/>
    <mergeCell ref="AF21:AF22"/>
    <mergeCell ref="AG21:AG22"/>
    <mergeCell ref="AH21:AH22"/>
    <mergeCell ref="AI21:AI22"/>
    <mergeCell ref="AJ21:AJ22"/>
    <mergeCell ref="AL22:AL23"/>
    <mergeCell ref="AP22:AP23"/>
    <mergeCell ref="AQ22:AQ23"/>
    <mergeCell ref="AR22:AR23"/>
    <mergeCell ref="AS22:AS23"/>
    <mergeCell ref="AT22:AT23"/>
    <mergeCell ref="Q19:S19"/>
    <mergeCell ref="AA19:AA20"/>
    <mergeCell ref="AF19:AF20"/>
    <mergeCell ref="AG19:AG20"/>
    <mergeCell ref="AH19:AH20"/>
    <mergeCell ref="AI19:AI20"/>
    <mergeCell ref="AJ19:AJ20"/>
    <mergeCell ref="AL20:AL21"/>
    <mergeCell ref="AP20:AP21"/>
    <mergeCell ref="AT16:AT17"/>
    <mergeCell ref="V17:Y17"/>
    <mergeCell ref="AA17:AA18"/>
    <mergeCell ref="AF17:AF18"/>
    <mergeCell ref="AG17:AG18"/>
    <mergeCell ref="AH17:AH18"/>
    <mergeCell ref="AI17:AI18"/>
    <mergeCell ref="AJ17:AJ18"/>
    <mergeCell ref="AL18:AL19"/>
    <mergeCell ref="AP18:AP19"/>
    <mergeCell ref="AQ18:AQ19"/>
    <mergeCell ref="AR18:AR19"/>
    <mergeCell ref="AS18:AS19"/>
    <mergeCell ref="AT18:AT19"/>
    <mergeCell ref="AT12:AT13"/>
    <mergeCell ref="AA13:AA14"/>
    <mergeCell ref="AF13:AF14"/>
    <mergeCell ref="AG13:AG14"/>
    <mergeCell ref="AH13:AH14"/>
    <mergeCell ref="AI13:AI14"/>
    <mergeCell ref="AJ13:AJ14"/>
    <mergeCell ref="AL14:AL15"/>
    <mergeCell ref="AP14:AP15"/>
    <mergeCell ref="AQ14:AQ15"/>
    <mergeCell ref="AR14:AR15"/>
    <mergeCell ref="AS14:AS15"/>
    <mergeCell ref="AT14:AT15"/>
    <mergeCell ref="AA15:AA16"/>
    <mergeCell ref="AF15:AF16"/>
    <mergeCell ref="AG15:AG16"/>
    <mergeCell ref="AH15:AH16"/>
    <mergeCell ref="AI15:AI16"/>
    <mergeCell ref="AJ15:AJ16"/>
    <mergeCell ref="AL16:AL17"/>
    <mergeCell ref="AP16:AP17"/>
    <mergeCell ref="AQ16:AQ17"/>
    <mergeCell ref="AR16:AR17"/>
    <mergeCell ref="AS16:AS17"/>
    <mergeCell ref="AA7:AA8"/>
    <mergeCell ref="AF7:AF8"/>
    <mergeCell ref="AG7:AG8"/>
    <mergeCell ref="AH7:AH8"/>
    <mergeCell ref="AI7:AI8"/>
    <mergeCell ref="AJ7:AJ8"/>
    <mergeCell ref="V8:W8"/>
    <mergeCell ref="AL8:AL9"/>
    <mergeCell ref="AP8:AP9"/>
    <mergeCell ref="AA9:AA10"/>
    <mergeCell ref="AF9:AF10"/>
    <mergeCell ref="AG9:AG10"/>
    <mergeCell ref="AH9:AH10"/>
    <mergeCell ref="AI9:AI10"/>
    <mergeCell ref="AJ9:AJ10"/>
    <mergeCell ref="AL10:AL11"/>
    <mergeCell ref="AP10:AP11"/>
    <mergeCell ref="AA11:AA12"/>
    <mergeCell ref="AF11:AF12"/>
    <mergeCell ref="AG11:AG12"/>
    <mergeCell ref="AH11:AH12"/>
    <mergeCell ref="AI11:AI12"/>
    <mergeCell ref="AJ11:AJ12"/>
    <mergeCell ref="V12:W12"/>
    <mergeCell ref="AX5:BB5"/>
    <mergeCell ref="AL6:AL7"/>
    <mergeCell ref="AM6:AM101"/>
    <mergeCell ref="AN6:AN101"/>
    <mergeCell ref="AO6:AO101"/>
    <mergeCell ref="AP6:AP7"/>
    <mergeCell ref="AQ6:AQ7"/>
    <mergeCell ref="AR6:AR7"/>
    <mergeCell ref="AS6:AS7"/>
    <mergeCell ref="AT6:AT7"/>
    <mergeCell ref="AU6:AU101"/>
    <mergeCell ref="AQ8:AQ9"/>
    <mergeCell ref="AR8:AR9"/>
    <mergeCell ref="AS8:AS9"/>
    <mergeCell ref="AT8:AT9"/>
    <mergeCell ref="AQ10:AQ11"/>
    <mergeCell ref="AR10:AR11"/>
    <mergeCell ref="AS10:AS11"/>
    <mergeCell ref="AT10:AT11"/>
    <mergeCell ref="AL12:AL13"/>
    <mergeCell ref="AP12:AP13"/>
    <mergeCell ref="AQ12:AQ13"/>
    <mergeCell ref="AR12:AR13"/>
    <mergeCell ref="AS12:AS13"/>
    <mergeCell ref="AA2:AJ2"/>
    <mergeCell ref="B3:C3"/>
    <mergeCell ref="I3:I5"/>
    <mergeCell ref="AA3:AE3"/>
    <mergeCell ref="AF3:AG3"/>
    <mergeCell ref="AH3:AI3"/>
    <mergeCell ref="AJ3:AJ4"/>
    <mergeCell ref="AL3:AU3"/>
    <mergeCell ref="H4:H5"/>
    <mergeCell ref="J4:M4"/>
    <mergeCell ref="O4:O5"/>
    <mergeCell ref="Q4:T4"/>
    <mergeCell ref="V4:W4"/>
    <mergeCell ref="AL4:AO4"/>
    <mergeCell ref="AP4:AQ4"/>
    <mergeCell ref="AR4:AS4"/>
    <mergeCell ref="AU4:AU5"/>
    <mergeCell ref="AA5:AA6"/>
    <mergeCell ref="AF5:AF6"/>
    <mergeCell ref="AG5:AG6"/>
    <mergeCell ref="AH5:AH6"/>
    <mergeCell ref="AI5:AI6"/>
    <mergeCell ref="AJ5:AJ6"/>
  </mergeCells>
  <pageMargins left="0.51180555555555496" right="0.51180555555555496" top="0.78749999999999998" bottom="0.78749999999999998" header="0.51180555555555496" footer="0.51180555555555496"/>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Zeros="0" zoomScaleNormal="100" workbookViewId="0">
      <selection activeCell="D24" sqref="D24"/>
    </sheetView>
  </sheetViews>
  <sheetFormatPr defaultColWidth="8.7109375" defaultRowHeight="15"/>
  <cols>
    <col min="1" max="1" width="14.85546875" customWidth="1"/>
    <col min="2" max="2" width="69.5703125" customWidth="1"/>
    <col min="3" max="3" width="20.28515625" customWidth="1"/>
    <col min="4" max="4" width="19.28515625" customWidth="1"/>
    <col min="6" max="6" width="12.42578125" customWidth="1"/>
  </cols>
  <sheetData>
    <row r="1" spans="1:4">
      <c r="A1" s="12" t="s">
        <v>7</v>
      </c>
      <c r="B1" s="12"/>
      <c r="C1" s="12"/>
      <c r="D1" s="12"/>
    </row>
    <row r="2" spans="1:4">
      <c r="A2" s="12"/>
      <c r="B2" s="12"/>
      <c r="C2" s="12"/>
      <c r="D2" s="12"/>
    </row>
    <row r="3" spans="1:4" ht="15.75">
      <c r="A3" s="31" t="str">
        <f>Capa!$A$47</f>
        <v xml:space="preserve">Proprietário: </v>
      </c>
      <c r="B3" s="32" t="str">
        <f>Capa!$B$47</f>
        <v>Municipio de Sorriso</v>
      </c>
      <c r="C3" s="33" t="s">
        <v>8</v>
      </c>
      <c r="D3" s="34">
        <v>44722</v>
      </c>
    </row>
    <row r="4" spans="1:4" ht="15.75">
      <c r="A4" s="31" t="str">
        <f>Capa!$A$48</f>
        <v>Obra:</v>
      </c>
      <c r="B4" s="32" t="str">
        <f>Capa!$B$48</f>
        <v>Construção de Abrigo da Criança</v>
      </c>
      <c r="C4" s="33" t="s">
        <v>9</v>
      </c>
      <c r="D4" s="35">
        <f>'BDI - Serviços'!I24</f>
        <v>0.26369999999999999</v>
      </c>
    </row>
    <row r="5" spans="1:4" ht="15.75" customHeight="1">
      <c r="A5" s="36" t="str">
        <f>Capa!$A$49</f>
        <v>Local:</v>
      </c>
      <c r="B5" s="37" t="str">
        <f>Capa!$B$49</f>
        <v>Sorriso MT</v>
      </c>
      <c r="C5" s="11" t="s">
        <v>10</v>
      </c>
      <c r="D5" s="10" t="s">
        <v>11</v>
      </c>
    </row>
    <row r="6" spans="1:4" ht="15.75">
      <c r="A6" s="31" t="str">
        <f>Orçamento!A5</f>
        <v xml:space="preserve">Área: </v>
      </c>
      <c r="B6" s="38">
        <f>Orçamento!B5</f>
        <v>2099.66</v>
      </c>
      <c r="C6" s="11"/>
      <c r="D6" s="10"/>
    </row>
    <row r="7" spans="1:4" ht="15" customHeight="1">
      <c r="A7" s="9" t="s">
        <v>12</v>
      </c>
      <c r="B7" s="8" t="s">
        <v>13</v>
      </c>
      <c r="C7" s="7"/>
      <c r="D7" s="7"/>
    </row>
    <row r="8" spans="1:4">
      <c r="A8" s="9"/>
      <c r="B8" s="8"/>
      <c r="C8" s="7"/>
      <c r="D8" s="7"/>
    </row>
    <row r="9" spans="1:4">
      <c r="A9" s="16"/>
      <c r="B9" s="16"/>
      <c r="C9" s="39"/>
      <c r="D9" s="40"/>
    </row>
    <row r="10" spans="1:4" ht="17.25">
      <c r="A10" s="41" t="s">
        <v>14</v>
      </c>
      <c r="B10" s="41" t="s">
        <v>15</v>
      </c>
      <c r="C10" s="41"/>
      <c r="D10" s="41" t="s">
        <v>16</v>
      </c>
    </row>
    <row r="11" spans="1:4">
      <c r="A11" s="42" t="s">
        <v>17</v>
      </c>
      <c r="B11" s="42" t="s">
        <v>18</v>
      </c>
      <c r="C11" s="43">
        <f>Orçamento!J11</f>
        <v>0</v>
      </c>
      <c r="D11" s="44" t="e">
        <f>C11/$C$83</f>
        <v>#DIV/0!</v>
      </c>
    </row>
    <row r="12" spans="1:4">
      <c r="A12" s="42" t="s">
        <v>19</v>
      </c>
      <c r="B12" s="42" t="s">
        <v>20</v>
      </c>
      <c r="C12" s="43">
        <f>Orçamento!J14</f>
        <v>0</v>
      </c>
      <c r="D12" s="44" t="e">
        <f>C12/$C$83</f>
        <v>#DIV/0!</v>
      </c>
    </row>
    <row r="13" spans="1:4">
      <c r="A13" s="42" t="s">
        <v>21</v>
      </c>
      <c r="B13" s="42" t="s">
        <v>22</v>
      </c>
      <c r="C13" s="43">
        <f>Orçamento!J22</f>
        <v>0</v>
      </c>
      <c r="D13" s="44" t="e">
        <f>C13/$C$83</f>
        <v>#DIV/0!</v>
      </c>
    </row>
    <row r="14" spans="1:4">
      <c r="A14" s="42" t="s">
        <v>23</v>
      </c>
      <c r="B14" s="42" t="s">
        <v>24</v>
      </c>
      <c r="C14" s="43">
        <f>Orçamento!J26</f>
        <v>0</v>
      </c>
      <c r="D14" s="44" t="e">
        <f>C14/$C$83</f>
        <v>#DIV/0!</v>
      </c>
    </row>
    <row r="15" spans="1:4">
      <c r="A15" s="42" t="s">
        <v>25</v>
      </c>
      <c r="B15" s="42" t="s">
        <v>26</v>
      </c>
      <c r="C15" s="43"/>
      <c r="D15" s="44"/>
    </row>
    <row r="16" spans="1:4">
      <c r="A16" s="42" t="s">
        <v>27</v>
      </c>
      <c r="B16" s="42" t="s">
        <v>28</v>
      </c>
      <c r="C16" s="43">
        <f>Orçamento!J29</f>
        <v>0</v>
      </c>
      <c r="D16" s="44" t="e">
        <f t="shared" ref="D16:D47" si="0">C16/$C$83</f>
        <v>#DIV/0!</v>
      </c>
    </row>
    <row r="17" spans="1:4">
      <c r="A17" s="42" t="s">
        <v>29</v>
      </c>
      <c r="B17" s="42" t="s">
        <v>30</v>
      </c>
      <c r="C17" s="43">
        <f>Orçamento!J32</f>
        <v>0</v>
      </c>
      <c r="D17" s="44" t="e">
        <f t="shared" si="0"/>
        <v>#DIV/0!</v>
      </c>
    </row>
    <row r="18" spans="1:4">
      <c r="A18" s="42" t="s">
        <v>31</v>
      </c>
      <c r="B18" s="42" t="s">
        <v>32</v>
      </c>
      <c r="C18" s="43">
        <f>Orçamento!J41</f>
        <v>0</v>
      </c>
      <c r="D18" s="44" t="e">
        <f t="shared" si="0"/>
        <v>#DIV/0!</v>
      </c>
    </row>
    <row r="19" spans="1:4">
      <c r="A19" s="42" t="s">
        <v>33</v>
      </c>
      <c r="B19" s="42" t="s">
        <v>34</v>
      </c>
      <c r="C19" s="43">
        <f>Orçamento!J50</f>
        <v>0</v>
      </c>
      <c r="D19" s="44" t="e">
        <f t="shared" si="0"/>
        <v>#DIV/0!</v>
      </c>
    </row>
    <row r="20" spans="1:4">
      <c r="A20" s="42" t="s">
        <v>35</v>
      </c>
      <c r="B20" s="42" t="s">
        <v>36</v>
      </c>
      <c r="C20" s="43">
        <f>Orçamento!J60</f>
        <v>0</v>
      </c>
      <c r="D20" s="44" t="e">
        <f t="shared" si="0"/>
        <v>#DIV/0!</v>
      </c>
    </row>
    <row r="21" spans="1:4">
      <c r="A21" s="42" t="s">
        <v>37</v>
      </c>
      <c r="B21" s="42" t="s">
        <v>38</v>
      </c>
      <c r="C21" s="43">
        <f>Orçamento!J70</f>
        <v>0</v>
      </c>
      <c r="D21" s="44" t="e">
        <f t="shared" si="0"/>
        <v>#DIV/0!</v>
      </c>
    </row>
    <row r="22" spans="1:4">
      <c r="A22" s="42" t="s">
        <v>39</v>
      </c>
      <c r="B22" s="42" t="s">
        <v>40</v>
      </c>
      <c r="C22" s="43">
        <f>Orçamento!J80</f>
        <v>0</v>
      </c>
      <c r="D22" s="44" t="e">
        <f t="shared" si="0"/>
        <v>#DIV/0!</v>
      </c>
    </row>
    <row r="23" spans="1:4">
      <c r="A23" s="42" t="s">
        <v>41</v>
      </c>
      <c r="B23" s="42" t="s">
        <v>42</v>
      </c>
      <c r="C23" s="43">
        <f>Orçamento!J89</f>
        <v>0</v>
      </c>
      <c r="D23" s="44" t="e">
        <f t="shared" si="0"/>
        <v>#DIV/0!</v>
      </c>
    </row>
    <row r="24" spans="1:4">
      <c r="A24" s="42" t="s">
        <v>43</v>
      </c>
      <c r="B24" s="42" t="s">
        <v>44</v>
      </c>
      <c r="C24" s="43">
        <f>Orçamento!J93</f>
        <v>0</v>
      </c>
      <c r="D24" s="44" t="e">
        <f t="shared" si="0"/>
        <v>#DIV/0!</v>
      </c>
    </row>
    <row r="25" spans="1:4">
      <c r="A25" s="42" t="s">
        <v>45</v>
      </c>
      <c r="B25" s="42" t="s">
        <v>46</v>
      </c>
      <c r="C25" s="43">
        <f>Orçamento!J96</f>
        <v>0</v>
      </c>
      <c r="D25" s="44" t="e">
        <f t="shared" si="0"/>
        <v>#DIV/0!</v>
      </c>
    </row>
    <row r="26" spans="1:4">
      <c r="A26" s="42" t="s">
        <v>47</v>
      </c>
      <c r="B26" s="42" t="s">
        <v>48</v>
      </c>
      <c r="C26" s="43">
        <f>Orçamento!J102</f>
        <v>0</v>
      </c>
      <c r="D26" s="44" t="e">
        <f t="shared" si="0"/>
        <v>#DIV/0!</v>
      </c>
    </row>
    <row r="27" spans="1:4">
      <c r="A27" s="42" t="s">
        <v>49</v>
      </c>
      <c r="B27" s="42" t="s">
        <v>50</v>
      </c>
      <c r="C27" s="43">
        <f>Orçamento!J105</f>
        <v>0</v>
      </c>
      <c r="D27" s="44" t="e">
        <f t="shared" si="0"/>
        <v>#DIV/0!</v>
      </c>
    </row>
    <row r="28" spans="1:4">
      <c r="A28" s="42" t="s">
        <v>51</v>
      </c>
      <c r="B28" s="42" t="s">
        <v>52</v>
      </c>
      <c r="C28" s="43">
        <f>Orçamento!J115</f>
        <v>0</v>
      </c>
      <c r="D28" s="44" t="e">
        <f t="shared" si="0"/>
        <v>#DIV/0!</v>
      </c>
    </row>
    <row r="29" spans="1:4">
      <c r="A29" s="42" t="s">
        <v>53</v>
      </c>
      <c r="B29" s="42" t="s">
        <v>54</v>
      </c>
      <c r="C29" s="43">
        <f>Orçamento!J120</f>
        <v>0</v>
      </c>
      <c r="D29" s="44" t="e">
        <f t="shared" si="0"/>
        <v>#DIV/0!</v>
      </c>
    </row>
    <row r="30" spans="1:4">
      <c r="A30" s="42" t="s">
        <v>55</v>
      </c>
      <c r="B30" s="42" t="s">
        <v>56</v>
      </c>
      <c r="C30" s="43">
        <f>Orçamento!J130</f>
        <v>0</v>
      </c>
      <c r="D30" s="44" t="e">
        <f t="shared" si="0"/>
        <v>#DIV/0!</v>
      </c>
    </row>
    <row r="31" spans="1:4">
      <c r="A31" s="42" t="s">
        <v>57</v>
      </c>
      <c r="B31" s="42" t="s">
        <v>58</v>
      </c>
      <c r="C31" s="43">
        <f>Orçamento!J134</f>
        <v>0</v>
      </c>
      <c r="D31" s="44" t="e">
        <f t="shared" si="0"/>
        <v>#DIV/0!</v>
      </c>
    </row>
    <row r="32" spans="1:4">
      <c r="A32" s="42" t="s">
        <v>59</v>
      </c>
      <c r="B32" s="42" t="s">
        <v>60</v>
      </c>
      <c r="C32" s="43"/>
      <c r="D32" s="44" t="e">
        <f t="shared" si="0"/>
        <v>#DIV/0!</v>
      </c>
    </row>
    <row r="33" spans="1:4">
      <c r="A33" s="42" t="s">
        <v>61</v>
      </c>
      <c r="B33" s="42" t="s">
        <v>62</v>
      </c>
      <c r="C33" s="43">
        <f>Orçamento!J142</f>
        <v>0</v>
      </c>
      <c r="D33" s="44" t="e">
        <f t="shared" si="0"/>
        <v>#DIV/0!</v>
      </c>
    </row>
    <row r="34" spans="1:4">
      <c r="A34" s="42" t="s">
        <v>63</v>
      </c>
      <c r="B34" s="42" t="s">
        <v>64</v>
      </c>
      <c r="C34" s="43">
        <f>Orçamento!J146</f>
        <v>0</v>
      </c>
      <c r="D34" s="44" t="e">
        <f t="shared" si="0"/>
        <v>#DIV/0!</v>
      </c>
    </row>
    <row r="35" spans="1:4">
      <c r="A35" s="42" t="s">
        <v>65</v>
      </c>
      <c r="B35" s="42" t="s">
        <v>66</v>
      </c>
      <c r="C35" s="43"/>
      <c r="D35" s="44" t="e">
        <f t="shared" si="0"/>
        <v>#DIV/0!</v>
      </c>
    </row>
    <row r="36" spans="1:4">
      <c r="A36" s="42" t="s">
        <v>67</v>
      </c>
      <c r="B36" s="42" t="s">
        <v>68</v>
      </c>
      <c r="C36" s="43">
        <f>Orçamento!J150</f>
        <v>0</v>
      </c>
      <c r="D36" s="44" t="e">
        <f t="shared" si="0"/>
        <v>#DIV/0!</v>
      </c>
    </row>
    <row r="37" spans="1:4">
      <c r="A37" s="42" t="s">
        <v>69</v>
      </c>
      <c r="B37" s="42" t="s">
        <v>70</v>
      </c>
      <c r="C37" s="43">
        <f>Orçamento!J153</f>
        <v>0</v>
      </c>
      <c r="D37" s="44" t="e">
        <f t="shared" si="0"/>
        <v>#DIV/0!</v>
      </c>
    </row>
    <row r="38" spans="1:4">
      <c r="A38" s="42" t="s">
        <v>71</v>
      </c>
      <c r="B38" s="42" t="s">
        <v>72</v>
      </c>
      <c r="C38" s="43">
        <f>Orçamento!J155</f>
        <v>0</v>
      </c>
      <c r="D38" s="44" t="e">
        <f t="shared" si="0"/>
        <v>#DIV/0!</v>
      </c>
    </row>
    <row r="39" spans="1:4">
      <c r="A39" s="42" t="s">
        <v>73</v>
      </c>
      <c r="B39" s="42" t="s">
        <v>74</v>
      </c>
      <c r="C39" s="43">
        <f>Orçamento!J157</f>
        <v>0</v>
      </c>
      <c r="D39" s="44" t="e">
        <f t="shared" si="0"/>
        <v>#DIV/0!</v>
      </c>
    </row>
    <row r="40" spans="1:4">
      <c r="A40" s="42" t="s">
        <v>75</v>
      </c>
      <c r="B40" s="42" t="s">
        <v>76</v>
      </c>
      <c r="C40" s="43"/>
      <c r="D40" s="44" t="e">
        <f t="shared" si="0"/>
        <v>#DIV/0!</v>
      </c>
    </row>
    <row r="41" spans="1:4">
      <c r="A41" s="42" t="s">
        <v>77</v>
      </c>
      <c r="B41" s="42" t="s">
        <v>78</v>
      </c>
      <c r="C41" s="43">
        <f>Orçamento!J162</f>
        <v>0</v>
      </c>
      <c r="D41" s="44" t="e">
        <f t="shared" si="0"/>
        <v>#DIV/0!</v>
      </c>
    </row>
    <row r="42" spans="1:4">
      <c r="A42" s="42" t="s">
        <v>79</v>
      </c>
      <c r="B42" s="42" t="s">
        <v>80</v>
      </c>
      <c r="C42" s="43">
        <f>Orçamento!J166</f>
        <v>0</v>
      </c>
      <c r="D42" s="44" t="e">
        <f t="shared" si="0"/>
        <v>#DIV/0!</v>
      </c>
    </row>
    <row r="43" spans="1:4">
      <c r="A43" s="42" t="s">
        <v>81</v>
      </c>
      <c r="B43" s="42" t="s">
        <v>82</v>
      </c>
      <c r="C43" s="43">
        <f>Orçamento!J171</f>
        <v>0</v>
      </c>
      <c r="D43" s="44" t="e">
        <f t="shared" si="0"/>
        <v>#DIV/0!</v>
      </c>
    </row>
    <row r="44" spans="1:4">
      <c r="A44" s="42" t="s">
        <v>83</v>
      </c>
      <c r="B44" s="42" t="s">
        <v>84</v>
      </c>
      <c r="C44" s="43"/>
      <c r="D44" s="44" t="e">
        <f t="shared" si="0"/>
        <v>#DIV/0!</v>
      </c>
    </row>
    <row r="45" spans="1:4">
      <c r="A45" s="42" t="s">
        <v>85</v>
      </c>
      <c r="B45" s="42" t="s">
        <v>86</v>
      </c>
      <c r="C45" s="43">
        <f>Orçamento!J179</f>
        <v>0</v>
      </c>
      <c r="D45" s="44" t="e">
        <f t="shared" si="0"/>
        <v>#DIV/0!</v>
      </c>
    </row>
    <row r="46" spans="1:4">
      <c r="A46" s="42" t="s">
        <v>87</v>
      </c>
      <c r="B46" s="42" t="s">
        <v>64</v>
      </c>
      <c r="C46" s="43">
        <f>Orçamento!J182</f>
        <v>0</v>
      </c>
      <c r="D46" s="44" t="e">
        <f t="shared" si="0"/>
        <v>#DIV/0!</v>
      </c>
    </row>
    <row r="47" spans="1:4">
      <c r="A47" s="42" t="s">
        <v>88</v>
      </c>
      <c r="B47" s="42" t="s">
        <v>89</v>
      </c>
      <c r="C47" s="43">
        <f>Orçamento!J185</f>
        <v>0</v>
      </c>
      <c r="D47" s="44" t="e">
        <f t="shared" si="0"/>
        <v>#DIV/0!</v>
      </c>
    </row>
    <row r="48" spans="1:4">
      <c r="A48" s="42" t="s">
        <v>90</v>
      </c>
      <c r="B48" s="42" t="s">
        <v>91</v>
      </c>
      <c r="C48" s="43"/>
      <c r="D48" s="44" t="e">
        <f t="shared" ref="D48:D79" si="1">C48/$C$83</f>
        <v>#DIV/0!</v>
      </c>
    </row>
    <row r="49" spans="1:4">
      <c r="A49" s="42" t="s">
        <v>92</v>
      </c>
      <c r="B49" s="42" t="s">
        <v>93</v>
      </c>
      <c r="C49" s="43">
        <f>Orçamento!J190</f>
        <v>0</v>
      </c>
      <c r="D49" s="44" t="e">
        <f t="shared" si="1"/>
        <v>#DIV/0!</v>
      </c>
    </row>
    <row r="50" spans="1:4">
      <c r="A50" s="42" t="s">
        <v>94</v>
      </c>
      <c r="B50" s="42" t="s">
        <v>95</v>
      </c>
      <c r="C50" s="43">
        <f>Orçamento!J192</f>
        <v>0</v>
      </c>
      <c r="D50" s="44" t="e">
        <f t="shared" si="1"/>
        <v>#DIV/0!</v>
      </c>
    </row>
    <row r="51" spans="1:4">
      <c r="A51" s="42" t="s">
        <v>96</v>
      </c>
      <c r="B51" s="42" t="s">
        <v>97</v>
      </c>
      <c r="C51" s="43">
        <f>Orçamento!J195</f>
        <v>0</v>
      </c>
      <c r="D51" s="44" t="e">
        <f t="shared" si="1"/>
        <v>#DIV/0!</v>
      </c>
    </row>
    <row r="52" spans="1:4">
      <c r="A52" s="42" t="s">
        <v>98</v>
      </c>
      <c r="B52" s="42" t="s">
        <v>99</v>
      </c>
      <c r="C52" s="43">
        <f>Orçamento!J249</f>
        <v>0</v>
      </c>
      <c r="D52" s="44" t="e">
        <f t="shared" si="1"/>
        <v>#DIV/0!</v>
      </c>
    </row>
    <row r="53" spans="1:4">
      <c r="A53" s="42" t="s">
        <v>100</v>
      </c>
      <c r="B53" s="42" t="s">
        <v>101</v>
      </c>
      <c r="C53" s="43">
        <f>Orçamento!J291</f>
        <v>0</v>
      </c>
      <c r="D53" s="44" t="e">
        <f t="shared" si="1"/>
        <v>#DIV/0!</v>
      </c>
    </row>
    <row r="54" spans="1:4">
      <c r="A54" s="42" t="s">
        <v>102</v>
      </c>
      <c r="B54" s="42" t="s">
        <v>103</v>
      </c>
      <c r="C54" s="43"/>
      <c r="D54" s="44" t="e">
        <f t="shared" si="1"/>
        <v>#DIV/0!</v>
      </c>
    </row>
    <row r="55" spans="1:4">
      <c r="A55" s="42" t="s">
        <v>104</v>
      </c>
      <c r="B55" s="42" t="s">
        <v>105</v>
      </c>
      <c r="C55" s="43">
        <f>Orçamento!J303</f>
        <v>0</v>
      </c>
      <c r="D55" s="44" t="e">
        <f t="shared" si="1"/>
        <v>#DIV/0!</v>
      </c>
    </row>
    <row r="56" spans="1:4">
      <c r="A56" s="42" t="s">
        <v>106</v>
      </c>
      <c r="B56" s="42" t="s">
        <v>107</v>
      </c>
      <c r="C56" s="43">
        <f>Orçamento!J305</f>
        <v>0</v>
      </c>
      <c r="D56" s="44" t="e">
        <f t="shared" si="1"/>
        <v>#DIV/0!</v>
      </c>
    </row>
    <row r="57" spans="1:4">
      <c r="A57" s="42" t="s">
        <v>108</v>
      </c>
      <c r="B57" s="42" t="s">
        <v>109</v>
      </c>
      <c r="C57" s="43">
        <f>Orçamento!J311</f>
        <v>0</v>
      </c>
      <c r="D57" s="44" t="e">
        <f t="shared" si="1"/>
        <v>#DIV/0!</v>
      </c>
    </row>
    <row r="58" spans="1:4">
      <c r="A58" s="42" t="s">
        <v>110</v>
      </c>
      <c r="B58" s="42" t="s">
        <v>111</v>
      </c>
      <c r="C58" s="43"/>
      <c r="D58" s="44" t="e">
        <f t="shared" si="1"/>
        <v>#DIV/0!</v>
      </c>
    </row>
    <row r="59" spans="1:4">
      <c r="A59" s="42" t="s">
        <v>112</v>
      </c>
      <c r="B59" s="42" t="s">
        <v>113</v>
      </c>
      <c r="C59" s="43">
        <f>Orçamento!J319</f>
        <v>0</v>
      </c>
      <c r="D59" s="44" t="e">
        <f t="shared" si="1"/>
        <v>#DIV/0!</v>
      </c>
    </row>
    <row r="60" spans="1:4">
      <c r="A60" s="42" t="s">
        <v>114</v>
      </c>
      <c r="B60" s="42" t="s">
        <v>115</v>
      </c>
      <c r="C60" s="43">
        <f>Orçamento!J324</f>
        <v>0</v>
      </c>
      <c r="D60" s="44" t="e">
        <f t="shared" si="1"/>
        <v>#DIV/0!</v>
      </c>
    </row>
    <row r="61" spans="1:4">
      <c r="A61" s="42" t="s">
        <v>116</v>
      </c>
      <c r="B61" s="42" t="s">
        <v>117</v>
      </c>
      <c r="C61" s="43">
        <f>Orçamento!J337</f>
        <v>0</v>
      </c>
      <c r="D61" s="44" t="e">
        <f t="shared" si="1"/>
        <v>#DIV/0!</v>
      </c>
    </row>
    <row r="62" spans="1:4">
      <c r="A62" s="42" t="s">
        <v>118</v>
      </c>
      <c r="B62" s="42" t="s">
        <v>119</v>
      </c>
      <c r="C62" s="43">
        <f>Orçamento!J369</f>
        <v>0</v>
      </c>
      <c r="D62" s="44" t="e">
        <f t="shared" si="1"/>
        <v>#DIV/0!</v>
      </c>
    </row>
    <row r="63" spans="1:4">
      <c r="A63" s="42" t="s">
        <v>120</v>
      </c>
      <c r="B63" s="42" t="s">
        <v>121</v>
      </c>
      <c r="C63" s="43">
        <f>Orçamento!J372</f>
        <v>0</v>
      </c>
      <c r="D63" s="44" t="e">
        <f t="shared" si="1"/>
        <v>#DIV/0!</v>
      </c>
    </row>
    <row r="64" spans="1:4">
      <c r="A64" s="42" t="s">
        <v>122</v>
      </c>
      <c r="B64" s="42" t="s">
        <v>123</v>
      </c>
      <c r="C64" s="43">
        <f>Orçamento!J395</f>
        <v>0</v>
      </c>
      <c r="D64" s="44" t="e">
        <f t="shared" si="1"/>
        <v>#DIV/0!</v>
      </c>
    </row>
    <row r="65" spans="1:4">
      <c r="A65" s="42" t="s">
        <v>124</v>
      </c>
      <c r="B65" s="42" t="s">
        <v>125</v>
      </c>
      <c r="C65" s="43">
        <f>Orçamento!J414</f>
        <v>0</v>
      </c>
      <c r="D65" s="44" t="e">
        <f t="shared" si="1"/>
        <v>#DIV/0!</v>
      </c>
    </row>
    <row r="66" spans="1:4">
      <c r="A66" s="42" t="s">
        <v>126</v>
      </c>
      <c r="B66" s="42" t="s">
        <v>127</v>
      </c>
      <c r="C66" s="43">
        <f>Orçamento!J422</f>
        <v>0</v>
      </c>
      <c r="D66" s="44" t="e">
        <f t="shared" si="1"/>
        <v>#DIV/0!</v>
      </c>
    </row>
    <row r="67" spans="1:4">
      <c r="A67" s="42" t="s">
        <v>128</v>
      </c>
      <c r="B67" s="42" t="s">
        <v>129</v>
      </c>
      <c r="C67" s="43">
        <f>Orçamento!J426</f>
        <v>0</v>
      </c>
      <c r="D67" s="44" t="e">
        <f t="shared" si="1"/>
        <v>#DIV/0!</v>
      </c>
    </row>
    <row r="68" spans="1:4">
      <c r="A68" s="42" t="s">
        <v>130</v>
      </c>
      <c r="B68" s="42" t="s">
        <v>131</v>
      </c>
      <c r="C68" s="43"/>
      <c r="D68" s="44" t="e">
        <f t="shared" si="1"/>
        <v>#DIV/0!</v>
      </c>
    </row>
    <row r="69" spans="1:4">
      <c r="A69" s="42" t="s">
        <v>132</v>
      </c>
      <c r="B69" s="42" t="s">
        <v>133</v>
      </c>
      <c r="C69" s="43">
        <f>Orçamento!J429</f>
        <v>0</v>
      </c>
      <c r="D69" s="44" t="e">
        <f t="shared" si="1"/>
        <v>#DIV/0!</v>
      </c>
    </row>
    <row r="70" spans="1:4">
      <c r="A70" s="42" t="s">
        <v>134</v>
      </c>
      <c r="B70" s="42" t="s">
        <v>135</v>
      </c>
      <c r="C70" s="43">
        <f>Orçamento!J442</f>
        <v>0</v>
      </c>
      <c r="D70" s="44" t="e">
        <f t="shared" si="1"/>
        <v>#DIV/0!</v>
      </c>
    </row>
    <row r="71" spans="1:4">
      <c r="A71" s="42" t="s">
        <v>136</v>
      </c>
      <c r="B71" s="42" t="s">
        <v>137</v>
      </c>
      <c r="C71" s="43">
        <f>Orçamento!J459</f>
        <v>0</v>
      </c>
      <c r="D71" s="44" t="e">
        <f t="shared" si="1"/>
        <v>#DIV/0!</v>
      </c>
    </row>
    <row r="72" spans="1:4">
      <c r="A72" s="42" t="s">
        <v>138</v>
      </c>
      <c r="B72" s="42" t="s">
        <v>139</v>
      </c>
      <c r="C72" s="43">
        <f>Orçamento!J474</f>
        <v>0</v>
      </c>
      <c r="D72" s="44" t="e">
        <f t="shared" si="1"/>
        <v>#DIV/0!</v>
      </c>
    </row>
    <row r="73" spans="1:4">
      <c r="A73" s="42" t="s">
        <v>140</v>
      </c>
      <c r="B73" s="42" t="s">
        <v>141</v>
      </c>
      <c r="C73" s="43"/>
      <c r="D73" s="44" t="e">
        <f t="shared" si="1"/>
        <v>#DIV/0!</v>
      </c>
    </row>
    <row r="74" spans="1:4">
      <c r="A74" s="42" t="s">
        <v>142</v>
      </c>
      <c r="B74" s="42" t="s">
        <v>143</v>
      </c>
      <c r="C74" s="43">
        <f>Orçamento!J492</f>
        <v>0</v>
      </c>
      <c r="D74" s="44" t="e">
        <f t="shared" si="1"/>
        <v>#DIV/0!</v>
      </c>
    </row>
    <row r="75" spans="1:4">
      <c r="A75" s="42" t="s">
        <v>144</v>
      </c>
      <c r="B75" s="42" t="s">
        <v>145</v>
      </c>
      <c r="C75" s="43">
        <f>Orçamento!J495</f>
        <v>0</v>
      </c>
      <c r="D75" s="44" t="e">
        <f t="shared" si="1"/>
        <v>#DIV/0!</v>
      </c>
    </row>
    <row r="76" spans="1:4">
      <c r="A76" s="42" t="s">
        <v>146</v>
      </c>
      <c r="B76" s="42" t="s">
        <v>147</v>
      </c>
      <c r="C76" s="43"/>
      <c r="D76" s="44" t="e">
        <f t="shared" si="1"/>
        <v>#DIV/0!</v>
      </c>
    </row>
    <row r="77" spans="1:4">
      <c r="A77" s="42" t="s">
        <v>148</v>
      </c>
      <c r="B77" s="42" t="s">
        <v>149</v>
      </c>
      <c r="C77" s="43">
        <f>Orçamento!J501</f>
        <v>0</v>
      </c>
      <c r="D77" s="44" t="e">
        <f t="shared" si="1"/>
        <v>#DIV/0!</v>
      </c>
    </row>
    <row r="78" spans="1:4">
      <c r="A78" s="42" t="s">
        <v>150</v>
      </c>
      <c r="B78" s="42" t="s">
        <v>66</v>
      </c>
      <c r="C78" s="43">
        <f>Orçamento!J503</f>
        <v>0</v>
      </c>
      <c r="D78" s="44" t="e">
        <f t="shared" si="1"/>
        <v>#DIV/0!</v>
      </c>
    </row>
    <row r="79" spans="1:4">
      <c r="A79" s="42" t="s">
        <v>151</v>
      </c>
      <c r="B79" s="42" t="s">
        <v>152</v>
      </c>
      <c r="C79" s="43">
        <f>Orçamento!J507</f>
        <v>0</v>
      </c>
      <c r="D79" s="44" t="e">
        <f t="shared" si="1"/>
        <v>#DIV/0!</v>
      </c>
    </row>
    <row r="80" spans="1:4">
      <c r="A80" s="42" t="s">
        <v>153</v>
      </c>
      <c r="B80" s="42" t="s">
        <v>154</v>
      </c>
      <c r="C80" s="43">
        <f>Orçamento!J511</f>
        <v>0</v>
      </c>
      <c r="D80" s="44" t="e">
        <f t="shared" ref="D80:D111" si="2">C80/$C$83</f>
        <v>#DIV/0!</v>
      </c>
    </row>
    <row r="81" spans="1:4">
      <c r="A81" s="42" t="s">
        <v>155</v>
      </c>
      <c r="B81" s="42" t="s">
        <v>156</v>
      </c>
      <c r="C81" s="43">
        <f>Orçamento!J514</f>
        <v>0</v>
      </c>
      <c r="D81" s="44" t="e">
        <f t="shared" si="2"/>
        <v>#DIV/0!</v>
      </c>
    </row>
    <row r="82" spans="1:4">
      <c r="A82" s="42" t="s">
        <v>157</v>
      </c>
      <c r="B82" s="42" t="s">
        <v>158</v>
      </c>
      <c r="C82" s="43">
        <f>Orçamento!J517</f>
        <v>0</v>
      </c>
      <c r="D82" s="44" t="e">
        <f t="shared" si="2"/>
        <v>#DIV/0!</v>
      </c>
    </row>
    <row r="83" spans="1:4" ht="15.75">
      <c r="B83" s="45" t="s">
        <v>159</v>
      </c>
      <c r="C83" s="46">
        <f>SUM(C11:C82)</f>
        <v>0</v>
      </c>
      <c r="D83" s="47" t="e">
        <f>SUM(D11:D82)</f>
        <v>#DIV/0!</v>
      </c>
    </row>
  </sheetData>
  <mergeCells count="6">
    <mergeCell ref="A1:D2"/>
    <mergeCell ref="C5:C6"/>
    <mergeCell ref="D5:D6"/>
    <mergeCell ref="A7:A8"/>
    <mergeCell ref="B7:B8"/>
    <mergeCell ref="C7:D8"/>
  </mergeCells>
  <printOptions horizontalCentered="1"/>
  <pageMargins left="0.23611111111111099" right="0.23611111111111099" top="0.66944444444444395" bottom="0.31527777777777799" header="0.51180555555555496" footer="0.31527777777777799"/>
  <pageSetup paperSize="9" scale="60" orientation="portrait" horizontalDpi="300" verticalDpi="300"/>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H524"/>
  <sheetViews>
    <sheetView showZeros="0" tabSelected="1" topLeftCell="A430" zoomScale="80" zoomScaleNormal="80" zoomScalePageLayoutView="80" workbookViewId="0">
      <selection activeCell="H522" sqref="H522"/>
    </sheetView>
  </sheetViews>
  <sheetFormatPr defaultColWidth="9.28515625" defaultRowHeight="17.25"/>
  <cols>
    <col min="1" max="1" width="11.42578125" style="48" customWidth="1"/>
    <col min="2" max="2" width="25.7109375" style="48" customWidth="1"/>
    <col min="3" max="3" width="11.42578125" style="49" customWidth="1"/>
    <col min="4" max="4" width="68.5703125" style="50" customWidth="1"/>
    <col min="5" max="5" width="9.140625" style="48" customWidth="1"/>
    <col min="6" max="6" width="14.85546875" style="51" customWidth="1"/>
    <col min="7" max="7" width="16" style="52" customWidth="1"/>
    <col min="8" max="8" width="14.85546875" style="52" customWidth="1"/>
    <col min="9" max="9" width="14.85546875" style="49" customWidth="1"/>
    <col min="10" max="10" width="14.85546875" style="52" customWidth="1"/>
    <col min="11" max="11" width="9.28515625" style="48"/>
    <col min="12" max="12" width="11" style="48" customWidth="1"/>
    <col min="13" max="14" width="9.85546875" style="48" customWidth="1"/>
    <col min="15" max="82" width="9.28515625" style="48"/>
    <col min="83" max="996" width="9.28515625" style="53"/>
  </cols>
  <sheetData>
    <row r="1" spans="1:82" ht="20.100000000000001" customHeight="1">
      <c r="A1" s="6" t="str">
        <f>Capa!A19</f>
        <v>CONSTRUÇÃO
ABRIGO DA CRIANÇA</v>
      </c>
      <c r="B1" s="6"/>
      <c r="C1" s="6"/>
      <c r="D1" s="6"/>
      <c r="E1" s="6"/>
      <c r="F1" s="6"/>
      <c r="G1" s="6"/>
      <c r="H1" s="6"/>
      <c r="I1" s="6"/>
      <c r="J1" s="6"/>
    </row>
    <row r="2" spans="1:82" ht="20.100000000000001" customHeight="1">
      <c r="A2" s="54" t="str">
        <f>Resumo!$A$3</f>
        <v xml:space="preserve">Proprietário: </v>
      </c>
      <c r="B2" s="55" t="str">
        <f>Resumo!$B$3</f>
        <v>Municipio de Sorriso</v>
      </c>
      <c r="C2" s="56"/>
      <c r="D2" s="57"/>
      <c r="E2" s="5" t="str">
        <f>Resumo!B83</f>
        <v>TOTAL</v>
      </c>
      <c r="F2" s="5"/>
      <c r="G2" s="59">
        <f>$I$523</f>
        <v>0</v>
      </c>
      <c r="H2" s="56"/>
      <c r="I2" s="58" t="str">
        <f>Resumo!$C$3</f>
        <v>Data:</v>
      </c>
      <c r="J2" s="60">
        <f>Resumo!$D$3</f>
        <v>44722</v>
      </c>
    </row>
    <row r="3" spans="1:82" ht="20.100000000000001" customHeight="1">
      <c r="A3" s="61" t="str">
        <f>Resumo!$A$4</f>
        <v>Obra:</v>
      </c>
      <c r="B3" s="32" t="str">
        <f>Resumo!$B$4</f>
        <v>Construção de Abrigo da Criança</v>
      </c>
      <c r="C3" s="32"/>
      <c r="D3" s="32"/>
      <c r="E3" s="4" t="s">
        <v>160</v>
      </c>
      <c r="F3" s="4"/>
      <c r="G3" s="59">
        <f>G2/B5</f>
        <v>0</v>
      </c>
      <c r="H3" s="4" t="s">
        <v>161</v>
      </c>
      <c r="I3" s="4"/>
      <c r="J3" s="62">
        <f>'BDI - Serviços'!I24</f>
        <v>0.26369999999999999</v>
      </c>
    </row>
    <row r="4" spans="1:82" ht="20.100000000000001" customHeight="1">
      <c r="A4" s="63" t="str">
        <f>Resumo!$A$5</f>
        <v>Local:</v>
      </c>
      <c r="B4" s="64" t="str">
        <f>Resumo!$B$5</f>
        <v>Sorriso MT</v>
      </c>
      <c r="C4" s="64"/>
      <c r="D4" s="64"/>
      <c r="E4" s="64"/>
      <c r="F4" s="65"/>
      <c r="G4" s="66"/>
      <c r="H4" s="3" t="s">
        <v>162</v>
      </c>
      <c r="I4" s="3"/>
      <c r="J4" s="67">
        <f>'BDI-Equipamentos'!I24</f>
        <v>0.1278</v>
      </c>
    </row>
    <row r="5" spans="1:82" ht="29.25" customHeight="1">
      <c r="A5" s="68" t="s">
        <v>163</v>
      </c>
      <c r="B5" s="38">
        <v>2099.66</v>
      </c>
      <c r="C5" s="69"/>
      <c r="D5" s="70"/>
      <c r="E5" s="64"/>
      <c r="F5" s="64"/>
      <c r="G5" s="69"/>
      <c r="H5" s="71"/>
      <c r="I5" s="72" t="str">
        <f>Resumo!$C$5</f>
        <v>Referência:</v>
      </c>
      <c r="J5" s="73" t="str">
        <f>Resumo!$D$5</f>
        <v xml:space="preserve">ABRIL/2022 - DESONERADO </v>
      </c>
    </row>
    <row r="6" spans="1:82" ht="51" customHeight="1">
      <c r="A6" s="74" t="str">
        <f>Resumo!$A$7</f>
        <v xml:space="preserve">Responsável Técnico: </v>
      </c>
      <c r="B6" s="2" t="str">
        <f>Resumo!$B$7</f>
        <v>Delcio Mueller</v>
      </c>
      <c r="C6" s="2"/>
      <c r="D6" s="2"/>
      <c r="E6" s="1" t="s">
        <v>164</v>
      </c>
      <c r="F6" s="1"/>
      <c r="G6" s="1"/>
      <c r="H6" s="1"/>
      <c r="I6" s="1"/>
      <c r="J6" s="1"/>
    </row>
    <row r="7" spans="1:82" ht="12" customHeight="1">
      <c r="A7" s="75"/>
      <c r="B7" s="76"/>
      <c r="C7" s="76"/>
      <c r="D7" s="77"/>
      <c r="E7" s="78"/>
      <c r="F7" s="79"/>
      <c r="G7" s="80"/>
      <c r="H7" s="80"/>
      <c r="I7" s="81"/>
      <c r="J7" s="80"/>
    </row>
    <row r="8" spans="1:82" ht="17.25" customHeight="1">
      <c r="A8" s="251" t="s">
        <v>165</v>
      </c>
      <c r="B8" s="252" t="s">
        <v>166</v>
      </c>
      <c r="C8" s="251" t="s">
        <v>167</v>
      </c>
      <c r="D8" s="253" t="s">
        <v>168</v>
      </c>
      <c r="E8" s="252" t="s">
        <v>169</v>
      </c>
      <c r="F8" s="254" t="s">
        <v>170</v>
      </c>
      <c r="G8" s="86"/>
      <c r="H8" s="255" t="s">
        <v>171</v>
      </c>
      <c r="I8" s="255"/>
      <c r="J8" s="255"/>
    </row>
    <row r="9" spans="1:82" s="53" customFormat="1" ht="51.75">
      <c r="A9" s="251"/>
      <c r="B9" s="252"/>
      <c r="C9" s="251"/>
      <c r="D9" s="253"/>
      <c r="E9" s="252"/>
      <c r="F9" s="254"/>
      <c r="G9" s="87" t="s">
        <v>172</v>
      </c>
      <c r="H9" s="87" t="s">
        <v>173</v>
      </c>
      <c r="I9" s="88" t="s">
        <v>174</v>
      </c>
      <c r="J9" s="89" t="s">
        <v>175</v>
      </c>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row>
    <row r="10" spans="1:82" s="53" customFormat="1">
      <c r="A10" s="82"/>
      <c r="B10" s="83"/>
      <c r="C10" s="82"/>
      <c r="D10" s="84"/>
      <c r="E10" s="83"/>
      <c r="F10" s="85"/>
      <c r="G10" s="87"/>
      <c r="H10" s="87"/>
      <c r="I10" s="88"/>
      <c r="J10" s="89"/>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row>
    <row r="11" spans="1:82" s="97" customFormat="1">
      <c r="A11" s="90"/>
      <c r="B11" s="90"/>
      <c r="C11" s="90" t="s">
        <v>17</v>
      </c>
      <c r="D11" s="91" t="s">
        <v>18</v>
      </c>
      <c r="E11" s="91"/>
      <c r="F11" s="90"/>
      <c r="G11" s="92"/>
      <c r="H11" s="93"/>
      <c r="I11" s="90"/>
      <c r="J11" s="94">
        <f>SUM(J12:J13)</f>
        <v>0</v>
      </c>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row>
    <row r="12" spans="1:82" s="97" customFormat="1" ht="25.5">
      <c r="A12" s="42" t="s">
        <v>176</v>
      </c>
      <c r="B12" s="42" t="s">
        <v>177</v>
      </c>
      <c r="C12" s="42" t="s">
        <v>178</v>
      </c>
      <c r="D12" s="98" t="s">
        <v>179</v>
      </c>
      <c r="E12" s="99" t="s">
        <v>180</v>
      </c>
      <c r="F12" s="42">
        <v>2880</v>
      </c>
      <c r="G12" s="100">
        <f>$J$3</f>
        <v>0.26369999999999999</v>
      </c>
      <c r="H12" s="101">
        <v>0</v>
      </c>
      <c r="I12" s="43">
        <f>TRUNC((H12+(H12*G12)),2)</f>
        <v>0</v>
      </c>
      <c r="J12" s="43">
        <f>TRUNC((F12*I12),2)</f>
        <v>0</v>
      </c>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row>
    <row r="13" spans="1:82" s="97" customFormat="1">
      <c r="A13" s="42" t="s">
        <v>181</v>
      </c>
      <c r="B13" s="42" t="s">
        <v>182</v>
      </c>
      <c r="C13" s="42" t="s">
        <v>183</v>
      </c>
      <c r="D13" s="98" t="s">
        <v>184</v>
      </c>
      <c r="E13" s="99" t="s">
        <v>185</v>
      </c>
      <c r="F13" s="42">
        <v>1</v>
      </c>
      <c r="G13" s="100">
        <f>$J$3</f>
        <v>0.26369999999999999</v>
      </c>
      <c r="H13" s="101">
        <v>0</v>
      </c>
      <c r="I13" s="43">
        <f>TRUNC((H13+(H13*G13)),2)</f>
        <v>0</v>
      </c>
      <c r="J13" s="43">
        <f>TRUNC((F13*I13),2)</f>
        <v>0</v>
      </c>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row>
    <row r="14" spans="1:82" s="97" customFormat="1">
      <c r="A14" s="90"/>
      <c r="B14" s="90"/>
      <c r="C14" s="90" t="s">
        <v>19</v>
      </c>
      <c r="D14" s="91" t="s">
        <v>20</v>
      </c>
      <c r="E14" s="91"/>
      <c r="F14" s="90"/>
      <c r="G14" s="90"/>
      <c r="H14" s="93"/>
      <c r="I14" s="90"/>
      <c r="J14" s="94">
        <f>SUM(J15:J21)</f>
        <v>0</v>
      </c>
      <c r="K14" s="95"/>
      <c r="L14" s="95"/>
      <c r="M14" s="102"/>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row>
    <row r="15" spans="1:82" s="97" customFormat="1" ht="25.5">
      <c r="A15" s="42" t="s">
        <v>186</v>
      </c>
      <c r="B15" s="42" t="s">
        <v>177</v>
      </c>
      <c r="C15" s="42" t="s">
        <v>187</v>
      </c>
      <c r="D15" s="98" t="s">
        <v>188</v>
      </c>
      <c r="E15" s="99" t="s">
        <v>189</v>
      </c>
      <c r="F15" s="42">
        <v>20</v>
      </c>
      <c r="G15" s="100">
        <f t="shared" ref="G15:G21" si="0">$J$3</f>
        <v>0.26369999999999999</v>
      </c>
      <c r="H15" s="101">
        <v>0</v>
      </c>
      <c r="I15" s="43">
        <f t="shared" ref="I15:I21" si="1">TRUNC((H15+(H15*G15)),2)</f>
        <v>0</v>
      </c>
      <c r="J15" s="43">
        <f t="shared" ref="J15:J21" si="2">TRUNC((F15*I15),2)</f>
        <v>0</v>
      </c>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row>
    <row r="16" spans="1:82" s="97" customFormat="1" ht="38.25">
      <c r="A16" s="42" t="s">
        <v>190</v>
      </c>
      <c r="B16" s="42" t="s">
        <v>177</v>
      </c>
      <c r="C16" s="42" t="s">
        <v>191</v>
      </c>
      <c r="D16" s="98" t="s">
        <v>192</v>
      </c>
      <c r="E16" s="99" t="s">
        <v>189</v>
      </c>
      <c r="F16" s="42">
        <v>14.7</v>
      </c>
      <c r="G16" s="100">
        <f t="shared" si="0"/>
        <v>0.26369999999999999</v>
      </c>
      <c r="H16" s="101">
        <v>0</v>
      </c>
      <c r="I16" s="43">
        <f t="shared" si="1"/>
        <v>0</v>
      </c>
      <c r="J16" s="43">
        <f t="shared" si="2"/>
        <v>0</v>
      </c>
      <c r="K16" s="95"/>
      <c r="L16" s="95"/>
      <c r="M16" s="103"/>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row>
    <row r="17" spans="1:82" s="97" customFormat="1" ht="38.25">
      <c r="A17" s="42" t="s">
        <v>193</v>
      </c>
      <c r="B17" s="42" t="s">
        <v>177</v>
      </c>
      <c r="C17" s="42" t="s">
        <v>194</v>
      </c>
      <c r="D17" s="98" t="s">
        <v>195</v>
      </c>
      <c r="E17" s="99" t="s">
        <v>189</v>
      </c>
      <c r="F17" s="42">
        <v>20</v>
      </c>
      <c r="G17" s="100">
        <f t="shared" si="0"/>
        <v>0.26369999999999999</v>
      </c>
      <c r="H17" s="101">
        <v>0</v>
      </c>
      <c r="I17" s="43">
        <f t="shared" si="1"/>
        <v>0</v>
      </c>
      <c r="J17" s="43">
        <f t="shared" si="2"/>
        <v>0</v>
      </c>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row>
    <row r="18" spans="1:82" s="97" customFormat="1" ht="38.25">
      <c r="A18" s="42" t="s">
        <v>196</v>
      </c>
      <c r="B18" s="42" t="s">
        <v>177</v>
      </c>
      <c r="C18" s="42" t="s">
        <v>197</v>
      </c>
      <c r="D18" s="98" t="s">
        <v>198</v>
      </c>
      <c r="E18" s="99" t="s">
        <v>189</v>
      </c>
      <c r="F18" s="42">
        <v>20</v>
      </c>
      <c r="G18" s="100">
        <f t="shared" si="0"/>
        <v>0.26369999999999999</v>
      </c>
      <c r="H18" s="101">
        <v>0</v>
      </c>
      <c r="I18" s="43">
        <f t="shared" si="1"/>
        <v>0</v>
      </c>
      <c r="J18" s="43">
        <f t="shared" si="2"/>
        <v>0</v>
      </c>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row>
    <row r="19" spans="1:82" s="97" customFormat="1" ht="38.25">
      <c r="A19" s="42" t="s">
        <v>199</v>
      </c>
      <c r="B19" s="42" t="s">
        <v>177</v>
      </c>
      <c r="C19" s="42" t="s">
        <v>200</v>
      </c>
      <c r="D19" s="98" t="s">
        <v>201</v>
      </c>
      <c r="E19" s="99" t="s">
        <v>185</v>
      </c>
      <c r="F19" s="42">
        <v>1</v>
      </c>
      <c r="G19" s="100">
        <f t="shared" si="0"/>
        <v>0.26369999999999999</v>
      </c>
      <c r="H19" s="101">
        <v>0</v>
      </c>
      <c r="I19" s="43">
        <f t="shared" si="1"/>
        <v>0</v>
      </c>
      <c r="J19" s="43">
        <f t="shared" si="2"/>
        <v>0</v>
      </c>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row>
    <row r="20" spans="1:82" s="97" customFormat="1">
      <c r="A20" s="42" t="s">
        <v>202</v>
      </c>
      <c r="B20" s="42" t="s">
        <v>177</v>
      </c>
      <c r="C20" s="42" t="s">
        <v>203</v>
      </c>
      <c r="D20" s="98" t="s">
        <v>204</v>
      </c>
      <c r="E20" s="99" t="s">
        <v>189</v>
      </c>
      <c r="F20" s="42">
        <v>557.5</v>
      </c>
      <c r="G20" s="100">
        <f t="shared" si="0"/>
        <v>0.26369999999999999</v>
      </c>
      <c r="H20" s="101">
        <v>0</v>
      </c>
      <c r="I20" s="43">
        <f t="shared" si="1"/>
        <v>0</v>
      </c>
      <c r="J20" s="43">
        <f t="shared" si="2"/>
        <v>0</v>
      </c>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row>
    <row r="21" spans="1:82" s="97" customFormat="1" ht="38.25">
      <c r="A21" s="42" t="s">
        <v>205</v>
      </c>
      <c r="B21" s="42" t="s">
        <v>177</v>
      </c>
      <c r="C21" s="42" t="s">
        <v>206</v>
      </c>
      <c r="D21" s="98" t="s">
        <v>207</v>
      </c>
      <c r="E21" s="99" t="s">
        <v>189</v>
      </c>
      <c r="F21" s="42">
        <v>2550</v>
      </c>
      <c r="G21" s="100">
        <f t="shared" si="0"/>
        <v>0.26369999999999999</v>
      </c>
      <c r="H21" s="101">
        <v>0</v>
      </c>
      <c r="I21" s="43">
        <f t="shared" si="1"/>
        <v>0</v>
      </c>
      <c r="J21" s="43">
        <f t="shared" si="2"/>
        <v>0</v>
      </c>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row>
    <row r="22" spans="1:82" s="97" customFormat="1">
      <c r="A22" s="90"/>
      <c r="B22" s="90"/>
      <c r="C22" s="90" t="s">
        <v>21</v>
      </c>
      <c r="D22" s="91" t="s">
        <v>22</v>
      </c>
      <c r="E22" s="91"/>
      <c r="F22" s="90"/>
      <c r="G22" s="90"/>
      <c r="H22" s="93"/>
      <c r="I22" s="90"/>
      <c r="J22" s="94">
        <f>SUM(J23:J25)</f>
        <v>0</v>
      </c>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row>
    <row r="23" spans="1:82" s="97" customFormat="1" ht="25.5">
      <c r="A23" s="42" t="s">
        <v>208</v>
      </c>
      <c r="B23" s="42" t="s">
        <v>177</v>
      </c>
      <c r="C23" s="42" t="s">
        <v>209</v>
      </c>
      <c r="D23" s="98" t="s">
        <v>210</v>
      </c>
      <c r="E23" s="99" t="s">
        <v>211</v>
      </c>
      <c r="F23" s="42">
        <v>106.08</v>
      </c>
      <c r="G23" s="100">
        <f>$J$3</f>
        <v>0.26369999999999999</v>
      </c>
      <c r="H23" s="101">
        <v>0</v>
      </c>
      <c r="I23" s="43">
        <f>TRUNC((H23+(H23*G23)),2)</f>
        <v>0</v>
      </c>
      <c r="J23" s="43">
        <f>TRUNC((F23*I23),2)</f>
        <v>0</v>
      </c>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row>
    <row r="24" spans="1:82" s="97" customFormat="1" ht="38.25">
      <c r="A24" s="42" t="s">
        <v>212</v>
      </c>
      <c r="B24" s="42" t="s">
        <v>177</v>
      </c>
      <c r="C24" s="42" t="s">
        <v>213</v>
      </c>
      <c r="D24" s="98" t="s">
        <v>214</v>
      </c>
      <c r="E24" s="99" t="s">
        <v>211</v>
      </c>
      <c r="F24" s="42">
        <v>1335.27</v>
      </c>
      <c r="G24" s="100">
        <f>$J$3</f>
        <v>0.26369999999999999</v>
      </c>
      <c r="H24" s="101">
        <v>0</v>
      </c>
      <c r="I24" s="43">
        <f>TRUNC((H24+(H24*G24)),2)</f>
        <v>0</v>
      </c>
      <c r="J24" s="43">
        <f>TRUNC((F24*I24),2)</f>
        <v>0</v>
      </c>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row>
    <row r="25" spans="1:82" s="97" customFormat="1" ht="25.5">
      <c r="A25" s="42" t="s">
        <v>215</v>
      </c>
      <c r="B25" s="42" t="s">
        <v>177</v>
      </c>
      <c r="C25" s="42" t="s">
        <v>216</v>
      </c>
      <c r="D25" s="98" t="s">
        <v>217</v>
      </c>
      <c r="E25" s="99" t="s">
        <v>218</v>
      </c>
      <c r="F25" s="42">
        <v>11231.1</v>
      </c>
      <c r="G25" s="100">
        <f>$J$3</f>
        <v>0.26369999999999999</v>
      </c>
      <c r="H25" s="101">
        <v>0</v>
      </c>
      <c r="I25" s="43">
        <f>TRUNC((H25+(H25*G25)),2)</f>
        <v>0</v>
      </c>
      <c r="J25" s="43">
        <f>TRUNC((F25*I25),2)</f>
        <v>0</v>
      </c>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row>
    <row r="26" spans="1:82" s="97" customFormat="1">
      <c r="A26" s="90"/>
      <c r="B26" s="90"/>
      <c r="C26" s="90" t="s">
        <v>23</v>
      </c>
      <c r="D26" s="91" t="s">
        <v>24</v>
      </c>
      <c r="E26" s="91"/>
      <c r="F26" s="90"/>
      <c r="G26" s="90"/>
      <c r="H26" s="93"/>
      <c r="I26" s="90"/>
      <c r="J26" s="94">
        <f>J27</f>
        <v>0</v>
      </c>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row>
    <row r="27" spans="1:82" s="97" customFormat="1" ht="38.25">
      <c r="A27" s="42" t="s">
        <v>219</v>
      </c>
      <c r="B27" s="42" t="s">
        <v>177</v>
      </c>
      <c r="C27" s="42" t="s">
        <v>220</v>
      </c>
      <c r="D27" s="98" t="s">
        <v>221</v>
      </c>
      <c r="E27" s="99" t="s">
        <v>222</v>
      </c>
      <c r="F27" s="42">
        <v>194.74</v>
      </c>
      <c r="G27" s="100">
        <f>$J$3</f>
        <v>0.26369999999999999</v>
      </c>
      <c r="H27" s="101">
        <v>0</v>
      </c>
      <c r="I27" s="43">
        <f>TRUNC((H27+(H27*G27)),2)</f>
        <v>0</v>
      </c>
      <c r="J27" s="43">
        <f>TRUNC((F27*I27),2)</f>
        <v>0</v>
      </c>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row>
    <row r="28" spans="1:82" s="97" customFormat="1">
      <c r="A28" s="90"/>
      <c r="B28" s="90"/>
      <c r="C28" s="90" t="s">
        <v>25</v>
      </c>
      <c r="D28" s="91" t="s">
        <v>26</v>
      </c>
      <c r="E28" s="91"/>
      <c r="F28" s="90"/>
      <c r="G28" s="90"/>
      <c r="H28" s="93"/>
      <c r="I28" s="90"/>
      <c r="J28" s="94">
        <f>J29+J32+J41+J50+J60+J70+J80+J89+J93+J96+J102+J105+J115+J120+J130</f>
        <v>0</v>
      </c>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row>
    <row r="29" spans="1:82" s="97" customFormat="1">
      <c r="A29" s="90"/>
      <c r="B29" s="90"/>
      <c r="C29" s="90" t="s">
        <v>27</v>
      </c>
      <c r="D29" s="91" t="s">
        <v>28</v>
      </c>
      <c r="E29" s="91"/>
      <c r="F29" s="90"/>
      <c r="G29" s="90"/>
      <c r="H29" s="93"/>
      <c r="I29" s="90"/>
      <c r="J29" s="94">
        <f>SUM(J30:J31)</f>
        <v>0</v>
      </c>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row>
    <row r="30" spans="1:82" s="97" customFormat="1" ht="38.25">
      <c r="A30" s="42" t="s">
        <v>223</v>
      </c>
      <c r="B30" s="42" t="s">
        <v>182</v>
      </c>
      <c r="C30" s="42" t="s">
        <v>224</v>
      </c>
      <c r="D30" s="98" t="s">
        <v>225</v>
      </c>
      <c r="E30" s="99" t="s">
        <v>222</v>
      </c>
      <c r="F30" s="42">
        <v>1984</v>
      </c>
      <c r="G30" s="100">
        <f>$J$3</f>
        <v>0.26369999999999999</v>
      </c>
      <c r="H30" s="101">
        <v>0</v>
      </c>
      <c r="I30" s="43">
        <f>TRUNC((H30+(H30*G30)),2)</f>
        <v>0</v>
      </c>
      <c r="J30" s="43">
        <f>TRUNC((F30*I30),2)</f>
        <v>0</v>
      </c>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row>
    <row r="31" spans="1:82" s="97" customFormat="1" ht="25.5">
      <c r="A31" s="42" t="s">
        <v>226</v>
      </c>
      <c r="B31" s="42" t="s">
        <v>177</v>
      </c>
      <c r="C31" s="42" t="s">
        <v>227</v>
      </c>
      <c r="D31" s="98" t="s">
        <v>228</v>
      </c>
      <c r="E31" s="99" t="s">
        <v>185</v>
      </c>
      <c r="F31" s="42">
        <v>124</v>
      </c>
      <c r="G31" s="100">
        <f>$J$3</f>
        <v>0.26369999999999999</v>
      </c>
      <c r="H31" s="101">
        <v>0</v>
      </c>
      <c r="I31" s="43">
        <f>TRUNC((H31+(H31*G31)),2)</f>
        <v>0</v>
      </c>
      <c r="J31" s="43">
        <f>TRUNC((F31*I31),2)</f>
        <v>0</v>
      </c>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row>
    <row r="32" spans="1:82" s="97" customFormat="1">
      <c r="A32" s="90"/>
      <c r="B32" s="90"/>
      <c r="C32" s="90" t="s">
        <v>29</v>
      </c>
      <c r="D32" s="91" t="s">
        <v>30</v>
      </c>
      <c r="E32" s="91"/>
      <c r="F32" s="90"/>
      <c r="G32" s="90"/>
      <c r="H32" s="93"/>
      <c r="I32" s="90"/>
      <c r="J32" s="94">
        <f>SUM(J33:J40)</f>
        <v>0</v>
      </c>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row>
    <row r="33" spans="1:82" s="97" customFormat="1" ht="25.5">
      <c r="A33" s="42" t="s">
        <v>229</v>
      </c>
      <c r="B33" s="42" t="s">
        <v>177</v>
      </c>
      <c r="C33" s="42" t="s">
        <v>230</v>
      </c>
      <c r="D33" s="98" t="s">
        <v>231</v>
      </c>
      <c r="E33" s="99" t="s">
        <v>232</v>
      </c>
      <c r="F33" s="42">
        <v>4</v>
      </c>
      <c r="G33" s="100">
        <f t="shared" ref="G33:G40" si="3">$J$3</f>
        <v>0.26369999999999999</v>
      </c>
      <c r="H33" s="101">
        <v>0</v>
      </c>
      <c r="I33" s="43">
        <f t="shared" ref="I33:I40" si="4">TRUNC((H33+(H33*G33)),2)</f>
        <v>0</v>
      </c>
      <c r="J33" s="43">
        <f t="shared" ref="J33:J40" si="5">TRUNC((F33*I33),2)</f>
        <v>0</v>
      </c>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row>
    <row r="34" spans="1:82" s="97" customFormat="1" ht="25.5">
      <c r="A34" s="42" t="s">
        <v>233</v>
      </c>
      <c r="B34" s="42" t="s">
        <v>177</v>
      </c>
      <c r="C34" s="42" t="s">
        <v>234</v>
      </c>
      <c r="D34" s="98" t="s">
        <v>235</v>
      </c>
      <c r="E34" s="99" t="s">
        <v>232</v>
      </c>
      <c r="F34" s="42">
        <v>1324.5</v>
      </c>
      <c r="G34" s="100">
        <f t="shared" si="3"/>
        <v>0.26369999999999999</v>
      </c>
      <c r="H34" s="101">
        <v>0</v>
      </c>
      <c r="I34" s="43">
        <f t="shared" si="4"/>
        <v>0</v>
      </c>
      <c r="J34" s="43">
        <f t="shared" si="5"/>
        <v>0</v>
      </c>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row>
    <row r="35" spans="1:82" s="97" customFormat="1" ht="25.5">
      <c r="A35" s="42" t="s">
        <v>236</v>
      </c>
      <c r="B35" s="42" t="s">
        <v>177</v>
      </c>
      <c r="C35" s="42" t="s">
        <v>237</v>
      </c>
      <c r="D35" s="98" t="s">
        <v>238</v>
      </c>
      <c r="E35" s="99" t="s">
        <v>232</v>
      </c>
      <c r="F35" s="42">
        <v>58.5</v>
      </c>
      <c r="G35" s="100">
        <f t="shared" si="3"/>
        <v>0.26369999999999999</v>
      </c>
      <c r="H35" s="101">
        <v>0</v>
      </c>
      <c r="I35" s="43">
        <f t="shared" si="4"/>
        <v>0</v>
      </c>
      <c r="J35" s="43">
        <f t="shared" si="5"/>
        <v>0</v>
      </c>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row>
    <row r="36" spans="1:82" s="97" customFormat="1" ht="25.5">
      <c r="A36" s="42" t="s">
        <v>239</v>
      </c>
      <c r="B36" s="42" t="s">
        <v>177</v>
      </c>
      <c r="C36" s="42" t="s">
        <v>240</v>
      </c>
      <c r="D36" s="98" t="s">
        <v>241</v>
      </c>
      <c r="E36" s="99" t="s">
        <v>232</v>
      </c>
      <c r="F36" s="42">
        <v>8.6</v>
      </c>
      <c r="G36" s="100">
        <f t="shared" si="3"/>
        <v>0.26369999999999999</v>
      </c>
      <c r="H36" s="101">
        <v>0</v>
      </c>
      <c r="I36" s="43">
        <f t="shared" si="4"/>
        <v>0</v>
      </c>
      <c r="J36" s="43">
        <f t="shared" si="5"/>
        <v>0</v>
      </c>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row>
    <row r="37" spans="1:82" s="97" customFormat="1" ht="25.5">
      <c r="A37" s="42" t="s">
        <v>242</v>
      </c>
      <c r="B37" s="42" t="s">
        <v>177</v>
      </c>
      <c r="C37" s="42" t="s">
        <v>243</v>
      </c>
      <c r="D37" s="98" t="s">
        <v>244</v>
      </c>
      <c r="E37" s="99" t="s">
        <v>232</v>
      </c>
      <c r="F37" s="42">
        <v>13.3</v>
      </c>
      <c r="G37" s="100">
        <f t="shared" si="3"/>
        <v>0.26369999999999999</v>
      </c>
      <c r="H37" s="101">
        <v>0</v>
      </c>
      <c r="I37" s="43">
        <f t="shared" si="4"/>
        <v>0</v>
      </c>
      <c r="J37" s="43">
        <f t="shared" si="5"/>
        <v>0</v>
      </c>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row>
    <row r="38" spans="1:82" s="97" customFormat="1" ht="25.5">
      <c r="A38" s="42" t="s">
        <v>245</v>
      </c>
      <c r="B38" s="42" t="s">
        <v>177</v>
      </c>
      <c r="C38" s="42" t="s">
        <v>246</v>
      </c>
      <c r="D38" s="98" t="s">
        <v>247</v>
      </c>
      <c r="E38" s="99" t="s">
        <v>232</v>
      </c>
      <c r="F38" s="42">
        <v>2160.5</v>
      </c>
      <c r="G38" s="100">
        <f t="shared" si="3"/>
        <v>0.26369999999999999</v>
      </c>
      <c r="H38" s="101">
        <v>0</v>
      </c>
      <c r="I38" s="43">
        <f t="shared" si="4"/>
        <v>0</v>
      </c>
      <c r="J38" s="43">
        <f t="shared" si="5"/>
        <v>0</v>
      </c>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row>
    <row r="39" spans="1:82" s="97" customFormat="1" ht="38.25">
      <c r="A39" s="42" t="s">
        <v>248</v>
      </c>
      <c r="B39" s="42" t="s">
        <v>177</v>
      </c>
      <c r="C39" s="42" t="s">
        <v>249</v>
      </c>
      <c r="D39" s="98" t="s">
        <v>250</v>
      </c>
      <c r="E39" s="99" t="s">
        <v>211</v>
      </c>
      <c r="F39" s="42">
        <v>72.36</v>
      </c>
      <c r="G39" s="100">
        <f t="shared" si="3"/>
        <v>0.26369999999999999</v>
      </c>
      <c r="H39" s="101">
        <v>0</v>
      </c>
      <c r="I39" s="43">
        <f t="shared" si="4"/>
        <v>0</v>
      </c>
      <c r="J39" s="43">
        <f t="shared" si="5"/>
        <v>0</v>
      </c>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row>
    <row r="40" spans="1:82" s="97" customFormat="1" ht="38.25">
      <c r="A40" s="42" t="s">
        <v>251</v>
      </c>
      <c r="B40" s="42" t="s">
        <v>177</v>
      </c>
      <c r="C40" s="42" t="s">
        <v>252</v>
      </c>
      <c r="D40" s="98" t="s">
        <v>253</v>
      </c>
      <c r="E40" s="99" t="s">
        <v>189</v>
      </c>
      <c r="F40" s="42">
        <v>570.65</v>
      </c>
      <c r="G40" s="100">
        <f t="shared" si="3"/>
        <v>0.26369999999999999</v>
      </c>
      <c r="H40" s="101">
        <v>0</v>
      </c>
      <c r="I40" s="43">
        <f t="shared" si="4"/>
        <v>0</v>
      </c>
      <c r="J40" s="43">
        <f t="shared" si="5"/>
        <v>0</v>
      </c>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row>
    <row r="41" spans="1:82" s="97" customFormat="1">
      <c r="A41" s="90"/>
      <c r="B41" s="90"/>
      <c r="C41" s="90" t="s">
        <v>31</v>
      </c>
      <c r="D41" s="91" t="s">
        <v>32</v>
      </c>
      <c r="E41" s="91"/>
      <c r="F41" s="90"/>
      <c r="G41" s="90"/>
      <c r="H41" s="93"/>
      <c r="I41" s="90"/>
      <c r="J41" s="94">
        <f>SUM(J42:J49)</f>
        <v>0</v>
      </c>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row>
    <row r="42" spans="1:82" s="97" customFormat="1" ht="38.25">
      <c r="A42" s="42" t="s">
        <v>254</v>
      </c>
      <c r="B42" s="42" t="s">
        <v>177</v>
      </c>
      <c r="C42" s="42" t="s">
        <v>255</v>
      </c>
      <c r="D42" s="98" t="s">
        <v>256</v>
      </c>
      <c r="E42" s="99" t="s">
        <v>232</v>
      </c>
      <c r="F42" s="42">
        <v>7.3</v>
      </c>
      <c r="G42" s="100">
        <f t="shared" ref="G42:G49" si="6">$J$3</f>
        <v>0.26369999999999999</v>
      </c>
      <c r="H42" s="101">
        <v>0</v>
      </c>
      <c r="I42" s="43">
        <f t="shared" ref="I42:I49" si="7">TRUNC((H42+(H42*G42)),2)</f>
        <v>0</v>
      </c>
      <c r="J42" s="43">
        <f t="shared" ref="J42:J49" si="8">TRUNC((F42*I42),2)</f>
        <v>0</v>
      </c>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row>
    <row r="43" spans="1:82" s="97" customFormat="1" ht="38.25">
      <c r="A43" s="42" t="s">
        <v>257</v>
      </c>
      <c r="B43" s="42" t="s">
        <v>177</v>
      </c>
      <c r="C43" s="42" t="s">
        <v>258</v>
      </c>
      <c r="D43" s="98" t="s">
        <v>259</v>
      </c>
      <c r="E43" s="99" t="s">
        <v>232</v>
      </c>
      <c r="F43" s="42">
        <v>2613.4</v>
      </c>
      <c r="G43" s="100">
        <f t="shared" si="6"/>
        <v>0.26369999999999999</v>
      </c>
      <c r="H43" s="101">
        <v>0</v>
      </c>
      <c r="I43" s="43">
        <f t="shared" si="7"/>
        <v>0</v>
      </c>
      <c r="J43" s="43">
        <f t="shared" si="8"/>
        <v>0</v>
      </c>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row>
    <row r="44" spans="1:82" s="97" customFormat="1" ht="38.25">
      <c r="A44" s="42" t="s">
        <v>260</v>
      </c>
      <c r="B44" s="42" t="s">
        <v>177</v>
      </c>
      <c r="C44" s="42" t="s">
        <v>261</v>
      </c>
      <c r="D44" s="98" t="s">
        <v>262</v>
      </c>
      <c r="E44" s="99" t="s">
        <v>232</v>
      </c>
      <c r="F44" s="42">
        <v>2053.1999999999998</v>
      </c>
      <c r="G44" s="100">
        <f t="shared" si="6"/>
        <v>0.26369999999999999</v>
      </c>
      <c r="H44" s="101">
        <v>0</v>
      </c>
      <c r="I44" s="43">
        <f t="shared" si="7"/>
        <v>0</v>
      </c>
      <c r="J44" s="43">
        <f t="shared" si="8"/>
        <v>0</v>
      </c>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row>
    <row r="45" spans="1:82" s="97" customFormat="1" ht="38.25">
      <c r="A45" s="42" t="s">
        <v>263</v>
      </c>
      <c r="B45" s="42" t="s">
        <v>177</v>
      </c>
      <c r="C45" s="42" t="s">
        <v>264</v>
      </c>
      <c r="D45" s="98" t="s">
        <v>265</v>
      </c>
      <c r="E45" s="99" t="s">
        <v>232</v>
      </c>
      <c r="F45" s="42">
        <v>1306.9000000000001</v>
      </c>
      <c r="G45" s="100">
        <f t="shared" si="6"/>
        <v>0.26369999999999999</v>
      </c>
      <c r="H45" s="101">
        <v>0</v>
      </c>
      <c r="I45" s="43">
        <f t="shared" si="7"/>
        <v>0</v>
      </c>
      <c r="J45" s="43">
        <f t="shared" si="8"/>
        <v>0</v>
      </c>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row>
    <row r="46" spans="1:82" s="97" customFormat="1" ht="25.5">
      <c r="A46" s="42" t="s">
        <v>266</v>
      </c>
      <c r="B46" s="42" t="s">
        <v>177</v>
      </c>
      <c r="C46" s="42" t="s">
        <v>267</v>
      </c>
      <c r="D46" s="98" t="s">
        <v>268</v>
      </c>
      <c r="E46" s="99" t="s">
        <v>211</v>
      </c>
      <c r="F46" s="42">
        <v>35.299999999999997</v>
      </c>
      <c r="G46" s="100">
        <f t="shared" si="6"/>
        <v>0.26369999999999999</v>
      </c>
      <c r="H46" s="101">
        <v>0</v>
      </c>
      <c r="I46" s="43">
        <f t="shared" si="7"/>
        <v>0</v>
      </c>
      <c r="J46" s="43">
        <f t="shared" si="8"/>
        <v>0</v>
      </c>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row>
    <row r="47" spans="1:82" s="97" customFormat="1" ht="25.5">
      <c r="A47" s="42" t="s">
        <v>269</v>
      </c>
      <c r="B47" s="42" t="s">
        <v>182</v>
      </c>
      <c r="C47" s="42" t="s">
        <v>270</v>
      </c>
      <c r="D47" s="98" t="s">
        <v>271</v>
      </c>
      <c r="E47" s="99" t="s">
        <v>189</v>
      </c>
      <c r="F47" s="42">
        <v>427.87</v>
      </c>
      <c r="G47" s="100">
        <f t="shared" si="6"/>
        <v>0.26369999999999999</v>
      </c>
      <c r="H47" s="101">
        <v>0</v>
      </c>
      <c r="I47" s="43">
        <f t="shared" si="7"/>
        <v>0</v>
      </c>
      <c r="J47" s="43">
        <f t="shared" si="8"/>
        <v>0</v>
      </c>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row>
    <row r="48" spans="1:82" s="97" customFormat="1" ht="25.5">
      <c r="A48" s="42" t="s">
        <v>272</v>
      </c>
      <c r="B48" s="42" t="s">
        <v>273</v>
      </c>
      <c r="C48" s="42" t="s">
        <v>274</v>
      </c>
      <c r="D48" s="98" t="s">
        <v>275</v>
      </c>
      <c r="E48" s="99" t="s">
        <v>276</v>
      </c>
      <c r="F48" s="42">
        <v>84.72</v>
      </c>
      <c r="G48" s="100">
        <f t="shared" si="6"/>
        <v>0.26369999999999999</v>
      </c>
      <c r="H48" s="101">
        <v>0</v>
      </c>
      <c r="I48" s="43">
        <f t="shared" si="7"/>
        <v>0</v>
      </c>
      <c r="J48" s="43">
        <f t="shared" si="8"/>
        <v>0</v>
      </c>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row>
    <row r="49" spans="1:82" s="97" customFormat="1" ht="25.5">
      <c r="A49" s="42" t="s">
        <v>277</v>
      </c>
      <c r="B49" s="42" t="s">
        <v>273</v>
      </c>
      <c r="C49" s="42" t="s">
        <v>278</v>
      </c>
      <c r="D49" s="98" t="s">
        <v>279</v>
      </c>
      <c r="E49" s="99" t="s">
        <v>280</v>
      </c>
      <c r="F49" s="42">
        <v>2541.6</v>
      </c>
      <c r="G49" s="100">
        <f t="shared" si="6"/>
        <v>0.26369999999999999</v>
      </c>
      <c r="H49" s="101">
        <v>0</v>
      </c>
      <c r="I49" s="43">
        <f t="shared" si="7"/>
        <v>0</v>
      </c>
      <c r="J49" s="43">
        <f t="shared" si="8"/>
        <v>0</v>
      </c>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row>
    <row r="50" spans="1:82" s="97" customFormat="1">
      <c r="A50" s="90"/>
      <c r="B50" s="90"/>
      <c r="C50" s="90" t="s">
        <v>33</v>
      </c>
      <c r="D50" s="91" t="s">
        <v>34</v>
      </c>
      <c r="E50" s="91"/>
      <c r="F50" s="90"/>
      <c r="G50" s="90"/>
      <c r="H50" s="93"/>
      <c r="I50" s="90"/>
      <c r="J50" s="94">
        <f>SUM(J51:J59)</f>
        <v>0</v>
      </c>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row>
    <row r="51" spans="1:82" s="97" customFormat="1" ht="25.5">
      <c r="A51" s="42" t="s">
        <v>229</v>
      </c>
      <c r="B51" s="42" t="s">
        <v>177</v>
      </c>
      <c r="C51" s="42" t="s">
        <v>281</v>
      </c>
      <c r="D51" s="98" t="s">
        <v>231</v>
      </c>
      <c r="E51" s="99" t="s">
        <v>232</v>
      </c>
      <c r="F51" s="42">
        <v>78.099999999999994</v>
      </c>
      <c r="G51" s="100">
        <f t="shared" ref="G51:G59" si="9">$J$3</f>
        <v>0.26369999999999999</v>
      </c>
      <c r="H51" s="101">
        <v>0</v>
      </c>
      <c r="I51" s="43">
        <f t="shared" ref="I51:I59" si="10">TRUNC((H51+(H51*G51)),2)</f>
        <v>0</v>
      </c>
      <c r="J51" s="43">
        <f t="shared" ref="J51:J59" si="11">TRUNC((F51*I51),2)</f>
        <v>0</v>
      </c>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row>
    <row r="52" spans="1:82" s="97" customFormat="1" ht="25.5">
      <c r="A52" s="42" t="s">
        <v>233</v>
      </c>
      <c r="B52" s="42" t="s">
        <v>177</v>
      </c>
      <c r="C52" s="42" t="s">
        <v>282</v>
      </c>
      <c r="D52" s="98" t="s">
        <v>235</v>
      </c>
      <c r="E52" s="99" t="s">
        <v>232</v>
      </c>
      <c r="F52" s="42">
        <v>1197.0999999999999</v>
      </c>
      <c r="G52" s="100">
        <f t="shared" si="9"/>
        <v>0.26369999999999999</v>
      </c>
      <c r="H52" s="101">
        <v>0</v>
      </c>
      <c r="I52" s="43">
        <f t="shared" si="10"/>
        <v>0</v>
      </c>
      <c r="J52" s="43">
        <f t="shared" si="11"/>
        <v>0</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row>
    <row r="53" spans="1:82" s="97" customFormat="1" ht="25.5">
      <c r="A53" s="42" t="s">
        <v>236</v>
      </c>
      <c r="B53" s="42" t="s">
        <v>177</v>
      </c>
      <c r="C53" s="42" t="s">
        <v>283</v>
      </c>
      <c r="D53" s="98" t="s">
        <v>238</v>
      </c>
      <c r="E53" s="99" t="s">
        <v>232</v>
      </c>
      <c r="F53" s="42">
        <v>638.29999999999995</v>
      </c>
      <c r="G53" s="100">
        <f t="shared" si="9"/>
        <v>0.26369999999999999</v>
      </c>
      <c r="H53" s="101">
        <v>0</v>
      </c>
      <c r="I53" s="43">
        <f t="shared" si="10"/>
        <v>0</v>
      </c>
      <c r="J53" s="43">
        <f t="shared" si="11"/>
        <v>0</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row>
    <row r="54" spans="1:82" s="97" customFormat="1" ht="25.5">
      <c r="A54" s="42" t="s">
        <v>239</v>
      </c>
      <c r="B54" s="42" t="s">
        <v>177</v>
      </c>
      <c r="C54" s="42" t="s">
        <v>284</v>
      </c>
      <c r="D54" s="98" t="s">
        <v>241</v>
      </c>
      <c r="E54" s="99" t="s">
        <v>232</v>
      </c>
      <c r="F54" s="42">
        <v>650.4</v>
      </c>
      <c r="G54" s="100">
        <f t="shared" si="9"/>
        <v>0.26369999999999999</v>
      </c>
      <c r="H54" s="101">
        <v>0</v>
      </c>
      <c r="I54" s="43">
        <f t="shared" si="10"/>
        <v>0</v>
      </c>
      <c r="J54" s="43">
        <f t="shared" si="11"/>
        <v>0</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row>
    <row r="55" spans="1:82" s="97" customFormat="1" ht="25.5">
      <c r="A55" s="42" t="s">
        <v>245</v>
      </c>
      <c r="B55" s="42" t="s">
        <v>177</v>
      </c>
      <c r="C55" s="42" t="s">
        <v>285</v>
      </c>
      <c r="D55" s="98" t="s">
        <v>247</v>
      </c>
      <c r="E55" s="99" t="s">
        <v>232</v>
      </c>
      <c r="F55" s="42">
        <v>1097</v>
      </c>
      <c r="G55" s="100">
        <f t="shared" si="9"/>
        <v>0.26369999999999999</v>
      </c>
      <c r="H55" s="101">
        <v>0</v>
      </c>
      <c r="I55" s="43">
        <f t="shared" si="10"/>
        <v>0</v>
      </c>
      <c r="J55" s="43">
        <f t="shared" si="11"/>
        <v>0</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row>
    <row r="56" spans="1:82" s="97" customFormat="1" ht="25.5">
      <c r="A56" s="42" t="s">
        <v>266</v>
      </c>
      <c r="B56" s="42" t="s">
        <v>177</v>
      </c>
      <c r="C56" s="42" t="s">
        <v>286</v>
      </c>
      <c r="D56" s="98" t="s">
        <v>268</v>
      </c>
      <c r="E56" s="99" t="s">
        <v>211</v>
      </c>
      <c r="F56" s="42">
        <v>38.119999999999997</v>
      </c>
      <c r="G56" s="100">
        <f t="shared" si="9"/>
        <v>0.26369999999999999</v>
      </c>
      <c r="H56" s="101">
        <v>0</v>
      </c>
      <c r="I56" s="43">
        <f t="shared" si="10"/>
        <v>0</v>
      </c>
      <c r="J56" s="43">
        <f t="shared" si="11"/>
        <v>0</v>
      </c>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row>
    <row r="57" spans="1:82" s="97" customFormat="1" ht="25.5">
      <c r="A57" s="42" t="s">
        <v>269</v>
      </c>
      <c r="B57" s="42" t="s">
        <v>182</v>
      </c>
      <c r="C57" s="42" t="s">
        <v>287</v>
      </c>
      <c r="D57" s="98" t="s">
        <v>271</v>
      </c>
      <c r="E57" s="99" t="s">
        <v>189</v>
      </c>
      <c r="F57" s="42">
        <v>462.06</v>
      </c>
      <c r="G57" s="100">
        <f t="shared" si="9"/>
        <v>0.26369999999999999</v>
      </c>
      <c r="H57" s="101">
        <v>0</v>
      </c>
      <c r="I57" s="43">
        <f t="shared" si="10"/>
        <v>0</v>
      </c>
      <c r="J57" s="43">
        <f t="shared" si="11"/>
        <v>0</v>
      </c>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row>
    <row r="58" spans="1:82" s="97" customFormat="1" ht="25.5">
      <c r="A58" s="42" t="s">
        <v>272</v>
      </c>
      <c r="B58" s="42" t="s">
        <v>273</v>
      </c>
      <c r="C58" s="42" t="s">
        <v>288</v>
      </c>
      <c r="D58" s="98" t="s">
        <v>275</v>
      </c>
      <c r="E58" s="99" t="s">
        <v>276</v>
      </c>
      <c r="F58" s="42">
        <v>91.48</v>
      </c>
      <c r="G58" s="100">
        <f t="shared" si="9"/>
        <v>0.26369999999999999</v>
      </c>
      <c r="H58" s="101">
        <v>0</v>
      </c>
      <c r="I58" s="43">
        <f t="shared" si="10"/>
        <v>0</v>
      </c>
      <c r="J58" s="43">
        <f t="shared" si="11"/>
        <v>0</v>
      </c>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row>
    <row r="59" spans="1:82" s="97" customFormat="1" ht="25.5">
      <c r="A59" s="42" t="s">
        <v>277</v>
      </c>
      <c r="B59" s="42" t="s">
        <v>273</v>
      </c>
      <c r="C59" s="42" t="s">
        <v>289</v>
      </c>
      <c r="D59" s="98" t="s">
        <v>279</v>
      </c>
      <c r="E59" s="99" t="s">
        <v>280</v>
      </c>
      <c r="F59" s="42">
        <v>2744.4</v>
      </c>
      <c r="G59" s="100">
        <f t="shared" si="9"/>
        <v>0.26369999999999999</v>
      </c>
      <c r="H59" s="101">
        <v>0</v>
      </c>
      <c r="I59" s="43">
        <f t="shared" si="10"/>
        <v>0</v>
      </c>
      <c r="J59" s="43">
        <f t="shared" si="11"/>
        <v>0</v>
      </c>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row>
    <row r="60" spans="1:82" s="97" customFormat="1">
      <c r="A60" s="90"/>
      <c r="B60" s="90"/>
      <c r="C60" s="90" t="s">
        <v>35</v>
      </c>
      <c r="D60" s="91" t="s">
        <v>36</v>
      </c>
      <c r="E60" s="91"/>
      <c r="F60" s="90"/>
      <c r="G60" s="90"/>
      <c r="H60" s="93"/>
      <c r="I60" s="90"/>
      <c r="J60" s="94">
        <f>SUM(J61:J69)</f>
        <v>0</v>
      </c>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row>
    <row r="61" spans="1:82" s="97" customFormat="1" ht="25.5">
      <c r="A61" s="42" t="s">
        <v>229</v>
      </c>
      <c r="B61" s="42" t="s">
        <v>177</v>
      </c>
      <c r="C61" s="42" t="s">
        <v>290</v>
      </c>
      <c r="D61" s="98" t="s">
        <v>231</v>
      </c>
      <c r="E61" s="99" t="s">
        <v>232</v>
      </c>
      <c r="F61" s="42">
        <v>100.5</v>
      </c>
      <c r="G61" s="100">
        <f t="shared" ref="G61:G69" si="12">$J$3</f>
        <v>0.26369999999999999</v>
      </c>
      <c r="H61" s="101">
        <v>0</v>
      </c>
      <c r="I61" s="43">
        <f t="shared" ref="I61:I69" si="13">TRUNC((H61+(H61*G61)),2)</f>
        <v>0</v>
      </c>
      <c r="J61" s="43">
        <f t="shared" ref="J61:J69" si="14">TRUNC((F61*I61),2)</f>
        <v>0</v>
      </c>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row>
    <row r="62" spans="1:82" s="97" customFormat="1" ht="25.5">
      <c r="A62" s="42" t="s">
        <v>233</v>
      </c>
      <c r="B62" s="42" t="s">
        <v>177</v>
      </c>
      <c r="C62" s="42" t="s">
        <v>291</v>
      </c>
      <c r="D62" s="98" t="s">
        <v>235</v>
      </c>
      <c r="E62" s="99" t="s">
        <v>232</v>
      </c>
      <c r="F62" s="42">
        <v>1449.5</v>
      </c>
      <c r="G62" s="100">
        <f t="shared" si="12"/>
        <v>0.26369999999999999</v>
      </c>
      <c r="H62" s="101">
        <v>0</v>
      </c>
      <c r="I62" s="43">
        <f t="shared" si="13"/>
        <v>0</v>
      </c>
      <c r="J62" s="43">
        <f t="shared" si="14"/>
        <v>0</v>
      </c>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row>
    <row r="63" spans="1:82" s="97" customFormat="1" ht="25.5">
      <c r="A63" s="42" t="s">
        <v>236</v>
      </c>
      <c r="B63" s="42" t="s">
        <v>177</v>
      </c>
      <c r="C63" s="42" t="s">
        <v>292</v>
      </c>
      <c r="D63" s="98" t="s">
        <v>238</v>
      </c>
      <c r="E63" s="99" t="s">
        <v>232</v>
      </c>
      <c r="F63" s="42">
        <v>234.4</v>
      </c>
      <c r="G63" s="100">
        <f t="shared" si="12"/>
        <v>0.26369999999999999</v>
      </c>
      <c r="H63" s="101">
        <v>0</v>
      </c>
      <c r="I63" s="43">
        <f t="shared" si="13"/>
        <v>0</v>
      </c>
      <c r="J63" s="43">
        <f t="shared" si="14"/>
        <v>0</v>
      </c>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row>
    <row r="64" spans="1:82" s="97" customFormat="1" ht="25.5">
      <c r="A64" s="42" t="s">
        <v>239</v>
      </c>
      <c r="B64" s="42" t="s">
        <v>177</v>
      </c>
      <c r="C64" s="42" t="s">
        <v>293</v>
      </c>
      <c r="D64" s="98" t="s">
        <v>241</v>
      </c>
      <c r="E64" s="99" t="s">
        <v>232</v>
      </c>
      <c r="F64" s="42">
        <v>139.5</v>
      </c>
      <c r="G64" s="100">
        <f t="shared" si="12"/>
        <v>0.26369999999999999</v>
      </c>
      <c r="H64" s="101">
        <v>0</v>
      </c>
      <c r="I64" s="43">
        <f t="shared" si="13"/>
        <v>0</v>
      </c>
      <c r="J64" s="43">
        <f t="shared" si="14"/>
        <v>0</v>
      </c>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row>
    <row r="65" spans="1:82" s="97" customFormat="1" ht="25.5">
      <c r="A65" s="42" t="s">
        <v>245</v>
      </c>
      <c r="B65" s="42" t="s">
        <v>177</v>
      </c>
      <c r="C65" s="42" t="s">
        <v>294</v>
      </c>
      <c r="D65" s="98" t="s">
        <v>247</v>
      </c>
      <c r="E65" s="99" t="s">
        <v>232</v>
      </c>
      <c r="F65" s="42">
        <v>1108.9000000000001</v>
      </c>
      <c r="G65" s="100">
        <f t="shared" si="12"/>
        <v>0.26369999999999999</v>
      </c>
      <c r="H65" s="101">
        <v>0</v>
      </c>
      <c r="I65" s="43">
        <f t="shared" si="13"/>
        <v>0</v>
      </c>
      <c r="J65" s="43">
        <f t="shared" si="14"/>
        <v>0</v>
      </c>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row>
    <row r="66" spans="1:82" s="97" customFormat="1" ht="25.5">
      <c r="A66" s="42" t="s">
        <v>266</v>
      </c>
      <c r="B66" s="42" t="s">
        <v>177</v>
      </c>
      <c r="C66" s="42" t="s">
        <v>295</v>
      </c>
      <c r="D66" s="98" t="s">
        <v>268</v>
      </c>
      <c r="E66" s="99" t="s">
        <v>211</v>
      </c>
      <c r="F66" s="42">
        <v>50.14</v>
      </c>
      <c r="G66" s="100">
        <f t="shared" si="12"/>
        <v>0.26369999999999999</v>
      </c>
      <c r="H66" s="101">
        <v>0</v>
      </c>
      <c r="I66" s="43">
        <f t="shared" si="13"/>
        <v>0</v>
      </c>
      <c r="J66" s="43">
        <f t="shared" si="14"/>
        <v>0</v>
      </c>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row>
    <row r="67" spans="1:82" s="97" customFormat="1" ht="25.5">
      <c r="A67" s="42" t="s">
        <v>269</v>
      </c>
      <c r="B67" s="42" t="s">
        <v>182</v>
      </c>
      <c r="C67" s="42" t="s">
        <v>296</v>
      </c>
      <c r="D67" s="98" t="s">
        <v>271</v>
      </c>
      <c r="E67" s="99" t="s">
        <v>189</v>
      </c>
      <c r="F67" s="42">
        <v>607.75</v>
      </c>
      <c r="G67" s="100">
        <f t="shared" si="12"/>
        <v>0.26369999999999999</v>
      </c>
      <c r="H67" s="101">
        <v>0</v>
      </c>
      <c r="I67" s="43">
        <f t="shared" si="13"/>
        <v>0</v>
      </c>
      <c r="J67" s="43">
        <f t="shared" si="14"/>
        <v>0</v>
      </c>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row>
    <row r="68" spans="1:82" s="97" customFormat="1" ht="25.5">
      <c r="A68" s="42" t="s">
        <v>272</v>
      </c>
      <c r="B68" s="42" t="s">
        <v>273</v>
      </c>
      <c r="C68" s="42" t="s">
        <v>297</v>
      </c>
      <c r="D68" s="98" t="s">
        <v>275</v>
      </c>
      <c r="E68" s="99" t="s">
        <v>276</v>
      </c>
      <c r="F68" s="42">
        <v>120.34</v>
      </c>
      <c r="G68" s="100">
        <f t="shared" si="12"/>
        <v>0.26369999999999999</v>
      </c>
      <c r="H68" s="101">
        <v>0</v>
      </c>
      <c r="I68" s="43">
        <f t="shared" si="13"/>
        <v>0</v>
      </c>
      <c r="J68" s="43">
        <f t="shared" si="14"/>
        <v>0</v>
      </c>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row>
    <row r="69" spans="1:82" s="97" customFormat="1" ht="25.5">
      <c r="A69" s="42" t="s">
        <v>277</v>
      </c>
      <c r="B69" s="42" t="s">
        <v>273</v>
      </c>
      <c r="C69" s="42" t="s">
        <v>298</v>
      </c>
      <c r="D69" s="98" t="s">
        <v>279</v>
      </c>
      <c r="E69" s="99" t="s">
        <v>280</v>
      </c>
      <c r="F69" s="42">
        <v>3610.2</v>
      </c>
      <c r="G69" s="100">
        <f t="shared" si="12"/>
        <v>0.26369999999999999</v>
      </c>
      <c r="H69" s="101">
        <v>0</v>
      </c>
      <c r="I69" s="43">
        <f t="shared" si="13"/>
        <v>0</v>
      </c>
      <c r="J69" s="43">
        <f t="shared" si="14"/>
        <v>0</v>
      </c>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row>
    <row r="70" spans="1:82" s="97" customFormat="1">
      <c r="A70" s="90"/>
      <c r="B70" s="90"/>
      <c r="C70" s="90" t="s">
        <v>37</v>
      </c>
      <c r="D70" s="91" t="s">
        <v>38</v>
      </c>
      <c r="E70" s="91"/>
      <c r="F70" s="90"/>
      <c r="G70" s="90"/>
      <c r="H70" s="93"/>
      <c r="I70" s="90"/>
      <c r="J70" s="94">
        <f>SUM(J71:J79)</f>
        <v>0</v>
      </c>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c r="CD70" s="96"/>
    </row>
    <row r="71" spans="1:82" s="97" customFormat="1" ht="38.25">
      <c r="A71" s="42" t="s">
        <v>299</v>
      </c>
      <c r="B71" s="42" t="s">
        <v>177</v>
      </c>
      <c r="C71" s="42" t="s">
        <v>300</v>
      </c>
      <c r="D71" s="98" t="s">
        <v>301</v>
      </c>
      <c r="E71" s="99" t="s">
        <v>232</v>
      </c>
      <c r="F71" s="42">
        <v>1122.2</v>
      </c>
      <c r="G71" s="100">
        <f t="shared" ref="G71:G79" si="15">$J$3</f>
        <v>0.26369999999999999</v>
      </c>
      <c r="H71" s="101">
        <v>0</v>
      </c>
      <c r="I71" s="43">
        <f t="shared" ref="I71:I79" si="16">TRUNC((H71+(H71*G71)),2)</f>
        <v>0</v>
      </c>
      <c r="J71" s="43">
        <f t="shared" ref="J71:J79" si="17">TRUNC((F71*I71),2)</f>
        <v>0</v>
      </c>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row>
    <row r="72" spans="1:82" s="97" customFormat="1" ht="38.25">
      <c r="A72" s="42" t="s">
        <v>302</v>
      </c>
      <c r="B72" s="42" t="s">
        <v>177</v>
      </c>
      <c r="C72" s="42" t="s">
        <v>303</v>
      </c>
      <c r="D72" s="98" t="s">
        <v>304</v>
      </c>
      <c r="E72" s="99" t="s">
        <v>232</v>
      </c>
      <c r="F72" s="42">
        <v>1421.4</v>
      </c>
      <c r="G72" s="100">
        <f t="shared" si="15"/>
        <v>0.26369999999999999</v>
      </c>
      <c r="H72" s="101">
        <v>0</v>
      </c>
      <c r="I72" s="43">
        <f t="shared" si="16"/>
        <v>0</v>
      </c>
      <c r="J72" s="43">
        <f t="shared" si="17"/>
        <v>0</v>
      </c>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row>
    <row r="73" spans="1:82" s="97" customFormat="1" ht="38.25">
      <c r="A73" s="42" t="s">
        <v>305</v>
      </c>
      <c r="B73" s="42" t="s">
        <v>177</v>
      </c>
      <c r="C73" s="42" t="s">
        <v>306</v>
      </c>
      <c r="D73" s="98" t="s">
        <v>307</v>
      </c>
      <c r="E73" s="99" t="s">
        <v>232</v>
      </c>
      <c r="F73" s="42">
        <v>249.21</v>
      </c>
      <c r="G73" s="100">
        <f t="shared" si="15"/>
        <v>0.26369999999999999</v>
      </c>
      <c r="H73" s="101">
        <v>0</v>
      </c>
      <c r="I73" s="43">
        <f t="shared" si="16"/>
        <v>0</v>
      </c>
      <c r="J73" s="43">
        <f t="shared" si="17"/>
        <v>0</v>
      </c>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row>
    <row r="74" spans="1:82" s="97" customFormat="1" ht="38.25">
      <c r="A74" s="42" t="s">
        <v>308</v>
      </c>
      <c r="B74" s="42" t="s">
        <v>177</v>
      </c>
      <c r="C74" s="42" t="s">
        <v>309</v>
      </c>
      <c r="D74" s="98" t="s">
        <v>310</v>
      </c>
      <c r="E74" s="99" t="s">
        <v>232</v>
      </c>
      <c r="F74" s="42">
        <v>398.4</v>
      </c>
      <c r="G74" s="100">
        <f t="shared" si="15"/>
        <v>0.26369999999999999</v>
      </c>
      <c r="H74" s="101">
        <v>0</v>
      </c>
      <c r="I74" s="43">
        <f t="shared" si="16"/>
        <v>0</v>
      </c>
      <c r="J74" s="43">
        <f t="shared" si="17"/>
        <v>0</v>
      </c>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row>
    <row r="75" spans="1:82" s="97" customFormat="1" ht="38.25">
      <c r="A75" s="42" t="s">
        <v>311</v>
      </c>
      <c r="B75" s="42" t="s">
        <v>177</v>
      </c>
      <c r="C75" s="42" t="s">
        <v>312</v>
      </c>
      <c r="D75" s="98" t="s">
        <v>313</v>
      </c>
      <c r="E75" s="99" t="s">
        <v>232</v>
      </c>
      <c r="F75" s="42">
        <v>7.07</v>
      </c>
      <c r="G75" s="100">
        <f t="shared" si="15"/>
        <v>0.26369999999999999</v>
      </c>
      <c r="H75" s="101">
        <v>0</v>
      </c>
      <c r="I75" s="43">
        <f t="shared" si="16"/>
        <v>0</v>
      </c>
      <c r="J75" s="43">
        <f t="shared" si="17"/>
        <v>0</v>
      </c>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row>
    <row r="76" spans="1:82" s="97" customFormat="1" ht="25.5">
      <c r="A76" s="42" t="s">
        <v>314</v>
      </c>
      <c r="B76" s="42" t="s">
        <v>177</v>
      </c>
      <c r="C76" s="42" t="s">
        <v>315</v>
      </c>
      <c r="D76" s="98" t="s">
        <v>316</v>
      </c>
      <c r="E76" s="99" t="s">
        <v>189</v>
      </c>
      <c r="F76" s="42">
        <v>39.659999999999997</v>
      </c>
      <c r="G76" s="100">
        <f t="shared" si="15"/>
        <v>0.26369999999999999</v>
      </c>
      <c r="H76" s="101">
        <v>0</v>
      </c>
      <c r="I76" s="43">
        <f t="shared" si="16"/>
        <v>0</v>
      </c>
      <c r="J76" s="43">
        <f t="shared" si="17"/>
        <v>0</v>
      </c>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row>
    <row r="77" spans="1:82" s="97" customFormat="1" ht="25.5">
      <c r="A77" s="42" t="s">
        <v>317</v>
      </c>
      <c r="B77" s="42" t="s">
        <v>177</v>
      </c>
      <c r="C77" s="42" t="s">
        <v>318</v>
      </c>
      <c r="D77" s="98" t="s">
        <v>319</v>
      </c>
      <c r="E77" s="99" t="s">
        <v>211</v>
      </c>
      <c r="F77" s="42">
        <v>8.98</v>
      </c>
      <c r="G77" s="100">
        <f t="shared" si="15"/>
        <v>0.26369999999999999</v>
      </c>
      <c r="H77" s="101">
        <v>0</v>
      </c>
      <c r="I77" s="43">
        <f t="shared" si="16"/>
        <v>0</v>
      </c>
      <c r="J77" s="43">
        <f t="shared" si="17"/>
        <v>0</v>
      </c>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c r="CD77" s="96"/>
    </row>
    <row r="78" spans="1:82" s="97" customFormat="1" ht="51">
      <c r="A78" s="42" t="s">
        <v>320</v>
      </c>
      <c r="B78" s="42" t="s">
        <v>182</v>
      </c>
      <c r="C78" s="42" t="s">
        <v>321</v>
      </c>
      <c r="D78" s="98" t="s">
        <v>322</v>
      </c>
      <c r="E78" s="99" t="s">
        <v>189</v>
      </c>
      <c r="F78" s="42">
        <v>1141.6400000000001</v>
      </c>
      <c r="G78" s="100">
        <f t="shared" si="15"/>
        <v>0.26369999999999999</v>
      </c>
      <c r="H78" s="101">
        <v>0</v>
      </c>
      <c r="I78" s="43">
        <f t="shared" si="16"/>
        <v>0</v>
      </c>
      <c r="J78" s="43">
        <f t="shared" si="17"/>
        <v>0</v>
      </c>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row>
    <row r="79" spans="1:82" s="97" customFormat="1" ht="25.5">
      <c r="A79" s="42" t="s">
        <v>323</v>
      </c>
      <c r="B79" s="42" t="s">
        <v>182</v>
      </c>
      <c r="C79" s="42" t="s">
        <v>324</v>
      </c>
      <c r="D79" s="98" t="s">
        <v>325</v>
      </c>
      <c r="E79" s="99" t="s">
        <v>232</v>
      </c>
      <c r="F79" s="42">
        <v>2536.38</v>
      </c>
      <c r="G79" s="100">
        <f t="shared" si="15"/>
        <v>0.26369999999999999</v>
      </c>
      <c r="H79" s="101">
        <v>0</v>
      </c>
      <c r="I79" s="43">
        <f t="shared" si="16"/>
        <v>0</v>
      </c>
      <c r="J79" s="43">
        <f t="shared" si="17"/>
        <v>0</v>
      </c>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row>
    <row r="80" spans="1:82" s="97" customFormat="1">
      <c r="A80" s="90"/>
      <c r="B80" s="90"/>
      <c r="C80" s="90" t="s">
        <v>39</v>
      </c>
      <c r="D80" s="91" t="s">
        <v>40</v>
      </c>
      <c r="E80" s="91"/>
      <c r="F80" s="90"/>
      <c r="G80" s="90"/>
      <c r="H80" s="93"/>
      <c r="I80" s="90"/>
      <c r="J80" s="94">
        <f>SUM(J81:J88)</f>
        <v>0</v>
      </c>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c r="CD80" s="96"/>
    </row>
    <row r="81" spans="1:82" s="97" customFormat="1" ht="25.5">
      <c r="A81" s="42" t="s">
        <v>229</v>
      </c>
      <c r="B81" s="42" t="s">
        <v>177</v>
      </c>
      <c r="C81" s="42" t="s">
        <v>326</v>
      </c>
      <c r="D81" s="98" t="s">
        <v>231</v>
      </c>
      <c r="E81" s="99" t="s">
        <v>232</v>
      </c>
      <c r="F81" s="42">
        <v>76.900000000000006</v>
      </c>
      <c r="G81" s="100">
        <f t="shared" ref="G81:G88" si="18">$J$3</f>
        <v>0.26369999999999999</v>
      </c>
      <c r="H81" s="101">
        <v>0</v>
      </c>
      <c r="I81" s="43">
        <f t="shared" ref="I81:I88" si="19">TRUNC((H81+(H81*G81)),2)</f>
        <v>0</v>
      </c>
      <c r="J81" s="43">
        <f t="shared" ref="J81:J88" si="20">TRUNC((F81*I81),2)</f>
        <v>0</v>
      </c>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c r="CD81" s="96"/>
    </row>
    <row r="82" spans="1:82" s="97" customFormat="1" ht="25.5">
      <c r="A82" s="42" t="s">
        <v>233</v>
      </c>
      <c r="B82" s="42" t="s">
        <v>177</v>
      </c>
      <c r="C82" s="42" t="s">
        <v>327</v>
      </c>
      <c r="D82" s="98" t="s">
        <v>235</v>
      </c>
      <c r="E82" s="99" t="s">
        <v>232</v>
      </c>
      <c r="F82" s="42">
        <v>325.8</v>
      </c>
      <c r="G82" s="100">
        <f t="shared" si="18"/>
        <v>0.26369999999999999</v>
      </c>
      <c r="H82" s="101">
        <v>0</v>
      </c>
      <c r="I82" s="43">
        <f t="shared" si="19"/>
        <v>0</v>
      </c>
      <c r="J82" s="43">
        <f t="shared" si="20"/>
        <v>0</v>
      </c>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96"/>
      <c r="CC82" s="96"/>
      <c r="CD82" s="96"/>
    </row>
    <row r="83" spans="1:82" s="97" customFormat="1" ht="25.5">
      <c r="A83" s="42" t="s">
        <v>236</v>
      </c>
      <c r="B83" s="42" t="s">
        <v>177</v>
      </c>
      <c r="C83" s="42" t="s">
        <v>328</v>
      </c>
      <c r="D83" s="98" t="s">
        <v>238</v>
      </c>
      <c r="E83" s="99" t="s">
        <v>232</v>
      </c>
      <c r="F83" s="42">
        <v>25.1</v>
      </c>
      <c r="G83" s="100">
        <f t="shared" si="18"/>
        <v>0.26369999999999999</v>
      </c>
      <c r="H83" s="101">
        <v>0</v>
      </c>
      <c r="I83" s="43">
        <f t="shared" si="19"/>
        <v>0</v>
      </c>
      <c r="J83" s="43">
        <f t="shared" si="20"/>
        <v>0</v>
      </c>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c r="BZ83" s="96"/>
      <c r="CA83" s="96"/>
      <c r="CB83" s="96"/>
      <c r="CC83" s="96"/>
      <c r="CD83" s="96"/>
    </row>
    <row r="84" spans="1:82" s="97" customFormat="1" ht="25.5">
      <c r="A84" s="42" t="s">
        <v>245</v>
      </c>
      <c r="B84" s="42" t="s">
        <v>177</v>
      </c>
      <c r="C84" s="42" t="s">
        <v>329</v>
      </c>
      <c r="D84" s="98" t="s">
        <v>247</v>
      </c>
      <c r="E84" s="99" t="s">
        <v>232</v>
      </c>
      <c r="F84" s="42">
        <v>241.7</v>
      </c>
      <c r="G84" s="100">
        <f t="shared" si="18"/>
        <v>0.26369999999999999</v>
      </c>
      <c r="H84" s="101">
        <v>0</v>
      </c>
      <c r="I84" s="43">
        <f t="shared" si="19"/>
        <v>0</v>
      </c>
      <c r="J84" s="43">
        <f t="shared" si="20"/>
        <v>0</v>
      </c>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B84" s="96"/>
      <c r="CC84" s="96"/>
      <c r="CD84" s="96"/>
    </row>
    <row r="85" spans="1:82" s="97" customFormat="1" ht="25.5">
      <c r="A85" s="42" t="s">
        <v>317</v>
      </c>
      <c r="B85" s="42" t="s">
        <v>177</v>
      </c>
      <c r="C85" s="42" t="s">
        <v>330</v>
      </c>
      <c r="D85" s="98" t="s">
        <v>319</v>
      </c>
      <c r="E85" s="99" t="s">
        <v>211</v>
      </c>
      <c r="F85" s="42">
        <v>9.67</v>
      </c>
      <c r="G85" s="100">
        <f t="shared" si="18"/>
        <v>0.26369999999999999</v>
      </c>
      <c r="H85" s="101">
        <v>0</v>
      </c>
      <c r="I85" s="43">
        <f t="shared" si="19"/>
        <v>0</v>
      </c>
      <c r="J85" s="43">
        <f t="shared" si="20"/>
        <v>0</v>
      </c>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row>
    <row r="86" spans="1:82" s="97" customFormat="1" ht="25.5">
      <c r="A86" s="42" t="s">
        <v>269</v>
      </c>
      <c r="B86" s="42" t="s">
        <v>182</v>
      </c>
      <c r="C86" s="42" t="s">
        <v>331</v>
      </c>
      <c r="D86" s="98" t="s">
        <v>271</v>
      </c>
      <c r="E86" s="99" t="s">
        <v>189</v>
      </c>
      <c r="F86" s="42">
        <v>117.21</v>
      </c>
      <c r="G86" s="100">
        <f t="shared" si="18"/>
        <v>0.26369999999999999</v>
      </c>
      <c r="H86" s="101">
        <v>0</v>
      </c>
      <c r="I86" s="43">
        <f t="shared" si="19"/>
        <v>0</v>
      </c>
      <c r="J86" s="43">
        <f t="shared" si="20"/>
        <v>0</v>
      </c>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96"/>
      <c r="CC86" s="96"/>
      <c r="CD86" s="96"/>
    </row>
    <row r="87" spans="1:82" s="97" customFormat="1" ht="25.5">
      <c r="A87" s="42" t="s">
        <v>272</v>
      </c>
      <c r="B87" s="42" t="s">
        <v>273</v>
      </c>
      <c r="C87" s="42" t="s">
        <v>332</v>
      </c>
      <c r="D87" s="98" t="s">
        <v>275</v>
      </c>
      <c r="E87" s="99" t="s">
        <v>276</v>
      </c>
      <c r="F87" s="42">
        <v>23.2</v>
      </c>
      <c r="G87" s="100">
        <f t="shared" si="18"/>
        <v>0.26369999999999999</v>
      </c>
      <c r="H87" s="101">
        <v>0</v>
      </c>
      <c r="I87" s="43">
        <f t="shared" si="19"/>
        <v>0</v>
      </c>
      <c r="J87" s="43">
        <f t="shared" si="20"/>
        <v>0</v>
      </c>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96"/>
      <c r="CC87" s="96"/>
      <c r="CD87" s="96"/>
    </row>
    <row r="88" spans="1:82" s="97" customFormat="1" ht="25.5">
      <c r="A88" s="42" t="s">
        <v>277</v>
      </c>
      <c r="B88" s="42" t="s">
        <v>273</v>
      </c>
      <c r="C88" s="42" t="s">
        <v>333</v>
      </c>
      <c r="D88" s="98" t="s">
        <v>279</v>
      </c>
      <c r="E88" s="99" t="s">
        <v>280</v>
      </c>
      <c r="F88" s="42">
        <v>696</v>
      </c>
      <c r="G88" s="100">
        <f t="shared" si="18"/>
        <v>0.26369999999999999</v>
      </c>
      <c r="H88" s="101">
        <v>0</v>
      </c>
      <c r="I88" s="43">
        <f t="shared" si="19"/>
        <v>0</v>
      </c>
      <c r="J88" s="43">
        <f t="shared" si="20"/>
        <v>0</v>
      </c>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row>
    <row r="89" spans="1:82" s="97" customFormat="1">
      <c r="A89" s="90"/>
      <c r="B89" s="90"/>
      <c r="C89" s="90" t="s">
        <v>41</v>
      </c>
      <c r="D89" s="91" t="s">
        <v>42</v>
      </c>
      <c r="E89" s="91"/>
      <c r="F89" s="90"/>
      <c r="G89" s="90"/>
      <c r="H89" s="93"/>
      <c r="I89" s="90"/>
      <c r="J89" s="94">
        <f>SUM(J90:J92)</f>
        <v>0</v>
      </c>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96"/>
      <c r="CC89" s="96"/>
      <c r="CD89" s="96"/>
    </row>
    <row r="90" spans="1:82" s="97" customFormat="1" ht="51">
      <c r="A90" s="42" t="s">
        <v>320</v>
      </c>
      <c r="B90" s="42" t="s">
        <v>182</v>
      </c>
      <c r="C90" s="42" t="s">
        <v>334</v>
      </c>
      <c r="D90" s="98" t="s">
        <v>322</v>
      </c>
      <c r="E90" s="99" t="s">
        <v>189</v>
      </c>
      <c r="F90" s="42">
        <v>8.98</v>
      </c>
      <c r="G90" s="100">
        <f>$J$3</f>
        <v>0.26369999999999999</v>
      </c>
      <c r="H90" s="101">
        <v>0</v>
      </c>
      <c r="I90" s="43">
        <f>TRUNC((H90+(H90*G90)),2)</f>
        <v>0</v>
      </c>
      <c r="J90" s="43">
        <f>TRUNC((F90*I90),2)</f>
        <v>0</v>
      </c>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row>
    <row r="91" spans="1:82" s="97" customFormat="1" ht="25.5">
      <c r="A91" s="42" t="s">
        <v>335</v>
      </c>
      <c r="B91" s="42" t="s">
        <v>177</v>
      </c>
      <c r="C91" s="42" t="s">
        <v>336</v>
      </c>
      <c r="D91" s="98" t="s">
        <v>337</v>
      </c>
      <c r="E91" s="99" t="s">
        <v>232</v>
      </c>
      <c r="F91" s="42">
        <v>183.16</v>
      </c>
      <c r="G91" s="100">
        <f>$J$3</f>
        <v>0.26369999999999999</v>
      </c>
      <c r="H91" s="101">
        <v>0</v>
      </c>
      <c r="I91" s="43">
        <f>TRUNC((H91+(H91*G91)),2)</f>
        <v>0</v>
      </c>
      <c r="J91" s="43">
        <f>TRUNC((F91*I91),2)</f>
        <v>0</v>
      </c>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96"/>
      <c r="CC91" s="96"/>
      <c r="CD91" s="96"/>
    </row>
    <row r="92" spans="1:82" s="97" customFormat="1" ht="38.25">
      <c r="A92" s="42" t="s">
        <v>338</v>
      </c>
      <c r="B92" s="42" t="s">
        <v>177</v>
      </c>
      <c r="C92" s="42" t="s">
        <v>339</v>
      </c>
      <c r="D92" s="98" t="s">
        <v>340</v>
      </c>
      <c r="E92" s="99" t="s">
        <v>211</v>
      </c>
      <c r="F92" s="42">
        <v>39.659999999999997</v>
      </c>
      <c r="G92" s="100">
        <f>$J$3</f>
        <v>0.26369999999999999</v>
      </c>
      <c r="H92" s="101">
        <v>0</v>
      </c>
      <c r="I92" s="43">
        <f>TRUNC((H92+(H92*G92)),2)</f>
        <v>0</v>
      </c>
      <c r="J92" s="43">
        <f>TRUNC((F92*I92),2)</f>
        <v>0</v>
      </c>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96"/>
      <c r="CC92" s="96"/>
      <c r="CD92" s="96"/>
    </row>
    <row r="93" spans="1:82" s="97" customFormat="1">
      <c r="A93" s="90"/>
      <c r="B93" s="90"/>
      <c r="C93" s="90" t="s">
        <v>43</v>
      </c>
      <c r="D93" s="91" t="s">
        <v>44</v>
      </c>
      <c r="E93" s="91"/>
      <c r="F93" s="90"/>
      <c r="G93" s="90"/>
      <c r="H93" s="93"/>
      <c r="I93" s="90"/>
      <c r="J93" s="94">
        <f>SUM(J94:J95)</f>
        <v>0</v>
      </c>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row>
    <row r="94" spans="1:82" s="97" customFormat="1" ht="25.5">
      <c r="A94" s="42" t="s">
        <v>226</v>
      </c>
      <c r="B94" s="42" t="s">
        <v>177</v>
      </c>
      <c r="C94" s="42" t="s">
        <v>341</v>
      </c>
      <c r="D94" s="98" t="s">
        <v>228</v>
      </c>
      <c r="E94" s="99" t="s">
        <v>185</v>
      </c>
      <c r="F94" s="42">
        <v>4</v>
      </c>
      <c r="G94" s="100">
        <f>$J$3</f>
        <v>0.26369999999999999</v>
      </c>
      <c r="H94" s="101">
        <v>0</v>
      </c>
      <c r="I94" s="43">
        <f>TRUNC((H94+(H94*G94)),2)</f>
        <v>0</v>
      </c>
      <c r="J94" s="43">
        <f>TRUNC((F94*I94),2)</f>
        <v>0</v>
      </c>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6"/>
      <c r="BY94" s="96"/>
      <c r="BZ94" s="96"/>
      <c r="CA94" s="96"/>
      <c r="CB94" s="96"/>
      <c r="CC94" s="96"/>
      <c r="CD94" s="96"/>
    </row>
    <row r="95" spans="1:82" s="97" customFormat="1" ht="51">
      <c r="A95" s="42" t="s">
        <v>342</v>
      </c>
      <c r="B95" s="42" t="s">
        <v>177</v>
      </c>
      <c r="C95" s="42" t="s">
        <v>343</v>
      </c>
      <c r="D95" s="98" t="s">
        <v>344</v>
      </c>
      <c r="E95" s="99" t="s">
        <v>222</v>
      </c>
      <c r="F95" s="42">
        <v>26</v>
      </c>
      <c r="G95" s="100">
        <f>$J$3</f>
        <v>0.26369999999999999</v>
      </c>
      <c r="H95" s="101">
        <v>0</v>
      </c>
      <c r="I95" s="43">
        <f>TRUNC((H95+(H95*G95)),2)</f>
        <v>0</v>
      </c>
      <c r="J95" s="43">
        <f>TRUNC((F95*I95),2)</f>
        <v>0</v>
      </c>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6"/>
      <c r="BY95" s="96"/>
      <c r="BZ95" s="96"/>
      <c r="CA95" s="96"/>
      <c r="CB95" s="96"/>
      <c r="CC95" s="96"/>
      <c r="CD95" s="96"/>
    </row>
    <row r="96" spans="1:82" s="97" customFormat="1">
      <c r="A96" s="90"/>
      <c r="B96" s="90"/>
      <c r="C96" s="90" t="s">
        <v>45</v>
      </c>
      <c r="D96" s="91" t="s">
        <v>46</v>
      </c>
      <c r="E96" s="91"/>
      <c r="F96" s="90"/>
      <c r="G96" s="90"/>
      <c r="H96" s="93"/>
      <c r="I96" s="90"/>
      <c r="J96" s="94">
        <f>SUM(J97:J101)</f>
        <v>0</v>
      </c>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6"/>
      <c r="BR96" s="96"/>
      <c r="BS96" s="96"/>
      <c r="BT96" s="96"/>
      <c r="BU96" s="96"/>
      <c r="BV96" s="96"/>
      <c r="BW96" s="96"/>
      <c r="BX96" s="96"/>
      <c r="BY96" s="96"/>
      <c r="BZ96" s="96"/>
      <c r="CA96" s="96"/>
      <c r="CB96" s="96"/>
      <c r="CC96" s="96"/>
      <c r="CD96" s="96"/>
    </row>
    <row r="97" spans="1:82" s="97" customFormat="1" ht="38.25">
      <c r="A97" s="42" t="s">
        <v>345</v>
      </c>
      <c r="B97" s="42" t="s">
        <v>177</v>
      </c>
      <c r="C97" s="42" t="s">
        <v>346</v>
      </c>
      <c r="D97" s="98" t="s">
        <v>347</v>
      </c>
      <c r="E97" s="99" t="s">
        <v>211</v>
      </c>
      <c r="F97" s="42">
        <v>10.56</v>
      </c>
      <c r="G97" s="100">
        <f>$J$3</f>
        <v>0.26369999999999999</v>
      </c>
      <c r="H97" s="101">
        <v>0</v>
      </c>
      <c r="I97" s="43">
        <f>TRUNC((H97+(H97*G97)),2)</f>
        <v>0</v>
      </c>
      <c r="J97" s="43">
        <f>TRUNC((F97*I97),2)</f>
        <v>0</v>
      </c>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96"/>
      <c r="CC97" s="96"/>
      <c r="CD97" s="96"/>
    </row>
    <row r="98" spans="1:82" s="97" customFormat="1" ht="51">
      <c r="A98" s="42" t="s">
        <v>348</v>
      </c>
      <c r="B98" s="42" t="s">
        <v>177</v>
      </c>
      <c r="C98" s="42" t="s">
        <v>349</v>
      </c>
      <c r="D98" s="98" t="s">
        <v>350</v>
      </c>
      <c r="E98" s="99" t="s">
        <v>211</v>
      </c>
      <c r="F98" s="42">
        <v>5.73</v>
      </c>
      <c r="G98" s="100">
        <f>$J$3</f>
        <v>0.26369999999999999</v>
      </c>
      <c r="H98" s="101">
        <v>0</v>
      </c>
      <c r="I98" s="43">
        <f>TRUNC((H98+(H98*G98)),2)</f>
        <v>0</v>
      </c>
      <c r="J98" s="43">
        <f>TRUNC((F98*I98),2)</f>
        <v>0</v>
      </c>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96"/>
      <c r="CC98" s="96"/>
      <c r="CD98" s="96"/>
    </row>
    <row r="99" spans="1:82" s="97" customFormat="1" ht="25.5">
      <c r="A99" s="42" t="s">
        <v>239</v>
      </c>
      <c r="B99" s="42" t="s">
        <v>177</v>
      </c>
      <c r="C99" s="42" t="s">
        <v>351</v>
      </c>
      <c r="D99" s="98" t="s">
        <v>241</v>
      </c>
      <c r="E99" s="99" t="s">
        <v>232</v>
      </c>
      <c r="F99" s="42">
        <v>42</v>
      </c>
      <c r="G99" s="100">
        <f>$J$3</f>
        <v>0.26369999999999999</v>
      </c>
      <c r="H99" s="101">
        <v>0</v>
      </c>
      <c r="I99" s="43">
        <f>TRUNC((H99+(H99*G99)),2)</f>
        <v>0</v>
      </c>
      <c r="J99" s="43">
        <f>TRUNC((F99*I99),2)</f>
        <v>0</v>
      </c>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row>
    <row r="100" spans="1:82" s="97" customFormat="1" ht="38.25">
      <c r="A100" s="42" t="s">
        <v>352</v>
      </c>
      <c r="B100" s="42" t="s">
        <v>177</v>
      </c>
      <c r="C100" s="42" t="s">
        <v>353</v>
      </c>
      <c r="D100" s="98" t="s">
        <v>354</v>
      </c>
      <c r="E100" s="99" t="s">
        <v>232</v>
      </c>
      <c r="F100" s="42">
        <v>28.7</v>
      </c>
      <c r="G100" s="100">
        <f>$J$3</f>
        <v>0.26369999999999999</v>
      </c>
      <c r="H100" s="101">
        <v>0</v>
      </c>
      <c r="I100" s="43">
        <f>TRUNC((H100+(H100*G100)),2)</f>
        <v>0</v>
      </c>
      <c r="J100" s="43">
        <f>TRUNC((F100*I100),2)</f>
        <v>0</v>
      </c>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row>
    <row r="101" spans="1:82" s="97" customFormat="1" ht="38.25">
      <c r="A101" s="42" t="s">
        <v>251</v>
      </c>
      <c r="B101" s="42" t="s">
        <v>177</v>
      </c>
      <c r="C101" s="42" t="s">
        <v>355</v>
      </c>
      <c r="D101" s="98" t="s">
        <v>253</v>
      </c>
      <c r="E101" s="99" t="s">
        <v>189</v>
      </c>
      <c r="F101" s="42">
        <v>10.56</v>
      </c>
      <c r="G101" s="100">
        <f>$J$3</f>
        <v>0.26369999999999999</v>
      </c>
      <c r="H101" s="101">
        <v>0</v>
      </c>
      <c r="I101" s="43">
        <f>TRUNC((H101+(H101*G101)),2)</f>
        <v>0</v>
      </c>
      <c r="J101" s="43">
        <f>TRUNC((F101*I101),2)</f>
        <v>0</v>
      </c>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row>
    <row r="102" spans="1:82" s="97" customFormat="1">
      <c r="A102" s="90"/>
      <c r="B102" s="90"/>
      <c r="C102" s="90" t="s">
        <v>47</v>
      </c>
      <c r="D102" s="91" t="s">
        <v>48</v>
      </c>
      <c r="E102" s="91"/>
      <c r="F102" s="90"/>
      <c r="G102" s="90"/>
      <c r="H102" s="93"/>
      <c r="I102" s="90"/>
      <c r="J102" s="94">
        <f>SUM(J103:J104)</f>
        <v>0</v>
      </c>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row>
    <row r="103" spans="1:82" s="97" customFormat="1" ht="38.25">
      <c r="A103" s="42" t="s">
        <v>356</v>
      </c>
      <c r="B103" s="42" t="s">
        <v>177</v>
      </c>
      <c r="C103" s="42" t="s">
        <v>357</v>
      </c>
      <c r="D103" s="98" t="s">
        <v>358</v>
      </c>
      <c r="E103" s="99" t="s">
        <v>222</v>
      </c>
      <c r="F103" s="42">
        <v>87.5</v>
      </c>
      <c r="G103" s="100">
        <f>$J$3</f>
        <v>0.26369999999999999</v>
      </c>
      <c r="H103" s="101">
        <v>0</v>
      </c>
      <c r="I103" s="43">
        <f>TRUNC((H103+(H103*G103)),2)</f>
        <v>0</v>
      </c>
      <c r="J103" s="43">
        <f>TRUNC((F103*I103),2)</f>
        <v>0</v>
      </c>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row>
    <row r="104" spans="1:82" s="97" customFormat="1" ht="25.5">
      <c r="A104" s="42" t="s">
        <v>226</v>
      </c>
      <c r="B104" s="42" t="s">
        <v>177</v>
      </c>
      <c r="C104" s="42" t="s">
        <v>359</v>
      </c>
      <c r="D104" s="98" t="s">
        <v>228</v>
      </c>
      <c r="E104" s="99" t="s">
        <v>185</v>
      </c>
      <c r="F104" s="42">
        <v>35</v>
      </c>
      <c r="G104" s="100">
        <f>$J$3</f>
        <v>0.26369999999999999</v>
      </c>
      <c r="H104" s="101">
        <v>0</v>
      </c>
      <c r="I104" s="43">
        <f>TRUNC((H104+(H104*G104)),2)</f>
        <v>0</v>
      </c>
      <c r="J104" s="43">
        <f>TRUNC((F104*I104),2)</f>
        <v>0</v>
      </c>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c r="BZ104" s="96"/>
      <c r="CA104" s="96"/>
      <c r="CB104" s="96"/>
      <c r="CC104" s="96"/>
      <c r="CD104" s="96"/>
    </row>
    <row r="105" spans="1:82" s="97" customFormat="1">
      <c r="A105" s="90"/>
      <c r="B105" s="90"/>
      <c r="C105" s="90" t="s">
        <v>49</v>
      </c>
      <c r="D105" s="91" t="s">
        <v>50</v>
      </c>
      <c r="E105" s="91"/>
      <c r="F105" s="90"/>
      <c r="G105" s="90"/>
      <c r="H105" s="93"/>
      <c r="I105" s="90"/>
      <c r="J105" s="94">
        <f>SUM(J106:J114)</f>
        <v>0</v>
      </c>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96"/>
      <c r="CC105" s="96"/>
      <c r="CD105" s="96"/>
    </row>
    <row r="106" spans="1:82" s="97" customFormat="1" ht="25.5">
      <c r="A106" s="42" t="s">
        <v>229</v>
      </c>
      <c r="B106" s="42" t="s">
        <v>177</v>
      </c>
      <c r="C106" s="42" t="s">
        <v>360</v>
      </c>
      <c r="D106" s="98" t="s">
        <v>231</v>
      </c>
      <c r="E106" s="99" t="s">
        <v>232</v>
      </c>
      <c r="F106" s="42">
        <v>212.8</v>
      </c>
      <c r="G106" s="100">
        <f t="shared" ref="G106:G114" si="21">$J$3</f>
        <v>0.26369999999999999</v>
      </c>
      <c r="H106" s="101">
        <v>0</v>
      </c>
      <c r="I106" s="43">
        <f t="shared" ref="I106:I114" si="22">TRUNC((H106+(H106*G106)),2)</f>
        <v>0</v>
      </c>
      <c r="J106" s="43">
        <f t="shared" ref="J106:J114" si="23">TRUNC((F106*I106),2)</f>
        <v>0</v>
      </c>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row>
    <row r="107" spans="1:82" s="97" customFormat="1" ht="25.5">
      <c r="A107" s="42" t="s">
        <v>233</v>
      </c>
      <c r="B107" s="42" t="s">
        <v>177</v>
      </c>
      <c r="C107" s="42" t="s">
        <v>361</v>
      </c>
      <c r="D107" s="98" t="s">
        <v>235</v>
      </c>
      <c r="E107" s="99" t="s">
        <v>232</v>
      </c>
      <c r="F107" s="42">
        <v>120.1</v>
      </c>
      <c r="G107" s="100">
        <f t="shared" si="21"/>
        <v>0.26369999999999999</v>
      </c>
      <c r="H107" s="101">
        <v>0</v>
      </c>
      <c r="I107" s="43">
        <f t="shared" si="22"/>
        <v>0</v>
      </c>
      <c r="J107" s="43">
        <f t="shared" si="23"/>
        <v>0</v>
      </c>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row>
    <row r="108" spans="1:82" s="97" customFormat="1" ht="25.5">
      <c r="A108" s="42" t="s">
        <v>236</v>
      </c>
      <c r="B108" s="42" t="s">
        <v>177</v>
      </c>
      <c r="C108" s="42" t="s">
        <v>362</v>
      </c>
      <c r="D108" s="98" t="s">
        <v>238</v>
      </c>
      <c r="E108" s="99" t="s">
        <v>232</v>
      </c>
      <c r="F108" s="42">
        <v>275.10000000000002</v>
      </c>
      <c r="G108" s="100">
        <f t="shared" si="21"/>
        <v>0.26369999999999999</v>
      </c>
      <c r="H108" s="101">
        <v>0</v>
      </c>
      <c r="I108" s="43">
        <f t="shared" si="22"/>
        <v>0</v>
      </c>
      <c r="J108" s="43">
        <f t="shared" si="23"/>
        <v>0</v>
      </c>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row>
    <row r="109" spans="1:82" s="97" customFormat="1" ht="25.5">
      <c r="A109" s="42" t="s">
        <v>239</v>
      </c>
      <c r="B109" s="42" t="s">
        <v>177</v>
      </c>
      <c r="C109" s="42" t="s">
        <v>363</v>
      </c>
      <c r="D109" s="98" t="s">
        <v>241</v>
      </c>
      <c r="E109" s="99" t="s">
        <v>232</v>
      </c>
      <c r="F109" s="42">
        <v>31.2</v>
      </c>
      <c r="G109" s="100">
        <f t="shared" si="21"/>
        <v>0.26369999999999999</v>
      </c>
      <c r="H109" s="101">
        <v>0</v>
      </c>
      <c r="I109" s="43">
        <f t="shared" si="22"/>
        <v>0</v>
      </c>
      <c r="J109" s="43">
        <f t="shared" si="23"/>
        <v>0</v>
      </c>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row>
    <row r="110" spans="1:82" s="97" customFormat="1" ht="25.5">
      <c r="A110" s="42" t="s">
        <v>242</v>
      </c>
      <c r="B110" s="42" t="s">
        <v>177</v>
      </c>
      <c r="C110" s="42" t="s">
        <v>364</v>
      </c>
      <c r="D110" s="98" t="s">
        <v>244</v>
      </c>
      <c r="E110" s="99" t="s">
        <v>232</v>
      </c>
      <c r="F110" s="42">
        <v>231.9</v>
      </c>
      <c r="G110" s="100">
        <f t="shared" si="21"/>
        <v>0.26369999999999999</v>
      </c>
      <c r="H110" s="101">
        <v>0</v>
      </c>
      <c r="I110" s="43">
        <f t="shared" si="22"/>
        <v>0</v>
      </c>
      <c r="J110" s="43">
        <f t="shared" si="23"/>
        <v>0</v>
      </c>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row>
    <row r="111" spans="1:82" s="97" customFormat="1" ht="25.5">
      <c r="A111" s="42" t="s">
        <v>245</v>
      </c>
      <c r="B111" s="42" t="s">
        <v>177</v>
      </c>
      <c r="C111" s="42" t="s">
        <v>365</v>
      </c>
      <c r="D111" s="98" t="s">
        <v>247</v>
      </c>
      <c r="E111" s="99" t="s">
        <v>232</v>
      </c>
      <c r="F111" s="42">
        <v>627.20000000000005</v>
      </c>
      <c r="G111" s="100">
        <f t="shared" si="21"/>
        <v>0.26369999999999999</v>
      </c>
      <c r="H111" s="101">
        <v>0</v>
      </c>
      <c r="I111" s="43">
        <f t="shared" si="22"/>
        <v>0</v>
      </c>
      <c r="J111" s="43">
        <f t="shared" si="23"/>
        <v>0</v>
      </c>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row>
    <row r="112" spans="1:82" s="97" customFormat="1" ht="51">
      <c r="A112" s="42" t="s">
        <v>366</v>
      </c>
      <c r="B112" s="42" t="s">
        <v>177</v>
      </c>
      <c r="C112" s="42" t="s">
        <v>367</v>
      </c>
      <c r="D112" s="98" t="s">
        <v>368</v>
      </c>
      <c r="E112" s="99" t="s">
        <v>211</v>
      </c>
      <c r="F112" s="42">
        <v>38.119999999999997</v>
      </c>
      <c r="G112" s="100">
        <f t="shared" si="21"/>
        <v>0.26369999999999999</v>
      </c>
      <c r="H112" s="101">
        <v>0</v>
      </c>
      <c r="I112" s="43">
        <f t="shared" si="22"/>
        <v>0</v>
      </c>
      <c r="J112" s="43">
        <f t="shared" si="23"/>
        <v>0</v>
      </c>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row>
    <row r="113" spans="1:82" s="97" customFormat="1" ht="38.25">
      <c r="A113" s="42" t="s">
        <v>369</v>
      </c>
      <c r="B113" s="42" t="s">
        <v>177</v>
      </c>
      <c r="C113" s="42" t="s">
        <v>370</v>
      </c>
      <c r="D113" s="98" t="s">
        <v>371</v>
      </c>
      <c r="E113" s="99" t="s">
        <v>211</v>
      </c>
      <c r="F113" s="42">
        <v>8.81</v>
      </c>
      <c r="G113" s="100">
        <f t="shared" si="21"/>
        <v>0.26369999999999999</v>
      </c>
      <c r="H113" s="101">
        <v>0</v>
      </c>
      <c r="I113" s="43">
        <f t="shared" si="22"/>
        <v>0</v>
      </c>
      <c r="J113" s="43">
        <f t="shared" si="23"/>
        <v>0</v>
      </c>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96"/>
      <c r="CC113" s="96"/>
      <c r="CD113" s="96"/>
    </row>
    <row r="114" spans="1:82" s="97" customFormat="1" ht="38.25">
      <c r="A114" s="42" t="s">
        <v>372</v>
      </c>
      <c r="B114" s="42" t="s">
        <v>177</v>
      </c>
      <c r="C114" s="42" t="s">
        <v>373</v>
      </c>
      <c r="D114" s="98" t="s">
        <v>374</v>
      </c>
      <c r="E114" s="99" t="s">
        <v>189</v>
      </c>
      <c r="F114" s="42">
        <v>76.900000000000006</v>
      </c>
      <c r="G114" s="100">
        <f t="shared" si="21"/>
        <v>0.26369999999999999</v>
      </c>
      <c r="H114" s="101">
        <v>0</v>
      </c>
      <c r="I114" s="43">
        <f t="shared" si="22"/>
        <v>0</v>
      </c>
      <c r="J114" s="43">
        <f t="shared" si="23"/>
        <v>0</v>
      </c>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row>
    <row r="115" spans="1:82" s="97" customFormat="1">
      <c r="A115" s="90"/>
      <c r="B115" s="90"/>
      <c r="C115" s="90" t="s">
        <v>51</v>
      </c>
      <c r="D115" s="91" t="s">
        <v>52</v>
      </c>
      <c r="E115" s="91"/>
      <c r="F115" s="90"/>
      <c r="G115" s="90"/>
      <c r="H115" s="93"/>
      <c r="I115" s="90"/>
      <c r="J115" s="94">
        <f>SUM(J116:J119)</f>
        <v>0</v>
      </c>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96"/>
      <c r="CC115" s="96"/>
      <c r="CD115" s="96"/>
    </row>
    <row r="116" spans="1:82" s="97" customFormat="1" ht="38.25">
      <c r="A116" s="42" t="s">
        <v>257</v>
      </c>
      <c r="B116" s="42" t="s">
        <v>177</v>
      </c>
      <c r="C116" s="42" t="s">
        <v>375</v>
      </c>
      <c r="D116" s="98" t="s">
        <v>259</v>
      </c>
      <c r="E116" s="99" t="s">
        <v>232</v>
      </c>
      <c r="F116" s="42">
        <v>903.34</v>
      </c>
      <c r="G116" s="100">
        <f>$J$3</f>
        <v>0.26369999999999999</v>
      </c>
      <c r="H116" s="101">
        <v>0</v>
      </c>
      <c r="I116" s="43">
        <f>TRUNC((H116+(H116*G116)),2)</f>
        <v>0</v>
      </c>
      <c r="J116" s="43">
        <f>TRUNC((F116*I116),2)</f>
        <v>0</v>
      </c>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96"/>
      <c r="CC116" s="96"/>
      <c r="CD116" s="96"/>
    </row>
    <row r="117" spans="1:82" s="97" customFormat="1" ht="38.25">
      <c r="A117" s="42" t="s">
        <v>263</v>
      </c>
      <c r="B117" s="42" t="s">
        <v>177</v>
      </c>
      <c r="C117" s="42" t="s">
        <v>376</v>
      </c>
      <c r="D117" s="98" t="s">
        <v>265</v>
      </c>
      <c r="E117" s="99" t="s">
        <v>232</v>
      </c>
      <c r="F117" s="42">
        <v>279.5</v>
      </c>
      <c r="G117" s="100">
        <f>$J$3</f>
        <v>0.26369999999999999</v>
      </c>
      <c r="H117" s="101">
        <v>0</v>
      </c>
      <c r="I117" s="43">
        <f>TRUNC((H117+(H117*G117)),2)</f>
        <v>0</v>
      </c>
      <c r="J117" s="43">
        <f>TRUNC((F117*I117),2)</f>
        <v>0</v>
      </c>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c r="BO117" s="96"/>
      <c r="BP117" s="96"/>
      <c r="BQ117" s="96"/>
      <c r="BR117" s="96"/>
      <c r="BS117" s="96"/>
      <c r="BT117" s="96"/>
      <c r="BU117" s="96"/>
      <c r="BV117" s="96"/>
      <c r="BW117" s="96"/>
      <c r="BX117" s="96"/>
      <c r="BY117" s="96"/>
      <c r="BZ117" s="96"/>
      <c r="CA117" s="96"/>
      <c r="CB117" s="96"/>
      <c r="CC117" s="96"/>
      <c r="CD117" s="96"/>
    </row>
    <row r="118" spans="1:82" s="97" customFormat="1" ht="38.25">
      <c r="A118" s="42" t="s">
        <v>369</v>
      </c>
      <c r="B118" s="42" t="s">
        <v>177</v>
      </c>
      <c r="C118" s="42" t="s">
        <v>377</v>
      </c>
      <c r="D118" s="98" t="s">
        <v>371</v>
      </c>
      <c r="E118" s="99" t="s">
        <v>211</v>
      </c>
      <c r="F118" s="42">
        <v>12.8</v>
      </c>
      <c r="G118" s="100">
        <f>$J$3</f>
        <v>0.26369999999999999</v>
      </c>
      <c r="H118" s="101">
        <v>0</v>
      </c>
      <c r="I118" s="43">
        <f>TRUNC((H118+(H118*G118)),2)</f>
        <v>0</v>
      </c>
      <c r="J118" s="43">
        <f>TRUNC((F118*I118),2)</f>
        <v>0</v>
      </c>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row>
    <row r="119" spans="1:82" s="97" customFormat="1" ht="38.25">
      <c r="A119" s="42" t="s">
        <v>378</v>
      </c>
      <c r="B119" s="42" t="s">
        <v>177</v>
      </c>
      <c r="C119" s="42" t="s">
        <v>379</v>
      </c>
      <c r="D119" s="98" t="s">
        <v>380</v>
      </c>
      <c r="E119" s="99" t="s">
        <v>189</v>
      </c>
      <c r="F119" s="42">
        <v>113.5</v>
      </c>
      <c r="G119" s="100">
        <f>$J$3</f>
        <v>0.26369999999999999</v>
      </c>
      <c r="H119" s="101">
        <v>0</v>
      </c>
      <c r="I119" s="43">
        <f>TRUNC((H119+(H119*G119)),2)</f>
        <v>0</v>
      </c>
      <c r="J119" s="43">
        <f>TRUNC((F119*I119),2)</f>
        <v>0</v>
      </c>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c r="BZ119" s="96"/>
      <c r="CA119" s="96"/>
      <c r="CB119" s="96"/>
      <c r="CC119" s="96"/>
      <c r="CD119" s="96"/>
    </row>
    <row r="120" spans="1:82" s="97" customFormat="1">
      <c r="A120" s="90"/>
      <c r="B120" s="90"/>
      <c r="C120" s="90" t="s">
        <v>53</v>
      </c>
      <c r="D120" s="91" t="s">
        <v>54</v>
      </c>
      <c r="E120" s="91"/>
      <c r="F120" s="90"/>
      <c r="G120" s="90"/>
      <c r="H120" s="93"/>
      <c r="I120" s="90"/>
      <c r="J120" s="94">
        <f>SUM(J121:J129)</f>
        <v>0</v>
      </c>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row>
    <row r="121" spans="1:82" s="97" customFormat="1" ht="38.25">
      <c r="A121" s="42" t="s">
        <v>254</v>
      </c>
      <c r="B121" s="42" t="s">
        <v>177</v>
      </c>
      <c r="C121" s="42" t="s">
        <v>381</v>
      </c>
      <c r="D121" s="98" t="s">
        <v>256</v>
      </c>
      <c r="E121" s="99" t="s">
        <v>232</v>
      </c>
      <c r="F121" s="42">
        <v>4.8</v>
      </c>
      <c r="G121" s="100">
        <f t="shared" ref="G121:G129" si="24">$J$3</f>
        <v>0.26369999999999999</v>
      </c>
      <c r="H121" s="101">
        <v>0</v>
      </c>
      <c r="I121" s="43">
        <f t="shared" ref="I121:I129" si="25">TRUNC((H121+(H121*G121)),2)</f>
        <v>0</v>
      </c>
      <c r="J121" s="43">
        <f t="shared" ref="J121:J129" si="26">TRUNC((F121*I121),2)</f>
        <v>0</v>
      </c>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6"/>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96"/>
      <c r="BR121" s="96"/>
      <c r="BS121" s="96"/>
      <c r="BT121" s="96"/>
      <c r="BU121" s="96"/>
      <c r="BV121" s="96"/>
      <c r="BW121" s="96"/>
      <c r="BX121" s="96"/>
      <c r="BY121" s="96"/>
      <c r="BZ121" s="96"/>
      <c r="CA121" s="96"/>
      <c r="CB121" s="96"/>
      <c r="CC121" s="96"/>
      <c r="CD121" s="96"/>
    </row>
    <row r="122" spans="1:82" s="97" customFormat="1" ht="38.25">
      <c r="A122" s="42" t="s">
        <v>382</v>
      </c>
      <c r="B122" s="42" t="s">
        <v>177</v>
      </c>
      <c r="C122" s="42" t="s">
        <v>383</v>
      </c>
      <c r="D122" s="98" t="s">
        <v>384</v>
      </c>
      <c r="E122" s="99" t="s">
        <v>232</v>
      </c>
      <c r="F122" s="42">
        <v>66.7</v>
      </c>
      <c r="G122" s="100">
        <f t="shared" si="24"/>
        <v>0.26369999999999999</v>
      </c>
      <c r="H122" s="101">
        <v>0</v>
      </c>
      <c r="I122" s="43">
        <f t="shared" si="25"/>
        <v>0</v>
      </c>
      <c r="J122" s="43">
        <f t="shared" si="26"/>
        <v>0</v>
      </c>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c r="BO122" s="96"/>
      <c r="BP122" s="96"/>
      <c r="BQ122" s="96"/>
      <c r="BR122" s="96"/>
      <c r="BS122" s="96"/>
      <c r="BT122" s="96"/>
      <c r="BU122" s="96"/>
      <c r="BV122" s="96"/>
      <c r="BW122" s="96"/>
      <c r="BX122" s="96"/>
      <c r="BY122" s="96"/>
      <c r="BZ122" s="96"/>
      <c r="CA122" s="96"/>
      <c r="CB122" s="96"/>
      <c r="CC122" s="96"/>
      <c r="CD122" s="96"/>
    </row>
    <row r="123" spans="1:82" s="97" customFormat="1" ht="38.25">
      <c r="A123" s="42" t="s">
        <v>257</v>
      </c>
      <c r="B123" s="42" t="s">
        <v>177</v>
      </c>
      <c r="C123" s="42" t="s">
        <v>385</v>
      </c>
      <c r="D123" s="98" t="s">
        <v>259</v>
      </c>
      <c r="E123" s="99" t="s">
        <v>232</v>
      </c>
      <c r="F123" s="42">
        <v>119.2</v>
      </c>
      <c r="G123" s="100">
        <f t="shared" si="24"/>
        <v>0.26369999999999999</v>
      </c>
      <c r="H123" s="101">
        <v>0</v>
      </c>
      <c r="I123" s="43">
        <f t="shared" si="25"/>
        <v>0</v>
      </c>
      <c r="J123" s="43">
        <f t="shared" si="26"/>
        <v>0</v>
      </c>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c r="BW123" s="96"/>
      <c r="BX123" s="96"/>
      <c r="BY123" s="96"/>
      <c r="BZ123" s="96"/>
      <c r="CA123" s="96"/>
      <c r="CB123" s="96"/>
      <c r="CC123" s="96"/>
      <c r="CD123" s="96"/>
    </row>
    <row r="124" spans="1:82" s="97" customFormat="1" ht="38.25">
      <c r="A124" s="42" t="s">
        <v>260</v>
      </c>
      <c r="B124" s="42" t="s">
        <v>177</v>
      </c>
      <c r="C124" s="42" t="s">
        <v>386</v>
      </c>
      <c r="D124" s="98" t="s">
        <v>262</v>
      </c>
      <c r="E124" s="99" t="s">
        <v>232</v>
      </c>
      <c r="F124" s="42">
        <v>180</v>
      </c>
      <c r="G124" s="100">
        <f t="shared" si="24"/>
        <v>0.26369999999999999</v>
      </c>
      <c r="H124" s="101">
        <v>0</v>
      </c>
      <c r="I124" s="43">
        <f t="shared" si="25"/>
        <v>0</v>
      </c>
      <c r="J124" s="43">
        <f t="shared" si="26"/>
        <v>0</v>
      </c>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96"/>
      <c r="CC124" s="96"/>
      <c r="CD124" s="96"/>
    </row>
    <row r="125" spans="1:82" s="97" customFormat="1" ht="38.25">
      <c r="A125" s="42" t="s">
        <v>387</v>
      </c>
      <c r="B125" s="42" t="s">
        <v>177</v>
      </c>
      <c r="C125" s="42" t="s">
        <v>388</v>
      </c>
      <c r="D125" s="98" t="s">
        <v>389</v>
      </c>
      <c r="E125" s="99" t="s">
        <v>232</v>
      </c>
      <c r="F125" s="42">
        <v>67.8</v>
      </c>
      <c r="G125" s="100">
        <f t="shared" si="24"/>
        <v>0.26369999999999999</v>
      </c>
      <c r="H125" s="101">
        <v>0</v>
      </c>
      <c r="I125" s="43">
        <f t="shared" si="25"/>
        <v>0</v>
      </c>
      <c r="J125" s="43">
        <f t="shared" si="26"/>
        <v>0</v>
      </c>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row>
    <row r="126" spans="1:82" s="97" customFormat="1" ht="38.25">
      <c r="A126" s="42" t="s">
        <v>390</v>
      </c>
      <c r="B126" s="42" t="s">
        <v>177</v>
      </c>
      <c r="C126" s="42" t="s">
        <v>391</v>
      </c>
      <c r="D126" s="98" t="s">
        <v>392</v>
      </c>
      <c r="E126" s="99" t="s">
        <v>232</v>
      </c>
      <c r="F126" s="42">
        <v>15.9</v>
      </c>
      <c r="G126" s="100">
        <f t="shared" si="24"/>
        <v>0.26369999999999999</v>
      </c>
      <c r="H126" s="101">
        <v>0</v>
      </c>
      <c r="I126" s="43">
        <f t="shared" si="25"/>
        <v>0</v>
      </c>
      <c r="J126" s="43">
        <f t="shared" si="26"/>
        <v>0</v>
      </c>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row>
    <row r="127" spans="1:82" s="97" customFormat="1" ht="38.25">
      <c r="A127" s="42" t="s">
        <v>263</v>
      </c>
      <c r="B127" s="42" t="s">
        <v>177</v>
      </c>
      <c r="C127" s="42" t="s">
        <v>393</v>
      </c>
      <c r="D127" s="98" t="s">
        <v>265</v>
      </c>
      <c r="E127" s="99" t="s">
        <v>232</v>
      </c>
      <c r="F127" s="42">
        <v>93.1</v>
      </c>
      <c r="G127" s="100">
        <f t="shared" si="24"/>
        <v>0.26369999999999999</v>
      </c>
      <c r="H127" s="101">
        <v>0</v>
      </c>
      <c r="I127" s="43">
        <f t="shared" si="25"/>
        <v>0</v>
      </c>
      <c r="J127" s="43">
        <f t="shared" si="26"/>
        <v>0</v>
      </c>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row>
    <row r="128" spans="1:82" s="97" customFormat="1" ht="38.25">
      <c r="A128" s="42" t="s">
        <v>369</v>
      </c>
      <c r="B128" s="42" t="s">
        <v>177</v>
      </c>
      <c r="C128" s="42" t="s">
        <v>394</v>
      </c>
      <c r="D128" s="98" t="s">
        <v>371</v>
      </c>
      <c r="E128" s="99" t="s">
        <v>211</v>
      </c>
      <c r="F128" s="42">
        <v>3.68</v>
      </c>
      <c r="G128" s="100">
        <f t="shared" si="24"/>
        <v>0.26369999999999999</v>
      </c>
      <c r="H128" s="101">
        <v>0</v>
      </c>
      <c r="I128" s="43">
        <f t="shared" si="25"/>
        <v>0</v>
      </c>
      <c r="J128" s="43">
        <f t="shared" si="26"/>
        <v>0</v>
      </c>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c r="BL128" s="96"/>
      <c r="BM128" s="96"/>
      <c r="BN128" s="96"/>
      <c r="BO128" s="96"/>
      <c r="BP128" s="96"/>
      <c r="BQ128" s="96"/>
      <c r="BR128" s="96"/>
      <c r="BS128" s="96"/>
      <c r="BT128" s="96"/>
      <c r="BU128" s="96"/>
      <c r="BV128" s="96"/>
      <c r="BW128" s="96"/>
      <c r="BX128" s="96"/>
      <c r="BY128" s="96"/>
      <c r="BZ128" s="96"/>
      <c r="CA128" s="96"/>
      <c r="CB128" s="96"/>
      <c r="CC128" s="96"/>
      <c r="CD128" s="96"/>
    </row>
    <row r="129" spans="1:82" s="97" customFormat="1" ht="38.25">
      <c r="A129" s="42" t="s">
        <v>378</v>
      </c>
      <c r="B129" s="42" t="s">
        <v>177</v>
      </c>
      <c r="C129" s="42" t="s">
        <v>395</v>
      </c>
      <c r="D129" s="98" t="s">
        <v>380</v>
      </c>
      <c r="E129" s="99" t="s">
        <v>189</v>
      </c>
      <c r="F129" s="42">
        <v>54.47</v>
      </c>
      <c r="G129" s="100">
        <f t="shared" si="24"/>
        <v>0.26369999999999999</v>
      </c>
      <c r="H129" s="101">
        <v>0</v>
      </c>
      <c r="I129" s="43">
        <f t="shared" si="25"/>
        <v>0</v>
      </c>
      <c r="J129" s="43">
        <f t="shared" si="26"/>
        <v>0</v>
      </c>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c r="BZ129" s="96"/>
      <c r="CA129" s="96"/>
      <c r="CB129" s="96"/>
      <c r="CC129" s="96"/>
      <c r="CD129" s="96"/>
    </row>
    <row r="130" spans="1:82" s="97" customFormat="1">
      <c r="A130" s="90"/>
      <c r="B130" s="90"/>
      <c r="C130" s="90" t="s">
        <v>55</v>
      </c>
      <c r="D130" s="91" t="s">
        <v>56</v>
      </c>
      <c r="E130" s="91"/>
      <c r="F130" s="90"/>
      <c r="G130" s="90"/>
      <c r="H130" s="93"/>
      <c r="I130" s="90"/>
      <c r="J130" s="94">
        <f>SUM(J131:J133)</f>
        <v>0</v>
      </c>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row>
    <row r="131" spans="1:82" s="97" customFormat="1" ht="25.5">
      <c r="A131" s="42" t="s">
        <v>396</v>
      </c>
      <c r="B131" s="42" t="s">
        <v>177</v>
      </c>
      <c r="C131" s="42" t="s">
        <v>397</v>
      </c>
      <c r="D131" s="98" t="s">
        <v>398</v>
      </c>
      <c r="E131" s="99" t="s">
        <v>232</v>
      </c>
      <c r="F131" s="42">
        <v>3746.12</v>
      </c>
      <c r="G131" s="100">
        <f>$J$3</f>
        <v>0.26369999999999999</v>
      </c>
      <c r="H131" s="101">
        <v>0</v>
      </c>
      <c r="I131" s="43">
        <f>TRUNC((H131+(H131*G131)),2)</f>
        <v>0</v>
      </c>
      <c r="J131" s="43">
        <f>TRUNC((F131*I131),2)</f>
        <v>0</v>
      </c>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row>
    <row r="132" spans="1:82" s="97" customFormat="1" ht="38.25">
      <c r="A132" s="42" t="s">
        <v>399</v>
      </c>
      <c r="B132" s="42" t="s">
        <v>177</v>
      </c>
      <c r="C132" s="42" t="s">
        <v>400</v>
      </c>
      <c r="D132" s="98" t="s">
        <v>401</v>
      </c>
      <c r="E132" s="99" t="s">
        <v>211</v>
      </c>
      <c r="F132" s="42">
        <v>122.62</v>
      </c>
      <c r="G132" s="100">
        <f>$J$3</f>
        <v>0.26369999999999999</v>
      </c>
      <c r="H132" s="101">
        <v>0</v>
      </c>
      <c r="I132" s="43">
        <f>TRUNC((H132+(H132*G132)),2)</f>
        <v>0</v>
      </c>
      <c r="J132" s="43">
        <f>TRUNC((F132*I132),2)</f>
        <v>0</v>
      </c>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row>
    <row r="133" spans="1:82" s="97" customFormat="1" ht="38.25">
      <c r="A133" s="42" t="s">
        <v>402</v>
      </c>
      <c r="B133" s="42" t="s">
        <v>177</v>
      </c>
      <c r="C133" s="42" t="s">
        <v>403</v>
      </c>
      <c r="D133" s="98" t="s">
        <v>404</v>
      </c>
      <c r="E133" s="99" t="s">
        <v>189</v>
      </c>
      <c r="F133" s="42">
        <v>31.91</v>
      </c>
      <c r="G133" s="100">
        <f>$J$3</f>
        <v>0.26369999999999999</v>
      </c>
      <c r="H133" s="101">
        <v>0</v>
      </c>
      <c r="I133" s="43">
        <f>TRUNC((H133+(H133*G133)),2)</f>
        <v>0</v>
      </c>
      <c r="J133" s="43">
        <f>TRUNC((F133*I133),2)</f>
        <v>0</v>
      </c>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96"/>
      <c r="CC133" s="96"/>
      <c r="CD133" s="96"/>
    </row>
    <row r="134" spans="1:82" s="97" customFormat="1">
      <c r="A134" s="90"/>
      <c r="B134" s="90"/>
      <c r="C134" s="90" t="s">
        <v>57</v>
      </c>
      <c r="D134" s="91" t="s">
        <v>58</v>
      </c>
      <c r="E134" s="91"/>
      <c r="F134" s="90"/>
      <c r="G134" s="90"/>
      <c r="H134" s="93"/>
      <c r="I134" s="90"/>
      <c r="J134" s="94">
        <f>SUM(J135:J140)</f>
        <v>0</v>
      </c>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c r="BZ134" s="96"/>
      <c r="CA134" s="96"/>
      <c r="CB134" s="96"/>
      <c r="CC134" s="96"/>
      <c r="CD134" s="96"/>
    </row>
    <row r="135" spans="1:82" s="97" customFormat="1" ht="51">
      <c r="A135" s="42" t="s">
        <v>405</v>
      </c>
      <c r="B135" s="42" t="s">
        <v>177</v>
      </c>
      <c r="C135" s="42" t="s">
        <v>406</v>
      </c>
      <c r="D135" s="98" t="s">
        <v>407</v>
      </c>
      <c r="E135" s="99" t="s">
        <v>189</v>
      </c>
      <c r="F135" s="42">
        <v>2220.34</v>
      </c>
      <c r="G135" s="100">
        <f t="shared" ref="G135:G140" si="27">$J$3</f>
        <v>0.26369999999999999</v>
      </c>
      <c r="H135" s="101">
        <v>0</v>
      </c>
      <c r="I135" s="43">
        <f t="shared" ref="I135:I140" si="28">TRUNC((H135+(H135*G135)),2)</f>
        <v>0</v>
      </c>
      <c r="J135" s="43">
        <f t="shared" ref="J135:J140" si="29">TRUNC((F135*I135),2)</f>
        <v>0</v>
      </c>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row>
    <row r="136" spans="1:82" s="97" customFormat="1" ht="25.5">
      <c r="A136" s="42" t="s">
        <v>408</v>
      </c>
      <c r="B136" s="42" t="s">
        <v>177</v>
      </c>
      <c r="C136" s="42" t="s">
        <v>409</v>
      </c>
      <c r="D136" s="98" t="s">
        <v>410</v>
      </c>
      <c r="E136" s="99" t="s">
        <v>222</v>
      </c>
      <c r="F136" s="42">
        <v>116.88</v>
      </c>
      <c r="G136" s="100">
        <f t="shared" si="27"/>
        <v>0.26369999999999999</v>
      </c>
      <c r="H136" s="101">
        <v>0</v>
      </c>
      <c r="I136" s="43">
        <f t="shared" si="28"/>
        <v>0</v>
      </c>
      <c r="J136" s="43">
        <f t="shared" si="29"/>
        <v>0</v>
      </c>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96"/>
      <c r="CC136" s="96"/>
      <c r="CD136" s="96"/>
    </row>
    <row r="137" spans="1:82" s="97" customFormat="1" ht="25.5">
      <c r="A137" s="42" t="s">
        <v>411</v>
      </c>
      <c r="B137" s="42" t="s">
        <v>177</v>
      </c>
      <c r="C137" s="42" t="s">
        <v>412</v>
      </c>
      <c r="D137" s="98" t="s">
        <v>413</v>
      </c>
      <c r="E137" s="99" t="s">
        <v>222</v>
      </c>
      <c r="F137" s="42">
        <v>116.88</v>
      </c>
      <c r="G137" s="100">
        <f t="shared" si="27"/>
        <v>0.26369999999999999</v>
      </c>
      <c r="H137" s="101">
        <v>0</v>
      </c>
      <c r="I137" s="43">
        <f t="shared" si="28"/>
        <v>0</v>
      </c>
      <c r="J137" s="43">
        <f t="shared" si="29"/>
        <v>0</v>
      </c>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96"/>
      <c r="CC137" s="96"/>
      <c r="CD137" s="96"/>
    </row>
    <row r="138" spans="1:82" s="97" customFormat="1" ht="25.5">
      <c r="A138" s="42" t="s">
        <v>414</v>
      </c>
      <c r="B138" s="42" t="s">
        <v>177</v>
      </c>
      <c r="C138" s="42" t="s">
        <v>415</v>
      </c>
      <c r="D138" s="98" t="s">
        <v>416</v>
      </c>
      <c r="E138" s="99" t="s">
        <v>222</v>
      </c>
      <c r="F138" s="42">
        <v>7.25</v>
      </c>
      <c r="G138" s="100">
        <f t="shared" si="27"/>
        <v>0.26369999999999999</v>
      </c>
      <c r="H138" s="101">
        <v>0</v>
      </c>
      <c r="I138" s="43">
        <f t="shared" si="28"/>
        <v>0</v>
      </c>
      <c r="J138" s="43">
        <f t="shared" si="29"/>
        <v>0</v>
      </c>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6"/>
      <c r="BX138" s="96"/>
      <c r="BY138" s="96"/>
      <c r="BZ138" s="96"/>
      <c r="CA138" s="96"/>
      <c r="CB138" s="96"/>
      <c r="CC138" s="96"/>
      <c r="CD138" s="96"/>
    </row>
    <row r="139" spans="1:82" s="97" customFormat="1" ht="25.5">
      <c r="A139" s="42" t="s">
        <v>417</v>
      </c>
      <c r="B139" s="42" t="s">
        <v>177</v>
      </c>
      <c r="C139" s="42" t="s">
        <v>418</v>
      </c>
      <c r="D139" s="98" t="s">
        <v>419</v>
      </c>
      <c r="E139" s="99" t="s">
        <v>222</v>
      </c>
      <c r="F139" s="42">
        <v>7.25</v>
      </c>
      <c r="G139" s="100">
        <f t="shared" si="27"/>
        <v>0.26369999999999999</v>
      </c>
      <c r="H139" s="101">
        <v>0</v>
      </c>
      <c r="I139" s="43">
        <f t="shared" si="28"/>
        <v>0</v>
      </c>
      <c r="J139" s="43">
        <f t="shared" si="29"/>
        <v>0</v>
      </c>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96"/>
      <c r="CC139" s="96"/>
      <c r="CD139" s="96"/>
    </row>
    <row r="140" spans="1:82" s="97" customFormat="1" ht="25.5">
      <c r="A140" s="42" t="s">
        <v>420</v>
      </c>
      <c r="B140" s="42" t="s">
        <v>177</v>
      </c>
      <c r="C140" s="42" t="s">
        <v>421</v>
      </c>
      <c r="D140" s="98" t="s">
        <v>422</v>
      </c>
      <c r="E140" s="99" t="s">
        <v>222</v>
      </c>
      <c r="F140" s="42">
        <v>70.8</v>
      </c>
      <c r="G140" s="100">
        <f t="shared" si="27"/>
        <v>0.26369999999999999</v>
      </c>
      <c r="H140" s="101">
        <v>0</v>
      </c>
      <c r="I140" s="43">
        <f t="shared" si="28"/>
        <v>0</v>
      </c>
      <c r="J140" s="43">
        <f t="shared" si="29"/>
        <v>0</v>
      </c>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6"/>
      <c r="BU140" s="96"/>
      <c r="BV140" s="96"/>
      <c r="BW140" s="96"/>
      <c r="BX140" s="96"/>
      <c r="BY140" s="96"/>
      <c r="BZ140" s="96"/>
      <c r="CA140" s="96"/>
      <c r="CB140" s="96"/>
      <c r="CC140" s="96"/>
      <c r="CD140" s="96"/>
    </row>
    <row r="141" spans="1:82" s="97" customFormat="1">
      <c r="A141" s="90"/>
      <c r="B141" s="90"/>
      <c r="C141" s="90" t="s">
        <v>59</v>
      </c>
      <c r="D141" s="91" t="s">
        <v>60</v>
      </c>
      <c r="E141" s="91"/>
      <c r="F141" s="90"/>
      <c r="G141" s="90"/>
      <c r="H141" s="93"/>
      <c r="I141" s="90"/>
      <c r="J141" s="94">
        <f>J142+J146</f>
        <v>0</v>
      </c>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96"/>
      <c r="CA141" s="96"/>
      <c r="CB141" s="96"/>
      <c r="CC141" s="96"/>
      <c r="CD141" s="96"/>
    </row>
    <row r="142" spans="1:82" s="97" customFormat="1">
      <c r="A142" s="90"/>
      <c r="B142" s="90"/>
      <c r="C142" s="90" t="s">
        <v>61</v>
      </c>
      <c r="D142" s="91" t="s">
        <v>62</v>
      </c>
      <c r="E142" s="91"/>
      <c r="F142" s="90"/>
      <c r="G142" s="90"/>
      <c r="H142" s="93"/>
      <c r="I142" s="90"/>
      <c r="J142" s="94">
        <f>SUM(J143:J145)</f>
        <v>0</v>
      </c>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6"/>
      <c r="BR142" s="96"/>
      <c r="BS142" s="96"/>
      <c r="BT142" s="96"/>
      <c r="BU142" s="96"/>
      <c r="BV142" s="96"/>
      <c r="BW142" s="96"/>
      <c r="BX142" s="96"/>
      <c r="BY142" s="96"/>
      <c r="BZ142" s="96"/>
      <c r="CA142" s="96"/>
      <c r="CB142" s="96"/>
      <c r="CC142" s="96"/>
      <c r="CD142" s="96"/>
    </row>
    <row r="143" spans="1:82" s="97" customFormat="1" ht="38.25">
      <c r="A143" s="42" t="s">
        <v>423</v>
      </c>
      <c r="B143" s="42" t="s">
        <v>177</v>
      </c>
      <c r="C143" s="42" t="s">
        <v>424</v>
      </c>
      <c r="D143" s="98" t="s">
        <v>425</v>
      </c>
      <c r="E143" s="99" t="s">
        <v>189</v>
      </c>
      <c r="F143" s="42">
        <v>2424.77</v>
      </c>
      <c r="G143" s="100">
        <f>$J$3</f>
        <v>0.26369999999999999</v>
      </c>
      <c r="H143" s="101">
        <v>0</v>
      </c>
      <c r="I143" s="43">
        <f>TRUNC((H143+(H143*G143)),2)</f>
        <v>0</v>
      </c>
      <c r="J143" s="43">
        <f>TRUNC((F143*I143),2)</f>
        <v>0</v>
      </c>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96"/>
      <c r="CA143" s="96"/>
      <c r="CB143" s="96"/>
      <c r="CC143" s="96"/>
      <c r="CD143" s="96"/>
    </row>
    <row r="144" spans="1:82" s="97" customFormat="1" ht="63.75">
      <c r="A144" s="42" t="s">
        <v>426</v>
      </c>
      <c r="B144" s="42" t="s">
        <v>177</v>
      </c>
      <c r="C144" s="42" t="s">
        <v>427</v>
      </c>
      <c r="D144" s="98" t="s">
        <v>428</v>
      </c>
      <c r="E144" s="99" t="s">
        <v>189</v>
      </c>
      <c r="F144" s="42">
        <v>752.12</v>
      </c>
      <c r="G144" s="100">
        <f>$J$3</f>
        <v>0.26369999999999999</v>
      </c>
      <c r="H144" s="101">
        <v>0</v>
      </c>
      <c r="I144" s="43">
        <f>TRUNC((H144+(H144*G144)),2)</f>
        <v>0</v>
      </c>
      <c r="J144" s="43">
        <f>TRUNC((F144*I144),2)</f>
        <v>0</v>
      </c>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6"/>
      <c r="BW144" s="96"/>
      <c r="BX144" s="96"/>
      <c r="BY144" s="96"/>
      <c r="BZ144" s="96"/>
      <c r="CA144" s="96"/>
      <c r="CB144" s="96"/>
      <c r="CC144" s="96"/>
      <c r="CD144" s="96"/>
    </row>
    <row r="145" spans="1:82" s="97" customFormat="1" ht="51">
      <c r="A145" s="42" t="s">
        <v>429</v>
      </c>
      <c r="B145" s="42" t="s">
        <v>177</v>
      </c>
      <c r="C145" s="42" t="s">
        <v>430</v>
      </c>
      <c r="D145" s="98" t="s">
        <v>431</v>
      </c>
      <c r="E145" s="99" t="s">
        <v>189</v>
      </c>
      <c r="F145" s="42">
        <v>1672.65</v>
      </c>
      <c r="G145" s="100">
        <f>$J$3</f>
        <v>0.26369999999999999</v>
      </c>
      <c r="H145" s="101">
        <v>0</v>
      </c>
      <c r="I145" s="43">
        <f>TRUNC((H145+(H145*G145)),2)</f>
        <v>0</v>
      </c>
      <c r="J145" s="43">
        <f>TRUNC((F145*I145),2)</f>
        <v>0</v>
      </c>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c r="BO145" s="96"/>
      <c r="BP145" s="96"/>
      <c r="BQ145" s="96"/>
      <c r="BR145" s="96"/>
      <c r="BS145" s="96"/>
      <c r="BT145" s="96"/>
      <c r="BU145" s="96"/>
      <c r="BV145" s="96"/>
      <c r="BW145" s="96"/>
      <c r="BX145" s="96"/>
      <c r="BY145" s="96"/>
      <c r="BZ145" s="96"/>
      <c r="CA145" s="96"/>
      <c r="CB145" s="96"/>
      <c r="CC145" s="96"/>
      <c r="CD145" s="96"/>
    </row>
    <row r="146" spans="1:82" s="97" customFormat="1">
      <c r="A146" s="90"/>
      <c r="B146" s="90"/>
      <c r="C146" s="90" t="s">
        <v>63</v>
      </c>
      <c r="D146" s="91" t="s">
        <v>64</v>
      </c>
      <c r="E146" s="91"/>
      <c r="F146" s="90"/>
      <c r="G146" s="90"/>
      <c r="H146" s="93"/>
      <c r="I146" s="90"/>
      <c r="J146" s="94">
        <f>SUM(J147:J148)</f>
        <v>0</v>
      </c>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96"/>
      <c r="BQ146" s="96"/>
      <c r="BR146" s="96"/>
      <c r="BS146" s="96"/>
      <c r="BT146" s="96"/>
      <c r="BU146" s="96"/>
      <c r="BV146" s="96"/>
      <c r="BW146" s="96"/>
      <c r="BX146" s="96"/>
      <c r="BY146" s="96"/>
      <c r="BZ146" s="96"/>
      <c r="CA146" s="96"/>
      <c r="CB146" s="96"/>
      <c r="CC146" s="96"/>
      <c r="CD146" s="96"/>
    </row>
    <row r="147" spans="1:82" s="97" customFormat="1" ht="51">
      <c r="A147" s="42" t="s">
        <v>432</v>
      </c>
      <c r="B147" s="42" t="s">
        <v>177</v>
      </c>
      <c r="C147" s="42" t="s">
        <v>433</v>
      </c>
      <c r="D147" s="98" t="s">
        <v>434</v>
      </c>
      <c r="E147" s="99" t="s">
        <v>189</v>
      </c>
      <c r="F147" s="42">
        <v>666.27</v>
      </c>
      <c r="G147" s="100">
        <f>$J$3</f>
        <v>0.26369999999999999</v>
      </c>
      <c r="H147" s="101">
        <v>0</v>
      </c>
      <c r="I147" s="43">
        <f>TRUNC((H147+(H147*G147)),2)</f>
        <v>0</v>
      </c>
      <c r="J147" s="43">
        <f>TRUNC((F147*I147),2)</f>
        <v>0</v>
      </c>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6"/>
      <c r="BW147" s="96"/>
      <c r="BX147" s="96"/>
      <c r="BY147" s="96"/>
      <c r="BZ147" s="96"/>
      <c r="CA147" s="96"/>
      <c r="CB147" s="96"/>
      <c r="CC147" s="96"/>
      <c r="CD147" s="96"/>
    </row>
    <row r="148" spans="1:82" s="97" customFormat="1" ht="51">
      <c r="A148" s="42" t="s">
        <v>429</v>
      </c>
      <c r="B148" s="42" t="s">
        <v>177</v>
      </c>
      <c r="C148" s="42" t="s">
        <v>435</v>
      </c>
      <c r="D148" s="98" t="s">
        <v>431</v>
      </c>
      <c r="E148" s="99" t="s">
        <v>189</v>
      </c>
      <c r="F148" s="42">
        <v>666.27</v>
      </c>
      <c r="G148" s="100">
        <f>$J$3</f>
        <v>0.26369999999999999</v>
      </c>
      <c r="H148" s="101">
        <v>0</v>
      </c>
      <c r="I148" s="43">
        <f>TRUNC((H148+(H148*G148)),2)</f>
        <v>0</v>
      </c>
      <c r="J148" s="43">
        <f>TRUNC((F148*I148),2)</f>
        <v>0</v>
      </c>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6"/>
      <c r="BU148" s="96"/>
      <c r="BV148" s="96"/>
      <c r="BW148" s="96"/>
      <c r="BX148" s="96"/>
      <c r="BY148" s="96"/>
      <c r="BZ148" s="96"/>
      <c r="CA148" s="96"/>
      <c r="CB148" s="96"/>
      <c r="CC148" s="96"/>
      <c r="CD148" s="96"/>
    </row>
    <row r="149" spans="1:82" s="97" customFormat="1">
      <c r="A149" s="90"/>
      <c r="B149" s="90"/>
      <c r="C149" s="90" t="s">
        <v>65</v>
      </c>
      <c r="D149" s="91" t="s">
        <v>66</v>
      </c>
      <c r="E149" s="91"/>
      <c r="F149" s="90"/>
      <c r="G149" s="90"/>
      <c r="H149" s="93"/>
      <c r="I149" s="90"/>
      <c r="J149" s="94">
        <f>J150+J153+J155</f>
        <v>0</v>
      </c>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c r="BZ149" s="96"/>
      <c r="CA149" s="96"/>
      <c r="CB149" s="96"/>
      <c r="CC149" s="96"/>
      <c r="CD149" s="96"/>
    </row>
    <row r="150" spans="1:82" s="97" customFormat="1">
      <c r="A150" s="90"/>
      <c r="B150" s="90"/>
      <c r="C150" s="90" t="s">
        <v>67</v>
      </c>
      <c r="D150" s="91" t="s">
        <v>68</v>
      </c>
      <c r="E150" s="91"/>
      <c r="F150" s="90"/>
      <c r="G150" s="90"/>
      <c r="H150" s="93"/>
      <c r="I150" s="90"/>
      <c r="J150" s="94">
        <f>SUM(J151:J152)</f>
        <v>0</v>
      </c>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6"/>
      <c r="BR150" s="96"/>
      <c r="BS150" s="96"/>
      <c r="BT150" s="96"/>
      <c r="BU150" s="96"/>
      <c r="BV150" s="96"/>
      <c r="BW150" s="96"/>
      <c r="BX150" s="96"/>
      <c r="BY150" s="96"/>
      <c r="BZ150" s="96"/>
      <c r="CA150" s="96"/>
      <c r="CB150" s="96"/>
      <c r="CC150" s="96"/>
      <c r="CD150" s="96"/>
    </row>
    <row r="151" spans="1:82" s="97" customFormat="1" ht="25.5">
      <c r="A151" s="42" t="s">
        <v>436</v>
      </c>
      <c r="B151" s="42" t="s">
        <v>177</v>
      </c>
      <c r="C151" s="42" t="s">
        <v>437</v>
      </c>
      <c r="D151" s="98" t="s">
        <v>438</v>
      </c>
      <c r="E151" s="99" t="s">
        <v>189</v>
      </c>
      <c r="F151" s="42">
        <v>1344.1</v>
      </c>
      <c r="G151" s="100">
        <f>$J$3</f>
        <v>0.26369999999999999</v>
      </c>
      <c r="H151" s="101">
        <v>0</v>
      </c>
      <c r="I151" s="43">
        <f>TRUNC((H151+(H151*G151)),2)</f>
        <v>0</v>
      </c>
      <c r="J151" s="43">
        <f>TRUNC((F151*I151),2)</f>
        <v>0</v>
      </c>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BN151" s="96"/>
      <c r="BO151" s="96"/>
      <c r="BP151" s="96"/>
      <c r="BQ151" s="96"/>
      <c r="BR151" s="96"/>
      <c r="BS151" s="96"/>
      <c r="BT151" s="96"/>
      <c r="BU151" s="96"/>
      <c r="BV151" s="96"/>
      <c r="BW151" s="96"/>
      <c r="BX151" s="96"/>
      <c r="BY151" s="96"/>
      <c r="BZ151" s="96"/>
      <c r="CA151" s="96"/>
      <c r="CB151" s="96"/>
      <c r="CC151" s="96"/>
      <c r="CD151" s="96"/>
    </row>
    <row r="152" spans="1:82" s="97" customFormat="1" ht="51">
      <c r="A152" s="42" t="s">
        <v>439</v>
      </c>
      <c r="B152" s="42" t="s">
        <v>177</v>
      </c>
      <c r="C152" s="42" t="s">
        <v>440</v>
      </c>
      <c r="D152" s="98" t="s">
        <v>441</v>
      </c>
      <c r="E152" s="99" t="s">
        <v>189</v>
      </c>
      <c r="F152" s="42">
        <v>1344.1</v>
      </c>
      <c r="G152" s="100">
        <f>$J$3</f>
        <v>0.26369999999999999</v>
      </c>
      <c r="H152" s="101">
        <v>0</v>
      </c>
      <c r="I152" s="43">
        <f>TRUNC((H152+(H152*G152)),2)</f>
        <v>0</v>
      </c>
      <c r="J152" s="43">
        <f>TRUNC((F152*I152),2)</f>
        <v>0</v>
      </c>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96"/>
      <c r="BV152" s="96"/>
      <c r="BW152" s="96"/>
      <c r="BX152" s="96"/>
      <c r="BY152" s="96"/>
      <c r="BZ152" s="96"/>
      <c r="CA152" s="96"/>
      <c r="CB152" s="96"/>
      <c r="CC152" s="96"/>
      <c r="CD152" s="96"/>
    </row>
    <row r="153" spans="1:82" s="97" customFormat="1">
      <c r="A153" s="90"/>
      <c r="B153" s="90"/>
      <c r="C153" s="90" t="s">
        <v>69</v>
      </c>
      <c r="D153" s="91" t="s">
        <v>70</v>
      </c>
      <c r="E153" s="91"/>
      <c r="F153" s="90"/>
      <c r="G153" s="90"/>
      <c r="H153" s="93"/>
      <c r="I153" s="90"/>
      <c r="J153" s="94">
        <f>J154</f>
        <v>0</v>
      </c>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c r="BZ153" s="96"/>
      <c r="CA153" s="96"/>
      <c r="CB153" s="96"/>
      <c r="CC153" s="96"/>
      <c r="CD153" s="96"/>
    </row>
    <row r="154" spans="1:82" s="97" customFormat="1" ht="25.5">
      <c r="A154" s="42" t="s">
        <v>442</v>
      </c>
      <c r="B154" s="42" t="s">
        <v>177</v>
      </c>
      <c r="C154" s="42" t="s">
        <v>443</v>
      </c>
      <c r="D154" s="98" t="s">
        <v>444</v>
      </c>
      <c r="E154" s="99" t="s">
        <v>189</v>
      </c>
      <c r="F154" s="42">
        <v>1030.23</v>
      </c>
      <c r="G154" s="100">
        <f>$J$3</f>
        <v>0.26369999999999999</v>
      </c>
      <c r="H154" s="101">
        <v>0</v>
      </c>
      <c r="I154" s="43">
        <f>TRUNC((H154+(H154*G154)),2)</f>
        <v>0</v>
      </c>
      <c r="J154" s="43">
        <f>TRUNC((F154*I154),2)</f>
        <v>0</v>
      </c>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96"/>
      <c r="CB154" s="96"/>
      <c r="CC154" s="96"/>
      <c r="CD154" s="96"/>
    </row>
    <row r="155" spans="1:82" s="97" customFormat="1">
      <c r="A155" s="90"/>
      <c r="B155" s="90"/>
      <c r="C155" s="90" t="s">
        <v>71</v>
      </c>
      <c r="D155" s="91" t="s">
        <v>72</v>
      </c>
      <c r="E155" s="91"/>
      <c r="F155" s="90"/>
      <c r="G155" s="90"/>
      <c r="H155" s="93"/>
      <c r="I155" s="90"/>
      <c r="J155" s="94">
        <f>J156</f>
        <v>0</v>
      </c>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c r="BZ155" s="96"/>
      <c r="CA155" s="96"/>
      <c r="CB155" s="96"/>
      <c r="CC155" s="96"/>
      <c r="CD155" s="96"/>
    </row>
    <row r="156" spans="1:82" s="97" customFormat="1" ht="51">
      <c r="A156" s="42" t="s">
        <v>445</v>
      </c>
      <c r="B156" s="42" t="s">
        <v>177</v>
      </c>
      <c r="C156" s="42" t="s">
        <v>446</v>
      </c>
      <c r="D156" s="98" t="s">
        <v>447</v>
      </c>
      <c r="E156" s="99" t="s">
        <v>189</v>
      </c>
      <c r="F156" s="42">
        <v>496.13</v>
      </c>
      <c r="G156" s="100">
        <f>$J$3</f>
        <v>0.26369999999999999</v>
      </c>
      <c r="H156" s="101">
        <v>0</v>
      </c>
      <c r="I156" s="43">
        <f>TRUNC((H156+(H156*G156)),2)</f>
        <v>0</v>
      </c>
      <c r="J156" s="43">
        <f>TRUNC((F156*I156),2)</f>
        <v>0</v>
      </c>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96"/>
      <c r="BV156" s="96"/>
      <c r="BW156" s="96"/>
      <c r="BX156" s="96"/>
      <c r="BY156" s="96"/>
      <c r="BZ156" s="96"/>
      <c r="CA156" s="96"/>
      <c r="CB156" s="96"/>
      <c r="CC156" s="96"/>
      <c r="CD156" s="96"/>
    </row>
    <row r="157" spans="1:82" s="97" customFormat="1">
      <c r="A157" s="90"/>
      <c r="B157" s="90"/>
      <c r="C157" s="90" t="s">
        <v>73</v>
      </c>
      <c r="D157" s="91" t="s">
        <v>74</v>
      </c>
      <c r="E157" s="91"/>
      <c r="F157" s="90"/>
      <c r="G157" s="90"/>
      <c r="H157" s="93"/>
      <c r="I157" s="90"/>
      <c r="J157" s="94">
        <f>SUM(J158:J160)</f>
        <v>0</v>
      </c>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row>
    <row r="158" spans="1:82" s="97" customFormat="1" ht="25.5">
      <c r="A158" s="42" t="s">
        <v>448</v>
      </c>
      <c r="B158" s="42" t="s">
        <v>177</v>
      </c>
      <c r="C158" s="42" t="s">
        <v>449</v>
      </c>
      <c r="D158" s="98" t="s">
        <v>450</v>
      </c>
      <c r="E158" s="99" t="s">
        <v>189</v>
      </c>
      <c r="F158" s="42">
        <v>941.16</v>
      </c>
      <c r="G158" s="100">
        <f>$J$3</f>
        <v>0.26369999999999999</v>
      </c>
      <c r="H158" s="101">
        <v>0</v>
      </c>
      <c r="I158" s="43">
        <f>TRUNC((H158+(H158*G158)),2)</f>
        <v>0</v>
      </c>
      <c r="J158" s="43">
        <f>TRUNC((F158*I158),2)</f>
        <v>0</v>
      </c>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96"/>
      <c r="CB158" s="96"/>
      <c r="CC158" s="96"/>
      <c r="CD158" s="96"/>
    </row>
    <row r="159" spans="1:82" s="97" customFormat="1" ht="25.5">
      <c r="A159" s="42" t="s">
        <v>451</v>
      </c>
      <c r="B159" s="42" t="s">
        <v>177</v>
      </c>
      <c r="C159" s="42" t="s">
        <v>452</v>
      </c>
      <c r="D159" s="98" t="s">
        <v>453</v>
      </c>
      <c r="E159" s="99" t="s">
        <v>222</v>
      </c>
      <c r="F159" s="42">
        <v>40</v>
      </c>
      <c r="G159" s="100">
        <f>$J$3</f>
        <v>0.26369999999999999</v>
      </c>
      <c r="H159" s="101">
        <v>0</v>
      </c>
      <c r="I159" s="43">
        <f>TRUNC((H159+(H159*G159)),2)</f>
        <v>0</v>
      </c>
      <c r="J159" s="43">
        <f>TRUNC((F159*I159),2)</f>
        <v>0</v>
      </c>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c r="BZ159" s="96"/>
      <c r="CA159" s="96"/>
      <c r="CB159" s="96"/>
      <c r="CC159" s="96"/>
      <c r="CD159" s="96"/>
    </row>
    <row r="160" spans="1:82" s="97" customFormat="1" ht="38.25">
      <c r="A160" s="42" t="s">
        <v>454</v>
      </c>
      <c r="B160" s="42" t="s">
        <v>177</v>
      </c>
      <c r="C160" s="42" t="s">
        <v>455</v>
      </c>
      <c r="D160" s="98" t="s">
        <v>456</v>
      </c>
      <c r="E160" s="99" t="s">
        <v>189</v>
      </c>
      <c r="F160" s="42">
        <v>304.69</v>
      </c>
      <c r="G160" s="100">
        <f>$J$3</f>
        <v>0.26369999999999999</v>
      </c>
      <c r="H160" s="101">
        <v>0</v>
      </c>
      <c r="I160" s="43">
        <f>TRUNC((H160+(H160*G160)),2)</f>
        <v>0</v>
      </c>
      <c r="J160" s="43">
        <f>TRUNC((F160*I160),2)</f>
        <v>0</v>
      </c>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96"/>
      <c r="BX160" s="96"/>
      <c r="BY160" s="96"/>
      <c r="BZ160" s="96"/>
      <c r="CA160" s="96"/>
      <c r="CB160" s="96"/>
      <c r="CC160" s="96"/>
      <c r="CD160" s="96"/>
    </row>
    <row r="161" spans="1:82" s="97" customFormat="1">
      <c r="A161" s="90"/>
      <c r="B161" s="90"/>
      <c r="C161" s="90" t="s">
        <v>75</v>
      </c>
      <c r="D161" s="91" t="s">
        <v>76</v>
      </c>
      <c r="E161" s="91"/>
      <c r="F161" s="90"/>
      <c r="G161" s="90"/>
      <c r="H161" s="93"/>
      <c r="I161" s="90"/>
      <c r="J161" s="94">
        <f>J162+J166</f>
        <v>0</v>
      </c>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96"/>
      <c r="BV161" s="96"/>
      <c r="BW161" s="96"/>
      <c r="BX161" s="96"/>
      <c r="BY161" s="96"/>
      <c r="BZ161" s="96"/>
      <c r="CA161" s="96"/>
      <c r="CB161" s="96"/>
      <c r="CC161" s="96"/>
      <c r="CD161" s="96"/>
    </row>
    <row r="162" spans="1:82" s="97" customFormat="1">
      <c r="A162" s="90"/>
      <c r="B162" s="90"/>
      <c r="C162" s="90" t="s">
        <v>77</v>
      </c>
      <c r="D162" s="91" t="s">
        <v>78</v>
      </c>
      <c r="E162" s="91"/>
      <c r="F162" s="90"/>
      <c r="G162" s="90"/>
      <c r="H162" s="93"/>
      <c r="I162" s="90"/>
      <c r="J162" s="94">
        <f>SUM(J163:J165)</f>
        <v>0</v>
      </c>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96"/>
      <c r="BX162" s="96"/>
      <c r="BY162" s="96"/>
      <c r="BZ162" s="96"/>
      <c r="CA162" s="96"/>
      <c r="CB162" s="96"/>
      <c r="CC162" s="96"/>
      <c r="CD162" s="96"/>
    </row>
    <row r="163" spans="1:82" s="97" customFormat="1" ht="38.25">
      <c r="A163" s="42" t="s">
        <v>457</v>
      </c>
      <c r="B163" s="42" t="s">
        <v>177</v>
      </c>
      <c r="C163" s="42" t="s">
        <v>458</v>
      </c>
      <c r="D163" s="98" t="s">
        <v>459</v>
      </c>
      <c r="E163" s="99" t="s">
        <v>189</v>
      </c>
      <c r="F163" s="42">
        <v>113.38</v>
      </c>
      <c r="G163" s="100">
        <f>$J$3</f>
        <v>0.26369999999999999</v>
      </c>
      <c r="H163" s="101">
        <v>0</v>
      </c>
      <c r="I163" s="43">
        <f>TRUNC((H163+(H163*G163)),2)</f>
        <v>0</v>
      </c>
      <c r="J163" s="43">
        <f>TRUNC((F163*I163),2)</f>
        <v>0</v>
      </c>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c r="BZ163" s="96"/>
      <c r="CA163" s="96"/>
      <c r="CB163" s="96"/>
      <c r="CC163" s="96"/>
      <c r="CD163" s="96"/>
    </row>
    <row r="164" spans="1:82" s="97" customFormat="1" ht="38.25">
      <c r="A164" s="42" t="s">
        <v>460</v>
      </c>
      <c r="B164" s="42" t="s">
        <v>177</v>
      </c>
      <c r="C164" s="42" t="s">
        <v>461</v>
      </c>
      <c r="D164" s="98" t="s">
        <v>462</v>
      </c>
      <c r="E164" s="99" t="s">
        <v>189</v>
      </c>
      <c r="F164" s="42">
        <v>20.73</v>
      </c>
      <c r="G164" s="100">
        <f>$J$3</f>
        <v>0.26369999999999999</v>
      </c>
      <c r="H164" s="101">
        <v>0</v>
      </c>
      <c r="I164" s="43">
        <f>TRUNC((H164+(H164*G164)),2)</f>
        <v>0</v>
      </c>
      <c r="J164" s="43">
        <f>TRUNC((F164*I164),2)</f>
        <v>0</v>
      </c>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96"/>
      <c r="BX164" s="96"/>
      <c r="BY164" s="96"/>
      <c r="BZ164" s="96"/>
      <c r="CA164" s="96"/>
      <c r="CB164" s="96"/>
      <c r="CC164" s="96"/>
      <c r="CD164" s="96"/>
    </row>
    <row r="165" spans="1:82" s="97" customFormat="1" ht="25.5">
      <c r="A165" s="42" t="s">
        <v>463</v>
      </c>
      <c r="B165" s="42" t="s">
        <v>182</v>
      </c>
      <c r="C165" s="42" t="s">
        <v>464</v>
      </c>
      <c r="D165" s="98" t="s">
        <v>465</v>
      </c>
      <c r="E165" s="99" t="s">
        <v>189</v>
      </c>
      <c r="F165" s="42">
        <v>8.19</v>
      </c>
      <c r="G165" s="100">
        <f>$J$3</f>
        <v>0.26369999999999999</v>
      </c>
      <c r="H165" s="101">
        <v>0</v>
      </c>
      <c r="I165" s="43">
        <f>TRUNC((H165+(H165*G165)),2)</f>
        <v>0</v>
      </c>
      <c r="J165" s="43">
        <f>TRUNC((F165*I165),2)</f>
        <v>0</v>
      </c>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c r="BZ165" s="96"/>
      <c r="CA165" s="96"/>
      <c r="CB165" s="96"/>
      <c r="CC165" s="96"/>
      <c r="CD165" s="96"/>
    </row>
    <row r="166" spans="1:82" s="97" customFormat="1">
      <c r="A166" s="90"/>
      <c r="B166" s="90"/>
      <c r="C166" s="90" t="s">
        <v>79</v>
      </c>
      <c r="D166" s="91" t="s">
        <v>80</v>
      </c>
      <c r="E166" s="91"/>
      <c r="F166" s="90"/>
      <c r="G166" s="90"/>
      <c r="H166" s="93"/>
      <c r="I166" s="90"/>
      <c r="J166" s="94">
        <f>SUM(J167:J170)</f>
        <v>0</v>
      </c>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c r="BZ166" s="96"/>
      <c r="CA166" s="96"/>
      <c r="CB166" s="96"/>
      <c r="CC166" s="96"/>
      <c r="CD166" s="96"/>
    </row>
    <row r="167" spans="1:82" s="97" customFormat="1" ht="51">
      <c r="A167" s="42" t="s">
        <v>466</v>
      </c>
      <c r="B167" s="42" t="s">
        <v>177</v>
      </c>
      <c r="C167" s="42" t="s">
        <v>467</v>
      </c>
      <c r="D167" s="98" t="s">
        <v>468</v>
      </c>
      <c r="E167" s="99" t="s">
        <v>189</v>
      </c>
      <c r="F167" s="42">
        <v>5.82</v>
      </c>
      <c r="G167" s="100">
        <f>$J$3</f>
        <v>0.26369999999999999</v>
      </c>
      <c r="H167" s="101">
        <v>0</v>
      </c>
      <c r="I167" s="43">
        <f>TRUNC((H167+(H167*G167)),2)</f>
        <v>0</v>
      </c>
      <c r="J167" s="43">
        <f>TRUNC((F167*I167),2)</f>
        <v>0</v>
      </c>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96"/>
      <c r="BX167" s="96"/>
      <c r="BY167" s="96"/>
      <c r="BZ167" s="96"/>
      <c r="CA167" s="96"/>
      <c r="CB167" s="96"/>
      <c r="CC167" s="96"/>
      <c r="CD167" s="96"/>
    </row>
    <row r="168" spans="1:82" s="97" customFormat="1">
      <c r="A168" s="42" t="s">
        <v>469</v>
      </c>
      <c r="B168" s="42" t="s">
        <v>470</v>
      </c>
      <c r="C168" s="42" t="s">
        <v>471</v>
      </c>
      <c r="D168" s="98" t="s">
        <v>472</v>
      </c>
      <c r="E168" s="99" t="s">
        <v>189</v>
      </c>
      <c r="F168" s="42">
        <v>106.43</v>
      </c>
      <c r="G168" s="100">
        <f>$J$3</f>
        <v>0.26369999999999999</v>
      </c>
      <c r="H168" s="101">
        <v>0</v>
      </c>
      <c r="I168" s="43">
        <f>TRUNC((H168+(H168*G168)),2)</f>
        <v>0</v>
      </c>
      <c r="J168" s="43">
        <f>TRUNC((F168*I168),2)</f>
        <v>0</v>
      </c>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96"/>
      <c r="BX168" s="96"/>
      <c r="BY168" s="96"/>
      <c r="BZ168" s="96"/>
      <c r="CA168" s="96"/>
      <c r="CB168" s="96"/>
      <c r="CC168" s="96"/>
      <c r="CD168" s="96"/>
    </row>
    <row r="169" spans="1:82" s="97" customFormat="1" ht="25.5">
      <c r="A169" s="42" t="s">
        <v>473</v>
      </c>
      <c r="B169" s="42" t="s">
        <v>177</v>
      </c>
      <c r="C169" s="42" t="s">
        <v>474</v>
      </c>
      <c r="D169" s="98" t="s">
        <v>475</v>
      </c>
      <c r="E169" s="99" t="s">
        <v>189</v>
      </c>
      <c r="F169" s="42">
        <v>11.45</v>
      </c>
      <c r="G169" s="100">
        <f>$J$3</f>
        <v>0.26369999999999999</v>
      </c>
      <c r="H169" s="101">
        <v>0</v>
      </c>
      <c r="I169" s="43">
        <f>TRUNC((H169+(H169*G169)),2)</f>
        <v>0</v>
      </c>
      <c r="J169" s="43">
        <f>TRUNC((F169*I169),2)</f>
        <v>0</v>
      </c>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96"/>
      <c r="CB169" s="96"/>
      <c r="CC169" s="96"/>
      <c r="CD169" s="96"/>
    </row>
    <row r="170" spans="1:82" s="97" customFormat="1" ht="38.25">
      <c r="A170" s="42" t="s">
        <v>476</v>
      </c>
      <c r="B170" s="42" t="s">
        <v>177</v>
      </c>
      <c r="C170" s="42" t="s">
        <v>477</v>
      </c>
      <c r="D170" s="98" t="s">
        <v>478</v>
      </c>
      <c r="E170" s="99" t="s">
        <v>189</v>
      </c>
      <c r="F170" s="42">
        <v>14.4</v>
      </c>
      <c r="G170" s="100">
        <f>$J$3</f>
        <v>0.26369999999999999</v>
      </c>
      <c r="H170" s="101">
        <v>0</v>
      </c>
      <c r="I170" s="43">
        <f>TRUNC((H170+(H170*G170)),2)</f>
        <v>0</v>
      </c>
      <c r="J170" s="43">
        <f>TRUNC((F170*I170),2)</f>
        <v>0</v>
      </c>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c r="BZ170" s="96"/>
      <c r="CA170" s="96"/>
      <c r="CB170" s="96"/>
      <c r="CC170" s="96"/>
      <c r="CD170" s="96"/>
    </row>
    <row r="171" spans="1:82" s="97" customFormat="1">
      <c r="A171" s="90"/>
      <c r="B171" s="90"/>
      <c r="C171" s="90" t="s">
        <v>81</v>
      </c>
      <c r="D171" s="91" t="s">
        <v>82</v>
      </c>
      <c r="E171" s="91"/>
      <c r="F171" s="90"/>
      <c r="G171" s="90"/>
      <c r="H171" s="93"/>
      <c r="I171" s="90"/>
      <c r="J171" s="94">
        <f>SUM(J172:J177)</f>
        <v>0</v>
      </c>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96"/>
      <c r="BX171" s="96"/>
      <c r="BY171" s="96"/>
      <c r="BZ171" s="96"/>
      <c r="CA171" s="96"/>
      <c r="CB171" s="96"/>
      <c r="CC171" s="96"/>
      <c r="CD171" s="96"/>
    </row>
    <row r="172" spans="1:82" s="97" customFormat="1" ht="51">
      <c r="A172" s="42" t="s">
        <v>479</v>
      </c>
      <c r="B172" s="42" t="s">
        <v>177</v>
      </c>
      <c r="C172" s="42" t="s">
        <v>480</v>
      </c>
      <c r="D172" s="98" t="s">
        <v>481</v>
      </c>
      <c r="E172" s="99" t="s">
        <v>185</v>
      </c>
      <c r="F172" s="42">
        <v>5</v>
      </c>
      <c r="G172" s="100">
        <f t="shared" ref="G172:G177" si="30">$J$3</f>
        <v>0.26369999999999999</v>
      </c>
      <c r="H172" s="101">
        <v>0</v>
      </c>
      <c r="I172" s="43">
        <f t="shared" ref="I172:I177" si="31">TRUNC((H172+(H172*G172)),2)</f>
        <v>0</v>
      </c>
      <c r="J172" s="43">
        <f t="shared" ref="J172:J177" si="32">TRUNC((F172*I172),2)</f>
        <v>0</v>
      </c>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row>
    <row r="173" spans="1:82" s="97" customFormat="1" ht="38.25">
      <c r="A173" s="42" t="s">
        <v>482</v>
      </c>
      <c r="B173" s="42" t="s">
        <v>177</v>
      </c>
      <c r="C173" s="42" t="s">
        <v>483</v>
      </c>
      <c r="D173" s="98" t="s">
        <v>484</v>
      </c>
      <c r="E173" s="99" t="s">
        <v>185</v>
      </c>
      <c r="F173" s="42">
        <v>10</v>
      </c>
      <c r="G173" s="100">
        <f t="shared" si="30"/>
        <v>0.26369999999999999</v>
      </c>
      <c r="H173" s="101">
        <v>0</v>
      </c>
      <c r="I173" s="43">
        <f t="shared" si="31"/>
        <v>0</v>
      </c>
      <c r="J173" s="43">
        <f t="shared" si="32"/>
        <v>0</v>
      </c>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row>
    <row r="174" spans="1:82" s="97" customFormat="1" ht="25.5">
      <c r="A174" s="42" t="s">
        <v>485</v>
      </c>
      <c r="B174" s="42" t="s">
        <v>177</v>
      </c>
      <c r="C174" s="42" t="s">
        <v>486</v>
      </c>
      <c r="D174" s="98" t="s">
        <v>487</v>
      </c>
      <c r="E174" s="99" t="s">
        <v>185</v>
      </c>
      <c r="F174" s="42">
        <v>15</v>
      </c>
      <c r="G174" s="100">
        <f t="shared" si="30"/>
        <v>0.26369999999999999</v>
      </c>
      <c r="H174" s="101">
        <v>0</v>
      </c>
      <c r="I174" s="43">
        <f t="shared" si="31"/>
        <v>0</v>
      </c>
      <c r="J174" s="43">
        <f t="shared" si="32"/>
        <v>0</v>
      </c>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c r="BO174" s="96"/>
      <c r="BP174" s="96"/>
      <c r="BQ174" s="96"/>
      <c r="BR174" s="96"/>
      <c r="BS174" s="96"/>
      <c r="BT174" s="96"/>
      <c r="BU174" s="96"/>
      <c r="BV174" s="96"/>
      <c r="BW174" s="96"/>
      <c r="BX174" s="96"/>
      <c r="BY174" s="96"/>
      <c r="BZ174" s="96"/>
      <c r="CA174" s="96"/>
      <c r="CB174" s="96"/>
      <c r="CC174" s="96"/>
      <c r="CD174" s="96"/>
    </row>
    <row r="175" spans="1:82" s="97" customFormat="1" ht="38.25">
      <c r="A175" s="42" t="s">
        <v>488</v>
      </c>
      <c r="B175" s="42" t="s">
        <v>177</v>
      </c>
      <c r="C175" s="42" t="s">
        <v>489</v>
      </c>
      <c r="D175" s="98" t="s">
        <v>490</v>
      </c>
      <c r="E175" s="99" t="s">
        <v>185</v>
      </c>
      <c r="F175" s="42">
        <v>21</v>
      </c>
      <c r="G175" s="100">
        <f t="shared" si="30"/>
        <v>0.26369999999999999</v>
      </c>
      <c r="H175" s="101">
        <v>0</v>
      </c>
      <c r="I175" s="43">
        <f t="shared" si="31"/>
        <v>0</v>
      </c>
      <c r="J175" s="43">
        <f t="shared" si="32"/>
        <v>0</v>
      </c>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96"/>
      <c r="BS175" s="96"/>
      <c r="BT175" s="96"/>
      <c r="BU175" s="96"/>
      <c r="BV175" s="96"/>
      <c r="BW175" s="96"/>
      <c r="BX175" s="96"/>
      <c r="BY175" s="96"/>
      <c r="BZ175" s="96"/>
      <c r="CA175" s="96"/>
      <c r="CB175" s="96"/>
      <c r="CC175" s="96"/>
      <c r="CD175" s="96"/>
    </row>
    <row r="176" spans="1:82" s="97" customFormat="1" ht="25.5">
      <c r="A176" s="42" t="s">
        <v>491</v>
      </c>
      <c r="B176" s="42" t="s">
        <v>177</v>
      </c>
      <c r="C176" s="42" t="s">
        <v>492</v>
      </c>
      <c r="D176" s="98" t="s">
        <v>493</v>
      </c>
      <c r="E176" s="99" t="s">
        <v>185</v>
      </c>
      <c r="F176" s="42">
        <v>15</v>
      </c>
      <c r="G176" s="100">
        <f t="shared" si="30"/>
        <v>0.26369999999999999</v>
      </c>
      <c r="H176" s="101">
        <v>0</v>
      </c>
      <c r="I176" s="43">
        <f t="shared" si="31"/>
        <v>0</v>
      </c>
      <c r="J176" s="43">
        <f t="shared" si="32"/>
        <v>0</v>
      </c>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96"/>
      <c r="BS176" s="96"/>
      <c r="BT176" s="96"/>
      <c r="BU176" s="96"/>
      <c r="BV176" s="96"/>
      <c r="BW176" s="96"/>
      <c r="BX176" s="96"/>
      <c r="BY176" s="96"/>
      <c r="BZ176" s="96"/>
      <c r="CA176" s="96"/>
      <c r="CB176" s="96"/>
      <c r="CC176" s="96"/>
      <c r="CD176" s="96"/>
    </row>
    <row r="177" spans="1:82" s="97" customFormat="1" ht="25.5">
      <c r="A177" s="42" t="s">
        <v>494</v>
      </c>
      <c r="B177" s="42" t="s">
        <v>177</v>
      </c>
      <c r="C177" s="42" t="s">
        <v>495</v>
      </c>
      <c r="D177" s="98" t="s">
        <v>496</v>
      </c>
      <c r="E177" s="99" t="s">
        <v>185</v>
      </c>
      <c r="F177" s="42">
        <v>5</v>
      </c>
      <c r="G177" s="100">
        <f t="shared" si="30"/>
        <v>0.26369999999999999</v>
      </c>
      <c r="H177" s="101">
        <v>0</v>
      </c>
      <c r="I177" s="43">
        <f t="shared" si="31"/>
        <v>0</v>
      </c>
      <c r="J177" s="43">
        <f t="shared" si="32"/>
        <v>0</v>
      </c>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row>
    <row r="178" spans="1:82" s="97" customFormat="1">
      <c r="A178" s="90"/>
      <c r="B178" s="90"/>
      <c r="C178" s="90" t="s">
        <v>83</v>
      </c>
      <c r="D178" s="91" t="s">
        <v>84</v>
      </c>
      <c r="E178" s="91"/>
      <c r="F178" s="90"/>
      <c r="G178" s="90"/>
      <c r="H178" s="93"/>
      <c r="I178" s="90"/>
      <c r="J178" s="94">
        <f>J179+J182+J185</f>
        <v>0</v>
      </c>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row>
    <row r="179" spans="1:82" s="97" customFormat="1">
      <c r="A179" s="90"/>
      <c r="B179" s="90"/>
      <c r="C179" s="90" t="s">
        <v>85</v>
      </c>
      <c r="D179" s="91" t="s">
        <v>86</v>
      </c>
      <c r="E179" s="91"/>
      <c r="F179" s="90"/>
      <c r="G179" s="90"/>
      <c r="H179" s="93"/>
      <c r="I179" s="90"/>
      <c r="J179" s="94">
        <f>SUM(J180:J181)</f>
        <v>0</v>
      </c>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96"/>
      <c r="CC179" s="96"/>
      <c r="CD179" s="96"/>
    </row>
    <row r="180" spans="1:82" s="97" customFormat="1" ht="25.5">
      <c r="A180" s="42" t="s">
        <v>497</v>
      </c>
      <c r="B180" s="42" t="s">
        <v>177</v>
      </c>
      <c r="C180" s="42" t="s">
        <v>498</v>
      </c>
      <c r="D180" s="98" t="s">
        <v>499</v>
      </c>
      <c r="E180" s="99" t="s">
        <v>189</v>
      </c>
      <c r="F180" s="42">
        <v>2424.77</v>
      </c>
      <c r="G180" s="100">
        <f>$J$3</f>
        <v>0.26369999999999999</v>
      </c>
      <c r="H180" s="101">
        <v>0</v>
      </c>
      <c r="I180" s="43">
        <f>TRUNC((H180+(H180*G180)),2)</f>
        <v>0</v>
      </c>
      <c r="J180" s="43">
        <f>TRUNC((F180*I180),2)</f>
        <v>0</v>
      </c>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6"/>
      <c r="CD180" s="96"/>
    </row>
    <row r="181" spans="1:82" s="97" customFormat="1" ht="25.5">
      <c r="A181" s="42" t="s">
        <v>500</v>
      </c>
      <c r="B181" s="42" t="s">
        <v>177</v>
      </c>
      <c r="C181" s="42" t="s">
        <v>501</v>
      </c>
      <c r="D181" s="98" t="s">
        <v>502</v>
      </c>
      <c r="E181" s="99" t="s">
        <v>189</v>
      </c>
      <c r="F181" s="42">
        <v>2424.77</v>
      </c>
      <c r="G181" s="100">
        <f>$J$3</f>
        <v>0.26369999999999999</v>
      </c>
      <c r="H181" s="101">
        <v>0</v>
      </c>
      <c r="I181" s="43">
        <f>TRUNC((H181+(H181*G181)),2)</f>
        <v>0</v>
      </c>
      <c r="J181" s="43">
        <f>TRUNC((F181*I181),2)</f>
        <v>0</v>
      </c>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row>
    <row r="182" spans="1:82" s="97" customFormat="1">
      <c r="A182" s="90"/>
      <c r="B182" s="90"/>
      <c r="C182" s="90" t="s">
        <v>87</v>
      </c>
      <c r="D182" s="91" t="s">
        <v>64</v>
      </c>
      <c r="E182" s="91"/>
      <c r="F182" s="90"/>
      <c r="G182" s="90"/>
      <c r="H182" s="93"/>
      <c r="I182" s="90"/>
      <c r="J182" s="94">
        <f>SUM(J183:J184)</f>
        <v>0</v>
      </c>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row>
    <row r="183" spans="1:82" s="97" customFormat="1" ht="25.5">
      <c r="A183" s="42" t="s">
        <v>500</v>
      </c>
      <c r="B183" s="42" t="s">
        <v>177</v>
      </c>
      <c r="C183" s="42" t="s">
        <v>503</v>
      </c>
      <c r="D183" s="98" t="s">
        <v>502</v>
      </c>
      <c r="E183" s="99" t="s">
        <v>189</v>
      </c>
      <c r="F183" s="42">
        <v>666.27</v>
      </c>
      <c r="G183" s="100">
        <f>$J$3</f>
        <v>0.26369999999999999</v>
      </c>
      <c r="H183" s="101">
        <v>0</v>
      </c>
      <c r="I183" s="43">
        <f>TRUNC((H183+(H183*G183)),2)</f>
        <v>0</v>
      </c>
      <c r="J183" s="43">
        <f>TRUNC((F183*I183),2)</f>
        <v>0</v>
      </c>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96"/>
      <c r="CB183" s="96"/>
      <c r="CC183" s="96"/>
      <c r="CD183" s="96"/>
    </row>
    <row r="184" spans="1:82" s="97" customFormat="1" ht="25.5">
      <c r="A184" s="42" t="s">
        <v>504</v>
      </c>
      <c r="B184" s="42" t="s">
        <v>177</v>
      </c>
      <c r="C184" s="42" t="s">
        <v>505</v>
      </c>
      <c r="D184" s="98" t="s">
        <v>506</v>
      </c>
      <c r="E184" s="99" t="s">
        <v>189</v>
      </c>
      <c r="F184" s="42">
        <v>666.27</v>
      </c>
      <c r="G184" s="100">
        <f>$J$3</f>
        <v>0.26369999999999999</v>
      </c>
      <c r="H184" s="101">
        <v>0</v>
      </c>
      <c r="I184" s="43">
        <f>TRUNC((H184+(H184*G184)),2)</f>
        <v>0</v>
      </c>
      <c r="J184" s="43">
        <f>TRUNC((F184*I184),2)</f>
        <v>0</v>
      </c>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96"/>
      <c r="CA184" s="96"/>
      <c r="CB184" s="96"/>
      <c r="CC184" s="96"/>
      <c r="CD184" s="96"/>
    </row>
    <row r="185" spans="1:82" s="97" customFormat="1">
      <c r="A185" s="90"/>
      <c r="B185" s="90"/>
      <c r="C185" s="90" t="s">
        <v>88</v>
      </c>
      <c r="D185" s="91" t="s">
        <v>89</v>
      </c>
      <c r="E185" s="91"/>
      <c r="F185" s="90"/>
      <c r="G185" s="90"/>
      <c r="H185" s="93"/>
      <c r="I185" s="90"/>
      <c r="J185" s="94">
        <f>SUM(J186:J188)</f>
        <v>0</v>
      </c>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row>
    <row r="186" spans="1:82" s="97" customFormat="1" ht="25.5">
      <c r="A186" s="42" t="s">
        <v>507</v>
      </c>
      <c r="B186" s="42" t="s">
        <v>177</v>
      </c>
      <c r="C186" s="42" t="s">
        <v>508</v>
      </c>
      <c r="D186" s="98" t="s">
        <v>509</v>
      </c>
      <c r="E186" s="99" t="s">
        <v>189</v>
      </c>
      <c r="F186" s="42">
        <v>941.16</v>
      </c>
      <c r="G186" s="100">
        <f>$J$3</f>
        <v>0.26369999999999999</v>
      </c>
      <c r="H186" s="101">
        <v>0</v>
      </c>
      <c r="I186" s="43">
        <f>TRUNC((H186+(H186*G186)),2)</f>
        <v>0</v>
      </c>
      <c r="J186" s="43">
        <f>TRUNC((F186*I186),2)</f>
        <v>0</v>
      </c>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row>
    <row r="187" spans="1:82" s="97" customFormat="1" ht="25.5">
      <c r="A187" s="42" t="s">
        <v>504</v>
      </c>
      <c r="B187" s="42" t="s">
        <v>177</v>
      </c>
      <c r="C187" s="42" t="s">
        <v>510</v>
      </c>
      <c r="D187" s="98" t="s">
        <v>506</v>
      </c>
      <c r="E187" s="99" t="s">
        <v>189</v>
      </c>
      <c r="F187" s="42">
        <v>304.69</v>
      </c>
      <c r="G187" s="100">
        <f>$J$3</f>
        <v>0.26369999999999999</v>
      </c>
      <c r="H187" s="101">
        <v>0</v>
      </c>
      <c r="I187" s="43">
        <f>TRUNC((H187+(H187*G187)),2)</f>
        <v>0</v>
      </c>
      <c r="J187" s="43">
        <f>TRUNC((F187*I187),2)</f>
        <v>0</v>
      </c>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c r="BO187" s="96"/>
      <c r="BP187" s="96"/>
      <c r="BQ187" s="96"/>
      <c r="BR187" s="96"/>
      <c r="BS187" s="96"/>
      <c r="BT187" s="96"/>
      <c r="BU187" s="96"/>
      <c r="BV187" s="96"/>
      <c r="BW187" s="96"/>
      <c r="BX187" s="96"/>
      <c r="BY187" s="96"/>
      <c r="BZ187" s="96"/>
      <c r="CA187" s="96"/>
      <c r="CB187" s="96"/>
      <c r="CC187" s="96"/>
      <c r="CD187" s="96"/>
    </row>
    <row r="188" spans="1:82" s="97" customFormat="1" ht="25.5">
      <c r="A188" s="42" t="s">
        <v>511</v>
      </c>
      <c r="B188" s="42" t="s">
        <v>177</v>
      </c>
      <c r="C188" s="42" t="s">
        <v>512</v>
      </c>
      <c r="D188" s="98" t="s">
        <v>513</v>
      </c>
      <c r="E188" s="99" t="s">
        <v>189</v>
      </c>
      <c r="F188" s="42">
        <v>1245.9000000000001</v>
      </c>
      <c r="G188" s="100">
        <f>$J$3</f>
        <v>0.26369999999999999</v>
      </c>
      <c r="H188" s="101">
        <v>0</v>
      </c>
      <c r="I188" s="43">
        <f>TRUNC((H188+(H188*G188)),2)</f>
        <v>0</v>
      </c>
      <c r="J188" s="43">
        <f>TRUNC((F188*I188),2)</f>
        <v>0</v>
      </c>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c r="BO188" s="96"/>
      <c r="BP188" s="96"/>
      <c r="BQ188" s="96"/>
      <c r="BR188" s="96"/>
      <c r="BS188" s="96"/>
      <c r="BT188" s="96"/>
      <c r="BU188" s="96"/>
      <c r="BV188" s="96"/>
      <c r="BW188" s="96"/>
      <c r="BX188" s="96"/>
      <c r="BY188" s="96"/>
      <c r="BZ188" s="96"/>
      <c r="CA188" s="96"/>
      <c r="CB188" s="96"/>
      <c r="CC188" s="96"/>
      <c r="CD188" s="96"/>
    </row>
    <row r="189" spans="1:82" s="97" customFormat="1">
      <c r="A189" s="90"/>
      <c r="B189" s="90"/>
      <c r="C189" s="90" t="s">
        <v>90</v>
      </c>
      <c r="D189" s="91" t="s">
        <v>91</v>
      </c>
      <c r="E189" s="91"/>
      <c r="F189" s="90"/>
      <c r="G189" s="90"/>
      <c r="H189" s="93"/>
      <c r="I189" s="90"/>
      <c r="J189" s="94">
        <f>J190+J192</f>
        <v>0</v>
      </c>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row>
    <row r="190" spans="1:82" s="97" customFormat="1">
      <c r="A190" s="90"/>
      <c r="B190" s="90"/>
      <c r="C190" s="90" t="s">
        <v>92</v>
      </c>
      <c r="D190" s="91" t="s">
        <v>93</v>
      </c>
      <c r="E190" s="91"/>
      <c r="F190" s="90"/>
      <c r="G190" s="90"/>
      <c r="H190" s="93"/>
      <c r="I190" s="90"/>
      <c r="J190" s="94">
        <f>J191</f>
        <v>0</v>
      </c>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row>
    <row r="191" spans="1:82" s="97" customFormat="1" ht="51">
      <c r="A191" s="42" t="s">
        <v>514</v>
      </c>
      <c r="B191" s="42" t="s">
        <v>182</v>
      </c>
      <c r="C191" s="42" t="s">
        <v>515</v>
      </c>
      <c r="D191" s="98" t="s">
        <v>516</v>
      </c>
      <c r="E191" s="99" t="s">
        <v>232</v>
      </c>
      <c r="F191" s="42">
        <v>11317.25</v>
      </c>
      <c r="G191" s="100">
        <f>$J$3</f>
        <v>0.26369999999999999</v>
      </c>
      <c r="H191" s="101">
        <v>0</v>
      </c>
      <c r="I191" s="43">
        <f>TRUNC((H191+(H191*G191)),2)</f>
        <v>0</v>
      </c>
      <c r="J191" s="43">
        <f>TRUNC((F191*I191),2)</f>
        <v>0</v>
      </c>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96"/>
      <c r="CB191" s="96"/>
      <c r="CC191" s="96"/>
      <c r="CD191" s="96"/>
    </row>
    <row r="192" spans="1:82" s="97" customFormat="1">
      <c r="A192" s="90"/>
      <c r="B192" s="90"/>
      <c r="C192" s="90" t="s">
        <v>94</v>
      </c>
      <c r="D192" s="91" t="s">
        <v>95</v>
      </c>
      <c r="E192" s="91"/>
      <c r="F192" s="90"/>
      <c r="G192" s="90"/>
      <c r="H192" s="93"/>
      <c r="I192" s="90"/>
      <c r="J192" s="94">
        <f>SUM(J193:J194)</f>
        <v>0</v>
      </c>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96"/>
      <c r="CB192" s="96"/>
      <c r="CC192" s="96"/>
      <c r="CD192" s="96"/>
    </row>
    <row r="193" spans="1:82" s="97" customFormat="1" ht="38.25">
      <c r="A193" s="42" t="s">
        <v>517</v>
      </c>
      <c r="B193" s="42" t="s">
        <v>177</v>
      </c>
      <c r="C193" s="42" t="s">
        <v>518</v>
      </c>
      <c r="D193" s="98" t="s">
        <v>519</v>
      </c>
      <c r="E193" s="99" t="s">
        <v>222</v>
      </c>
      <c r="F193" s="42">
        <v>340.45</v>
      </c>
      <c r="G193" s="100">
        <f>$J$3</f>
        <v>0.26369999999999999</v>
      </c>
      <c r="H193" s="101">
        <v>0</v>
      </c>
      <c r="I193" s="43">
        <f>TRUNC((H193+(H193*G193)),2)</f>
        <v>0</v>
      </c>
      <c r="J193" s="43">
        <f>TRUNC((F193*I193),2)</f>
        <v>0</v>
      </c>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row>
    <row r="194" spans="1:82" s="97" customFormat="1" ht="25.5">
      <c r="A194" s="42" t="s">
        <v>520</v>
      </c>
      <c r="B194" s="42" t="s">
        <v>177</v>
      </c>
      <c r="C194" s="42" t="s">
        <v>521</v>
      </c>
      <c r="D194" s="98" t="s">
        <v>522</v>
      </c>
      <c r="E194" s="99" t="s">
        <v>189</v>
      </c>
      <c r="F194" s="42">
        <v>2203.9699999999998</v>
      </c>
      <c r="G194" s="100">
        <f>$J$3</f>
        <v>0.26369999999999999</v>
      </c>
      <c r="H194" s="101">
        <v>0</v>
      </c>
      <c r="I194" s="43">
        <f>TRUNC((H194+(H194*G194)),2)</f>
        <v>0</v>
      </c>
      <c r="J194" s="43">
        <f>TRUNC((F194*I194),2)</f>
        <v>0</v>
      </c>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row>
    <row r="195" spans="1:82" s="97" customFormat="1">
      <c r="A195" s="90"/>
      <c r="B195" s="90"/>
      <c r="C195" s="90" t="s">
        <v>96</v>
      </c>
      <c r="D195" s="91" t="s">
        <v>97</v>
      </c>
      <c r="E195" s="91"/>
      <c r="F195" s="90"/>
      <c r="G195" s="90"/>
      <c r="H195" s="93"/>
      <c r="I195" s="90"/>
      <c r="J195" s="94">
        <f>SUM(J196:J248)</f>
        <v>0</v>
      </c>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c r="BZ195" s="96"/>
      <c r="CA195" s="96"/>
      <c r="CB195" s="96"/>
      <c r="CC195" s="96"/>
      <c r="CD195" s="96"/>
    </row>
    <row r="196" spans="1:82" s="97" customFormat="1" ht="25.5">
      <c r="A196" s="42" t="s">
        <v>523</v>
      </c>
      <c r="B196" s="42" t="s">
        <v>177</v>
      </c>
      <c r="C196" s="42" t="s">
        <v>524</v>
      </c>
      <c r="D196" s="98" t="s">
        <v>525</v>
      </c>
      <c r="E196" s="99" t="s">
        <v>222</v>
      </c>
      <c r="F196" s="42">
        <v>19.96</v>
      </c>
      <c r="G196" s="100">
        <f t="shared" ref="G196:G227" si="33">$J$3</f>
        <v>0.26369999999999999</v>
      </c>
      <c r="H196" s="101">
        <v>0</v>
      </c>
      <c r="I196" s="43">
        <f t="shared" ref="I196:I227" si="34">TRUNC((H196+(H196*G196)),2)</f>
        <v>0</v>
      </c>
      <c r="J196" s="43">
        <f t="shared" ref="J196:J227" si="35">TRUNC((F196*I196),2)</f>
        <v>0</v>
      </c>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c r="BZ196" s="96"/>
      <c r="CA196" s="96"/>
      <c r="CB196" s="96"/>
      <c r="CC196" s="96"/>
      <c r="CD196" s="96"/>
    </row>
    <row r="197" spans="1:82" s="97" customFormat="1" ht="25.5">
      <c r="A197" s="42" t="s">
        <v>526</v>
      </c>
      <c r="B197" s="42" t="s">
        <v>177</v>
      </c>
      <c r="C197" s="42" t="s">
        <v>527</v>
      </c>
      <c r="D197" s="98" t="s">
        <v>528</v>
      </c>
      <c r="E197" s="99" t="s">
        <v>222</v>
      </c>
      <c r="F197" s="42">
        <v>79.680000000000007</v>
      </c>
      <c r="G197" s="100">
        <f t="shared" si="33"/>
        <v>0.26369999999999999</v>
      </c>
      <c r="H197" s="101">
        <v>0</v>
      </c>
      <c r="I197" s="43">
        <f t="shared" si="34"/>
        <v>0</v>
      </c>
      <c r="J197" s="43">
        <f t="shared" si="35"/>
        <v>0</v>
      </c>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row>
    <row r="198" spans="1:82" s="97" customFormat="1" ht="25.5">
      <c r="A198" s="42" t="s">
        <v>529</v>
      </c>
      <c r="B198" s="42" t="s">
        <v>177</v>
      </c>
      <c r="C198" s="42" t="s">
        <v>530</v>
      </c>
      <c r="D198" s="98" t="s">
        <v>531</v>
      </c>
      <c r="E198" s="99" t="s">
        <v>222</v>
      </c>
      <c r="F198" s="42">
        <v>49.45</v>
      </c>
      <c r="G198" s="100">
        <f t="shared" si="33"/>
        <v>0.26369999999999999</v>
      </c>
      <c r="H198" s="101">
        <v>0</v>
      </c>
      <c r="I198" s="43">
        <f t="shared" si="34"/>
        <v>0</v>
      </c>
      <c r="J198" s="43">
        <f t="shared" si="35"/>
        <v>0</v>
      </c>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row>
    <row r="199" spans="1:82" s="97" customFormat="1" ht="25.5">
      <c r="A199" s="42" t="s">
        <v>532</v>
      </c>
      <c r="B199" s="42" t="s">
        <v>177</v>
      </c>
      <c r="C199" s="42" t="s">
        <v>533</v>
      </c>
      <c r="D199" s="98" t="s">
        <v>534</v>
      </c>
      <c r="E199" s="99" t="s">
        <v>222</v>
      </c>
      <c r="F199" s="42">
        <v>125.86</v>
      </c>
      <c r="G199" s="100">
        <f t="shared" si="33"/>
        <v>0.26369999999999999</v>
      </c>
      <c r="H199" s="101">
        <v>0</v>
      </c>
      <c r="I199" s="43">
        <f t="shared" si="34"/>
        <v>0</v>
      </c>
      <c r="J199" s="43">
        <f t="shared" si="35"/>
        <v>0</v>
      </c>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c r="BZ199" s="96"/>
      <c r="CA199" s="96"/>
      <c r="CB199" s="96"/>
      <c r="CC199" s="96"/>
      <c r="CD199" s="96"/>
    </row>
    <row r="200" spans="1:82" s="97" customFormat="1" ht="25.5">
      <c r="A200" s="42" t="s">
        <v>535</v>
      </c>
      <c r="B200" s="42" t="s">
        <v>177</v>
      </c>
      <c r="C200" s="42" t="s">
        <v>536</v>
      </c>
      <c r="D200" s="98" t="s">
        <v>537</v>
      </c>
      <c r="E200" s="99" t="s">
        <v>222</v>
      </c>
      <c r="F200" s="42">
        <v>399.72</v>
      </c>
      <c r="G200" s="100">
        <f t="shared" si="33"/>
        <v>0.26369999999999999</v>
      </c>
      <c r="H200" s="101">
        <v>0</v>
      </c>
      <c r="I200" s="43">
        <f t="shared" si="34"/>
        <v>0</v>
      </c>
      <c r="J200" s="43">
        <f t="shared" si="35"/>
        <v>0</v>
      </c>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c r="BO200" s="96"/>
      <c r="BP200" s="96"/>
      <c r="BQ200" s="96"/>
      <c r="BR200" s="96"/>
      <c r="BS200" s="96"/>
      <c r="BT200" s="96"/>
      <c r="BU200" s="96"/>
      <c r="BV200" s="96"/>
      <c r="BW200" s="96"/>
      <c r="BX200" s="96"/>
      <c r="BY200" s="96"/>
      <c r="BZ200" s="96"/>
      <c r="CA200" s="96"/>
      <c r="CB200" s="96"/>
      <c r="CC200" s="96"/>
      <c r="CD200" s="96"/>
    </row>
    <row r="201" spans="1:82" s="97" customFormat="1" ht="25.5">
      <c r="A201" s="42" t="s">
        <v>532</v>
      </c>
      <c r="B201" s="42" t="s">
        <v>177</v>
      </c>
      <c r="C201" s="42" t="s">
        <v>538</v>
      </c>
      <c r="D201" s="98" t="s">
        <v>534</v>
      </c>
      <c r="E201" s="99" t="s">
        <v>222</v>
      </c>
      <c r="F201" s="42">
        <v>6.19</v>
      </c>
      <c r="G201" s="100">
        <f t="shared" si="33"/>
        <v>0.26369999999999999</v>
      </c>
      <c r="H201" s="101">
        <v>0</v>
      </c>
      <c r="I201" s="43">
        <f t="shared" si="34"/>
        <v>0</v>
      </c>
      <c r="J201" s="43">
        <f t="shared" si="35"/>
        <v>0</v>
      </c>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row>
    <row r="202" spans="1:82" s="97" customFormat="1" ht="51">
      <c r="A202" s="42" t="s">
        <v>539</v>
      </c>
      <c r="B202" s="42" t="s">
        <v>177</v>
      </c>
      <c r="C202" s="42" t="s">
        <v>540</v>
      </c>
      <c r="D202" s="98" t="s">
        <v>541</v>
      </c>
      <c r="E202" s="99" t="s">
        <v>185</v>
      </c>
      <c r="F202" s="42">
        <v>50</v>
      </c>
      <c r="G202" s="100">
        <f t="shared" si="33"/>
        <v>0.26369999999999999</v>
      </c>
      <c r="H202" s="101">
        <v>0</v>
      </c>
      <c r="I202" s="43">
        <f t="shared" si="34"/>
        <v>0</v>
      </c>
      <c r="J202" s="43">
        <f t="shared" si="35"/>
        <v>0</v>
      </c>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row>
    <row r="203" spans="1:82" s="97" customFormat="1" ht="38.25">
      <c r="A203" s="42" t="s">
        <v>542</v>
      </c>
      <c r="B203" s="42" t="s">
        <v>177</v>
      </c>
      <c r="C203" s="42" t="s">
        <v>543</v>
      </c>
      <c r="D203" s="98" t="s">
        <v>544</v>
      </c>
      <c r="E203" s="99" t="s">
        <v>185</v>
      </c>
      <c r="F203" s="42">
        <v>8</v>
      </c>
      <c r="G203" s="100">
        <f t="shared" si="33"/>
        <v>0.26369999999999999</v>
      </c>
      <c r="H203" s="101">
        <v>0</v>
      </c>
      <c r="I203" s="43">
        <f t="shared" si="34"/>
        <v>0</v>
      </c>
      <c r="J203" s="43">
        <f t="shared" si="35"/>
        <v>0</v>
      </c>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96"/>
      <c r="CB203" s="96"/>
      <c r="CC203" s="96"/>
      <c r="CD203" s="96"/>
    </row>
    <row r="204" spans="1:82" s="97" customFormat="1" ht="38.25">
      <c r="A204" s="42" t="s">
        <v>545</v>
      </c>
      <c r="B204" s="42" t="s">
        <v>177</v>
      </c>
      <c r="C204" s="42" t="s">
        <v>546</v>
      </c>
      <c r="D204" s="98" t="s">
        <v>547</v>
      </c>
      <c r="E204" s="99" t="s">
        <v>185</v>
      </c>
      <c r="F204" s="42">
        <v>2</v>
      </c>
      <c r="G204" s="100">
        <f t="shared" si="33"/>
        <v>0.26369999999999999</v>
      </c>
      <c r="H204" s="101">
        <v>0</v>
      </c>
      <c r="I204" s="43">
        <f t="shared" si="34"/>
        <v>0</v>
      </c>
      <c r="J204" s="43">
        <f t="shared" si="35"/>
        <v>0</v>
      </c>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6"/>
      <c r="AN204" s="96"/>
      <c r="AO204" s="96"/>
      <c r="AP204" s="96"/>
      <c r="AQ204" s="96"/>
      <c r="AR204" s="96"/>
      <c r="AS204" s="96"/>
      <c r="AT204" s="96"/>
      <c r="AU204" s="96"/>
      <c r="AV204" s="96"/>
      <c r="AW204" s="96"/>
      <c r="AX204" s="96"/>
      <c r="AY204" s="96"/>
      <c r="AZ204" s="96"/>
      <c r="BA204" s="96"/>
      <c r="BB204" s="96"/>
      <c r="BC204" s="96"/>
      <c r="BD204" s="96"/>
      <c r="BE204" s="96"/>
      <c r="BF204" s="96"/>
      <c r="BG204" s="96"/>
      <c r="BH204" s="96"/>
      <c r="BI204" s="96"/>
      <c r="BJ204" s="96"/>
      <c r="BK204" s="96"/>
      <c r="BL204" s="96"/>
      <c r="BM204" s="96"/>
      <c r="BN204" s="96"/>
      <c r="BO204" s="96"/>
      <c r="BP204" s="96"/>
      <c r="BQ204" s="96"/>
      <c r="BR204" s="96"/>
      <c r="BS204" s="96"/>
      <c r="BT204" s="96"/>
      <c r="BU204" s="96"/>
      <c r="BV204" s="96"/>
      <c r="BW204" s="96"/>
      <c r="BX204" s="96"/>
      <c r="BY204" s="96"/>
      <c r="BZ204" s="96"/>
      <c r="CA204" s="96"/>
      <c r="CB204" s="96"/>
      <c r="CC204" s="96"/>
      <c r="CD204" s="96"/>
    </row>
    <row r="205" spans="1:82" s="97" customFormat="1" ht="38.25">
      <c r="A205" s="42" t="s">
        <v>548</v>
      </c>
      <c r="B205" s="42" t="s">
        <v>177</v>
      </c>
      <c r="C205" s="42" t="s">
        <v>549</v>
      </c>
      <c r="D205" s="98" t="s">
        <v>550</v>
      </c>
      <c r="E205" s="99" t="s">
        <v>185</v>
      </c>
      <c r="F205" s="42">
        <v>48</v>
      </c>
      <c r="G205" s="100">
        <f t="shared" si="33"/>
        <v>0.26369999999999999</v>
      </c>
      <c r="H205" s="101">
        <v>0</v>
      </c>
      <c r="I205" s="43">
        <f t="shared" si="34"/>
        <v>0</v>
      </c>
      <c r="J205" s="43">
        <f t="shared" si="35"/>
        <v>0</v>
      </c>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c r="BO205" s="96"/>
      <c r="BP205" s="96"/>
      <c r="BQ205" s="96"/>
      <c r="BR205" s="96"/>
      <c r="BS205" s="96"/>
      <c r="BT205" s="96"/>
      <c r="BU205" s="96"/>
      <c r="BV205" s="96"/>
      <c r="BW205" s="96"/>
      <c r="BX205" s="96"/>
      <c r="BY205" s="96"/>
      <c r="BZ205" s="96"/>
      <c r="CA205" s="96"/>
      <c r="CB205" s="96"/>
      <c r="CC205" s="96"/>
      <c r="CD205" s="96"/>
    </row>
    <row r="206" spans="1:82" s="97" customFormat="1" ht="38.25">
      <c r="A206" s="42" t="s">
        <v>551</v>
      </c>
      <c r="B206" s="42" t="s">
        <v>177</v>
      </c>
      <c r="C206" s="42" t="s">
        <v>552</v>
      </c>
      <c r="D206" s="98" t="s">
        <v>553</v>
      </c>
      <c r="E206" s="99" t="s">
        <v>185</v>
      </c>
      <c r="F206" s="42">
        <v>1</v>
      </c>
      <c r="G206" s="100">
        <f t="shared" si="33"/>
        <v>0.26369999999999999</v>
      </c>
      <c r="H206" s="101">
        <v>0</v>
      </c>
      <c r="I206" s="43">
        <f t="shared" si="34"/>
        <v>0</v>
      </c>
      <c r="J206" s="43">
        <f t="shared" si="35"/>
        <v>0</v>
      </c>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6"/>
      <c r="BY206" s="96"/>
      <c r="BZ206" s="96"/>
      <c r="CA206" s="96"/>
      <c r="CB206" s="96"/>
      <c r="CC206" s="96"/>
      <c r="CD206" s="96"/>
    </row>
    <row r="207" spans="1:82" s="97" customFormat="1" ht="38.25">
      <c r="A207" s="42" t="s">
        <v>554</v>
      </c>
      <c r="B207" s="42" t="s">
        <v>177</v>
      </c>
      <c r="C207" s="42" t="s">
        <v>555</v>
      </c>
      <c r="D207" s="98" t="s">
        <v>556</v>
      </c>
      <c r="E207" s="99" t="s">
        <v>185</v>
      </c>
      <c r="F207" s="42">
        <v>14</v>
      </c>
      <c r="G207" s="100">
        <f t="shared" si="33"/>
        <v>0.26369999999999999</v>
      </c>
      <c r="H207" s="101">
        <v>0</v>
      </c>
      <c r="I207" s="43">
        <f t="shared" si="34"/>
        <v>0</v>
      </c>
      <c r="J207" s="43">
        <f t="shared" si="35"/>
        <v>0</v>
      </c>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6"/>
      <c r="BP207" s="96"/>
      <c r="BQ207" s="96"/>
      <c r="BR207" s="96"/>
      <c r="BS207" s="96"/>
      <c r="BT207" s="96"/>
      <c r="BU207" s="96"/>
      <c r="BV207" s="96"/>
      <c r="BW207" s="96"/>
      <c r="BX207" s="96"/>
      <c r="BY207" s="96"/>
      <c r="BZ207" s="96"/>
      <c r="CA207" s="96"/>
      <c r="CB207" s="96"/>
      <c r="CC207" s="96"/>
      <c r="CD207" s="96"/>
    </row>
    <row r="208" spans="1:82" s="97" customFormat="1" ht="38.25">
      <c r="A208" s="42" t="s">
        <v>557</v>
      </c>
      <c r="B208" s="42" t="s">
        <v>177</v>
      </c>
      <c r="C208" s="42" t="s">
        <v>558</v>
      </c>
      <c r="D208" s="98" t="s">
        <v>559</v>
      </c>
      <c r="E208" s="99" t="s">
        <v>185</v>
      </c>
      <c r="F208" s="42">
        <v>5</v>
      </c>
      <c r="G208" s="100">
        <f t="shared" si="33"/>
        <v>0.26369999999999999</v>
      </c>
      <c r="H208" s="101">
        <v>0</v>
      </c>
      <c r="I208" s="43">
        <f t="shared" si="34"/>
        <v>0</v>
      </c>
      <c r="J208" s="43">
        <f t="shared" si="35"/>
        <v>0</v>
      </c>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c r="BO208" s="96"/>
      <c r="BP208" s="96"/>
      <c r="BQ208" s="96"/>
      <c r="BR208" s="96"/>
      <c r="BS208" s="96"/>
      <c r="BT208" s="96"/>
      <c r="BU208" s="96"/>
      <c r="BV208" s="96"/>
      <c r="BW208" s="96"/>
      <c r="BX208" s="96"/>
      <c r="BY208" s="96"/>
      <c r="BZ208" s="96"/>
      <c r="CA208" s="96"/>
      <c r="CB208" s="96"/>
      <c r="CC208" s="96"/>
      <c r="CD208" s="96"/>
    </row>
    <row r="209" spans="1:82" s="97" customFormat="1" ht="25.5">
      <c r="A209" s="42" t="s">
        <v>560</v>
      </c>
      <c r="B209" s="42" t="s">
        <v>470</v>
      </c>
      <c r="C209" s="42" t="s">
        <v>561</v>
      </c>
      <c r="D209" s="98" t="s">
        <v>562</v>
      </c>
      <c r="E209" s="99" t="s">
        <v>563</v>
      </c>
      <c r="F209" s="42">
        <v>13</v>
      </c>
      <c r="G209" s="100">
        <f t="shared" si="33"/>
        <v>0.26369999999999999</v>
      </c>
      <c r="H209" s="101">
        <v>0</v>
      </c>
      <c r="I209" s="43">
        <f t="shared" si="34"/>
        <v>0</v>
      </c>
      <c r="J209" s="43">
        <f t="shared" si="35"/>
        <v>0</v>
      </c>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96"/>
      <c r="BS209" s="96"/>
      <c r="BT209" s="96"/>
      <c r="BU209" s="96"/>
      <c r="BV209" s="96"/>
      <c r="BW209" s="96"/>
      <c r="BX209" s="96"/>
      <c r="BY209" s="96"/>
      <c r="BZ209" s="96"/>
      <c r="CA209" s="96"/>
      <c r="CB209" s="96"/>
      <c r="CC209" s="96"/>
      <c r="CD209" s="96"/>
    </row>
    <row r="210" spans="1:82" s="97" customFormat="1" ht="25.5">
      <c r="A210" s="42" t="s">
        <v>564</v>
      </c>
      <c r="B210" s="42" t="s">
        <v>470</v>
      </c>
      <c r="C210" s="42" t="s">
        <v>565</v>
      </c>
      <c r="D210" s="98" t="s">
        <v>566</v>
      </c>
      <c r="E210" s="99" t="s">
        <v>563</v>
      </c>
      <c r="F210" s="42">
        <v>1</v>
      </c>
      <c r="G210" s="100">
        <f t="shared" si="33"/>
        <v>0.26369999999999999</v>
      </c>
      <c r="H210" s="101">
        <v>0</v>
      </c>
      <c r="I210" s="43">
        <f t="shared" si="34"/>
        <v>0</v>
      </c>
      <c r="J210" s="43">
        <f t="shared" si="35"/>
        <v>0</v>
      </c>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6"/>
      <c r="BP210" s="96"/>
      <c r="BQ210" s="96"/>
      <c r="BR210" s="96"/>
      <c r="BS210" s="96"/>
      <c r="BT210" s="96"/>
      <c r="BU210" s="96"/>
      <c r="BV210" s="96"/>
      <c r="BW210" s="96"/>
      <c r="BX210" s="96"/>
      <c r="BY210" s="96"/>
      <c r="BZ210" s="96"/>
      <c r="CA210" s="96"/>
      <c r="CB210" s="96"/>
      <c r="CC210" s="96"/>
      <c r="CD210" s="96"/>
    </row>
    <row r="211" spans="1:82" s="97" customFormat="1" ht="25.5">
      <c r="A211" s="42" t="s">
        <v>567</v>
      </c>
      <c r="B211" s="42" t="s">
        <v>470</v>
      </c>
      <c r="C211" s="42" t="s">
        <v>568</v>
      </c>
      <c r="D211" s="98" t="s">
        <v>569</v>
      </c>
      <c r="E211" s="99" t="s">
        <v>563</v>
      </c>
      <c r="F211" s="42">
        <v>8</v>
      </c>
      <c r="G211" s="100">
        <f t="shared" si="33"/>
        <v>0.26369999999999999</v>
      </c>
      <c r="H211" s="101">
        <v>0</v>
      </c>
      <c r="I211" s="43">
        <f t="shared" si="34"/>
        <v>0</v>
      </c>
      <c r="J211" s="43">
        <f t="shared" si="35"/>
        <v>0</v>
      </c>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c r="BO211" s="96"/>
      <c r="BP211" s="96"/>
      <c r="BQ211" s="96"/>
      <c r="BR211" s="96"/>
      <c r="BS211" s="96"/>
      <c r="BT211" s="96"/>
      <c r="BU211" s="96"/>
      <c r="BV211" s="96"/>
      <c r="BW211" s="96"/>
      <c r="BX211" s="96"/>
      <c r="BY211" s="96"/>
      <c r="BZ211" s="96"/>
      <c r="CA211" s="96"/>
      <c r="CB211" s="96"/>
      <c r="CC211" s="96"/>
      <c r="CD211" s="96"/>
    </row>
    <row r="212" spans="1:82" s="97" customFormat="1" ht="38.25">
      <c r="A212" s="42" t="s">
        <v>570</v>
      </c>
      <c r="B212" s="42" t="s">
        <v>177</v>
      </c>
      <c r="C212" s="42" t="s">
        <v>571</v>
      </c>
      <c r="D212" s="98" t="s">
        <v>572</v>
      </c>
      <c r="E212" s="99" t="s">
        <v>185</v>
      </c>
      <c r="F212" s="42">
        <v>1</v>
      </c>
      <c r="G212" s="100">
        <f t="shared" si="33"/>
        <v>0.26369999999999999</v>
      </c>
      <c r="H212" s="101">
        <v>0</v>
      </c>
      <c r="I212" s="43">
        <f t="shared" si="34"/>
        <v>0</v>
      </c>
      <c r="J212" s="43">
        <f t="shared" si="35"/>
        <v>0</v>
      </c>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c r="BO212" s="96"/>
      <c r="BP212" s="96"/>
      <c r="BQ212" s="96"/>
      <c r="BR212" s="96"/>
      <c r="BS212" s="96"/>
      <c r="BT212" s="96"/>
      <c r="BU212" s="96"/>
      <c r="BV212" s="96"/>
      <c r="BW212" s="96"/>
      <c r="BX212" s="96"/>
      <c r="BY212" s="96"/>
      <c r="BZ212" s="96"/>
      <c r="CA212" s="96"/>
      <c r="CB212" s="96"/>
      <c r="CC212" s="96"/>
      <c r="CD212" s="96"/>
    </row>
    <row r="213" spans="1:82" s="97" customFormat="1" ht="25.5">
      <c r="A213" s="42" t="s">
        <v>573</v>
      </c>
      <c r="B213" s="42" t="s">
        <v>177</v>
      </c>
      <c r="C213" s="42" t="s">
        <v>574</v>
      </c>
      <c r="D213" s="98" t="s">
        <v>575</v>
      </c>
      <c r="E213" s="99" t="s">
        <v>185</v>
      </c>
      <c r="F213" s="42">
        <v>6</v>
      </c>
      <c r="G213" s="100">
        <f t="shared" si="33"/>
        <v>0.26369999999999999</v>
      </c>
      <c r="H213" s="101">
        <v>0</v>
      </c>
      <c r="I213" s="43">
        <f t="shared" si="34"/>
        <v>0</v>
      </c>
      <c r="J213" s="43">
        <f t="shared" si="35"/>
        <v>0</v>
      </c>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96"/>
      <c r="BQ213" s="96"/>
      <c r="BR213" s="96"/>
      <c r="BS213" s="96"/>
      <c r="BT213" s="96"/>
      <c r="BU213" s="96"/>
      <c r="BV213" s="96"/>
      <c r="BW213" s="96"/>
      <c r="BX213" s="96"/>
      <c r="BY213" s="96"/>
      <c r="BZ213" s="96"/>
      <c r="CA213" s="96"/>
      <c r="CB213" s="96"/>
      <c r="CC213" s="96"/>
      <c r="CD213" s="96"/>
    </row>
    <row r="214" spans="1:82" s="97" customFormat="1">
      <c r="A214" s="42" t="s">
        <v>576</v>
      </c>
      <c r="B214" s="42" t="s">
        <v>182</v>
      </c>
      <c r="C214" s="42" t="s">
        <v>577</v>
      </c>
      <c r="D214" s="98" t="s">
        <v>578</v>
      </c>
      <c r="E214" s="99" t="s">
        <v>579</v>
      </c>
      <c r="F214" s="42">
        <v>2</v>
      </c>
      <c r="G214" s="100">
        <f t="shared" si="33"/>
        <v>0.26369999999999999</v>
      </c>
      <c r="H214" s="101">
        <v>0</v>
      </c>
      <c r="I214" s="43">
        <f t="shared" si="34"/>
        <v>0</v>
      </c>
      <c r="J214" s="43">
        <f t="shared" si="35"/>
        <v>0</v>
      </c>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96"/>
      <c r="BQ214" s="96"/>
      <c r="BR214" s="96"/>
      <c r="BS214" s="96"/>
      <c r="BT214" s="96"/>
      <c r="BU214" s="96"/>
      <c r="BV214" s="96"/>
      <c r="BW214" s="96"/>
      <c r="BX214" s="96"/>
      <c r="BY214" s="96"/>
      <c r="BZ214" s="96"/>
      <c r="CA214" s="96"/>
      <c r="CB214" s="96"/>
      <c r="CC214" s="96"/>
      <c r="CD214" s="96"/>
    </row>
    <row r="215" spans="1:82" s="97" customFormat="1" ht="38.25">
      <c r="A215" s="42" t="s">
        <v>580</v>
      </c>
      <c r="B215" s="42" t="s">
        <v>177</v>
      </c>
      <c r="C215" s="42" t="s">
        <v>581</v>
      </c>
      <c r="D215" s="98" t="s">
        <v>582</v>
      </c>
      <c r="E215" s="99" t="s">
        <v>185</v>
      </c>
      <c r="F215" s="42">
        <v>2</v>
      </c>
      <c r="G215" s="100">
        <f t="shared" si="33"/>
        <v>0.26369999999999999</v>
      </c>
      <c r="H215" s="101">
        <v>0</v>
      </c>
      <c r="I215" s="43">
        <f t="shared" si="34"/>
        <v>0</v>
      </c>
      <c r="J215" s="43">
        <f t="shared" si="35"/>
        <v>0</v>
      </c>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6"/>
      <c r="AN215" s="96"/>
      <c r="AO215" s="96"/>
      <c r="AP215" s="96"/>
      <c r="AQ215" s="96"/>
      <c r="AR215" s="96"/>
      <c r="AS215" s="96"/>
      <c r="AT215" s="96"/>
      <c r="AU215" s="96"/>
      <c r="AV215" s="96"/>
      <c r="AW215" s="96"/>
      <c r="AX215" s="96"/>
      <c r="AY215" s="96"/>
      <c r="AZ215" s="96"/>
      <c r="BA215" s="96"/>
      <c r="BB215" s="96"/>
      <c r="BC215" s="96"/>
      <c r="BD215" s="96"/>
      <c r="BE215" s="96"/>
      <c r="BF215" s="96"/>
      <c r="BG215" s="96"/>
      <c r="BH215" s="96"/>
      <c r="BI215" s="96"/>
      <c r="BJ215" s="96"/>
      <c r="BK215" s="96"/>
      <c r="BL215" s="96"/>
      <c r="BM215" s="96"/>
      <c r="BN215" s="96"/>
      <c r="BO215" s="96"/>
      <c r="BP215" s="96"/>
      <c r="BQ215" s="96"/>
      <c r="BR215" s="96"/>
      <c r="BS215" s="96"/>
      <c r="BT215" s="96"/>
      <c r="BU215" s="96"/>
      <c r="BV215" s="96"/>
      <c r="BW215" s="96"/>
      <c r="BX215" s="96"/>
      <c r="BY215" s="96"/>
      <c r="BZ215" s="96"/>
      <c r="CA215" s="96"/>
      <c r="CB215" s="96"/>
      <c r="CC215" s="96"/>
      <c r="CD215" s="96"/>
    </row>
    <row r="216" spans="1:82" s="97" customFormat="1" ht="38.25">
      <c r="A216" s="42" t="s">
        <v>583</v>
      </c>
      <c r="B216" s="42" t="s">
        <v>177</v>
      </c>
      <c r="C216" s="42" t="s">
        <v>584</v>
      </c>
      <c r="D216" s="98" t="s">
        <v>585</v>
      </c>
      <c r="E216" s="99" t="s">
        <v>185</v>
      </c>
      <c r="F216" s="42">
        <v>31</v>
      </c>
      <c r="G216" s="100">
        <f t="shared" si="33"/>
        <v>0.26369999999999999</v>
      </c>
      <c r="H216" s="101">
        <v>0</v>
      </c>
      <c r="I216" s="43">
        <f t="shared" si="34"/>
        <v>0</v>
      </c>
      <c r="J216" s="43">
        <f t="shared" si="35"/>
        <v>0</v>
      </c>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BN216" s="96"/>
      <c r="BO216" s="96"/>
      <c r="BP216" s="96"/>
      <c r="BQ216" s="96"/>
      <c r="BR216" s="96"/>
      <c r="BS216" s="96"/>
      <c r="BT216" s="96"/>
      <c r="BU216" s="96"/>
      <c r="BV216" s="96"/>
      <c r="BW216" s="96"/>
      <c r="BX216" s="96"/>
      <c r="BY216" s="96"/>
      <c r="BZ216" s="96"/>
      <c r="CA216" s="96"/>
      <c r="CB216" s="96"/>
      <c r="CC216" s="96"/>
      <c r="CD216" s="96"/>
    </row>
    <row r="217" spans="1:82" s="97" customFormat="1" ht="38.25">
      <c r="A217" s="42" t="s">
        <v>586</v>
      </c>
      <c r="B217" s="42" t="s">
        <v>177</v>
      </c>
      <c r="C217" s="42" t="s">
        <v>587</v>
      </c>
      <c r="D217" s="98" t="s">
        <v>588</v>
      </c>
      <c r="E217" s="99" t="s">
        <v>185</v>
      </c>
      <c r="F217" s="42">
        <v>11</v>
      </c>
      <c r="G217" s="100">
        <f t="shared" si="33"/>
        <v>0.26369999999999999</v>
      </c>
      <c r="H217" s="101">
        <v>0</v>
      </c>
      <c r="I217" s="43">
        <f t="shared" si="34"/>
        <v>0</v>
      </c>
      <c r="J217" s="43">
        <f t="shared" si="35"/>
        <v>0</v>
      </c>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96"/>
      <c r="BX217" s="96"/>
      <c r="BY217" s="96"/>
      <c r="BZ217" s="96"/>
      <c r="CA217" s="96"/>
      <c r="CB217" s="96"/>
      <c r="CC217" s="96"/>
      <c r="CD217" s="96"/>
    </row>
    <row r="218" spans="1:82" s="97" customFormat="1" ht="25.5">
      <c r="A218" s="42" t="s">
        <v>589</v>
      </c>
      <c r="B218" s="42" t="s">
        <v>177</v>
      </c>
      <c r="C218" s="42" t="s">
        <v>590</v>
      </c>
      <c r="D218" s="98" t="s">
        <v>591</v>
      </c>
      <c r="E218" s="99" t="s">
        <v>185</v>
      </c>
      <c r="F218" s="42">
        <v>34</v>
      </c>
      <c r="G218" s="100">
        <f t="shared" si="33"/>
        <v>0.26369999999999999</v>
      </c>
      <c r="H218" s="101">
        <v>0</v>
      </c>
      <c r="I218" s="43">
        <f t="shared" si="34"/>
        <v>0</v>
      </c>
      <c r="J218" s="43">
        <f t="shared" si="35"/>
        <v>0</v>
      </c>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96"/>
      <c r="BX218" s="96"/>
      <c r="BY218" s="96"/>
      <c r="BZ218" s="96"/>
      <c r="CA218" s="96"/>
      <c r="CB218" s="96"/>
      <c r="CC218" s="96"/>
      <c r="CD218" s="96"/>
    </row>
    <row r="219" spans="1:82" s="97" customFormat="1" ht="38.25">
      <c r="A219" s="42" t="s">
        <v>592</v>
      </c>
      <c r="B219" s="42" t="s">
        <v>177</v>
      </c>
      <c r="C219" s="42" t="s">
        <v>593</v>
      </c>
      <c r="D219" s="98" t="s">
        <v>594</v>
      </c>
      <c r="E219" s="99" t="s">
        <v>185</v>
      </c>
      <c r="F219" s="42">
        <v>36</v>
      </c>
      <c r="G219" s="100">
        <f t="shared" si="33"/>
        <v>0.26369999999999999</v>
      </c>
      <c r="H219" s="101">
        <v>0</v>
      </c>
      <c r="I219" s="43">
        <f t="shared" si="34"/>
        <v>0</v>
      </c>
      <c r="J219" s="43">
        <f t="shared" si="35"/>
        <v>0</v>
      </c>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96"/>
      <c r="BX219" s="96"/>
      <c r="BY219" s="96"/>
      <c r="BZ219" s="96"/>
      <c r="CA219" s="96"/>
      <c r="CB219" s="96"/>
      <c r="CC219" s="96"/>
      <c r="CD219" s="96"/>
    </row>
    <row r="220" spans="1:82" s="97" customFormat="1" ht="38.25">
      <c r="A220" s="42" t="s">
        <v>595</v>
      </c>
      <c r="B220" s="42" t="s">
        <v>177</v>
      </c>
      <c r="C220" s="42" t="s">
        <v>596</v>
      </c>
      <c r="D220" s="98" t="s">
        <v>597</v>
      </c>
      <c r="E220" s="99" t="s">
        <v>185</v>
      </c>
      <c r="F220" s="42">
        <v>5</v>
      </c>
      <c r="G220" s="100">
        <f t="shared" si="33"/>
        <v>0.26369999999999999</v>
      </c>
      <c r="H220" s="101">
        <v>0</v>
      </c>
      <c r="I220" s="43">
        <f t="shared" si="34"/>
        <v>0</v>
      </c>
      <c r="J220" s="43">
        <f t="shared" si="35"/>
        <v>0</v>
      </c>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c r="BZ220" s="96"/>
      <c r="CA220" s="96"/>
      <c r="CB220" s="96"/>
      <c r="CC220" s="96"/>
      <c r="CD220" s="96"/>
    </row>
    <row r="221" spans="1:82" s="97" customFormat="1" ht="38.25">
      <c r="A221" s="42" t="s">
        <v>598</v>
      </c>
      <c r="B221" s="42" t="s">
        <v>177</v>
      </c>
      <c r="C221" s="42" t="s">
        <v>599</v>
      </c>
      <c r="D221" s="98" t="s">
        <v>600</v>
      </c>
      <c r="E221" s="99" t="s">
        <v>185</v>
      </c>
      <c r="F221" s="42">
        <v>86</v>
      </c>
      <c r="G221" s="100">
        <f t="shared" si="33"/>
        <v>0.26369999999999999</v>
      </c>
      <c r="H221" s="101">
        <v>0</v>
      </c>
      <c r="I221" s="43">
        <f t="shared" si="34"/>
        <v>0</v>
      </c>
      <c r="J221" s="43">
        <f t="shared" si="35"/>
        <v>0</v>
      </c>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96"/>
      <c r="CB221" s="96"/>
      <c r="CC221" s="96"/>
      <c r="CD221" s="96"/>
    </row>
    <row r="222" spans="1:82" s="97" customFormat="1" ht="38.25">
      <c r="A222" s="42" t="s">
        <v>601</v>
      </c>
      <c r="B222" s="42" t="s">
        <v>177</v>
      </c>
      <c r="C222" s="42" t="s">
        <v>602</v>
      </c>
      <c r="D222" s="98" t="s">
        <v>603</v>
      </c>
      <c r="E222" s="99" t="s">
        <v>185</v>
      </c>
      <c r="F222" s="42">
        <v>28</v>
      </c>
      <c r="G222" s="100">
        <f t="shared" si="33"/>
        <v>0.26369999999999999</v>
      </c>
      <c r="H222" s="101">
        <v>0</v>
      </c>
      <c r="I222" s="43">
        <f t="shared" si="34"/>
        <v>0</v>
      </c>
      <c r="J222" s="43">
        <f t="shared" si="35"/>
        <v>0</v>
      </c>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6"/>
      <c r="BR222" s="96"/>
      <c r="BS222" s="96"/>
      <c r="BT222" s="96"/>
      <c r="BU222" s="96"/>
      <c r="BV222" s="96"/>
      <c r="BW222" s="96"/>
      <c r="BX222" s="96"/>
      <c r="BY222" s="96"/>
      <c r="BZ222" s="96"/>
      <c r="CA222" s="96"/>
      <c r="CB222" s="96"/>
      <c r="CC222" s="96"/>
      <c r="CD222" s="96"/>
    </row>
    <row r="223" spans="1:82" s="97" customFormat="1" ht="25.5">
      <c r="A223" s="42" t="s">
        <v>604</v>
      </c>
      <c r="B223" s="42" t="s">
        <v>177</v>
      </c>
      <c r="C223" s="42" t="s">
        <v>605</v>
      </c>
      <c r="D223" s="98" t="s">
        <v>606</v>
      </c>
      <c r="E223" s="99" t="s">
        <v>185</v>
      </c>
      <c r="F223" s="42">
        <v>8</v>
      </c>
      <c r="G223" s="100">
        <f t="shared" si="33"/>
        <v>0.26369999999999999</v>
      </c>
      <c r="H223" s="101">
        <v>0</v>
      </c>
      <c r="I223" s="43">
        <f t="shared" si="34"/>
        <v>0</v>
      </c>
      <c r="J223" s="43">
        <f t="shared" si="35"/>
        <v>0</v>
      </c>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6"/>
      <c r="BR223" s="96"/>
      <c r="BS223" s="96"/>
      <c r="BT223" s="96"/>
      <c r="BU223" s="96"/>
      <c r="BV223" s="96"/>
      <c r="BW223" s="96"/>
      <c r="BX223" s="96"/>
      <c r="BY223" s="96"/>
      <c r="BZ223" s="96"/>
      <c r="CA223" s="96"/>
      <c r="CB223" s="96"/>
      <c r="CC223" s="96"/>
      <c r="CD223" s="96"/>
    </row>
    <row r="224" spans="1:82" s="97" customFormat="1" ht="25.5">
      <c r="A224" s="42" t="s">
        <v>607</v>
      </c>
      <c r="B224" s="42" t="s">
        <v>177</v>
      </c>
      <c r="C224" s="42" t="s">
        <v>608</v>
      </c>
      <c r="D224" s="98" t="s">
        <v>609</v>
      </c>
      <c r="E224" s="99" t="s">
        <v>185</v>
      </c>
      <c r="F224" s="42">
        <v>23</v>
      </c>
      <c r="G224" s="100">
        <f t="shared" si="33"/>
        <v>0.26369999999999999</v>
      </c>
      <c r="H224" s="101">
        <v>0</v>
      </c>
      <c r="I224" s="43">
        <f t="shared" si="34"/>
        <v>0</v>
      </c>
      <c r="J224" s="43">
        <f t="shared" si="35"/>
        <v>0</v>
      </c>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6"/>
      <c r="BR224" s="96"/>
      <c r="BS224" s="96"/>
      <c r="BT224" s="96"/>
      <c r="BU224" s="96"/>
      <c r="BV224" s="96"/>
      <c r="BW224" s="96"/>
      <c r="BX224" s="96"/>
      <c r="BY224" s="96"/>
      <c r="BZ224" s="96"/>
      <c r="CA224" s="96"/>
      <c r="CB224" s="96"/>
      <c r="CC224" s="96"/>
      <c r="CD224" s="96"/>
    </row>
    <row r="225" spans="1:82" s="97" customFormat="1" ht="25.5">
      <c r="A225" s="42" t="s">
        <v>610</v>
      </c>
      <c r="B225" s="42" t="s">
        <v>177</v>
      </c>
      <c r="C225" s="42" t="s">
        <v>611</v>
      </c>
      <c r="D225" s="98" t="s">
        <v>612</v>
      </c>
      <c r="E225" s="99" t="s">
        <v>185</v>
      </c>
      <c r="F225" s="42">
        <v>3</v>
      </c>
      <c r="G225" s="100">
        <f t="shared" si="33"/>
        <v>0.26369999999999999</v>
      </c>
      <c r="H225" s="101">
        <v>0</v>
      </c>
      <c r="I225" s="43">
        <f t="shared" si="34"/>
        <v>0</v>
      </c>
      <c r="J225" s="43">
        <f t="shared" si="35"/>
        <v>0</v>
      </c>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6"/>
      <c r="AN225" s="96"/>
      <c r="AO225" s="96"/>
      <c r="AP225" s="96"/>
      <c r="AQ225" s="96"/>
      <c r="AR225" s="96"/>
      <c r="AS225" s="96"/>
      <c r="AT225" s="96"/>
      <c r="AU225" s="96"/>
      <c r="AV225" s="96"/>
      <c r="AW225" s="96"/>
      <c r="AX225" s="96"/>
      <c r="AY225" s="96"/>
      <c r="AZ225" s="96"/>
      <c r="BA225" s="96"/>
      <c r="BB225" s="96"/>
      <c r="BC225" s="96"/>
      <c r="BD225" s="96"/>
      <c r="BE225" s="96"/>
      <c r="BF225" s="96"/>
      <c r="BG225" s="96"/>
      <c r="BH225" s="96"/>
      <c r="BI225" s="96"/>
      <c r="BJ225" s="96"/>
      <c r="BK225" s="96"/>
      <c r="BL225" s="96"/>
      <c r="BM225" s="96"/>
      <c r="BN225" s="96"/>
      <c r="BO225" s="96"/>
      <c r="BP225" s="96"/>
      <c r="BQ225" s="96"/>
      <c r="BR225" s="96"/>
      <c r="BS225" s="96"/>
      <c r="BT225" s="96"/>
      <c r="BU225" s="96"/>
      <c r="BV225" s="96"/>
      <c r="BW225" s="96"/>
      <c r="BX225" s="96"/>
      <c r="BY225" s="96"/>
      <c r="BZ225" s="96"/>
      <c r="CA225" s="96"/>
      <c r="CB225" s="96"/>
      <c r="CC225" s="96"/>
      <c r="CD225" s="96"/>
    </row>
    <row r="226" spans="1:82" s="97" customFormat="1">
      <c r="A226" s="42" t="s">
        <v>613</v>
      </c>
      <c r="B226" s="42" t="s">
        <v>470</v>
      </c>
      <c r="C226" s="42" t="s">
        <v>614</v>
      </c>
      <c r="D226" s="98" t="s">
        <v>615</v>
      </c>
      <c r="E226" s="99" t="s">
        <v>563</v>
      </c>
      <c r="F226" s="42">
        <v>14</v>
      </c>
      <c r="G226" s="100">
        <f t="shared" si="33"/>
        <v>0.26369999999999999</v>
      </c>
      <c r="H226" s="101">
        <v>0</v>
      </c>
      <c r="I226" s="43">
        <f t="shared" si="34"/>
        <v>0</v>
      </c>
      <c r="J226" s="43">
        <f t="shared" si="35"/>
        <v>0</v>
      </c>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96"/>
      <c r="BX226" s="96"/>
      <c r="BY226" s="96"/>
      <c r="BZ226" s="96"/>
      <c r="CA226" s="96"/>
      <c r="CB226" s="96"/>
      <c r="CC226" s="96"/>
      <c r="CD226" s="96"/>
    </row>
    <row r="227" spans="1:82" s="97" customFormat="1" ht="38.25">
      <c r="A227" s="42" t="s">
        <v>616</v>
      </c>
      <c r="B227" s="42" t="s">
        <v>177</v>
      </c>
      <c r="C227" s="42" t="s">
        <v>617</v>
      </c>
      <c r="D227" s="98" t="s">
        <v>618</v>
      </c>
      <c r="E227" s="99" t="s">
        <v>185</v>
      </c>
      <c r="F227" s="42">
        <v>4</v>
      </c>
      <c r="G227" s="100">
        <f t="shared" si="33"/>
        <v>0.26369999999999999</v>
      </c>
      <c r="H227" s="101">
        <v>0</v>
      </c>
      <c r="I227" s="43">
        <f t="shared" si="34"/>
        <v>0</v>
      </c>
      <c r="J227" s="43">
        <f t="shared" si="35"/>
        <v>0</v>
      </c>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c r="BO227" s="96"/>
      <c r="BP227" s="96"/>
      <c r="BQ227" s="96"/>
      <c r="BR227" s="96"/>
      <c r="BS227" s="96"/>
      <c r="BT227" s="96"/>
      <c r="BU227" s="96"/>
      <c r="BV227" s="96"/>
      <c r="BW227" s="96"/>
      <c r="BX227" s="96"/>
      <c r="BY227" s="96"/>
      <c r="BZ227" s="96"/>
      <c r="CA227" s="96"/>
      <c r="CB227" s="96"/>
      <c r="CC227" s="96"/>
      <c r="CD227" s="96"/>
    </row>
    <row r="228" spans="1:82" s="97" customFormat="1" ht="38.25">
      <c r="A228" s="42" t="s">
        <v>551</v>
      </c>
      <c r="B228" s="42" t="s">
        <v>177</v>
      </c>
      <c r="C228" s="42" t="s">
        <v>619</v>
      </c>
      <c r="D228" s="98" t="s">
        <v>553</v>
      </c>
      <c r="E228" s="99" t="s">
        <v>185</v>
      </c>
      <c r="F228" s="42">
        <v>17</v>
      </c>
      <c r="G228" s="100">
        <f t="shared" ref="G228:G248" si="36">$J$3</f>
        <v>0.26369999999999999</v>
      </c>
      <c r="H228" s="101">
        <v>0</v>
      </c>
      <c r="I228" s="43">
        <f t="shared" ref="I228:I259" si="37">TRUNC((H228+(H228*G228)),2)</f>
        <v>0</v>
      </c>
      <c r="J228" s="43">
        <f t="shared" ref="J228:J259" si="38">TRUNC((F228*I228),2)</f>
        <v>0</v>
      </c>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c r="BO228" s="96"/>
      <c r="BP228" s="96"/>
      <c r="BQ228" s="96"/>
      <c r="BR228" s="96"/>
      <c r="BS228" s="96"/>
      <c r="BT228" s="96"/>
      <c r="BU228" s="96"/>
      <c r="BV228" s="96"/>
      <c r="BW228" s="96"/>
      <c r="BX228" s="96"/>
      <c r="BY228" s="96"/>
      <c r="BZ228" s="96"/>
      <c r="CA228" s="96"/>
      <c r="CB228" s="96"/>
      <c r="CC228" s="96"/>
      <c r="CD228" s="96"/>
    </row>
    <row r="229" spans="1:82" s="97" customFormat="1" ht="38.25">
      <c r="A229" s="42" t="s">
        <v>620</v>
      </c>
      <c r="B229" s="42" t="s">
        <v>177</v>
      </c>
      <c r="C229" s="42" t="s">
        <v>621</v>
      </c>
      <c r="D229" s="98" t="s">
        <v>622</v>
      </c>
      <c r="E229" s="99" t="s">
        <v>185</v>
      </c>
      <c r="F229" s="42">
        <v>16</v>
      </c>
      <c r="G229" s="100">
        <f t="shared" si="36"/>
        <v>0.26369999999999999</v>
      </c>
      <c r="H229" s="101">
        <v>0</v>
      </c>
      <c r="I229" s="43">
        <f t="shared" si="37"/>
        <v>0</v>
      </c>
      <c r="J229" s="43">
        <f t="shared" si="38"/>
        <v>0</v>
      </c>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6"/>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6"/>
      <c r="BR229" s="96"/>
      <c r="BS229" s="96"/>
      <c r="BT229" s="96"/>
      <c r="BU229" s="96"/>
      <c r="BV229" s="96"/>
      <c r="BW229" s="96"/>
      <c r="BX229" s="96"/>
      <c r="BY229" s="96"/>
      <c r="BZ229" s="96"/>
      <c r="CA229" s="96"/>
      <c r="CB229" s="96"/>
      <c r="CC229" s="96"/>
      <c r="CD229" s="96"/>
    </row>
    <row r="230" spans="1:82" s="97" customFormat="1" ht="25.5">
      <c r="A230" s="42" t="s">
        <v>623</v>
      </c>
      <c r="B230" s="42" t="s">
        <v>177</v>
      </c>
      <c r="C230" s="42" t="s">
        <v>624</v>
      </c>
      <c r="D230" s="98" t="s">
        <v>625</v>
      </c>
      <c r="E230" s="99" t="s">
        <v>185</v>
      </c>
      <c r="F230" s="42">
        <v>8</v>
      </c>
      <c r="G230" s="100">
        <f t="shared" si="36"/>
        <v>0.26369999999999999</v>
      </c>
      <c r="H230" s="101">
        <v>0</v>
      </c>
      <c r="I230" s="43">
        <f t="shared" si="37"/>
        <v>0</v>
      </c>
      <c r="J230" s="43">
        <f t="shared" si="38"/>
        <v>0</v>
      </c>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6"/>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6"/>
      <c r="BR230" s="96"/>
      <c r="BS230" s="96"/>
      <c r="BT230" s="96"/>
      <c r="BU230" s="96"/>
      <c r="BV230" s="96"/>
      <c r="BW230" s="96"/>
      <c r="BX230" s="96"/>
      <c r="BY230" s="96"/>
      <c r="BZ230" s="96"/>
      <c r="CA230" s="96"/>
      <c r="CB230" s="96"/>
      <c r="CC230" s="96"/>
      <c r="CD230" s="96"/>
    </row>
    <row r="231" spans="1:82" s="97" customFormat="1" ht="25.5">
      <c r="A231" s="42" t="s">
        <v>626</v>
      </c>
      <c r="B231" s="42" t="s">
        <v>177</v>
      </c>
      <c r="C231" s="42" t="s">
        <v>627</v>
      </c>
      <c r="D231" s="98" t="s">
        <v>628</v>
      </c>
      <c r="E231" s="99" t="s">
        <v>185</v>
      </c>
      <c r="F231" s="42">
        <v>1</v>
      </c>
      <c r="G231" s="100">
        <f t="shared" si="36"/>
        <v>0.26369999999999999</v>
      </c>
      <c r="H231" s="101">
        <v>0</v>
      </c>
      <c r="I231" s="43">
        <f t="shared" si="37"/>
        <v>0</v>
      </c>
      <c r="J231" s="43">
        <f t="shared" si="38"/>
        <v>0</v>
      </c>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BN231" s="96"/>
      <c r="BO231" s="96"/>
      <c r="BP231" s="96"/>
      <c r="BQ231" s="96"/>
      <c r="BR231" s="96"/>
      <c r="BS231" s="96"/>
      <c r="BT231" s="96"/>
      <c r="BU231" s="96"/>
      <c r="BV231" s="96"/>
      <c r="BW231" s="96"/>
      <c r="BX231" s="96"/>
      <c r="BY231" s="96"/>
      <c r="BZ231" s="96"/>
      <c r="CA231" s="96"/>
      <c r="CB231" s="96"/>
      <c r="CC231" s="96"/>
      <c r="CD231" s="96"/>
    </row>
    <row r="232" spans="1:82" s="97" customFormat="1" ht="25.5">
      <c r="A232" s="42" t="s">
        <v>629</v>
      </c>
      <c r="B232" s="42" t="s">
        <v>177</v>
      </c>
      <c r="C232" s="42" t="s">
        <v>630</v>
      </c>
      <c r="D232" s="98" t="s">
        <v>631</v>
      </c>
      <c r="E232" s="99" t="s">
        <v>185</v>
      </c>
      <c r="F232" s="42">
        <v>16</v>
      </c>
      <c r="G232" s="100">
        <f t="shared" si="36"/>
        <v>0.26369999999999999</v>
      </c>
      <c r="H232" s="101">
        <v>0</v>
      </c>
      <c r="I232" s="43">
        <f t="shared" si="37"/>
        <v>0</v>
      </c>
      <c r="J232" s="43">
        <f t="shared" si="38"/>
        <v>0</v>
      </c>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96"/>
      <c r="BY232" s="96"/>
      <c r="BZ232" s="96"/>
      <c r="CA232" s="96"/>
      <c r="CB232" s="96"/>
      <c r="CC232" s="96"/>
      <c r="CD232" s="96"/>
    </row>
    <row r="233" spans="1:82" s="97" customFormat="1" ht="38.25">
      <c r="A233" s="42" t="s">
        <v>632</v>
      </c>
      <c r="B233" s="42" t="s">
        <v>177</v>
      </c>
      <c r="C233" s="42" t="s">
        <v>633</v>
      </c>
      <c r="D233" s="98" t="s">
        <v>634</v>
      </c>
      <c r="E233" s="99" t="s">
        <v>185</v>
      </c>
      <c r="F233" s="42">
        <v>14</v>
      </c>
      <c r="G233" s="100">
        <f t="shared" si="36"/>
        <v>0.26369999999999999</v>
      </c>
      <c r="H233" s="101">
        <v>0</v>
      </c>
      <c r="I233" s="43">
        <f t="shared" si="37"/>
        <v>0</v>
      </c>
      <c r="J233" s="43">
        <f t="shared" si="38"/>
        <v>0</v>
      </c>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c r="BO233" s="96"/>
      <c r="BP233" s="96"/>
      <c r="BQ233" s="96"/>
      <c r="BR233" s="96"/>
      <c r="BS233" s="96"/>
      <c r="BT233" s="96"/>
      <c r="BU233" s="96"/>
      <c r="BV233" s="96"/>
      <c r="BW233" s="96"/>
      <c r="BX233" s="96"/>
      <c r="BY233" s="96"/>
      <c r="BZ233" s="96"/>
      <c r="CA233" s="96"/>
      <c r="CB233" s="96"/>
      <c r="CC233" s="96"/>
      <c r="CD233" s="96"/>
    </row>
    <row r="234" spans="1:82" s="97" customFormat="1" ht="25.5">
      <c r="A234" s="42" t="s">
        <v>635</v>
      </c>
      <c r="B234" s="42" t="s">
        <v>177</v>
      </c>
      <c r="C234" s="42" t="s">
        <v>636</v>
      </c>
      <c r="D234" s="98" t="s">
        <v>637</v>
      </c>
      <c r="E234" s="99" t="s">
        <v>185</v>
      </c>
      <c r="F234" s="42">
        <v>1</v>
      </c>
      <c r="G234" s="100">
        <f t="shared" si="36"/>
        <v>0.26369999999999999</v>
      </c>
      <c r="H234" s="101">
        <v>0</v>
      </c>
      <c r="I234" s="43">
        <f t="shared" si="37"/>
        <v>0</v>
      </c>
      <c r="J234" s="43">
        <f t="shared" si="38"/>
        <v>0</v>
      </c>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6"/>
      <c r="BW234" s="96"/>
      <c r="BX234" s="96"/>
      <c r="BY234" s="96"/>
      <c r="BZ234" s="96"/>
      <c r="CA234" s="96"/>
      <c r="CB234" s="96"/>
      <c r="CC234" s="96"/>
      <c r="CD234" s="96"/>
    </row>
    <row r="235" spans="1:82" s="97" customFormat="1">
      <c r="A235" s="42" t="s">
        <v>638</v>
      </c>
      <c r="B235" s="42" t="s">
        <v>639</v>
      </c>
      <c r="C235" s="42" t="s">
        <v>640</v>
      </c>
      <c r="D235" s="98" t="s">
        <v>641</v>
      </c>
      <c r="E235" s="99" t="s">
        <v>185</v>
      </c>
      <c r="F235" s="42">
        <v>4</v>
      </c>
      <c r="G235" s="100">
        <f t="shared" si="36"/>
        <v>0.26369999999999999</v>
      </c>
      <c r="H235" s="101">
        <v>0</v>
      </c>
      <c r="I235" s="43">
        <f t="shared" si="37"/>
        <v>0</v>
      </c>
      <c r="J235" s="43">
        <f t="shared" si="38"/>
        <v>0</v>
      </c>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96"/>
      <c r="BJ235" s="96"/>
      <c r="BK235" s="96"/>
      <c r="BL235" s="96"/>
      <c r="BM235" s="96"/>
      <c r="BN235" s="96"/>
      <c r="BO235" s="96"/>
      <c r="BP235" s="96"/>
      <c r="BQ235" s="96"/>
      <c r="BR235" s="96"/>
      <c r="BS235" s="96"/>
      <c r="BT235" s="96"/>
      <c r="BU235" s="96"/>
      <c r="BV235" s="96"/>
      <c r="BW235" s="96"/>
      <c r="BX235" s="96"/>
      <c r="BY235" s="96"/>
      <c r="BZ235" s="96"/>
      <c r="CA235" s="96"/>
      <c r="CB235" s="96"/>
      <c r="CC235" s="96"/>
      <c r="CD235" s="96"/>
    </row>
    <row r="236" spans="1:82" s="97" customFormat="1" ht="25.5">
      <c r="A236" s="42" t="s">
        <v>642</v>
      </c>
      <c r="B236" s="42" t="s">
        <v>177</v>
      </c>
      <c r="C236" s="42" t="s">
        <v>643</v>
      </c>
      <c r="D236" s="98" t="s">
        <v>644</v>
      </c>
      <c r="E236" s="99" t="s">
        <v>185</v>
      </c>
      <c r="F236" s="42">
        <v>8</v>
      </c>
      <c r="G236" s="100">
        <f t="shared" si="36"/>
        <v>0.26369999999999999</v>
      </c>
      <c r="H236" s="101">
        <v>0</v>
      </c>
      <c r="I236" s="43">
        <f t="shared" si="37"/>
        <v>0</v>
      </c>
      <c r="J236" s="43">
        <f t="shared" si="38"/>
        <v>0</v>
      </c>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BV236" s="96"/>
      <c r="BW236" s="96"/>
      <c r="BX236" s="96"/>
      <c r="BY236" s="96"/>
      <c r="BZ236" s="96"/>
      <c r="CA236" s="96"/>
      <c r="CB236" s="96"/>
      <c r="CC236" s="96"/>
      <c r="CD236" s="96"/>
    </row>
    <row r="237" spans="1:82" s="97" customFormat="1" ht="25.5">
      <c r="A237" s="42" t="s">
        <v>645</v>
      </c>
      <c r="B237" s="42" t="s">
        <v>177</v>
      </c>
      <c r="C237" s="42" t="s">
        <v>646</v>
      </c>
      <c r="D237" s="98" t="s">
        <v>647</v>
      </c>
      <c r="E237" s="99" t="s">
        <v>185</v>
      </c>
      <c r="F237" s="42">
        <v>1</v>
      </c>
      <c r="G237" s="100">
        <f t="shared" si="36"/>
        <v>0.26369999999999999</v>
      </c>
      <c r="H237" s="101">
        <v>0</v>
      </c>
      <c r="I237" s="43">
        <f t="shared" si="37"/>
        <v>0</v>
      </c>
      <c r="J237" s="43">
        <f t="shared" si="38"/>
        <v>0</v>
      </c>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c r="BO237" s="96"/>
      <c r="BP237" s="96"/>
      <c r="BQ237" s="96"/>
      <c r="BR237" s="96"/>
      <c r="BS237" s="96"/>
      <c r="BT237" s="96"/>
      <c r="BU237" s="96"/>
      <c r="BV237" s="96"/>
      <c r="BW237" s="96"/>
      <c r="BX237" s="96"/>
      <c r="BY237" s="96"/>
      <c r="BZ237" s="96"/>
      <c r="CA237" s="96"/>
      <c r="CB237" s="96"/>
      <c r="CC237" s="96"/>
      <c r="CD237" s="96"/>
    </row>
    <row r="238" spans="1:82" s="97" customFormat="1">
      <c r="A238" s="42" t="s">
        <v>648</v>
      </c>
      <c r="B238" s="42" t="s">
        <v>639</v>
      </c>
      <c r="C238" s="42" t="s">
        <v>649</v>
      </c>
      <c r="D238" s="98" t="s">
        <v>650</v>
      </c>
      <c r="E238" s="99" t="s">
        <v>185</v>
      </c>
      <c r="F238" s="42">
        <v>9</v>
      </c>
      <c r="G238" s="100">
        <f t="shared" si="36"/>
        <v>0.26369999999999999</v>
      </c>
      <c r="H238" s="101">
        <v>0</v>
      </c>
      <c r="I238" s="43">
        <f t="shared" si="37"/>
        <v>0</v>
      </c>
      <c r="J238" s="43">
        <f t="shared" si="38"/>
        <v>0</v>
      </c>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BN238" s="96"/>
      <c r="BO238" s="96"/>
      <c r="BP238" s="96"/>
      <c r="BQ238" s="96"/>
      <c r="BR238" s="96"/>
      <c r="BS238" s="96"/>
      <c r="BT238" s="96"/>
      <c r="BU238" s="96"/>
      <c r="BV238" s="96"/>
      <c r="BW238" s="96"/>
      <c r="BX238" s="96"/>
      <c r="BY238" s="96"/>
      <c r="BZ238" s="96"/>
      <c r="CA238" s="96"/>
      <c r="CB238" s="96"/>
      <c r="CC238" s="96"/>
      <c r="CD238" s="96"/>
    </row>
    <row r="239" spans="1:82" s="97" customFormat="1" ht="38.25">
      <c r="A239" s="42" t="s">
        <v>651</v>
      </c>
      <c r="B239" s="42" t="s">
        <v>177</v>
      </c>
      <c r="C239" s="42" t="s">
        <v>652</v>
      </c>
      <c r="D239" s="98" t="s">
        <v>653</v>
      </c>
      <c r="E239" s="99" t="s">
        <v>185</v>
      </c>
      <c r="F239" s="42">
        <v>14</v>
      </c>
      <c r="G239" s="100">
        <f t="shared" si="36"/>
        <v>0.26369999999999999</v>
      </c>
      <c r="H239" s="101">
        <v>0</v>
      </c>
      <c r="I239" s="43">
        <f t="shared" si="37"/>
        <v>0</v>
      </c>
      <c r="J239" s="43">
        <f t="shared" si="38"/>
        <v>0</v>
      </c>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BN239" s="96"/>
      <c r="BO239" s="96"/>
      <c r="BP239" s="96"/>
      <c r="BQ239" s="96"/>
      <c r="BR239" s="96"/>
      <c r="BS239" s="96"/>
      <c r="BT239" s="96"/>
      <c r="BU239" s="96"/>
      <c r="BV239" s="96"/>
      <c r="BW239" s="96"/>
      <c r="BX239" s="96"/>
      <c r="BY239" s="96"/>
      <c r="BZ239" s="96"/>
      <c r="CA239" s="96"/>
      <c r="CB239" s="96"/>
      <c r="CC239" s="96"/>
      <c r="CD239" s="96"/>
    </row>
    <row r="240" spans="1:82" s="97" customFormat="1" ht="38.25">
      <c r="A240" s="42" t="s">
        <v>654</v>
      </c>
      <c r="B240" s="42" t="s">
        <v>177</v>
      </c>
      <c r="C240" s="42" t="s">
        <v>655</v>
      </c>
      <c r="D240" s="98" t="s">
        <v>656</v>
      </c>
      <c r="E240" s="99" t="s">
        <v>185</v>
      </c>
      <c r="F240" s="42">
        <v>1</v>
      </c>
      <c r="G240" s="100">
        <f t="shared" si="36"/>
        <v>0.26369999999999999</v>
      </c>
      <c r="H240" s="101">
        <v>0</v>
      </c>
      <c r="I240" s="43">
        <f t="shared" si="37"/>
        <v>0</v>
      </c>
      <c r="J240" s="43">
        <f t="shared" si="38"/>
        <v>0</v>
      </c>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96"/>
      <c r="CA240" s="96"/>
      <c r="CB240" s="96"/>
      <c r="CC240" s="96"/>
      <c r="CD240" s="96"/>
    </row>
    <row r="241" spans="1:82" s="97" customFormat="1" ht="25.5">
      <c r="A241" s="42" t="s">
        <v>657</v>
      </c>
      <c r="B241" s="42" t="s">
        <v>177</v>
      </c>
      <c r="C241" s="42" t="s">
        <v>658</v>
      </c>
      <c r="D241" s="98" t="s">
        <v>659</v>
      </c>
      <c r="E241" s="99" t="s">
        <v>185</v>
      </c>
      <c r="F241" s="42">
        <v>10</v>
      </c>
      <c r="G241" s="100">
        <f t="shared" si="36"/>
        <v>0.26369999999999999</v>
      </c>
      <c r="H241" s="101">
        <v>0</v>
      </c>
      <c r="I241" s="43">
        <f t="shared" si="37"/>
        <v>0</v>
      </c>
      <c r="J241" s="43">
        <f t="shared" si="38"/>
        <v>0</v>
      </c>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BN241" s="96"/>
      <c r="BO241" s="96"/>
      <c r="BP241" s="96"/>
      <c r="BQ241" s="96"/>
      <c r="BR241" s="96"/>
      <c r="BS241" s="96"/>
      <c r="BT241" s="96"/>
      <c r="BU241" s="96"/>
      <c r="BV241" s="96"/>
      <c r="BW241" s="96"/>
      <c r="BX241" s="96"/>
      <c r="BY241" s="96"/>
      <c r="BZ241" s="96"/>
      <c r="CA241" s="96"/>
      <c r="CB241" s="96"/>
      <c r="CC241" s="96"/>
      <c r="CD241" s="96"/>
    </row>
    <row r="242" spans="1:82" s="97" customFormat="1" ht="25.5">
      <c r="A242" s="42" t="s">
        <v>660</v>
      </c>
      <c r="B242" s="42" t="s">
        <v>177</v>
      </c>
      <c r="C242" s="42" t="s">
        <v>661</v>
      </c>
      <c r="D242" s="98" t="s">
        <v>662</v>
      </c>
      <c r="E242" s="99" t="s">
        <v>185</v>
      </c>
      <c r="F242" s="42">
        <v>12</v>
      </c>
      <c r="G242" s="100">
        <f t="shared" si="36"/>
        <v>0.26369999999999999</v>
      </c>
      <c r="H242" s="101">
        <v>0</v>
      </c>
      <c r="I242" s="43">
        <f t="shared" si="37"/>
        <v>0</v>
      </c>
      <c r="J242" s="43">
        <f t="shared" si="38"/>
        <v>0</v>
      </c>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6"/>
      <c r="AN242" s="96"/>
      <c r="AO242" s="96"/>
      <c r="AP242" s="96"/>
      <c r="AQ242" s="96"/>
      <c r="AR242" s="96"/>
      <c r="AS242" s="96"/>
      <c r="AT242" s="96"/>
      <c r="AU242" s="96"/>
      <c r="AV242" s="96"/>
      <c r="AW242" s="96"/>
      <c r="AX242" s="96"/>
      <c r="AY242" s="96"/>
      <c r="AZ242" s="96"/>
      <c r="BA242" s="96"/>
      <c r="BB242" s="96"/>
      <c r="BC242" s="96"/>
      <c r="BD242" s="96"/>
      <c r="BE242" s="96"/>
      <c r="BF242" s="96"/>
      <c r="BG242" s="96"/>
      <c r="BH242" s="96"/>
      <c r="BI242" s="96"/>
      <c r="BJ242" s="96"/>
      <c r="BK242" s="96"/>
      <c r="BL242" s="96"/>
      <c r="BM242" s="96"/>
      <c r="BN242" s="96"/>
      <c r="BO242" s="96"/>
      <c r="BP242" s="96"/>
      <c r="BQ242" s="96"/>
      <c r="BR242" s="96"/>
      <c r="BS242" s="96"/>
      <c r="BT242" s="96"/>
      <c r="BU242" s="96"/>
      <c r="BV242" s="96"/>
      <c r="BW242" s="96"/>
      <c r="BX242" s="96"/>
      <c r="BY242" s="96"/>
      <c r="BZ242" s="96"/>
      <c r="CA242" s="96"/>
      <c r="CB242" s="96"/>
      <c r="CC242" s="96"/>
      <c r="CD242" s="96"/>
    </row>
    <row r="243" spans="1:82" s="97" customFormat="1" ht="25.5">
      <c r="A243" s="42" t="s">
        <v>663</v>
      </c>
      <c r="B243" s="42" t="s">
        <v>177</v>
      </c>
      <c r="C243" s="42" t="s">
        <v>664</v>
      </c>
      <c r="D243" s="98" t="s">
        <v>665</v>
      </c>
      <c r="E243" s="99" t="s">
        <v>185</v>
      </c>
      <c r="F243" s="42">
        <v>1</v>
      </c>
      <c r="G243" s="100">
        <f t="shared" si="36"/>
        <v>0.26369999999999999</v>
      </c>
      <c r="H243" s="101">
        <v>0</v>
      </c>
      <c r="I243" s="43">
        <f t="shared" si="37"/>
        <v>0</v>
      </c>
      <c r="J243" s="43">
        <f t="shared" si="38"/>
        <v>0</v>
      </c>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BN243" s="96"/>
      <c r="BO243" s="96"/>
      <c r="BP243" s="96"/>
      <c r="BQ243" s="96"/>
      <c r="BR243" s="96"/>
      <c r="BS243" s="96"/>
      <c r="BT243" s="96"/>
      <c r="BU243" s="96"/>
      <c r="BV243" s="96"/>
      <c r="BW243" s="96"/>
      <c r="BX243" s="96"/>
      <c r="BY243" s="96"/>
      <c r="BZ243" s="96"/>
      <c r="CA243" s="96"/>
      <c r="CB243" s="96"/>
      <c r="CC243" s="96"/>
      <c r="CD243" s="96"/>
    </row>
    <row r="244" spans="1:82" s="97" customFormat="1" ht="25.5">
      <c r="A244" s="42" t="s">
        <v>666</v>
      </c>
      <c r="B244" s="42" t="s">
        <v>177</v>
      </c>
      <c r="C244" s="42" t="s">
        <v>667</v>
      </c>
      <c r="D244" s="98" t="s">
        <v>668</v>
      </c>
      <c r="E244" s="99" t="s">
        <v>185</v>
      </c>
      <c r="F244" s="42">
        <v>5</v>
      </c>
      <c r="G244" s="100">
        <f t="shared" si="36"/>
        <v>0.26369999999999999</v>
      </c>
      <c r="H244" s="101">
        <v>0</v>
      </c>
      <c r="I244" s="43">
        <f t="shared" si="37"/>
        <v>0</v>
      </c>
      <c r="J244" s="43">
        <f t="shared" si="38"/>
        <v>0</v>
      </c>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BN244" s="96"/>
      <c r="BO244" s="96"/>
      <c r="BP244" s="96"/>
      <c r="BQ244" s="96"/>
      <c r="BR244" s="96"/>
      <c r="BS244" s="96"/>
      <c r="BT244" s="96"/>
      <c r="BU244" s="96"/>
      <c r="BV244" s="96"/>
      <c r="BW244" s="96"/>
      <c r="BX244" s="96"/>
      <c r="BY244" s="96"/>
      <c r="BZ244" s="96"/>
      <c r="CA244" s="96"/>
      <c r="CB244" s="96"/>
      <c r="CC244" s="96"/>
      <c r="CD244" s="96"/>
    </row>
    <row r="245" spans="1:82" s="97" customFormat="1" ht="25.5">
      <c r="A245" s="42" t="s">
        <v>669</v>
      </c>
      <c r="B245" s="42" t="s">
        <v>177</v>
      </c>
      <c r="C245" s="42" t="s">
        <v>670</v>
      </c>
      <c r="D245" s="98" t="s">
        <v>671</v>
      </c>
      <c r="E245" s="99" t="s">
        <v>185</v>
      </c>
      <c r="F245" s="42">
        <v>16</v>
      </c>
      <c r="G245" s="100">
        <f t="shared" si="36"/>
        <v>0.26369999999999999</v>
      </c>
      <c r="H245" s="101">
        <v>0</v>
      </c>
      <c r="I245" s="43">
        <f t="shared" si="37"/>
        <v>0</v>
      </c>
      <c r="J245" s="43">
        <f t="shared" si="38"/>
        <v>0</v>
      </c>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c r="BO245" s="96"/>
      <c r="BP245" s="96"/>
      <c r="BQ245" s="96"/>
      <c r="BR245" s="96"/>
      <c r="BS245" s="96"/>
      <c r="BT245" s="96"/>
      <c r="BU245" s="96"/>
      <c r="BV245" s="96"/>
      <c r="BW245" s="96"/>
      <c r="BX245" s="96"/>
      <c r="BY245" s="96"/>
      <c r="BZ245" s="96"/>
      <c r="CA245" s="96"/>
      <c r="CB245" s="96"/>
      <c r="CC245" s="96"/>
      <c r="CD245" s="96"/>
    </row>
    <row r="246" spans="1:82" s="97" customFormat="1" ht="25.5">
      <c r="A246" s="42" t="s">
        <v>672</v>
      </c>
      <c r="B246" s="42" t="s">
        <v>177</v>
      </c>
      <c r="C246" s="42" t="s">
        <v>673</v>
      </c>
      <c r="D246" s="98" t="s">
        <v>674</v>
      </c>
      <c r="E246" s="99" t="s">
        <v>222</v>
      </c>
      <c r="F246" s="42">
        <v>1</v>
      </c>
      <c r="G246" s="100">
        <f t="shared" si="36"/>
        <v>0.26369999999999999</v>
      </c>
      <c r="H246" s="101">
        <v>0</v>
      </c>
      <c r="I246" s="43">
        <f t="shared" si="37"/>
        <v>0</v>
      </c>
      <c r="J246" s="43">
        <f t="shared" si="38"/>
        <v>0</v>
      </c>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c r="BZ246" s="96"/>
      <c r="CA246" s="96"/>
      <c r="CB246" s="96"/>
      <c r="CC246" s="96"/>
      <c r="CD246" s="96"/>
    </row>
    <row r="247" spans="1:82" s="97" customFormat="1" ht="38.25">
      <c r="A247" s="42" t="s">
        <v>675</v>
      </c>
      <c r="B247" s="42" t="s">
        <v>177</v>
      </c>
      <c r="C247" s="42" t="s">
        <v>676</v>
      </c>
      <c r="D247" s="98" t="s">
        <v>677</v>
      </c>
      <c r="E247" s="99" t="s">
        <v>222</v>
      </c>
      <c r="F247" s="42">
        <v>1</v>
      </c>
      <c r="G247" s="100">
        <f t="shared" si="36"/>
        <v>0.26369999999999999</v>
      </c>
      <c r="H247" s="101">
        <v>0</v>
      </c>
      <c r="I247" s="43">
        <f t="shared" si="37"/>
        <v>0</v>
      </c>
      <c r="J247" s="43">
        <f t="shared" si="38"/>
        <v>0</v>
      </c>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6"/>
      <c r="AN247" s="96"/>
      <c r="AO247" s="96"/>
      <c r="AP247" s="96"/>
      <c r="AQ247" s="96"/>
      <c r="AR247" s="96"/>
      <c r="AS247" s="96"/>
      <c r="AT247" s="96"/>
      <c r="AU247" s="96"/>
      <c r="AV247" s="96"/>
      <c r="AW247" s="96"/>
      <c r="AX247" s="96"/>
      <c r="AY247" s="96"/>
      <c r="AZ247" s="96"/>
      <c r="BA247" s="96"/>
      <c r="BB247" s="96"/>
      <c r="BC247" s="96"/>
      <c r="BD247" s="96"/>
      <c r="BE247" s="96"/>
      <c r="BF247" s="96"/>
      <c r="BG247" s="96"/>
      <c r="BH247" s="96"/>
      <c r="BI247" s="96"/>
      <c r="BJ247" s="96"/>
      <c r="BK247" s="96"/>
      <c r="BL247" s="96"/>
      <c r="BM247" s="96"/>
      <c r="BN247" s="96"/>
      <c r="BO247" s="96"/>
      <c r="BP247" s="96"/>
      <c r="BQ247" s="96"/>
      <c r="BR247" s="96"/>
      <c r="BS247" s="96"/>
      <c r="BT247" s="96"/>
      <c r="BU247" s="96"/>
      <c r="BV247" s="96"/>
      <c r="BW247" s="96"/>
      <c r="BX247" s="96"/>
      <c r="BY247" s="96"/>
      <c r="BZ247" s="96"/>
      <c r="CA247" s="96"/>
      <c r="CB247" s="96"/>
      <c r="CC247" s="96"/>
      <c r="CD247" s="96"/>
    </row>
    <row r="248" spans="1:82" s="97" customFormat="1" ht="25.5">
      <c r="A248" s="42" t="s">
        <v>678</v>
      </c>
      <c r="B248" s="42" t="s">
        <v>177</v>
      </c>
      <c r="C248" s="42" t="s">
        <v>679</v>
      </c>
      <c r="D248" s="98" t="s">
        <v>680</v>
      </c>
      <c r="E248" s="99" t="s">
        <v>185</v>
      </c>
      <c r="F248" s="42">
        <v>1</v>
      </c>
      <c r="G248" s="100">
        <f t="shared" si="36"/>
        <v>0.26369999999999999</v>
      </c>
      <c r="H248" s="101">
        <v>0</v>
      </c>
      <c r="I248" s="43">
        <f t="shared" si="37"/>
        <v>0</v>
      </c>
      <c r="J248" s="43">
        <f t="shared" si="38"/>
        <v>0</v>
      </c>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BN248" s="96"/>
      <c r="BO248" s="96"/>
      <c r="BP248" s="96"/>
      <c r="BQ248" s="96"/>
      <c r="BR248" s="96"/>
      <c r="BS248" s="96"/>
      <c r="BT248" s="96"/>
      <c r="BU248" s="96"/>
      <c r="BV248" s="96"/>
      <c r="BW248" s="96"/>
      <c r="BX248" s="96"/>
      <c r="BY248" s="96"/>
      <c r="BZ248" s="96"/>
      <c r="CA248" s="96"/>
      <c r="CB248" s="96"/>
      <c r="CC248" s="96"/>
      <c r="CD248" s="96"/>
    </row>
    <row r="249" spans="1:82" s="97" customFormat="1">
      <c r="A249" s="90"/>
      <c r="B249" s="90"/>
      <c r="C249" s="90" t="s">
        <v>98</v>
      </c>
      <c r="D249" s="91" t="s">
        <v>99</v>
      </c>
      <c r="E249" s="91"/>
      <c r="F249" s="90"/>
      <c r="G249" s="90"/>
      <c r="H249" s="93"/>
      <c r="I249" s="90"/>
      <c r="J249" s="94">
        <f>SUM(J250:J290)</f>
        <v>0</v>
      </c>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BN249" s="96"/>
      <c r="BO249" s="96"/>
      <c r="BP249" s="96"/>
      <c r="BQ249" s="96"/>
      <c r="BR249" s="96"/>
      <c r="BS249" s="96"/>
      <c r="BT249" s="96"/>
      <c r="BU249" s="96"/>
      <c r="BV249" s="96"/>
      <c r="BW249" s="96"/>
      <c r="BX249" s="96"/>
      <c r="BY249" s="96"/>
      <c r="BZ249" s="96"/>
      <c r="CA249" s="96"/>
      <c r="CB249" s="96"/>
      <c r="CC249" s="96"/>
      <c r="CD249" s="96"/>
    </row>
    <row r="250" spans="1:82" s="97" customFormat="1" ht="38.25">
      <c r="A250" s="42" t="s">
        <v>681</v>
      </c>
      <c r="B250" s="42" t="s">
        <v>177</v>
      </c>
      <c r="C250" s="42" t="s">
        <v>682</v>
      </c>
      <c r="D250" s="98" t="s">
        <v>683</v>
      </c>
      <c r="E250" s="99" t="s">
        <v>222</v>
      </c>
      <c r="F250" s="42">
        <v>1.32</v>
      </c>
      <c r="G250" s="100">
        <f t="shared" ref="G250:G290" si="39">$J$3</f>
        <v>0.26369999999999999</v>
      </c>
      <c r="H250" s="101">
        <v>0</v>
      </c>
      <c r="I250" s="43">
        <f t="shared" ref="I250:I290" si="40">TRUNC((H250+(H250*G250)),2)</f>
        <v>0</v>
      </c>
      <c r="J250" s="43">
        <f t="shared" ref="J250:J290" si="41">TRUNC((F250*I250),2)</f>
        <v>0</v>
      </c>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BN250" s="96"/>
      <c r="BO250" s="96"/>
      <c r="BP250" s="96"/>
      <c r="BQ250" s="96"/>
      <c r="BR250" s="96"/>
      <c r="BS250" s="96"/>
      <c r="BT250" s="96"/>
      <c r="BU250" s="96"/>
      <c r="BV250" s="96"/>
      <c r="BW250" s="96"/>
      <c r="BX250" s="96"/>
      <c r="BY250" s="96"/>
      <c r="BZ250" s="96"/>
      <c r="CA250" s="96"/>
      <c r="CB250" s="96"/>
      <c r="CC250" s="96"/>
      <c r="CD250" s="96"/>
    </row>
    <row r="251" spans="1:82" s="97" customFormat="1" ht="38.25">
      <c r="A251" s="42" t="s">
        <v>684</v>
      </c>
      <c r="B251" s="42" t="s">
        <v>177</v>
      </c>
      <c r="C251" s="42" t="s">
        <v>685</v>
      </c>
      <c r="D251" s="98" t="s">
        <v>686</v>
      </c>
      <c r="E251" s="99" t="s">
        <v>222</v>
      </c>
      <c r="F251" s="42">
        <v>282.48</v>
      </c>
      <c r="G251" s="100">
        <f t="shared" si="39"/>
        <v>0.26369999999999999</v>
      </c>
      <c r="H251" s="101">
        <v>0</v>
      </c>
      <c r="I251" s="43">
        <f t="shared" si="40"/>
        <v>0</v>
      </c>
      <c r="J251" s="43">
        <f t="shared" si="41"/>
        <v>0</v>
      </c>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6"/>
      <c r="AN251" s="96"/>
      <c r="AO251" s="96"/>
      <c r="AP251" s="96"/>
      <c r="AQ251" s="96"/>
      <c r="AR251" s="96"/>
      <c r="AS251" s="96"/>
      <c r="AT251" s="96"/>
      <c r="AU251" s="96"/>
      <c r="AV251" s="96"/>
      <c r="AW251" s="96"/>
      <c r="AX251" s="96"/>
      <c r="AY251" s="96"/>
      <c r="AZ251" s="96"/>
      <c r="BA251" s="96"/>
      <c r="BB251" s="96"/>
      <c r="BC251" s="96"/>
      <c r="BD251" s="96"/>
      <c r="BE251" s="96"/>
      <c r="BF251" s="96"/>
      <c r="BG251" s="96"/>
      <c r="BH251" s="96"/>
      <c r="BI251" s="96"/>
      <c r="BJ251" s="96"/>
      <c r="BK251" s="96"/>
      <c r="BL251" s="96"/>
      <c r="BM251" s="96"/>
      <c r="BN251" s="96"/>
      <c r="BO251" s="96"/>
      <c r="BP251" s="96"/>
      <c r="BQ251" s="96"/>
      <c r="BR251" s="96"/>
      <c r="BS251" s="96"/>
      <c r="BT251" s="96"/>
      <c r="BU251" s="96"/>
      <c r="BV251" s="96"/>
      <c r="BW251" s="96"/>
      <c r="BX251" s="96"/>
      <c r="BY251" s="96"/>
      <c r="BZ251" s="96"/>
      <c r="CA251" s="96"/>
      <c r="CB251" s="96"/>
      <c r="CC251" s="96"/>
      <c r="CD251" s="96"/>
    </row>
    <row r="252" spans="1:82" s="97" customFormat="1" ht="38.25">
      <c r="A252" s="42" t="s">
        <v>687</v>
      </c>
      <c r="B252" s="42" t="s">
        <v>177</v>
      </c>
      <c r="C252" s="42" t="s">
        <v>688</v>
      </c>
      <c r="D252" s="98" t="s">
        <v>689</v>
      </c>
      <c r="E252" s="99" t="s">
        <v>222</v>
      </c>
      <c r="F252" s="42">
        <v>48.7</v>
      </c>
      <c r="G252" s="100">
        <f t="shared" si="39"/>
        <v>0.26369999999999999</v>
      </c>
      <c r="H252" s="101">
        <v>0</v>
      </c>
      <c r="I252" s="43">
        <f t="shared" si="40"/>
        <v>0</v>
      </c>
      <c r="J252" s="43">
        <f t="shared" si="41"/>
        <v>0</v>
      </c>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6"/>
      <c r="AN252" s="96"/>
      <c r="AO252" s="96"/>
      <c r="AP252" s="96"/>
      <c r="AQ252" s="96"/>
      <c r="AR252" s="96"/>
      <c r="AS252" s="96"/>
      <c r="AT252" s="96"/>
      <c r="AU252" s="96"/>
      <c r="AV252" s="96"/>
      <c r="AW252" s="96"/>
      <c r="AX252" s="96"/>
      <c r="AY252" s="96"/>
      <c r="AZ252" s="96"/>
      <c r="BA252" s="96"/>
      <c r="BB252" s="96"/>
      <c r="BC252" s="96"/>
      <c r="BD252" s="96"/>
      <c r="BE252" s="96"/>
      <c r="BF252" s="96"/>
      <c r="BG252" s="96"/>
      <c r="BH252" s="96"/>
      <c r="BI252" s="96"/>
      <c r="BJ252" s="96"/>
      <c r="BK252" s="96"/>
      <c r="BL252" s="96"/>
      <c r="BM252" s="96"/>
      <c r="BN252" s="96"/>
      <c r="BO252" s="96"/>
      <c r="BP252" s="96"/>
      <c r="BQ252" s="96"/>
      <c r="BR252" s="96"/>
      <c r="BS252" s="96"/>
      <c r="BT252" s="96"/>
      <c r="BU252" s="96"/>
      <c r="BV252" s="96"/>
      <c r="BW252" s="96"/>
      <c r="BX252" s="96"/>
      <c r="BY252" s="96"/>
      <c r="BZ252" s="96"/>
      <c r="CA252" s="96"/>
      <c r="CB252" s="96"/>
      <c r="CC252" s="96"/>
      <c r="CD252" s="96"/>
    </row>
    <row r="253" spans="1:82" s="97" customFormat="1" ht="38.25">
      <c r="A253" s="42" t="s">
        <v>690</v>
      </c>
      <c r="B253" s="42" t="s">
        <v>177</v>
      </c>
      <c r="C253" s="42" t="s">
        <v>691</v>
      </c>
      <c r="D253" s="98" t="s">
        <v>692</v>
      </c>
      <c r="E253" s="99" t="s">
        <v>222</v>
      </c>
      <c r="F253" s="42">
        <v>131.63999999999999</v>
      </c>
      <c r="G253" s="100">
        <f t="shared" si="39"/>
        <v>0.26369999999999999</v>
      </c>
      <c r="H253" s="101">
        <v>0</v>
      </c>
      <c r="I253" s="43">
        <f t="shared" si="40"/>
        <v>0</v>
      </c>
      <c r="J253" s="43">
        <f t="shared" si="41"/>
        <v>0</v>
      </c>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6"/>
      <c r="BR253" s="96"/>
      <c r="BS253" s="96"/>
      <c r="BT253" s="96"/>
      <c r="BU253" s="96"/>
      <c r="BV253" s="96"/>
      <c r="BW253" s="96"/>
      <c r="BX253" s="96"/>
      <c r="BY253" s="96"/>
      <c r="BZ253" s="96"/>
      <c r="CA253" s="96"/>
      <c r="CB253" s="96"/>
      <c r="CC253" s="96"/>
      <c r="CD253" s="96"/>
    </row>
    <row r="254" spans="1:82" s="97" customFormat="1" ht="38.25">
      <c r="A254" s="42" t="s">
        <v>693</v>
      </c>
      <c r="B254" s="42" t="s">
        <v>177</v>
      </c>
      <c r="C254" s="42" t="s">
        <v>694</v>
      </c>
      <c r="D254" s="98" t="s">
        <v>695</v>
      </c>
      <c r="E254" s="99" t="s">
        <v>222</v>
      </c>
      <c r="F254" s="42">
        <v>82.16</v>
      </c>
      <c r="G254" s="100">
        <f t="shared" si="39"/>
        <v>0.26369999999999999</v>
      </c>
      <c r="H254" s="101">
        <v>0</v>
      </c>
      <c r="I254" s="43">
        <f t="shared" si="40"/>
        <v>0</v>
      </c>
      <c r="J254" s="43">
        <f t="shared" si="41"/>
        <v>0</v>
      </c>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6"/>
      <c r="BR254" s="96"/>
      <c r="BS254" s="96"/>
      <c r="BT254" s="96"/>
      <c r="BU254" s="96"/>
      <c r="BV254" s="96"/>
      <c r="BW254" s="96"/>
      <c r="BX254" s="96"/>
      <c r="BY254" s="96"/>
      <c r="BZ254" s="96"/>
      <c r="CA254" s="96"/>
      <c r="CB254" s="96"/>
      <c r="CC254" s="96"/>
      <c r="CD254" s="96"/>
    </row>
    <row r="255" spans="1:82" s="97" customFormat="1" ht="38.25">
      <c r="A255" s="42" t="s">
        <v>696</v>
      </c>
      <c r="B255" s="42" t="s">
        <v>177</v>
      </c>
      <c r="C255" s="42" t="s">
        <v>697</v>
      </c>
      <c r="D255" s="98" t="s">
        <v>698</v>
      </c>
      <c r="E255" s="99" t="s">
        <v>185</v>
      </c>
      <c r="F255" s="42">
        <v>1</v>
      </c>
      <c r="G255" s="100">
        <f t="shared" si="39"/>
        <v>0.26369999999999999</v>
      </c>
      <c r="H255" s="101">
        <v>0</v>
      </c>
      <c r="I255" s="43">
        <f t="shared" si="40"/>
        <v>0</v>
      </c>
      <c r="J255" s="43">
        <f t="shared" si="41"/>
        <v>0</v>
      </c>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6"/>
      <c r="BR255" s="96"/>
      <c r="BS255" s="96"/>
      <c r="BT255" s="96"/>
      <c r="BU255" s="96"/>
      <c r="BV255" s="96"/>
      <c r="BW255" s="96"/>
      <c r="BX255" s="96"/>
      <c r="BY255" s="96"/>
      <c r="BZ255" s="96"/>
      <c r="CA255" s="96"/>
      <c r="CB255" s="96"/>
      <c r="CC255" s="96"/>
      <c r="CD255" s="96"/>
    </row>
    <row r="256" spans="1:82" s="97" customFormat="1" ht="63.75">
      <c r="A256" s="42" t="s">
        <v>699</v>
      </c>
      <c r="B256" s="42" t="s">
        <v>700</v>
      </c>
      <c r="C256" s="42" t="s">
        <v>701</v>
      </c>
      <c r="D256" s="98" t="s">
        <v>702</v>
      </c>
      <c r="E256" s="99" t="s">
        <v>563</v>
      </c>
      <c r="F256" s="42">
        <v>18</v>
      </c>
      <c r="G256" s="100">
        <f t="shared" si="39"/>
        <v>0.26369999999999999</v>
      </c>
      <c r="H256" s="101">
        <v>0</v>
      </c>
      <c r="I256" s="43">
        <f t="shared" si="40"/>
        <v>0</v>
      </c>
      <c r="J256" s="43">
        <f t="shared" si="41"/>
        <v>0</v>
      </c>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c r="BO256" s="96"/>
      <c r="BP256" s="96"/>
      <c r="BQ256" s="96"/>
      <c r="BR256" s="96"/>
      <c r="BS256" s="96"/>
      <c r="BT256" s="96"/>
      <c r="BU256" s="96"/>
      <c r="BV256" s="96"/>
      <c r="BW256" s="96"/>
      <c r="BX256" s="96"/>
      <c r="BY256" s="96"/>
      <c r="BZ256" s="96"/>
      <c r="CA256" s="96"/>
      <c r="CB256" s="96"/>
      <c r="CC256" s="96"/>
      <c r="CD256" s="96"/>
    </row>
    <row r="257" spans="1:82" s="97" customFormat="1" ht="38.25">
      <c r="A257" s="42" t="s">
        <v>703</v>
      </c>
      <c r="B257" s="42" t="s">
        <v>177</v>
      </c>
      <c r="C257" s="42" t="s">
        <v>704</v>
      </c>
      <c r="D257" s="98" t="s">
        <v>705</v>
      </c>
      <c r="E257" s="99" t="s">
        <v>185</v>
      </c>
      <c r="F257" s="42">
        <v>9</v>
      </c>
      <c r="G257" s="100">
        <f t="shared" si="39"/>
        <v>0.26369999999999999</v>
      </c>
      <c r="H257" s="101">
        <v>0</v>
      </c>
      <c r="I257" s="43">
        <f t="shared" si="40"/>
        <v>0</v>
      </c>
      <c r="J257" s="43">
        <f t="shared" si="41"/>
        <v>0</v>
      </c>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6"/>
      <c r="BR257" s="96"/>
      <c r="BS257" s="96"/>
      <c r="BT257" s="96"/>
      <c r="BU257" s="96"/>
      <c r="BV257" s="96"/>
      <c r="BW257" s="96"/>
      <c r="BX257" s="96"/>
      <c r="BY257" s="96"/>
      <c r="BZ257" s="96"/>
      <c r="CA257" s="96"/>
      <c r="CB257" s="96"/>
      <c r="CC257" s="96"/>
      <c r="CD257" s="96"/>
    </row>
    <row r="258" spans="1:82" s="97" customFormat="1" ht="25.5">
      <c r="A258" s="42" t="s">
        <v>706</v>
      </c>
      <c r="B258" s="42" t="s">
        <v>639</v>
      </c>
      <c r="C258" s="42" t="s">
        <v>707</v>
      </c>
      <c r="D258" s="98" t="s">
        <v>708</v>
      </c>
      <c r="E258" s="99" t="s">
        <v>185</v>
      </c>
      <c r="F258" s="42">
        <v>17</v>
      </c>
      <c r="G258" s="100">
        <f t="shared" si="39"/>
        <v>0.26369999999999999</v>
      </c>
      <c r="H258" s="101">
        <v>0</v>
      </c>
      <c r="I258" s="43">
        <f t="shared" si="40"/>
        <v>0</v>
      </c>
      <c r="J258" s="43">
        <f t="shared" si="41"/>
        <v>0</v>
      </c>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c r="BO258" s="96"/>
      <c r="BP258" s="96"/>
      <c r="BQ258" s="96"/>
      <c r="BR258" s="96"/>
      <c r="BS258" s="96"/>
      <c r="BT258" s="96"/>
      <c r="BU258" s="96"/>
      <c r="BV258" s="96"/>
      <c r="BW258" s="96"/>
      <c r="BX258" s="96"/>
      <c r="BY258" s="96"/>
      <c r="BZ258" s="96"/>
      <c r="CA258" s="96"/>
      <c r="CB258" s="96"/>
      <c r="CC258" s="96"/>
      <c r="CD258" s="96"/>
    </row>
    <row r="259" spans="1:82" s="97" customFormat="1">
      <c r="A259" s="42" t="s">
        <v>709</v>
      </c>
      <c r="B259" s="42" t="s">
        <v>470</v>
      </c>
      <c r="C259" s="42" t="s">
        <v>710</v>
      </c>
      <c r="D259" s="98" t="s">
        <v>711</v>
      </c>
      <c r="E259" s="99" t="s">
        <v>563</v>
      </c>
      <c r="F259" s="42">
        <v>4</v>
      </c>
      <c r="G259" s="100">
        <f t="shared" si="39"/>
        <v>0.26369999999999999</v>
      </c>
      <c r="H259" s="101">
        <v>0</v>
      </c>
      <c r="I259" s="43">
        <f t="shared" si="40"/>
        <v>0</v>
      </c>
      <c r="J259" s="43">
        <f t="shared" si="41"/>
        <v>0</v>
      </c>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BN259" s="96"/>
      <c r="BO259" s="96"/>
      <c r="BP259" s="96"/>
      <c r="BQ259" s="96"/>
      <c r="BR259" s="96"/>
      <c r="BS259" s="96"/>
      <c r="BT259" s="96"/>
      <c r="BU259" s="96"/>
      <c r="BV259" s="96"/>
      <c r="BW259" s="96"/>
      <c r="BX259" s="96"/>
      <c r="BY259" s="96"/>
      <c r="BZ259" s="96"/>
      <c r="CA259" s="96"/>
      <c r="CB259" s="96"/>
      <c r="CC259" s="96"/>
      <c r="CD259" s="96"/>
    </row>
    <row r="260" spans="1:82" s="97" customFormat="1" ht="38.25">
      <c r="A260" s="42" t="s">
        <v>712</v>
      </c>
      <c r="B260" s="42" t="s">
        <v>177</v>
      </c>
      <c r="C260" s="42" t="s">
        <v>713</v>
      </c>
      <c r="D260" s="98" t="s">
        <v>714</v>
      </c>
      <c r="E260" s="99" t="s">
        <v>185</v>
      </c>
      <c r="F260" s="42">
        <v>84</v>
      </c>
      <c r="G260" s="100">
        <f t="shared" si="39"/>
        <v>0.26369999999999999</v>
      </c>
      <c r="H260" s="101">
        <v>0</v>
      </c>
      <c r="I260" s="43">
        <f t="shared" si="40"/>
        <v>0</v>
      </c>
      <c r="J260" s="43">
        <f t="shared" si="41"/>
        <v>0</v>
      </c>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6"/>
      <c r="BR260" s="96"/>
      <c r="BS260" s="96"/>
      <c r="BT260" s="96"/>
      <c r="BU260" s="96"/>
      <c r="BV260" s="96"/>
      <c r="BW260" s="96"/>
      <c r="BX260" s="96"/>
      <c r="BY260" s="96"/>
      <c r="BZ260" s="96"/>
      <c r="CA260" s="96"/>
      <c r="CB260" s="96"/>
      <c r="CC260" s="96"/>
      <c r="CD260" s="96"/>
    </row>
    <row r="261" spans="1:82" s="97" customFormat="1" ht="38.25">
      <c r="A261" s="42" t="s">
        <v>715</v>
      </c>
      <c r="B261" s="42" t="s">
        <v>177</v>
      </c>
      <c r="C261" s="42" t="s">
        <v>716</v>
      </c>
      <c r="D261" s="98" t="s">
        <v>717</v>
      </c>
      <c r="E261" s="99" t="s">
        <v>185</v>
      </c>
      <c r="F261" s="42">
        <v>36</v>
      </c>
      <c r="G261" s="100">
        <f t="shared" si="39"/>
        <v>0.26369999999999999</v>
      </c>
      <c r="H261" s="101">
        <v>0</v>
      </c>
      <c r="I261" s="43">
        <f t="shared" si="40"/>
        <v>0</v>
      </c>
      <c r="J261" s="43">
        <f t="shared" si="41"/>
        <v>0</v>
      </c>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6"/>
      <c r="BR261" s="96"/>
      <c r="BS261" s="96"/>
      <c r="BT261" s="96"/>
      <c r="BU261" s="96"/>
      <c r="BV261" s="96"/>
      <c r="BW261" s="96"/>
      <c r="BX261" s="96"/>
      <c r="BY261" s="96"/>
      <c r="BZ261" s="96"/>
      <c r="CA261" s="96"/>
      <c r="CB261" s="96"/>
      <c r="CC261" s="96"/>
      <c r="CD261" s="96"/>
    </row>
    <row r="262" spans="1:82" s="97" customFormat="1" ht="38.25">
      <c r="A262" s="42" t="s">
        <v>718</v>
      </c>
      <c r="B262" s="42" t="s">
        <v>177</v>
      </c>
      <c r="C262" s="42" t="s">
        <v>719</v>
      </c>
      <c r="D262" s="98" t="s">
        <v>720</v>
      </c>
      <c r="E262" s="99" t="s">
        <v>185</v>
      </c>
      <c r="F262" s="42">
        <v>6</v>
      </c>
      <c r="G262" s="100">
        <f t="shared" si="39"/>
        <v>0.26369999999999999</v>
      </c>
      <c r="H262" s="101">
        <v>0</v>
      </c>
      <c r="I262" s="43">
        <f t="shared" si="40"/>
        <v>0</v>
      </c>
      <c r="J262" s="43">
        <f t="shared" si="41"/>
        <v>0</v>
      </c>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BN262" s="96"/>
      <c r="BO262" s="96"/>
      <c r="BP262" s="96"/>
      <c r="BQ262" s="96"/>
      <c r="BR262" s="96"/>
      <c r="BS262" s="96"/>
      <c r="BT262" s="96"/>
      <c r="BU262" s="96"/>
      <c r="BV262" s="96"/>
      <c r="BW262" s="96"/>
      <c r="BX262" s="96"/>
      <c r="BY262" s="96"/>
      <c r="BZ262" s="96"/>
      <c r="CA262" s="96"/>
      <c r="CB262" s="96"/>
      <c r="CC262" s="96"/>
      <c r="CD262" s="96"/>
    </row>
    <row r="263" spans="1:82" s="97" customFormat="1" ht="38.25">
      <c r="A263" s="42" t="s">
        <v>721</v>
      </c>
      <c r="B263" s="42" t="s">
        <v>177</v>
      </c>
      <c r="C263" s="42" t="s">
        <v>722</v>
      </c>
      <c r="D263" s="98" t="s">
        <v>723</v>
      </c>
      <c r="E263" s="99" t="s">
        <v>185</v>
      </c>
      <c r="F263" s="42">
        <v>8</v>
      </c>
      <c r="G263" s="100">
        <f t="shared" si="39"/>
        <v>0.26369999999999999</v>
      </c>
      <c r="H263" s="101">
        <v>0</v>
      </c>
      <c r="I263" s="43">
        <f t="shared" si="40"/>
        <v>0</v>
      </c>
      <c r="J263" s="43">
        <f t="shared" si="41"/>
        <v>0</v>
      </c>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6"/>
      <c r="AN263" s="96"/>
      <c r="AO263" s="96"/>
      <c r="AP263" s="96"/>
      <c r="AQ263" s="96"/>
      <c r="AR263" s="96"/>
      <c r="AS263" s="96"/>
      <c r="AT263" s="96"/>
      <c r="AU263" s="96"/>
      <c r="AV263" s="96"/>
      <c r="AW263" s="96"/>
      <c r="AX263" s="96"/>
      <c r="AY263" s="96"/>
      <c r="AZ263" s="96"/>
      <c r="BA263" s="96"/>
      <c r="BB263" s="96"/>
      <c r="BC263" s="96"/>
      <c r="BD263" s="96"/>
      <c r="BE263" s="96"/>
      <c r="BF263" s="96"/>
      <c r="BG263" s="96"/>
      <c r="BH263" s="96"/>
      <c r="BI263" s="96"/>
      <c r="BJ263" s="96"/>
      <c r="BK263" s="96"/>
      <c r="BL263" s="96"/>
      <c r="BM263" s="96"/>
      <c r="BN263" s="96"/>
      <c r="BO263" s="96"/>
      <c r="BP263" s="96"/>
      <c r="BQ263" s="96"/>
      <c r="BR263" s="96"/>
      <c r="BS263" s="96"/>
      <c r="BT263" s="96"/>
      <c r="BU263" s="96"/>
      <c r="BV263" s="96"/>
      <c r="BW263" s="96"/>
      <c r="BX263" s="96"/>
      <c r="BY263" s="96"/>
      <c r="BZ263" s="96"/>
      <c r="CA263" s="96"/>
      <c r="CB263" s="96"/>
      <c r="CC263" s="96"/>
      <c r="CD263" s="96"/>
    </row>
    <row r="264" spans="1:82" s="97" customFormat="1" ht="38.25">
      <c r="A264" s="42" t="s">
        <v>724</v>
      </c>
      <c r="B264" s="42" t="s">
        <v>177</v>
      </c>
      <c r="C264" s="42" t="s">
        <v>725</v>
      </c>
      <c r="D264" s="98" t="s">
        <v>726</v>
      </c>
      <c r="E264" s="99" t="s">
        <v>185</v>
      </c>
      <c r="F264" s="42">
        <v>34</v>
      </c>
      <c r="G264" s="100">
        <f t="shared" si="39"/>
        <v>0.26369999999999999</v>
      </c>
      <c r="H264" s="101">
        <v>0</v>
      </c>
      <c r="I264" s="43">
        <f t="shared" si="40"/>
        <v>0</v>
      </c>
      <c r="J264" s="43">
        <f t="shared" si="41"/>
        <v>0</v>
      </c>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96"/>
      <c r="BQ264" s="96"/>
      <c r="BR264" s="96"/>
      <c r="BS264" s="96"/>
      <c r="BT264" s="96"/>
      <c r="BU264" s="96"/>
      <c r="BV264" s="96"/>
      <c r="BW264" s="96"/>
      <c r="BX264" s="96"/>
      <c r="BY264" s="96"/>
      <c r="BZ264" s="96"/>
      <c r="CA264" s="96"/>
      <c r="CB264" s="96"/>
      <c r="CC264" s="96"/>
      <c r="CD264" s="96"/>
    </row>
    <row r="265" spans="1:82" s="97" customFormat="1" ht="38.25">
      <c r="A265" s="42" t="s">
        <v>727</v>
      </c>
      <c r="B265" s="42" t="s">
        <v>177</v>
      </c>
      <c r="C265" s="42" t="s">
        <v>728</v>
      </c>
      <c r="D265" s="98" t="s">
        <v>729</v>
      </c>
      <c r="E265" s="99" t="s">
        <v>185</v>
      </c>
      <c r="F265" s="42">
        <v>50</v>
      </c>
      <c r="G265" s="100">
        <f t="shared" si="39"/>
        <v>0.26369999999999999</v>
      </c>
      <c r="H265" s="101">
        <v>0</v>
      </c>
      <c r="I265" s="43">
        <f t="shared" si="40"/>
        <v>0</v>
      </c>
      <c r="J265" s="43">
        <f t="shared" si="41"/>
        <v>0</v>
      </c>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96"/>
      <c r="BQ265" s="96"/>
      <c r="BR265" s="96"/>
      <c r="BS265" s="96"/>
      <c r="BT265" s="96"/>
      <c r="BU265" s="96"/>
      <c r="BV265" s="96"/>
      <c r="BW265" s="96"/>
      <c r="BX265" s="96"/>
      <c r="BY265" s="96"/>
      <c r="BZ265" s="96"/>
      <c r="CA265" s="96"/>
      <c r="CB265" s="96"/>
      <c r="CC265" s="96"/>
      <c r="CD265" s="96"/>
    </row>
    <row r="266" spans="1:82" s="97" customFormat="1" ht="38.25">
      <c r="A266" s="42" t="s">
        <v>730</v>
      </c>
      <c r="B266" s="42" t="s">
        <v>177</v>
      </c>
      <c r="C266" s="42" t="s">
        <v>731</v>
      </c>
      <c r="D266" s="98" t="s">
        <v>732</v>
      </c>
      <c r="E266" s="99" t="s">
        <v>185</v>
      </c>
      <c r="F266" s="42">
        <v>1</v>
      </c>
      <c r="G266" s="100">
        <f t="shared" si="39"/>
        <v>0.26369999999999999</v>
      </c>
      <c r="H266" s="101">
        <v>0</v>
      </c>
      <c r="I266" s="43">
        <f t="shared" si="40"/>
        <v>0</v>
      </c>
      <c r="J266" s="43">
        <f t="shared" si="41"/>
        <v>0</v>
      </c>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c r="BO266" s="96"/>
      <c r="BP266" s="96"/>
      <c r="BQ266" s="96"/>
      <c r="BR266" s="96"/>
      <c r="BS266" s="96"/>
      <c r="BT266" s="96"/>
      <c r="BU266" s="96"/>
      <c r="BV266" s="96"/>
      <c r="BW266" s="96"/>
      <c r="BX266" s="96"/>
      <c r="BY266" s="96"/>
      <c r="BZ266" s="96"/>
      <c r="CA266" s="96"/>
      <c r="CB266" s="96"/>
      <c r="CC266" s="96"/>
      <c r="CD266" s="96"/>
    </row>
    <row r="267" spans="1:82" s="97" customFormat="1" ht="38.25">
      <c r="A267" s="42" t="s">
        <v>733</v>
      </c>
      <c r="B267" s="42" t="s">
        <v>177</v>
      </c>
      <c r="C267" s="42" t="s">
        <v>734</v>
      </c>
      <c r="D267" s="98" t="s">
        <v>735</v>
      </c>
      <c r="E267" s="99" t="s">
        <v>185</v>
      </c>
      <c r="F267" s="42">
        <v>17</v>
      </c>
      <c r="G267" s="100">
        <f t="shared" si="39"/>
        <v>0.26369999999999999</v>
      </c>
      <c r="H267" s="101">
        <v>0</v>
      </c>
      <c r="I267" s="43">
        <f t="shared" si="40"/>
        <v>0</v>
      </c>
      <c r="J267" s="43">
        <f t="shared" si="41"/>
        <v>0</v>
      </c>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96"/>
      <c r="BQ267" s="96"/>
      <c r="BR267" s="96"/>
      <c r="BS267" s="96"/>
      <c r="BT267" s="96"/>
      <c r="BU267" s="96"/>
      <c r="BV267" s="96"/>
      <c r="BW267" s="96"/>
      <c r="BX267" s="96"/>
      <c r="BY267" s="96"/>
      <c r="BZ267" s="96"/>
      <c r="CA267" s="96"/>
      <c r="CB267" s="96"/>
      <c r="CC267" s="96"/>
      <c r="CD267" s="96"/>
    </row>
    <row r="268" spans="1:82" s="97" customFormat="1">
      <c r="A268" s="42" t="s">
        <v>736</v>
      </c>
      <c r="B268" s="42" t="s">
        <v>639</v>
      </c>
      <c r="C268" s="42" t="s">
        <v>737</v>
      </c>
      <c r="D268" s="98" t="s">
        <v>738</v>
      </c>
      <c r="E268" s="99" t="s">
        <v>185</v>
      </c>
      <c r="F268" s="42">
        <v>10</v>
      </c>
      <c r="G268" s="100">
        <f t="shared" si="39"/>
        <v>0.26369999999999999</v>
      </c>
      <c r="H268" s="101">
        <v>0</v>
      </c>
      <c r="I268" s="43">
        <f t="shared" si="40"/>
        <v>0</v>
      </c>
      <c r="J268" s="43">
        <f t="shared" si="41"/>
        <v>0</v>
      </c>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96"/>
      <c r="BQ268" s="96"/>
      <c r="BR268" s="96"/>
      <c r="BS268" s="96"/>
      <c r="BT268" s="96"/>
      <c r="BU268" s="96"/>
      <c r="BV268" s="96"/>
      <c r="BW268" s="96"/>
      <c r="BX268" s="96"/>
      <c r="BY268" s="96"/>
      <c r="BZ268" s="96"/>
      <c r="CA268" s="96"/>
      <c r="CB268" s="96"/>
      <c r="CC268" s="96"/>
      <c r="CD268" s="96"/>
    </row>
    <row r="269" spans="1:82" s="97" customFormat="1" ht="25.5">
      <c r="A269" s="42" t="s">
        <v>739</v>
      </c>
      <c r="B269" s="42" t="s">
        <v>470</v>
      </c>
      <c r="C269" s="42" t="s">
        <v>740</v>
      </c>
      <c r="D269" s="98" t="s">
        <v>741</v>
      </c>
      <c r="E269" s="99" t="s">
        <v>563</v>
      </c>
      <c r="F269" s="42">
        <v>6</v>
      </c>
      <c r="G269" s="100">
        <f t="shared" si="39"/>
        <v>0.26369999999999999</v>
      </c>
      <c r="H269" s="101">
        <v>0</v>
      </c>
      <c r="I269" s="43">
        <f t="shared" si="40"/>
        <v>0</v>
      </c>
      <c r="J269" s="43">
        <f t="shared" si="41"/>
        <v>0</v>
      </c>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6"/>
      <c r="AN269" s="96"/>
      <c r="AO269" s="96"/>
      <c r="AP269" s="96"/>
      <c r="AQ269" s="96"/>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c r="BO269" s="96"/>
      <c r="BP269" s="96"/>
      <c r="BQ269" s="96"/>
      <c r="BR269" s="96"/>
      <c r="BS269" s="96"/>
      <c r="BT269" s="96"/>
      <c r="BU269" s="96"/>
      <c r="BV269" s="96"/>
      <c r="BW269" s="96"/>
      <c r="BX269" s="96"/>
      <c r="BY269" s="96"/>
      <c r="BZ269" s="96"/>
      <c r="CA269" s="96"/>
      <c r="CB269" s="96"/>
      <c r="CC269" s="96"/>
      <c r="CD269" s="96"/>
    </row>
    <row r="270" spans="1:82" s="97" customFormat="1" ht="25.5">
      <c r="A270" s="42" t="s">
        <v>742</v>
      </c>
      <c r="B270" s="42" t="s">
        <v>470</v>
      </c>
      <c r="C270" s="42" t="s">
        <v>743</v>
      </c>
      <c r="D270" s="98" t="s">
        <v>744</v>
      </c>
      <c r="E270" s="99" t="s">
        <v>563</v>
      </c>
      <c r="F270" s="42">
        <v>10</v>
      </c>
      <c r="G270" s="100">
        <f t="shared" si="39"/>
        <v>0.26369999999999999</v>
      </c>
      <c r="H270" s="101">
        <v>0</v>
      </c>
      <c r="I270" s="43">
        <f t="shared" si="40"/>
        <v>0</v>
      </c>
      <c r="J270" s="43">
        <f t="shared" si="41"/>
        <v>0</v>
      </c>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96"/>
      <c r="BX270" s="96"/>
      <c r="BY270" s="96"/>
      <c r="BZ270" s="96"/>
      <c r="CA270" s="96"/>
      <c r="CB270" s="96"/>
      <c r="CC270" s="96"/>
      <c r="CD270" s="96"/>
    </row>
    <row r="271" spans="1:82" s="97" customFormat="1" ht="25.5">
      <c r="A271" s="42" t="s">
        <v>745</v>
      </c>
      <c r="B271" s="42" t="s">
        <v>470</v>
      </c>
      <c r="C271" s="42" t="s">
        <v>746</v>
      </c>
      <c r="D271" s="98" t="s">
        <v>747</v>
      </c>
      <c r="E271" s="99" t="s">
        <v>563</v>
      </c>
      <c r="F271" s="42">
        <v>4</v>
      </c>
      <c r="G271" s="100">
        <f t="shared" si="39"/>
        <v>0.26369999999999999</v>
      </c>
      <c r="H271" s="101">
        <v>0</v>
      </c>
      <c r="I271" s="43">
        <f t="shared" si="40"/>
        <v>0</v>
      </c>
      <c r="J271" s="43">
        <f t="shared" si="41"/>
        <v>0</v>
      </c>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96"/>
      <c r="BQ271" s="96"/>
      <c r="BR271" s="96"/>
      <c r="BS271" s="96"/>
      <c r="BT271" s="96"/>
      <c r="BU271" s="96"/>
      <c r="BV271" s="96"/>
      <c r="BW271" s="96"/>
      <c r="BX271" s="96"/>
      <c r="BY271" s="96"/>
      <c r="BZ271" s="96"/>
      <c r="CA271" s="96"/>
      <c r="CB271" s="96"/>
      <c r="CC271" s="96"/>
      <c r="CD271" s="96"/>
    </row>
    <row r="272" spans="1:82" s="97" customFormat="1" ht="38.25">
      <c r="A272" s="42" t="s">
        <v>748</v>
      </c>
      <c r="B272" s="42" t="s">
        <v>177</v>
      </c>
      <c r="C272" s="42" t="s">
        <v>749</v>
      </c>
      <c r="D272" s="98" t="s">
        <v>750</v>
      </c>
      <c r="E272" s="99" t="s">
        <v>185</v>
      </c>
      <c r="F272" s="42">
        <v>8</v>
      </c>
      <c r="G272" s="100">
        <f t="shared" si="39"/>
        <v>0.26369999999999999</v>
      </c>
      <c r="H272" s="101">
        <v>0</v>
      </c>
      <c r="I272" s="43">
        <f t="shared" si="40"/>
        <v>0</v>
      </c>
      <c r="J272" s="43">
        <f t="shared" si="41"/>
        <v>0</v>
      </c>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BN272" s="96"/>
      <c r="BO272" s="96"/>
      <c r="BP272" s="96"/>
      <c r="BQ272" s="96"/>
      <c r="BR272" s="96"/>
      <c r="BS272" s="96"/>
      <c r="BT272" s="96"/>
      <c r="BU272" s="96"/>
      <c r="BV272" s="96"/>
      <c r="BW272" s="96"/>
      <c r="BX272" s="96"/>
      <c r="BY272" s="96"/>
      <c r="BZ272" s="96"/>
      <c r="CA272" s="96"/>
      <c r="CB272" s="96"/>
      <c r="CC272" s="96"/>
      <c r="CD272" s="96"/>
    </row>
    <row r="273" spans="1:82" s="97" customFormat="1" ht="38.25">
      <c r="A273" s="42" t="s">
        <v>751</v>
      </c>
      <c r="B273" s="42" t="s">
        <v>177</v>
      </c>
      <c r="C273" s="42" t="s">
        <v>752</v>
      </c>
      <c r="D273" s="98" t="s">
        <v>753</v>
      </c>
      <c r="E273" s="99" t="s">
        <v>185</v>
      </c>
      <c r="F273" s="42">
        <v>2</v>
      </c>
      <c r="G273" s="100">
        <f t="shared" si="39"/>
        <v>0.26369999999999999</v>
      </c>
      <c r="H273" s="101">
        <v>0</v>
      </c>
      <c r="I273" s="43">
        <f t="shared" si="40"/>
        <v>0</v>
      </c>
      <c r="J273" s="43">
        <f t="shared" si="41"/>
        <v>0</v>
      </c>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6"/>
      <c r="AN273" s="96"/>
      <c r="AO273" s="96"/>
      <c r="AP273" s="96"/>
      <c r="AQ273" s="96"/>
      <c r="AR273" s="96"/>
      <c r="AS273" s="96"/>
      <c r="AT273" s="96"/>
      <c r="AU273" s="96"/>
      <c r="AV273" s="96"/>
      <c r="AW273" s="96"/>
      <c r="AX273" s="96"/>
      <c r="AY273" s="96"/>
      <c r="AZ273" s="96"/>
      <c r="BA273" s="96"/>
      <c r="BB273" s="96"/>
      <c r="BC273" s="96"/>
      <c r="BD273" s="96"/>
      <c r="BE273" s="96"/>
      <c r="BF273" s="96"/>
      <c r="BG273" s="96"/>
      <c r="BH273" s="96"/>
      <c r="BI273" s="96"/>
      <c r="BJ273" s="96"/>
      <c r="BK273" s="96"/>
      <c r="BL273" s="96"/>
      <c r="BM273" s="96"/>
      <c r="BN273" s="96"/>
      <c r="BO273" s="96"/>
      <c r="BP273" s="96"/>
      <c r="BQ273" s="96"/>
      <c r="BR273" s="96"/>
      <c r="BS273" s="96"/>
      <c r="BT273" s="96"/>
      <c r="BU273" s="96"/>
      <c r="BV273" s="96"/>
      <c r="BW273" s="96"/>
      <c r="BX273" s="96"/>
      <c r="BY273" s="96"/>
      <c r="BZ273" s="96"/>
      <c r="CA273" s="96"/>
      <c r="CB273" s="96"/>
      <c r="CC273" s="96"/>
      <c r="CD273" s="96"/>
    </row>
    <row r="274" spans="1:82" s="97" customFormat="1" ht="38.25">
      <c r="A274" s="42" t="s">
        <v>754</v>
      </c>
      <c r="B274" s="42" t="s">
        <v>177</v>
      </c>
      <c r="C274" s="42" t="s">
        <v>755</v>
      </c>
      <c r="D274" s="98" t="s">
        <v>756</v>
      </c>
      <c r="E274" s="99" t="s">
        <v>185</v>
      </c>
      <c r="F274" s="42">
        <v>88</v>
      </c>
      <c r="G274" s="100">
        <f t="shared" si="39"/>
        <v>0.26369999999999999</v>
      </c>
      <c r="H274" s="101">
        <v>0</v>
      </c>
      <c r="I274" s="43">
        <f t="shared" si="40"/>
        <v>0</v>
      </c>
      <c r="J274" s="43">
        <f t="shared" si="41"/>
        <v>0</v>
      </c>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M274" s="96"/>
      <c r="BN274" s="96"/>
      <c r="BO274" s="96"/>
      <c r="BP274" s="96"/>
      <c r="BQ274" s="96"/>
      <c r="BR274" s="96"/>
      <c r="BS274" s="96"/>
      <c r="BT274" s="96"/>
      <c r="BU274" s="96"/>
      <c r="BV274" s="96"/>
      <c r="BW274" s="96"/>
      <c r="BX274" s="96"/>
      <c r="BY274" s="96"/>
      <c r="BZ274" s="96"/>
      <c r="CA274" s="96"/>
      <c r="CB274" s="96"/>
      <c r="CC274" s="96"/>
      <c r="CD274" s="96"/>
    </row>
    <row r="275" spans="1:82" s="97" customFormat="1" ht="38.25">
      <c r="A275" s="42" t="s">
        <v>757</v>
      </c>
      <c r="B275" s="42" t="s">
        <v>177</v>
      </c>
      <c r="C275" s="42" t="s">
        <v>758</v>
      </c>
      <c r="D275" s="98" t="s">
        <v>759</v>
      </c>
      <c r="E275" s="99" t="s">
        <v>185</v>
      </c>
      <c r="F275" s="42">
        <v>21</v>
      </c>
      <c r="G275" s="100">
        <f t="shared" si="39"/>
        <v>0.26369999999999999</v>
      </c>
      <c r="H275" s="101">
        <v>0</v>
      </c>
      <c r="I275" s="43">
        <f t="shared" si="40"/>
        <v>0</v>
      </c>
      <c r="J275" s="43">
        <f t="shared" si="41"/>
        <v>0</v>
      </c>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96"/>
      <c r="BQ275" s="96"/>
      <c r="BR275" s="96"/>
      <c r="BS275" s="96"/>
      <c r="BT275" s="96"/>
      <c r="BU275" s="96"/>
      <c r="BV275" s="96"/>
      <c r="BW275" s="96"/>
      <c r="BX275" s="96"/>
      <c r="BY275" s="96"/>
      <c r="BZ275" s="96"/>
      <c r="CA275" s="96"/>
      <c r="CB275" s="96"/>
      <c r="CC275" s="96"/>
      <c r="CD275" s="96"/>
    </row>
    <row r="276" spans="1:82" s="97" customFormat="1" ht="38.25">
      <c r="A276" s="42" t="s">
        <v>760</v>
      </c>
      <c r="B276" s="42" t="s">
        <v>177</v>
      </c>
      <c r="C276" s="42" t="s">
        <v>761</v>
      </c>
      <c r="D276" s="98" t="s">
        <v>762</v>
      </c>
      <c r="E276" s="99" t="s">
        <v>185</v>
      </c>
      <c r="F276" s="42">
        <v>49</v>
      </c>
      <c r="G276" s="100">
        <f t="shared" si="39"/>
        <v>0.26369999999999999</v>
      </c>
      <c r="H276" s="101">
        <v>0</v>
      </c>
      <c r="I276" s="43">
        <f t="shared" si="40"/>
        <v>0</v>
      </c>
      <c r="J276" s="43">
        <f t="shared" si="41"/>
        <v>0</v>
      </c>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BN276" s="96"/>
      <c r="BO276" s="96"/>
      <c r="BP276" s="96"/>
      <c r="BQ276" s="96"/>
      <c r="BR276" s="96"/>
      <c r="BS276" s="96"/>
      <c r="BT276" s="96"/>
      <c r="BU276" s="96"/>
      <c r="BV276" s="96"/>
      <c r="BW276" s="96"/>
      <c r="BX276" s="96"/>
      <c r="BY276" s="96"/>
      <c r="BZ276" s="96"/>
      <c r="CA276" s="96"/>
      <c r="CB276" s="96"/>
      <c r="CC276" s="96"/>
      <c r="CD276" s="96"/>
    </row>
    <row r="277" spans="1:82" s="97" customFormat="1">
      <c r="A277" s="42" t="s">
        <v>763</v>
      </c>
      <c r="B277" s="42" t="s">
        <v>639</v>
      </c>
      <c r="C277" s="42" t="s">
        <v>764</v>
      </c>
      <c r="D277" s="98" t="s">
        <v>765</v>
      </c>
      <c r="E277" s="99" t="s">
        <v>185</v>
      </c>
      <c r="F277" s="42">
        <v>1</v>
      </c>
      <c r="G277" s="100">
        <f t="shared" si="39"/>
        <v>0.26369999999999999</v>
      </c>
      <c r="H277" s="101">
        <v>0</v>
      </c>
      <c r="I277" s="43">
        <f t="shared" si="40"/>
        <v>0</v>
      </c>
      <c r="J277" s="43">
        <f t="shared" si="41"/>
        <v>0</v>
      </c>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6"/>
      <c r="AN277" s="96"/>
      <c r="AO277" s="96"/>
      <c r="AP277" s="96"/>
      <c r="AQ277" s="96"/>
      <c r="AR277" s="96"/>
      <c r="AS277" s="96"/>
      <c r="AT277" s="96"/>
      <c r="AU277" s="96"/>
      <c r="AV277" s="96"/>
      <c r="AW277" s="96"/>
      <c r="AX277" s="96"/>
      <c r="AY277" s="96"/>
      <c r="AZ277" s="96"/>
      <c r="BA277" s="96"/>
      <c r="BB277" s="96"/>
      <c r="BC277" s="96"/>
      <c r="BD277" s="96"/>
      <c r="BE277" s="96"/>
      <c r="BF277" s="96"/>
      <c r="BG277" s="96"/>
      <c r="BH277" s="96"/>
      <c r="BI277" s="96"/>
      <c r="BJ277" s="96"/>
      <c r="BK277" s="96"/>
      <c r="BL277" s="96"/>
      <c r="BM277" s="96"/>
      <c r="BN277" s="96"/>
      <c r="BO277" s="96"/>
      <c r="BP277" s="96"/>
      <c r="BQ277" s="96"/>
      <c r="BR277" s="96"/>
      <c r="BS277" s="96"/>
      <c r="BT277" s="96"/>
      <c r="BU277" s="96"/>
      <c r="BV277" s="96"/>
      <c r="BW277" s="96"/>
      <c r="BX277" s="96"/>
      <c r="BY277" s="96"/>
      <c r="BZ277" s="96"/>
      <c r="CA277" s="96"/>
      <c r="CB277" s="96"/>
      <c r="CC277" s="96"/>
      <c r="CD277" s="96"/>
    </row>
    <row r="278" spans="1:82" s="97" customFormat="1" ht="38.25">
      <c r="A278" s="42" t="s">
        <v>766</v>
      </c>
      <c r="B278" s="42" t="s">
        <v>177</v>
      </c>
      <c r="C278" s="42" t="s">
        <v>767</v>
      </c>
      <c r="D278" s="98" t="s">
        <v>768</v>
      </c>
      <c r="E278" s="99" t="s">
        <v>185</v>
      </c>
      <c r="F278" s="42">
        <v>6</v>
      </c>
      <c r="G278" s="100">
        <f t="shared" si="39"/>
        <v>0.26369999999999999</v>
      </c>
      <c r="H278" s="101">
        <v>0</v>
      </c>
      <c r="I278" s="43">
        <f t="shared" si="40"/>
        <v>0</v>
      </c>
      <c r="J278" s="43">
        <f t="shared" si="41"/>
        <v>0</v>
      </c>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6"/>
      <c r="AN278" s="96"/>
      <c r="AO278" s="96"/>
      <c r="AP278" s="96"/>
      <c r="AQ278" s="96"/>
      <c r="AR278" s="96"/>
      <c r="AS278" s="96"/>
      <c r="AT278" s="96"/>
      <c r="AU278" s="96"/>
      <c r="AV278" s="96"/>
      <c r="AW278" s="96"/>
      <c r="AX278" s="96"/>
      <c r="AY278" s="96"/>
      <c r="AZ278" s="96"/>
      <c r="BA278" s="96"/>
      <c r="BB278" s="96"/>
      <c r="BC278" s="96"/>
      <c r="BD278" s="96"/>
      <c r="BE278" s="96"/>
      <c r="BF278" s="96"/>
      <c r="BG278" s="96"/>
      <c r="BH278" s="96"/>
      <c r="BI278" s="96"/>
      <c r="BJ278" s="96"/>
      <c r="BK278" s="96"/>
      <c r="BL278" s="96"/>
      <c r="BM278" s="96"/>
      <c r="BN278" s="96"/>
      <c r="BO278" s="96"/>
      <c r="BP278" s="96"/>
      <c r="BQ278" s="96"/>
      <c r="BR278" s="96"/>
      <c r="BS278" s="96"/>
      <c r="BT278" s="96"/>
      <c r="BU278" s="96"/>
      <c r="BV278" s="96"/>
      <c r="BW278" s="96"/>
      <c r="BX278" s="96"/>
      <c r="BY278" s="96"/>
      <c r="BZ278" s="96"/>
      <c r="CA278" s="96"/>
      <c r="CB278" s="96"/>
      <c r="CC278" s="96"/>
      <c r="CD278" s="96"/>
    </row>
    <row r="279" spans="1:82" s="97" customFormat="1" ht="38.25">
      <c r="A279" s="42" t="s">
        <v>769</v>
      </c>
      <c r="B279" s="42" t="s">
        <v>177</v>
      </c>
      <c r="C279" s="42" t="s">
        <v>770</v>
      </c>
      <c r="D279" s="98" t="s">
        <v>771</v>
      </c>
      <c r="E279" s="99" t="s">
        <v>185</v>
      </c>
      <c r="F279" s="42">
        <v>4</v>
      </c>
      <c r="G279" s="100">
        <f t="shared" si="39"/>
        <v>0.26369999999999999</v>
      </c>
      <c r="H279" s="101">
        <v>0</v>
      </c>
      <c r="I279" s="43">
        <f t="shared" si="40"/>
        <v>0</v>
      </c>
      <c r="J279" s="43">
        <f t="shared" si="41"/>
        <v>0</v>
      </c>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6"/>
      <c r="AN279" s="96"/>
      <c r="AO279" s="96"/>
      <c r="AP279" s="96"/>
      <c r="AQ279" s="96"/>
      <c r="AR279" s="96"/>
      <c r="AS279" s="96"/>
      <c r="AT279" s="96"/>
      <c r="AU279" s="96"/>
      <c r="AV279" s="96"/>
      <c r="AW279" s="96"/>
      <c r="AX279" s="96"/>
      <c r="AY279" s="96"/>
      <c r="AZ279" s="96"/>
      <c r="BA279" s="96"/>
      <c r="BB279" s="96"/>
      <c r="BC279" s="96"/>
      <c r="BD279" s="96"/>
      <c r="BE279" s="96"/>
      <c r="BF279" s="96"/>
      <c r="BG279" s="96"/>
      <c r="BH279" s="96"/>
      <c r="BI279" s="96"/>
      <c r="BJ279" s="96"/>
      <c r="BK279" s="96"/>
      <c r="BL279" s="96"/>
      <c r="BM279" s="96"/>
      <c r="BN279" s="96"/>
      <c r="BO279" s="96"/>
      <c r="BP279" s="96"/>
      <c r="BQ279" s="96"/>
      <c r="BR279" s="96"/>
      <c r="BS279" s="96"/>
      <c r="BT279" s="96"/>
      <c r="BU279" s="96"/>
      <c r="BV279" s="96"/>
      <c r="BW279" s="96"/>
      <c r="BX279" s="96"/>
      <c r="BY279" s="96"/>
      <c r="BZ279" s="96"/>
      <c r="CA279" s="96"/>
      <c r="CB279" s="96"/>
      <c r="CC279" s="96"/>
      <c r="CD279" s="96"/>
    </row>
    <row r="280" spans="1:82" s="97" customFormat="1" ht="25.5">
      <c r="A280" s="42" t="s">
        <v>772</v>
      </c>
      <c r="B280" s="42" t="s">
        <v>470</v>
      </c>
      <c r="C280" s="42" t="s">
        <v>773</v>
      </c>
      <c r="D280" s="98" t="s">
        <v>774</v>
      </c>
      <c r="E280" s="99" t="s">
        <v>563</v>
      </c>
      <c r="F280" s="42">
        <v>8</v>
      </c>
      <c r="G280" s="100">
        <f t="shared" si="39"/>
        <v>0.26369999999999999</v>
      </c>
      <c r="H280" s="101">
        <v>0</v>
      </c>
      <c r="I280" s="43">
        <f t="shared" si="40"/>
        <v>0</v>
      </c>
      <c r="J280" s="43">
        <f t="shared" si="41"/>
        <v>0</v>
      </c>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6"/>
      <c r="AN280" s="96"/>
      <c r="AO280" s="96"/>
      <c r="AP280" s="96"/>
      <c r="AQ280" s="96"/>
      <c r="AR280" s="96"/>
      <c r="AS280" s="96"/>
      <c r="AT280" s="96"/>
      <c r="AU280" s="96"/>
      <c r="AV280" s="96"/>
      <c r="AW280" s="96"/>
      <c r="AX280" s="96"/>
      <c r="AY280" s="96"/>
      <c r="AZ280" s="96"/>
      <c r="BA280" s="96"/>
      <c r="BB280" s="96"/>
      <c r="BC280" s="96"/>
      <c r="BD280" s="96"/>
      <c r="BE280" s="96"/>
      <c r="BF280" s="96"/>
      <c r="BG280" s="96"/>
      <c r="BH280" s="96"/>
      <c r="BI280" s="96"/>
      <c r="BJ280" s="96"/>
      <c r="BK280" s="96"/>
      <c r="BL280" s="96"/>
      <c r="BM280" s="96"/>
      <c r="BN280" s="96"/>
      <c r="BO280" s="96"/>
      <c r="BP280" s="96"/>
      <c r="BQ280" s="96"/>
      <c r="BR280" s="96"/>
      <c r="BS280" s="96"/>
      <c r="BT280" s="96"/>
      <c r="BU280" s="96"/>
      <c r="BV280" s="96"/>
      <c r="BW280" s="96"/>
      <c r="BX280" s="96"/>
      <c r="BY280" s="96"/>
      <c r="BZ280" s="96"/>
      <c r="CA280" s="96"/>
      <c r="CB280" s="96"/>
      <c r="CC280" s="96"/>
      <c r="CD280" s="96"/>
    </row>
    <row r="281" spans="1:82" s="97" customFormat="1" ht="25.5">
      <c r="A281" s="42" t="s">
        <v>775</v>
      </c>
      <c r="B281" s="42" t="s">
        <v>177</v>
      </c>
      <c r="C281" s="42" t="s">
        <v>776</v>
      </c>
      <c r="D281" s="98" t="s">
        <v>777</v>
      </c>
      <c r="E281" s="99" t="s">
        <v>185</v>
      </c>
      <c r="F281" s="42">
        <v>3</v>
      </c>
      <c r="G281" s="100">
        <f t="shared" si="39"/>
        <v>0.26369999999999999</v>
      </c>
      <c r="H281" s="101">
        <v>0</v>
      </c>
      <c r="I281" s="43">
        <f t="shared" si="40"/>
        <v>0</v>
      </c>
      <c r="J281" s="43">
        <f t="shared" si="41"/>
        <v>0</v>
      </c>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c r="BJ281" s="96"/>
      <c r="BK281" s="96"/>
      <c r="BL281" s="96"/>
      <c r="BM281" s="96"/>
      <c r="BN281" s="96"/>
      <c r="BO281" s="96"/>
      <c r="BP281" s="96"/>
      <c r="BQ281" s="96"/>
      <c r="BR281" s="96"/>
      <c r="BS281" s="96"/>
      <c r="BT281" s="96"/>
      <c r="BU281" s="96"/>
      <c r="BV281" s="96"/>
      <c r="BW281" s="96"/>
      <c r="BX281" s="96"/>
      <c r="BY281" s="96"/>
      <c r="BZ281" s="96"/>
      <c r="CA281" s="96"/>
      <c r="CB281" s="96"/>
      <c r="CC281" s="96"/>
      <c r="CD281" s="96"/>
    </row>
    <row r="282" spans="1:82" s="97" customFormat="1" ht="38.25">
      <c r="A282" s="42" t="s">
        <v>778</v>
      </c>
      <c r="B282" s="42" t="s">
        <v>177</v>
      </c>
      <c r="C282" s="42" t="s">
        <v>779</v>
      </c>
      <c r="D282" s="98" t="s">
        <v>780</v>
      </c>
      <c r="E282" s="99" t="s">
        <v>185</v>
      </c>
      <c r="F282" s="42">
        <v>16</v>
      </c>
      <c r="G282" s="100">
        <f t="shared" si="39"/>
        <v>0.26369999999999999</v>
      </c>
      <c r="H282" s="101">
        <v>0</v>
      </c>
      <c r="I282" s="43">
        <f t="shared" si="40"/>
        <v>0</v>
      </c>
      <c r="J282" s="43">
        <f t="shared" si="41"/>
        <v>0</v>
      </c>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BN282" s="96"/>
      <c r="BO282" s="96"/>
      <c r="BP282" s="96"/>
      <c r="BQ282" s="96"/>
      <c r="BR282" s="96"/>
      <c r="BS282" s="96"/>
      <c r="BT282" s="96"/>
      <c r="BU282" s="96"/>
      <c r="BV282" s="96"/>
      <c r="BW282" s="96"/>
      <c r="BX282" s="96"/>
      <c r="BY282" s="96"/>
      <c r="BZ282" s="96"/>
      <c r="CA282" s="96"/>
      <c r="CB282" s="96"/>
      <c r="CC282" s="96"/>
      <c r="CD282" s="96"/>
    </row>
    <row r="283" spans="1:82" s="97" customFormat="1" ht="38.25">
      <c r="A283" s="42" t="s">
        <v>781</v>
      </c>
      <c r="B283" s="42" t="s">
        <v>177</v>
      </c>
      <c r="C283" s="42" t="s">
        <v>782</v>
      </c>
      <c r="D283" s="98" t="s">
        <v>783</v>
      </c>
      <c r="E283" s="99" t="s">
        <v>185</v>
      </c>
      <c r="F283" s="42">
        <v>2</v>
      </c>
      <c r="G283" s="100">
        <f t="shared" si="39"/>
        <v>0.26369999999999999</v>
      </c>
      <c r="H283" s="101">
        <v>0</v>
      </c>
      <c r="I283" s="43">
        <f t="shared" si="40"/>
        <v>0</v>
      </c>
      <c r="J283" s="43">
        <f t="shared" si="41"/>
        <v>0</v>
      </c>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c r="BJ283" s="96"/>
      <c r="BK283" s="96"/>
      <c r="BL283" s="96"/>
      <c r="BM283" s="96"/>
      <c r="BN283" s="96"/>
      <c r="BO283" s="96"/>
      <c r="BP283" s="96"/>
      <c r="BQ283" s="96"/>
      <c r="BR283" s="96"/>
      <c r="BS283" s="96"/>
      <c r="BT283" s="96"/>
      <c r="BU283" s="96"/>
      <c r="BV283" s="96"/>
      <c r="BW283" s="96"/>
      <c r="BX283" s="96"/>
      <c r="BY283" s="96"/>
      <c r="BZ283" s="96"/>
      <c r="CA283" s="96"/>
      <c r="CB283" s="96"/>
      <c r="CC283" s="96"/>
      <c r="CD283" s="96"/>
    </row>
    <row r="284" spans="1:82" s="97" customFormat="1" ht="25.5">
      <c r="A284" s="42" t="s">
        <v>784</v>
      </c>
      <c r="B284" s="42" t="s">
        <v>182</v>
      </c>
      <c r="C284" s="42" t="s">
        <v>785</v>
      </c>
      <c r="D284" s="98" t="s">
        <v>786</v>
      </c>
      <c r="E284" s="99" t="s">
        <v>185</v>
      </c>
      <c r="F284" s="42">
        <v>248</v>
      </c>
      <c r="G284" s="100">
        <f t="shared" si="39"/>
        <v>0.26369999999999999</v>
      </c>
      <c r="H284" s="101">
        <v>0</v>
      </c>
      <c r="I284" s="43">
        <f t="shared" si="40"/>
        <v>0</v>
      </c>
      <c r="J284" s="43">
        <f t="shared" si="41"/>
        <v>0</v>
      </c>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6"/>
      <c r="BR284" s="96"/>
      <c r="BS284" s="96"/>
      <c r="BT284" s="96"/>
      <c r="BU284" s="96"/>
      <c r="BV284" s="96"/>
      <c r="BW284" s="96"/>
      <c r="BX284" s="96"/>
      <c r="BY284" s="96"/>
      <c r="BZ284" s="96"/>
      <c r="CA284" s="96"/>
      <c r="CB284" s="96"/>
      <c r="CC284" s="96"/>
      <c r="CD284" s="96"/>
    </row>
    <row r="285" spans="1:82" s="97" customFormat="1" ht="25.5">
      <c r="A285" s="42" t="s">
        <v>787</v>
      </c>
      <c r="B285" s="42" t="s">
        <v>182</v>
      </c>
      <c r="C285" s="42" t="s">
        <v>788</v>
      </c>
      <c r="D285" s="98" t="s">
        <v>789</v>
      </c>
      <c r="E285" s="99" t="s">
        <v>185</v>
      </c>
      <c r="F285" s="42">
        <v>52</v>
      </c>
      <c r="G285" s="100">
        <f t="shared" si="39"/>
        <v>0.26369999999999999</v>
      </c>
      <c r="H285" s="101">
        <v>0</v>
      </c>
      <c r="I285" s="43">
        <f t="shared" si="40"/>
        <v>0</v>
      </c>
      <c r="J285" s="43">
        <f t="shared" si="41"/>
        <v>0</v>
      </c>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row>
    <row r="286" spans="1:82" s="97" customFormat="1" ht="25.5">
      <c r="A286" s="42" t="s">
        <v>790</v>
      </c>
      <c r="B286" s="42" t="s">
        <v>182</v>
      </c>
      <c r="C286" s="42" t="s">
        <v>791</v>
      </c>
      <c r="D286" s="98" t="s">
        <v>792</v>
      </c>
      <c r="E286" s="99" t="s">
        <v>185</v>
      </c>
      <c r="F286" s="42">
        <v>101</v>
      </c>
      <c r="G286" s="100">
        <f t="shared" si="39"/>
        <v>0.26369999999999999</v>
      </c>
      <c r="H286" s="101">
        <v>0</v>
      </c>
      <c r="I286" s="43">
        <f t="shared" si="40"/>
        <v>0</v>
      </c>
      <c r="J286" s="43">
        <f t="shared" si="41"/>
        <v>0</v>
      </c>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6"/>
      <c r="BR286" s="96"/>
      <c r="BS286" s="96"/>
      <c r="BT286" s="96"/>
      <c r="BU286" s="96"/>
      <c r="BV286" s="96"/>
      <c r="BW286" s="96"/>
      <c r="BX286" s="96"/>
      <c r="BY286" s="96"/>
      <c r="BZ286" s="96"/>
      <c r="CA286" s="96"/>
      <c r="CB286" s="96"/>
      <c r="CC286" s="96"/>
      <c r="CD286" s="96"/>
    </row>
    <row r="287" spans="1:82" s="97" customFormat="1" ht="25.5">
      <c r="A287" s="42" t="s">
        <v>793</v>
      </c>
      <c r="B287" s="42" t="s">
        <v>177</v>
      </c>
      <c r="C287" s="42" t="s">
        <v>794</v>
      </c>
      <c r="D287" s="98" t="s">
        <v>795</v>
      </c>
      <c r="E287" s="99" t="s">
        <v>211</v>
      </c>
      <c r="F287" s="42">
        <v>1</v>
      </c>
      <c r="G287" s="100">
        <f t="shared" si="39"/>
        <v>0.26369999999999999</v>
      </c>
      <c r="H287" s="101">
        <v>0</v>
      </c>
      <c r="I287" s="43">
        <f t="shared" si="40"/>
        <v>0</v>
      </c>
      <c r="J287" s="43">
        <f t="shared" si="41"/>
        <v>0</v>
      </c>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c r="BJ287" s="96"/>
      <c r="BK287" s="96"/>
      <c r="BL287" s="96"/>
      <c r="BM287" s="96"/>
      <c r="BN287" s="96"/>
      <c r="BO287" s="96"/>
      <c r="BP287" s="96"/>
      <c r="BQ287" s="96"/>
      <c r="BR287" s="96"/>
      <c r="BS287" s="96"/>
      <c r="BT287" s="96"/>
      <c r="BU287" s="96"/>
      <c r="BV287" s="96"/>
      <c r="BW287" s="96"/>
      <c r="BX287" s="96"/>
      <c r="BY287" s="96"/>
      <c r="BZ287" s="96"/>
      <c r="CA287" s="96"/>
      <c r="CB287" s="96"/>
      <c r="CC287" s="96"/>
      <c r="CD287" s="96"/>
    </row>
    <row r="288" spans="1:82" s="97" customFormat="1" ht="25.5">
      <c r="A288" s="42" t="s">
        <v>796</v>
      </c>
      <c r="B288" s="42" t="s">
        <v>177</v>
      </c>
      <c r="C288" s="42" t="s">
        <v>797</v>
      </c>
      <c r="D288" s="98" t="s">
        <v>798</v>
      </c>
      <c r="E288" s="99" t="s">
        <v>222</v>
      </c>
      <c r="F288" s="42">
        <v>1</v>
      </c>
      <c r="G288" s="100">
        <f t="shared" si="39"/>
        <v>0.26369999999999999</v>
      </c>
      <c r="H288" s="101">
        <v>0</v>
      </c>
      <c r="I288" s="43">
        <f t="shared" si="40"/>
        <v>0</v>
      </c>
      <c r="J288" s="43">
        <f t="shared" si="41"/>
        <v>0</v>
      </c>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c r="BJ288" s="96"/>
      <c r="BK288" s="96"/>
      <c r="BL288" s="96"/>
      <c r="BM288" s="96"/>
      <c r="BN288" s="96"/>
      <c r="BO288" s="96"/>
      <c r="BP288" s="96"/>
      <c r="BQ288" s="96"/>
      <c r="BR288" s="96"/>
      <c r="BS288" s="96"/>
      <c r="BT288" s="96"/>
      <c r="BU288" s="96"/>
      <c r="BV288" s="96"/>
      <c r="BW288" s="96"/>
      <c r="BX288" s="96"/>
      <c r="BY288" s="96"/>
      <c r="BZ288" s="96"/>
      <c r="CA288" s="96"/>
      <c r="CB288" s="96"/>
      <c r="CC288" s="96"/>
      <c r="CD288" s="96"/>
    </row>
    <row r="289" spans="1:82" s="97" customFormat="1" ht="38.25">
      <c r="A289" s="42" t="s">
        <v>799</v>
      </c>
      <c r="B289" s="42" t="s">
        <v>177</v>
      </c>
      <c r="C289" s="42" t="s">
        <v>800</v>
      </c>
      <c r="D289" s="98" t="s">
        <v>801</v>
      </c>
      <c r="E289" s="99" t="s">
        <v>185</v>
      </c>
      <c r="F289" s="42">
        <v>1</v>
      </c>
      <c r="G289" s="100">
        <f t="shared" si="39"/>
        <v>0.26369999999999999</v>
      </c>
      <c r="H289" s="101">
        <v>0</v>
      </c>
      <c r="I289" s="43">
        <f t="shared" si="40"/>
        <v>0</v>
      </c>
      <c r="J289" s="43">
        <f t="shared" si="41"/>
        <v>0</v>
      </c>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6"/>
      <c r="AN289" s="96"/>
      <c r="AO289" s="96"/>
      <c r="AP289" s="96"/>
      <c r="AQ289" s="96"/>
      <c r="AR289" s="96"/>
      <c r="AS289" s="96"/>
      <c r="AT289" s="96"/>
      <c r="AU289" s="96"/>
      <c r="AV289" s="96"/>
      <c r="AW289" s="96"/>
      <c r="AX289" s="96"/>
      <c r="AY289" s="96"/>
      <c r="AZ289" s="96"/>
      <c r="BA289" s="96"/>
      <c r="BB289" s="96"/>
      <c r="BC289" s="96"/>
      <c r="BD289" s="96"/>
      <c r="BE289" s="96"/>
      <c r="BF289" s="96"/>
      <c r="BG289" s="96"/>
      <c r="BH289" s="96"/>
      <c r="BI289" s="96"/>
      <c r="BJ289" s="96"/>
      <c r="BK289" s="96"/>
      <c r="BL289" s="96"/>
      <c r="BM289" s="96"/>
      <c r="BN289" s="96"/>
      <c r="BO289" s="96"/>
      <c r="BP289" s="96"/>
      <c r="BQ289" s="96"/>
      <c r="BR289" s="96"/>
      <c r="BS289" s="96"/>
      <c r="BT289" s="96"/>
      <c r="BU289" s="96"/>
      <c r="BV289" s="96"/>
      <c r="BW289" s="96"/>
      <c r="BX289" s="96"/>
      <c r="BY289" s="96"/>
      <c r="BZ289" s="96"/>
      <c r="CA289" s="96"/>
      <c r="CB289" s="96"/>
      <c r="CC289" s="96"/>
      <c r="CD289" s="96"/>
    </row>
    <row r="290" spans="1:82" s="97" customFormat="1" ht="38.25">
      <c r="A290" s="42" t="s">
        <v>802</v>
      </c>
      <c r="B290" s="42" t="s">
        <v>177</v>
      </c>
      <c r="C290" s="42" t="s">
        <v>803</v>
      </c>
      <c r="D290" s="98" t="s">
        <v>804</v>
      </c>
      <c r="E290" s="99" t="s">
        <v>185</v>
      </c>
      <c r="F290" s="42">
        <v>1</v>
      </c>
      <c r="G290" s="100">
        <f t="shared" si="39"/>
        <v>0.26369999999999999</v>
      </c>
      <c r="H290" s="101">
        <v>0</v>
      </c>
      <c r="I290" s="43">
        <f t="shared" si="40"/>
        <v>0</v>
      </c>
      <c r="J290" s="43">
        <f t="shared" si="41"/>
        <v>0</v>
      </c>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c r="BJ290" s="96"/>
      <c r="BK290" s="96"/>
      <c r="BL290" s="96"/>
      <c r="BM290" s="96"/>
      <c r="BN290" s="96"/>
      <c r="BO290" s="96"/>
      <c r="BP290" s="96"/>
      <c r="BQ290" s="96"/>
      <c r="BR290" s="96"/>
      <c r="BS290" s="96"/>
      <c r="BT290" s="96"/>
      <c r="BU290" s="96"/>
      <c r="BV290" s="96"/>
      <c r="BW290" s="96"/>
      <c r="BX290" s="96"/>
      <c r="BY290" s="96"/>
      <c r="BZ290" s="96"/>
      <c r="CA290" s="96"/>
      <c r="CB290" s="96"/>
      <c r="CC290" s="96"/>
      <c r="CD290" s="96"/>
    </row>
    <row r="291" spans="1:82" s="97" customFormat="1">
      <c r="A291" s="90"/>
      <c r="B291" s="90"/>
      <c r="C291" s="90" t="s">
        <v>100</v>
      </c>
      <c r="D291" s="91" t="s">
        <v>101</v>
      </c>
      <c r="E291" s="91"/>
      <c r="F291" s="90"/>
      <c r="G291" s="90"/>
      <c r="H291" s="93"/>
      <c r="I291" s="90"/>
      <c r="J291" s="94">
        <f>SUM(J292:J301)</f>
        <v>0</v>
      </c>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6"/>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6"/>
      <c r="BR291" s="96"/>
      <c r="BS291" s="96"/>
      <c r="BT291" s="96"/>
      <c r="BU291" s="96"/>
      <c r="BV291" s="96"/>
      <c r="BW291" s="96"/>
      <c r="BX291" s="96"/>
      <c r="BY291" s="96"/>
      <c r="BZ291" s="96"/>
      <c r="CA291" s="96"/>
      <c r="CB291" s="96"/>
      <c r="CC291" s="96"/>
      <c r="CD291" s="96"/>
    </row>
    <row r="292" spans="1:82" s="97" customFormat="1" ht="25.5">
      <c r="A292" s="42" t="s">
        <v>805</v>
      </c>
      <c r="B292" s="42" t="s">
        <v>177</v>
      </c>
      <c r="C292" s="42" t="s">
        <v>806</v>
      </c>
      <c r="D292" s="98" t="s">
        <v>807</v>
      </c>
      <c r="E292" s="99" t="s">
        <v>222</v>
      </c>
      <c r="F292" s="42">
        <v>58.61</v>
      </c>
      <c r="G292" s="100">
        <f t="shared" ref="G292:G301" si="42">$J$3</f>
        <v>0.26369999999999999</v>
      </c>
      <c r="H292" s="101">
        <v>0</v>
      </c>
      <c r="I292" s="43">
        <f t="shared" ref="I292:I301" si="43">TRUNC((H292+(H292*G292)),2)</f>
        <v>0</v>
      </c>
      <c r="J292" s="43">
        <f t="shared" ref="J292:J301" si="44">TRUNC((F292*I292),2)</f>
        <v>0</v>
      </c>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6"/>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6"/>
      <c r="BR292" s="96"/>
      <c r="BS292" s="96"/>
      <c r="BT292" s="96"/>
      <c r="BU292" s="96"/>
      <c r="BV292" s="96"/>
      <c r="BW292" s="96"/>
      <c r="BX292" s="96"/>
      <c r="BY292" s="96"/>
      <c r="BZ292" s="96"/>
      <c r="CA292" s="96"/>
      <c r="CB292" s="96"/>
      <c r="CC292" s="96"/>
      <c r="CD292" s="96"/>
    </row>
    <row r="293" spans="1:82" s="97" customFormat="1" ht="25.5">
      <c r="A293" s="42" t="s">
        <v>808</v>
      </c>
      <c r="B293" s="42" t="s">
        <v>182</v>
      </c>
      <c r="C293" s="42" t="s">
        <v>809</v>
      </c>
      <c r="D293" s="98" t="s">
        <v>810</v>
      </c>
      <c r="E293" s="99" t="s">
        <v>222</v>
      </c>
      <c r="F293" s="42">
        <v>159.80000000000001</v>
      </c>
      <c r="G293" s="100">
        <f t="shared" si="42"/>
        <v>0.26369999999999999</v>
      </c>
      <c r="H293" s="101">
        <v>0</v>
      </c>
      <c r="I293" s="43">
        <f t="shared" si="43"/>
        <v>0</v>
      </c>
      <c r="J293" s="43">
        <f t="shared" si="44"/>
        <v>0</v>
      </c>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6"/>
      <c r="AN293" s="96"/>
      <c r="AO293" s="96"/>
      <c r="AP293" s="96"/>
      <c r="AQ293" s="96"/>
      <c r="AR293" s="96"/>
      <c r="AS293" s="96"/>
      <c r="AT293" s="96"/>
      <c r="AU293" s="96"/>
      <c r="AV293" s="96"/>
      <c r="AW293" s="96"/>
      <c r="AX293" s="96"/>
      <c r="AY293" s="96"/>
      <c r="AZ293" s="96"/>
      <c r="BA293" s="96"/>
      <c r="BB293" s="96"/>
      <c r="BC293" s="96"/>
      <c r="BD293" s="96"/>
      <c r="BE293" s="96"/>
      <c r="BF293" s="96"/>
      <c r="BG293" s="96"/>
      <c r="BH293" s="96"/>
      <c r="BI293" s="96"/>
      <c r="BJ293" s="96"/>
      <c r="BK293" s="96"/>
      <c r="BL293" s="96"/>
      <c r="BM293" s="96"/>
      <c r="BN293" s="96"/>
      <c r="BO293" s="96"/>
      <c r="BP293" s="96"/>
      <c r="BQ293" s="96"/>
      <c r="BR293" s="96"/>
      <c r="BS293" s="96"/>
      <c r="BT293" s="96"/>
      <c r="BU293" s="96"/>
      <c r="BV293" s="96"/>
      <c r="BW293" s="96"/>
      <c r="BX293" s="96"/>
      <c r="BY293" s="96"/>
      <c r="BZ293" s="96"/>
      <c r="CA293" s="96"/>
      <c r="CB293" s="96"/>
      <c r="CC293" s="96"/>
      <c r="CD293" s="96"/>
    </row>
    <row r="294" spans="1:82" s="97" customFormat="1" ht="38.25">
      <c r="A294" s="42" t="s">
        <v>811</v>
      </c>
      <c r="B294" s="42" t="s">
        <v>177</v>
      </c>
      <c r="C294" s="42" t="s">
        <v>812</v>
      </c>
      <c r="D294" s="98" t="s">
        <v>813</v>
      </c>
      <c r="E294" s="99" t="s">
        <v>222</v>
      </c>
      <c r="F294" s="42">
        <v>272.67</v>
      </c>
      <c r="G294" s="100">
        <f t="shared" si="42"/>
        <v>0.26369999999999999</v>
      </c>
      <c r="H294" s="101">
        <v>0</v>
      </c>
      <c r="I294" s="43">
        <f t="shared" si="43"/>
        <v>0</v>
      </c>
      <c r="J294" s="43">
        <f t="shared" si="44"/>
        <v>0</v>
      </c>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6"/>
      <c r="AN294" s="96"/>
      <c r="AO294" s="96"/>
      <c r="AP294" s="96"/>
      <c r="AQ294" s="96"/>
      <c r="AR294" s="96"/>
      <c r="AS294" s="96"/>
      <c r="AT294" s="96"/>
      <c r="AU294" s="96"/>
      <c r="AV294" s="96"/>
      <c r="AW294" s="96"/>
      <c r="AX294" s="96"/>
      <c r="AY294" s="96"/>
      <c r="AZ294" s="96"/>
      <c r="BA294" s="96"/>
      <c r="BB294" s="96"/>
      <c r="BC294" s="96"/>
      <c r="BD294" s="96"/>
      <c r="BE294" s="96"/>
      <c r="BF294" s="96"/>
      <c r="BG294" s="96"/>
      <c r="BH294" s="96"/>
      <c r="BI294" s="96"/>
      <c r="BJ294" s="96"/>
      <c r="BK294" s="96"/>
      <c r="BL294" s="96"/>
      <c r="BM294" s="96"/>
      <c r="BN294" s="96"/>
      <c r="BO294" s="96"/>
      <c r="BP294" s="96"/>
      <c r="BQ294" s="96"/>
      <c r="BR294" s="96"/>
      <c r="BS294" s="96"/>
      <c r="BT294" s="96"/>
      <c r="BU294" s="96"/>
      <c r="BV294" s="96"/>
      <c r="BW294" s="96"/>
      <c r="BX294" s="96"/>
      <c r="BY294" s="96"/>
      <c r="BZ294" s="96"/>
      <c r="CA294" s="96"/>
      <c r="CB294" s="96"/>
      <c r="CC294" s="96"/>
      <c r="CD294" s="96"/>
    </row>
    <row r="295" spans="1:82" s="97" customFormat="1" ht="38.25">
      <c r="A295" s="42" t="s">
        <v>814</v>
      </c>
      <c r="B295" s="42" t="s">
        <v>177</v>
      </c>
      <c r="C295" s="42" t="s">
        <v>815</v>
      </c>
      <c r="D295" s="98" t="s">
        <v>816</v>
      </c>
      <c r="E295" s="99" t="s">
        <v>222</v>
      </c>
      <c r="F295" s="42">
        <v>53.73</v>
      </c>
      <c r="G295" s="100">
        <f t="shared" si="42"/>
        <v>0.26369999999999999</v>
      </c>
      <c r="H295" s="101">
        <v>0</v>
      </c>
      <c r="I295" s="43">
        <f t="shared" si="43"/>
        <v>0</v>
      </c>
      <c r="J295" s="43">
        <f t="shared" si="44"/>
        <v>0</v>
      </c>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96"/>
      <c r="CB295" s="96"/>
      <c r="CC295" s="96"/>
      <c r="CD295" s="96"/>
    </row>
    <row r="296" spans="1:82" s="97" customFormat="1" ht="38.25">
      <c r="A296" s="42" t="s">
        <v>817</v>
      </c>
      <c r="B296" s="42" t="s">
        <v>177</v>
      </c>
      <c r="C296" s="42" t="s">
        <v>818</v>
      </c>
      <c r="D296" s="98" t="s">
        <v>819</v>
      </c>
      <c r="E296" s="99" t="s">
        <v>185</v>
      </c>
      <c r="F296" s="42">
        <v>7</v>
      </c>
      <c r="G296" s="100">
        <f t="shared" si="42"/>
        <v>0.26369999999999999</v>
      </c>
      <c r="H296" s="101">
        <v>0</v>
      </c>
      <c r="I296" s="43">
        <f t="shared" si="43"/>
        <v>0</v>
      </c>
      <c r="J296" s="43">
        <f t="shared" si="44"/>
        <v>0</v>
      </c>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96"/>
      <c r="CB296" s="96"/>
      <c r="CC296" s="96"/>
      <c r="CD296" s="96"/>
    </row>
    <row r="297" spans="1:82" s="97" customFormat="1" ht="38.25">
      <c r="A297" s="42" t="s">
        <v>820</v>
      </c>
      <c r="B297" s="42" t="s">
        <v>177</v>
      </c>
      <c r="C297" s="42" t="s">
        <v>821</v>
      </c>
      <c r="D297" s="98" t="s">
        <v>822</v>
      </c>
      <c r="E297" s="99" t="s">
        <v>185</v>
      </c>
      <c r="F297" s="42">
        <v>3</v>
      </c>
      <c r="G297" s="100">
        <f t="shared" si="42"/>
        <v>0.26369999999999999</v>
      </c>
      <c r="H297" s="101">
        <v>0</v>
      </c>
      <c r="I297" s="43">
        <f t="shared" si="43"/>
        <v>0</v>
      </c>
      <c r="J297" s="43">
        <f t="shared" si="44"/>
        <v>0</v>
      </c>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6"/>
      <c r="AN297" s="96"/>
      <c r="AO297" s="96"/>
      <c r="AP297" s="96"/>
      <c r="AQ297" s="96"/>
      <c r="AR297" s="96"/>
      <c r="AS297" s="96"/>
      <c r="AT297" s="96"/>
      <c r="AU297" s="96"/>
      <c r="AV297" s="96"/>
      <c r="AW297" s="96"/>
      <c r="AX297" s="96"/>
      <c r="AY297" s="96"/>
      <c r="AZ297" s="96"/>
      <c r="BA297" s="96"/>
      <c r="BB297" s="96"/>
      <c r="BC297" s="96"/>
      <c r="BD297" s="96"/>
      <c r="BE297" s="96"/>
      <c r="BF297" s="96"/>
      <c r="BG297" s="96"/>
      <c r="BH297" s="96"/>
      <c r="BI297" s="96"/>
      <c r="BJ297" s="96"/>
      <c r="BK297" s="96"/>
      <c r="BL297" s="96"/>
      <c r="BM297" s="96"/>
      <c r="BN297" s="96"/>
      <c r="BO297" s="96"/>
      <c r="BP297" s="96"/>
      <c r="BQ297" s="96"/>
      <c r="BR297" s="96"/>
      <c r="BS297" s="96"/>
      <c r="BT297" s="96"/>
      <c r="BU297" s="96"/>
      <c r="BV297" s="96"/>
      <c r="BW297" s="96"/>
      <c r="BX297" s="96"/>
      <c r="BY297" s="96"/>
      <c r="BZ297" s="96"/>
      <c r="CA297" s="96"/>
      <c r="CB297" s="96"/>
      <c r="CC297" s="96"/>
      <c r="CD297" s="96"/>
    </row>
    <row r="298" spans="1:82" s="97" customFormat="1" ht="38.25">
      <c r="A298" s="42" t="s">
        <v>823</v>
      </c>
      <c r="B298" s="42" t="s">
        <v>177</v>
      </c>
      <c r="C298" s="42" t="s">
        <v>824</v>
      </c>
      <c r="D298" s="98" t="s">
        <v>825</v>
      </c>
      <c r="E298" s="99" t="s">
        <v>185</v>
      </c>
      <c r="F298" s="42">
        <v>4</v>
      </c>
      <c r="G298" s="100">
        <f t="shared" si="42"/>
        <v>0.26369999999999999</v>
      </c>
      <c r="H298" s="101">
        <v>0</v>
      </c>
      <c r="I298" s="43">
        <f t="shared" si="43"/>
        <v>0</v>
      </c>
      <c r="J298" s="43">
        <f t="shared" si="44"/>
        <v>0</v>
      </c>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6"/>
      <c r="AN298" s="96"/>
      <c r="AO298" s="96"/>
      <c r="AP298" s="96"/>
      <c r="AQ298" s="96"/>
      <c r="AR298" s="96"/>
      <c r="AS298" s="96"/>
      <c r="AT298" s="96"/>
      <c r="AU298" s="96"/>
      <c r="AV298" s="96"/>
      <c r="AW298" s="96"/>
      <c r="AX298" s="96"/>
      <c r="AY298" s="96"/>
      <c r="AZ298" s="96"/>
      <c r="BA298" s="96"/>
      <c r="BB298" s="96"/>
      <c r="BC298" s="96"/>
      <c r="BD298" s="96"/>
      <c r="BE298" s="96"/>
      <c r="BF298" s="96"/>
      <c r="BG298" s="96"/>
      <c r="BH298" s="96"/>
      <c r="BI298" s="96"/>
      <c r="BJ298" s="96"/>
      <c r="BK298" s="96"/>
      <c r="BL298" s="96"/>
      <c r="BM298" s="96"/>
      <c r="BN298" s="96"/>
      <c r="BO298" s="96"/>
      <c r="BP298" s="96"/>
      <c r="BQ298" s="96"/>
      <c r="BR298" s="96"/>
      <c r="BS298" s="96"/>
      <c r="BT298" s="96"/>
      <c r="BU298" s="96"/>
      <c r="BV298" s="96"/>
      <c r="BW298" s="96"/>
      <c r="BX298" s="96"/>
      <c r="BY298" s="96"/>
      <c r="BZ298" s="96"/>
      <c r="CA298" s="96"/>
      <c r="CB298" s="96"/>
      <c r="CC298" s="96"/>
      <c r="CD298" s="96"/>
    </row>
    <row r="299" spans="1:82" s="97" customFormat="1" ht="63.75">
      <c r="A299" s="42" t="s">
        <v>826</v>
      </c>
      <c r="B299" s="42" t="s">
        <v>700</v>
      </c>
      <c r="C299" s="42" t="s">
        <v>827</v>
      </c>
      <c r="D299" s="98" t="s">
        <v>828</v>
      </c>
      <c r="E299" s="99" t="s">
        <v>563</v>
      </c>
      <c r="F299" s="42">
        <v>15</v>
      </c>
      <c r="G299" s="100">
        <f t="shared" si="42"/>
        <v>0.26369999999999999</v>
      </c>
      <c r="H299" s="101">
        <v>0</v>
      </c>
      <c r="I299" s="43">
        <f t="shared" si="43"/>
        <v>0</v>
      </c>
      <c r="J299" s="43">
        <f t="shared" si="44"/>
        <v>0</v>
      </c>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6"/>
      <c r="AN299" s="96"/>
      <c r="AO299" s="96"/>
      <c r="AP299" s="96"/>
      <c r="AQ299" s="96"/>
      <c r="AR299" s="96"/>
      <c r="AS299" s="96"/>
      <c r="AT299" s="96"/>
      <c r="AU299" s="96"/>
      <c r="AV299" s="96"/>
      <c r="AW299" s="96"/>
      <c r="AX299" s="96"/>
      <c r="AY299" s="96"/>
      <c r="AZ299" s="96"/>
      <c r="BA299" s="96"/>
      <c r="BB299" s="96"/>
      <c r="BC299" s="96"/>
      <c r="BD299" s="96"/>
      <c r="BE299" s="96"/>
      <c r="BF299" s="96"/>
      <c r="BG299" s="96"/>
      <c r="BH299" s="96"/>
      <c r="BI299" s="96"/>
      <c r="BJ299" s="96"/>
      <c r="BK299" s="96"/>
      <c r="BL299" s="96"/>
      <c r="BM299" s="96"/>
      <c r="BN299" s="96"/>
      <c r="BO299" s="96"/>
      <c r="BP299" s="96"/>
      <c r="BQ299" s="96"/>
      <c r="BR299" s="96"/>
      <c r="BS299" s="96"/>
      <c r="BT299" s="96"/>
      <c r="BU299" s="96"/>
      <c r="BV299" s="96"/>
      <c r="BW299" s="96"/>
      <c r="BX299" s="96"/>
      <c r="BY299" s="96"/>
      <c r="BZ299" s="96"/>
      <c r="CA299" s="96"/>
      <c r="CB299" s="96"/>
      <c r="CC299" s="96"/>
      <c r="CD299" s="96"/>
    </row>
    <row r="300" spans="1:82" s="97" customFormat="1" ht="25.5">
      <c r="A300" s="42" t="s">
        <v>790</v>
      </c>
      <c r="B300" s="42" t="s">
        <v>182</v>
      </c>
      <c r="C300" s="42" t="s">
        <v>829</v>
      </c>
      <c r="D300" s="98" t="s">
        <v>792</v>
      </c>
      <c r="E300" s="99" t="s">
        <v>185</v>
      </c>
      <c r="F300" s="42">
        <v>14</v>
      </c>
      <c r="G300" s="100">
        <f t="shared" si="42"/>
        <v>0.26369999999999999</v>
      </c>
      <c r="H300" s="101">
        <v>0</v>
      </c>
      <c r="I300" s="43">
        <f t="shared" si="43"/>
        <v>0</v>
      </c>
      <c r="J300" s="43">
        <f t="shared" si="44"/>
        <v>0</v>
      </c>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6"/>
      <c r="AN300" s="96"/>
      <c r="AO300" s="96"/>
      <c r="AP300" s="96"/>
      <c r="AQ300" s="96"/>
      <c r="AR300" s="96"/>
      <c r="AS300" s="96"/>
      <c r="AT300" s="96"/>
      <c r="AU300" s="96"/>
      <c r="AV300" s="96"/>
      <c r="AW300" s="96"/>
      <c r="AX300" s="96"/>
      <c r="AY300" s="96"/>
      <c r="AZ300" s="96"/>
      <c r="BA300" s="96"/>
      <c r="BB300" s="96"/>
      <c r="BC300" s="96"/>
      <c r="BD300" s="96"/>
      <c r="BE300" s="96"/>
      <c r="BF300" s="96"/>
      <c r="BG300" s="96"/>
      <c r="BH300" s="96"/>
      <c r="BI300" s="96"/>
      <c r="BJ300" s="96"/>
      <c r="BK300" s="96"/>
      <c r="BL300" s="96"/>
      <c r="BM300" s="96"/>
      <c r="BN300" s="96"/>
      <c r="BO300" s="96"/>
      <c r="BP300" s="96"/>
      <c r="BQ300" s="96"/>
      <c r="BR300" s="96"/>
      <c r="BS300" s="96"/>
      <c r="BT300" s="96"/>
      <c r="BU300" s="96"/>
      <c r="BV300" s="96"/>
      <c r="BW300" s="96"/>
      <c r="BX300" s="96"/>
      <c r="BY300" s="96"/>
      <c r="BZ300" s="96"/>
      <c r="CA300" s="96"/>
      <c r="CB300" s="96"/>
      <c r="CC300" s="96"/>
      <c r="CD300" s="96"/>
    </row>
    <row r="301" spans="1:82" s="97" customFormat="1" ht="25.5">
      <c r="A301" s="42" t="s">
        <v>793</v>
      </c>
      <c r="B301" s="42" t="s">
        <v>177</v>
      </c>
      <c r="C301" s="42" t="s">
        <v>830</v>
      </c>
      <c r="D301" s="98" t="s">
        <v>795</v>
      </c>
      <c r="E301" s="99" t="s">
        <v>211</v>
      </c>
      <c r="F301" s="42">
        <v>36.07</v>
      </c>
      <c r="G301" s="104">
        <f t="shared" si="42"/>
        <v>0.26369999999999999</v>
      </c>
      <c r="H301" s="101">
        <v>0</v>
      </c>
      <c r="I301" s="43">
        <f t="shared" si="43"/>
        <v>0</v>
      </c>
      <c r="J301" s="43">
        <f t="shared" si="44"/>
        <v>0</v>
      </c>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6"/>
      <c r="AN301" s="96"/>
      <c r="AO301" s="96"/>
      <c r="AP301" s="96"/>
      <c r="AQ301" s="96"/>
      <c r="AR301" s="96"/>
      <c r="AS301" s="96"/>
      <c r="AT301" s="96"/>
      <c r="AU301" s="96"/>
      <c r="AV301" s="96"/>
      <c r="AW301" s="96"/>
      <c r="AX301" s="96"/>
      <c r="AY301" s="96"/>
      <c r="AZ301" s="96"/>
      <c r="BA301" s="96"/>
      <c r="BB301" s="96"/>
      <c r="BC301" s="96"/>
      <c r="BD301" s="96"/>
      <c r="BE301" s="96"/>
      <c r="BF301" s="96"/>
      <c r="BG301" s="96"/>
      <c r="BH301" s="96"/>
      <c r="BI301" s="96"/>
      <c r="BJ301" s="96"/>
      <c r="BK301" s="96"/>
      <c r="BL301" s="96"/>
      <c r="BM301" s="96"/>
      <c r="BN301" s="96"/>
      <c r="BO301" s="96"/>
      <c r="BP301" s="96"/>
      <c r="BQ301" s="96"/>
      <c r="BR301" s="96"/>
      <c r="BS301" s="96"/>
      <c r="BT301" s="96"/>
      <c r="BU301" s="96"/>
      <c r="BV301" s="96"/>
      <c r="BW301" s="96"/>
      <c r="BX301" s="96"/>
      <c r="BY301" s="96"/>
      <c r="BZ301" s="96"/>
      <c r="CA301" s="96"/>
      <c r="CB301" s="96"/>
      <c r="CC301" s="96"/>
      <c r="CD301" s="96"/>
    </row>
    <row r="302" spans="1:82" s="97" customFormat="1">
      <c r="A302" s="90"/>
      <c r="B302" s="90"/>
      <c r="C302" s="90" t="s">
        <v>102</v>
      </c>
      <c r="D302" s="91" t="s">
        <v>103</v>
      </c>
      <c r="E302" s="91"/>
      <c r="F302" s="90"/>
      <c r="G302" s="90"/>
      <c r="H302" s="93"/>
      <c r="I302" s="90"/>
      <c r="J302" s="94">
        <f>J303+J305</f>
        <v>0</v>
      </c>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L302" s="95"/>
      <c r="AM302" s="96"/>
      <c r="AN302" s="96"/>
      <c r="AO302" s="96"/>
      <c r="AP302" s="96"/>
      <c r="AQ302" s="96"/>
      <c r="AR302" s="96"/>
      <c r="AS302" s="96"/>
      <c r="AT302" s="96"/>
      <c r="AU302" s="96"/>
      <c r="AV302" s="96"/>
      <c r="AW302" s="96"/>
      <c r="AX302" s="96"/>
      <c r="AY302" s="96"/>
      <c r="AZ302" s="96"/>
      <c r="BA302" s="96"/>
      <c r="BB302" s="96"/>
      <c r="BC302" s="96"/>
      <c r="BD302" s="96"/>
      <c r="BE302" s="96"/>
      <c r="BF302" s="96"/>
      <c r="BG302" s="96"/>
      <c r="BH302" s="96"/>
      <c r="BI302" s="96"/>
      <c r="BJ302" s="96"/>
      <c r="BK302" s="96"/>
      <c r="BL302" s="96"/>
      <c r="BM302" s="96"/>
      <c r="BN302" s="96"/>
      <c r="BO302" s="96"/>
      <c r="BP302" s="96"/>
      <c r="BQ302" s="96"/>
      <c r="BR302" s="96"/>
      <c r="BS302" s="96"/>
      <c r="BT302" s="96"/>
      <c r="BU302" s="96"/>
      <c r="BV302" s="96"/>
      <c r="BW302" s="96"/>
      <c r="BX302" s="96"/>
      <c r="BY302" s="96"/>
      <c r="BZ302" s="96"/>
      <c r="CA302" s="96"/>
      <c r="CB302" s="96"/>
      <c r="CC302" s="96"/>
      <c r="CD302" s="96"/>
    </row>
    <row r="303" spans="1:82" s="97" customFormat="1">
      <c r="A303" s="90"/>
      <c r="B303" s="90"/>
      <c r="C303" s="90" t="s">
        <v>104</v>
      </c>
      <c r="D303" s="91" t="s">
        <v>105</v>
      </c>
      <c r="E303" s="91"/>
      <c r="F303" s="90"/>
      <c r="G303" s="90"/>
      <c r="H303" s="93"/>
      <c r="I303" s="90"/>
      <c r="J303" s="94">
        <f>J304</f>
        <v>0</v>
      </c>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6"/>
      <c r="AN303" s="96"/>
      <c r="AO303" s="96"/>
      <c r="AP303" s="96"/>
      <c r="AQ303" s="96"/>
      <c r="AR303" s="96"/>
      <c r="AS303" s="96"/>
      <c r="AT303" s="96"/>
      <c r="AU303" s="96"/>
      <c r="AV303" s="96"/>
      <c r="AW303" s="96"/>
      <c r="AX303" s="96"/>
      <c r="AY303" s="96"/>
      <c r="AZ303" s="96"/>
      <c r="BA303" s="96"/>
      <c r="BB303" s="96"/>
      <c r="BC303" s="96"/>
      <c r="BD303" s="96"/>
      <c r="BE303" s="96"/>
      <c r="BF303" s="96"/>
      <c r="BG303" s="96"/>
      <c r="BH303" s="96"/>
      <c r="BI303" s="96"/>
      <c r="BJ303" s="96"/>
      <c r="BK303" s="96"/>
      <c r="BL303" s="96"/>
      <c r="BM303" s="96"/>
      <c r="BN303" s="96"/>
      <c r="BO303" s="96"/>
      <c r="BP303" s="96"/>
      <c r="BQ303" s="96"/>
      <c r="BR303" s="96"/>
      <c r="BS303" s="96"/>
      <c r="BT303" s="96"/>
      <c r="BU303" s="96"/>
      <c r="BV303" s="96"/>
      <c r="BW303" s="96"/>
      <c r="BX303" s="96"/>
      <c r="BY303" s="96"/>
      <c r="BZ303" s="96"/>
      <c r="CA303" s="96"/>
      <c r="CB303" s="96"/>
      <c r="CC303" s="96"/>
      <c r="CD303" s="96"/>
    </row>
    <row r="304" spans="1:82" s="97" customFormat="1">
      <c r="A304" s="42" t="s">
        <v>831</v>
      </c>
      <c r="B304" s="42" t="s">
        <v>182</v>
      </c>
      <c r="C304" s="42" t="s">
        <v>832</v>
      </c>
      <c r="D304" s="98" t="s">
        <v>833</v>
      </c>
      <c r="E304" s="99" t="s">
        <v>185</v>
      </c>
      <c r="F304" s="42">
        <v>1</v>
      </c>
      <c r="G304" s="100">
        <f>$J$3</f>
        <v>0.26369999999999999</v>
      </c>
      <c r="H304" s="101">
        <v>0</v>
      </c>
      <c r="I304" s="43">
        <f>TRUNC((H304+(H304*G304)),2)</f>
        <v>0</v>
      </c>
      <c r="J304" s="43">
        <f>TRUNC((F304*I304),2)</f>
        <v>0</v>
      </c>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6"/>
      <c r="AN304" s="96"/>
      <c r="AO304" s="96"/>
      <c r="AP304" s="96"/>
      <c r="AQ304" s="96"/>
      <c r="AR304" s="96"/>
      <c r="AS304" s="96"/>
      <c r="AT304" s="96"/>
      <c r="AU304" s="96"/>
      <c r="AV304" s="96"/>
      <c r="AW304" s="96"/>
      <c r="AX304" s="96"/>
      <c r="AY304" s="96"/>
      <c r="AZ304" s="96"/>
      <c r="BA304" s="96"/>
      <c r="BB304" s="96"/>
      <c r="BC304" s="96"/>
      <c r="BD304" s="96"/>
      <c r="BE304" s="96"/>
      <c r="BF304" s="96"/>
      <c r="BG304" s="96"/>
      <c r="BH304" s="96"/>
      <c r="BI304" s="96"/>
      <c r="BJ304" s="96"/>
      <c r="BK304" s="96"/>
      <c r="BL304" s="96"/>
      <c r="BM304" s="96"/>
      <c r="BN304" s="96"/>
      <c r="BO304" s="96"/>
      <c r="BP304" s="96"/>
      <c r="BQ304" s="96"/>
      <c r="BR304" s="96"/>
      <c r="BS304" s="96"/>
      <c r="BT304" s="96"/>
      <c r="BU304" s="96"/>
      <c r="BV304" s="96"/>
      <c r="BW304" s="96"/>
      <c r="BX304" s="96"/>
      <c r="BY304" s="96"/>
      <c r="BZ304" s="96"/>
      <c r="CA304" s="96"/>
      <c r="CB304" s="96"/>
      <c r="CC304" s="96"/>
      <c r="CD304" s="96"/>
    </row>
    <row r="305" spans="1:82" s="97" customFormat="1">
      <c r="A305" s="90"/>
      <c r="B305" s="90"/>
      <c r="C305" s="90" t="s">
        <v>106</v>
      </c>
      <c r="D305" s="91" t="s">
        <v>107</v>
      </c>
      <c r="E305" s="91"/>
      <c r="F305" s="90"/>
      <c r="G305" s="90"/>
      <c r="H305" s="93"/>
      <c r="I305" s="90"/>
      <c r="J305" s="94">
        <f>SUM(J306:J310)</f>
        <v>0</v>
      </c>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6"/>
      <c r="AN305" s="96"/>
      <c r="AO305" s="96"/>
      <c r="AP305" s="96"/>
      <c r="AQ305" s="96"/>
      <c r="AR305" s="96"/>
      <c r="AS305" s="96"/>
      <c r="AT305" s="96"/>
      <c r="AU305" s="96"/>
      <c r="AV305" s="96"/>
      <c r="AW305" s="96"/>
      <c r="AX305" s="96"/>
      <c r="AY305" s="96"/>
      <c r="AZ305" s="96"/>
      <c r="BA305" s="96"/>
      <c r="BB305" s="96"/>
      <c r="BC305" s="96"/>
      <c r="BD305" s="96"/>
      <c r="BE305" s="96"/>
      <c r="BF305" s="96"/>
      <c r="BG305" s="96"/>
      <c r="BH305" s="96"/>
      <c r="BI305" s="96"/>
      <c r="BJ305" s="96"/>
      <c r="BK305" s="96"/>
      <c r="BL305" s="96"/>
      <c r="BM305" s="96"/>
      <c r="BN305" s="96"/>
      <c r="BO305" s="96"/>
      <c r="BP305" s="96"/>
      <c r="BQ305" s="96"/>
      <c r="BR305" s="96"/>
      <c r="BS305" s="96"/>
      <c r="BT305" s="96"/>
      <c r="BU305" s="96"/>
      <c r="BV305" s="96"/>
      <c r="BW305" s="96"/>
      <c r="BX305" s="96"/>
      <c r="BY305" s="96"/>
      <c r="BZ305" s="96"/>
      <c r="CA305" s="96"/>
      <c r="CB305" s="96"/>
      <c r="CC305" s="96"/>
      <c r="CD305" s="96"/>
    </row>
    <row r="306" spans="1:82" s="97" customFormat="1" ht="25.5">
      <c r="A306" s="42" t="s">
        <v>834</v>
      </c>
      <c r="B306" s="42" t="s">
        <v>177</v>
      </c>
      <c r="C306" s="42" t="s">
        <v>835</v>
      </c>
      <c r="D306" s="98" t="s">
        <v>836</v>
      </c>
      <c r="E306" s="99" t="s">
        <v>222</v>
      </c>
      <c r="F306" s="42">
        <v>225.18</v>
      </c>
      <c r="G306" s="100">
        <f>$J$3</f>
        <v>0.26369999999999999</v>
      </c>
      <c r="H306" s="101">
        <v>0</v>
      </c>
      <c r="I306" s="43">
        <f>TRUNC((H306+(H306*G306)),2)</f>
        <v>0</v>
      </c>
      <c r="J306" s="43">
        <f>TRUNC((F306*I306),2)</f>
        <v>0</v>
      </c>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6"/>
      <c r="AN306" s="96"/>
      <c r="AO306" s="96"/>
      <c r="AP306" s="96"/>
      <c r="AQ306" s="96"/>
      <c r="AR306" s="96"/>
      <c r="AS306" s="96"/>
      <c r="AT306" s="96"/>
      <c r="AU306" s="96"/>
      <c r="AV306" s="96"/>
      <c r="AW306" s="96"/>
      <c r="AX306" s="96"/>
      <c r="AY306" s="96"/>
      <c r="AZ306" s="96"/>
      <c r="BA306" s="96"/>
      <c r="BB306" s="96"/>
      <c r="BC306" s="96"/>
      <c r="BD306" s="96"/>
      <c r="BE306" s="96"/>
      <c r="BF306" s="96"/>
      <c r="BG306" s="96"/>
      <c r="BH306" s="96"/>
      <c r="BI306" s="96"/>
      <c r="BJ306" s="96"/>
      <c r="BK306" s="96"/>
      <c r="BL306" s="96"/>
      <c r="BM306" s="96"/>
      <c r="BN306" s="96"/>
      <c r="BO306" s="96"/>
      <c r="BP306" s="96"/>
      <c r="BQ306" s="96"/>
      <c r="BR306" s="96"/>
      <c r="BS306" s="96"/>
      <c r="BT306" s="96"/>
      <c r="BU306" s="96"/>
      <c r="BV306" s="96"/>
      <c r="BW306" s="96"/>
      <c r="BX306" s="96"/>
      <c r="BY306" s="96"/>
      <c r="BZ306" s="96"/>
      <c r="CA306" s="96"/>
      <c r="CB306" s="96"/>
      <c r="CC306" s="96"/>
      <c r="CD306" s="96"/>
    </row>
    <row r="307" spans="1:82" s="97" customFormat="1" ht="25.5">
      <c r="A307" s="42" t="s">
        <v>837</v>
      </c>
      <c r="B307" s="42" t="s">
        <v>177</v>
      </c>
      <c r="C307" s="42" t="s">
        <v>838</v>
      </c>
      <c r="D307" s="98" t="s">
        <v>839</v>
      </c>
      <c r="E307" s="99" t="s">
        <v>222</v>
      </c>
      <c r="F307" s="42">
        <v>51.12</v>
      </c>
      <c r="G307" s="100">
        <f>$J$3</f>
        <v>0.26369999999999999</v>
      </c>
      <c r="H307" s="101">
        <v>0</v>
      </c>
      <c r="I307" s="43">
        <f>TRUNC((H307+(H307*G307)),2)</f>
        <v>0</v>
      </c>
      <c r="J307" s="43">
        <f>TRUNC((F307*I307),2)</f>
        <v>0</v>
      </c>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6"/>
      <c r="AN307" s="96"/>
      <c r="AO307" s="96"/>
      <c r="AP307" s="96"/>
      <c r="AQ307" s="96"/>
      <c r="AR307" s="96"/>
      <c r="AS307" s="96"/>
      <c r="AT307" s="96"/>
      <c r="AU307" s="96"/>
      <c r="AV307" s="96"/>
      <c r="AW307" s="96"/>
      <c r="AX307" s="96"/>
      <c r="AY307" s="96"/>
      <c r="AZ307" s="96"/>
      <c r="BA307" s="96"/>
      <c r="BB307" s="96"/>
      <c r="BC307" s="96"/>
      <c r="BD307" s="96"/>
      <c r="BE307" s="96"/>
      <c r="BF307" s="96"/>
      <c r="BG307" s="96"/>
      <c r="BH307" s="96"/>
      <c r="BI307" s="96"/>
      <c r="BJ307" s="96"/>
      <c r="BK307" s="96"/>
      <c r="BL307" s="96"/>
      <c r="BM307" s="96"/>
      <c r="BN307" s="96"/>
      <c r="BO307" s="96"/>
      <c r="BP307" s="96"/>
      <c r="BQ307" s="96"/>
      <c r="BR307" s="96"/>
      <c r="BS307" s="96"/>
      <c r="BT307" s="96"/>
      <c r="BU307" s="96"/>
      <c r="BV307" s="96"/>
      <c r="BW307" s="96"/>
      <c r="BX307" s="96"/>
      <c r="BY307" s="96"/>
      <c r="BZ307" s="96"/>
      <c r="CA307" s="96"/>
      <c r="CB307" s="96"/>
      <c r="CC307" s="96"/>
      <c r="CD307" s="96"/>
    </row>
    <row r="308" spans="1:82" s="97" customFormat="1" ht="38.25">
      <c r="A308" s="42" t="s">
        <v>586</v>
      </c>
      <c r="B308" s="42" t="s">
        <v>177</v>
      </c>
      <c r="C308" s="42" t="s">
        <v>840</v>
      </c>
      <c r="D308" s="98" t="s">
        <v>588</v>
      </c>
      <c r="E308" s="99" t="s">
        <v>185</v>
      </c>
      <c r="F308" s="42">
        <v>16</v>
      </c>
      <c r="G308" s="100">
        <f>$J$3</f>
        <v>0.26369999999999999</v>
      </c>
      <c r="H308" s="101">
        <v>0</v>
      </c>
      <c r="I308" s="43">
        <f>TRUNC((H308+(H308*G308)),2)</f>
        <v>0</v>
      </c>
      <c r="J308" s="43">
        <f>TRUNC((F308*I308),2)</f>
        <v>0</v>
      </c>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6"/>
      <c r="AN308" s="96"/>
      <c r="AO308" s="96"/>
      <c r="AP308" s="96"/>
      <c r="AQ308" s="96"/>
      <c r="AR308" s="96"/>
      <c r="AS308" s="96"/>
      <c r="AT308" s="96"/>
      <c r="AU308" s="96"/>
      <c r="AV308" s="96"/>
      <c r="AW308" s="96"/>
      <c r="AX308" s="96"/>
      <c r="AY308" s="96"/>
      <c r="AZ308" s="96"/>
      <c r="BA308" s="96"/>
      <c r="BB308" s="96"/>
      <c r="BC308" s="96"/>
      <c r="BD308" s="96"/>
      <c r="BE308" s="96"/>
      <c r="BF308" s="96"/>
      <c r="BG308" s="96"/>
      <c r="BH308" s="96"/>
      <c r="BI308" s="96"/>
      <c r="BJ308" s="96"/>
      <c r="BK308" s="96"/>
      <c r="BL308" s="96"/>
      <c r="BM308" s="96"/>
      <c r="BN308" s="96"/>
      <c r="BO308" s="96"/>
      <c r="BP308" s="96"/>
      <c r="BQ308" s="96"/>
      <c r="BR308" s="96"/>
      <c r="BS308" s="96"/>
      <c r="BT308" s="96"/>
      <c r="BU308" s="96"/>
      <c r="BV308" s="96"/>
      <c r="BW308" s="96"/>
      <c r="BX308" s="96"/>
      <c r="BY308" s="96"/>
      <c r="BZ308" s="96"/>
      <c r="CA308" s="96"/>
      <c r="CB308" s="96"/>
      <c r="CC308" s="96"/>
      <c r="CD308" s="96"/>
    </row>
    <row r="309" spans="1:82" s="97" customFormat="1" ht="38.25">
      <c r="A309" s="42" t="s">
        <v>601</v>
      </c>
      <c r="B309" s="42" t="s">
        <v>177</v>
      </c>
      <c r="C309" s="42" t="s">
        <v>841</v>
      </c>
      <c r="D309" s="98" t="s">
        <v>603</v>
      </c>
      <c r="E309" s="99" t="s">
        <v>185</v>
      </c>
      <c r="F309" s="42">
        <v>61</v>
      </c>
      <c r="G309" s="100">
        <f>$J$3</f>
        <v>0.26369999999999999</v>
      </c>
      <c r="H309" s="101">
        <v>0</v>
      </c>
      <c r="I309" s="43">
        <f>TRUNC((H309+(H309*G309)),2)</f>
        <v>0</v>
      </c>
      <c r="J309" s="43">
        <f>TRUNC((F309*I309),2)</f>
        <v>0</v>
      </c>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L309" s="95"/>
      <c r="AM309" s="96"/>
      <c r="AN309" s="96"/>
      <c r="AO309" s="96"/>
      <c r="AP309" s="96"/>
      <c r="AQ309" s="96"/>
      <c r="AR309" s="96"/>
      <c r="AS309" s="96"/>
      <c r="AT309" s="96"/>
      <c r="AU309" s="96"/>
      <c r="AV309" s="96"/>
      <c r="AW309" s="96"/>
      <c r="AX309" s="96"/>
      <c r="AY309" s="96"/>
      <c r="AZ309" s="96"/>
      <c r="BA309" s="96"/>
      <c r="BB309" s="96"/>
      <c r="BC309" s="96"/>
      <c r="BD309" s="96"/>
      <c r="BE309" s="96"/>
      <c r="BF309" s="96"/>
      <c r="BG309" s="96"/>
      <c r="BH309" s="96"/>
      <c r="BI309" s="96"/>
      <c r="BJ309" s="96"/>
      <c r="BK309" s="96"/>
      <c r="BL309" s="96"/>
      <c r="BM309" s="96"/>
      <c r="BN309" s="96"/>
      <c r="BO309" s="96"/>
      <c r="BP309" s="96"/>
      <c r="BQ309" s="96"/>
      <c r="BR309" s="96"/>
      <c r="BS309" s="96"/>
      <c r="BT309" s="96"/>
      <c r="BU309" s="96"/>
      <c r="BV309" s="96"/>
      <c r="BW309" s="96"/>
      <c r="BX309" s="96"/>
      <c r="BY309" s="96"/>
      <c r="BZ309" s="96"/>
      <c r="CA309" s="96"/>
      <c r="CB309" s="96"/>
      <c r="CC309" s="96"/>
      <c r="CD309" s="96"/>
    </row>
    <row r="310" spans="1:82" s="97" customFormat="1" ht="25.5">
      <c r="A310" s="42" t="s">
        <v>842</v>
      </c>
      <c r="B310" s="42" t="s">
        <v>177</v>
      </c>
      <c r="C310" s="42" t="s">
        <v>843</v>
      </c>
      <c r="D310" s="98" t="s">
        <v>844</v>
      </c>
      <c r="E310" s="99" t="s">
        <v>185</v>
      </c>
      <c r="F310" s="42">
        <v>31</v>
      </c>
      <c r="G310" s="100">
        <f>$J$3</f>
        <v>0.26369999999999999</v>
      </c>
      <c r="H310" s="101">
        <v>0</v>
      </c>
      <c r="I310" s="43">
        <f>TRUNC((H310+(H310*G310)),2)</f>
        <v>0</v>
      </c>
      <c r="J310" s="43">
        <f>TRUNC((F310*I310),2)</f>
        <v>0</v>
      </c>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L310" s="95"/>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BN310" s="96"/>
      <c r="BO310" s="96"/>
      <c r="BP310" s="96"/>
      <c r="BQ310" s="96"/>
      <c r="BR310" s="96"/>
      <c r="BS310" s="96"/>
      <c r="BT310" s="96"/>
      <c r="BU310" s="96"/>
      <c r="BV310" s="96"/>
      <c r="BW310" s="96"/>
      <c r="BX310" s="96"/>
      <c r="BY310" s="96"/>
      <c r="BZ310" s="96"/>
      <c r="CA310" s="96"/>
      <c r="CB310" s="96"/>
      <c r="CC310" s="96"/>
      <c r="CD310" s="96"/>
    </row>
    <row r="311" spans="1:82" s="97" customFormat="1">
      <c r="A311" s="90"/>
      <c r="B311" s="90"/>
      <c r="C311" s="90" t="s">
        <v>108</v>
      </c>
      <c r="D311" s="91" t="s">
        <v>109</v>
      </c>
      <c r="E311" s="91"/>
      <c r="F311" s="90"/>
      <c r="G311" s="90"/>
      <c r="H311" s="93"/>
      <c r="I311" s="90"/>
      <c r="J311" s="94">
        <f>SUM(J312:J317)</f>
        <v>0</v>
      </c>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6"/>
      <c r="AN311" s="96"/>
      <c r="AO311" s="96"/>
      <c r="AP311" s="96"/>
      <c r="AQ311" s="96"/>
      <c r="AR311" s="96"/>
      <c r="AS311" s="96"/>
      <c r="AT311" s="96"/>
      <c r="AU311" s="96"/>
      <c r="AV311" s="96"/>
      <c r="AW311" s="96"/>
      <c r="AX311" s="96"/>
      <c r="AY311" s="96"/>
      <c r="AZ311" s="96"/>
      <c r="BA311" s="96"/>
      <c r="BB311" s="96"/>
      <c r="BC311" s="96"/>
      <c r="BD311" s="96"/>
      <c r="BE311" s="96"/>
      <c r="BF311" s="96"/>
      <c r="BG311" s="96"/>
      <c r="BH311" s="96"/>
      <c r="BI311" s="96"/>
      <c r="BJ311" s="96"/>
      <c r="BK311" s="96"/>
      <c r="BL311" s="96"/>
      <c r="BM311" s="96"/>
      <c r="BN311" s="96"/>
      <c r="BO311" s="96"/>
      <c r="BP311" s="96"/>
      <c r="BQ311" s="96"/>
      <c r="BR311" s="96"/>
      <c r="BS311" s="96"/>
      <c r="BT311" s="96"/>
      <c r="BU311" s="96"/>
      <c r="BV311" s="96"/>
      <c r="BW311" s="96"/>
      <c r="BX311" s="96"/>
      <c r="BY311" s="96"/>
      <c r="BZ311" s="96"/>
      <c r="CA311" s="96"/>
      <c r="CB311" s="96"/>
      <c r="CC311" s="96"/>
      <c r="CD311" s="96"/>
    </row>
    <row r="312" spans="1:82" s="97" customFormat="1">
      <c r="A312" s="42" t="s">
        <v>845</v>
      </c>
      <c r="B312" s="42" t="s">
        <v>639</v>
      </c>
      <c r="C312" s="42" t="s">
        <v>846</v>
      </c>
      <c r="D312" s="98" t="s">
        <v>847</v>
      </c>
      <c r="E312" s="99" t="s">
        <v>185</v>
      </c>
      <c r="F312" s="42">
        <v>80</v>
      </c>
      <c r="G312" s="100">
        <f t="shared" ref="G312:G317" si="45">$J$3</f>
        <v>0.26369999999999999</v>
      </c>
      <c r="H312" s="101">
        <v>0</v>
      </c>
      <c r="I312" s="43">
        <f t="shared" ref="I312:I317" si="46">TRUNC((H312+(H312*G312)),2)</f>
        <v>0</v>
      </c>
      <c r="J312" s="43">
        <f t="shared" ref="J312:J317" si="47">TRUNC((F312*I312),2)</f>
        <v>0</v>
      </c>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L312" s="95"/>
      <c r="AM312" s="96"/>
      <c r="AN312" s="96"/>
      <c r="AO312" s="96"/>
      <c r="AP312" s="96"/>
      <c r="AQ312" s="96"/>
      <c r="AR312" s="96"/>
      <c r="AS312" s="96"/>
      <c r="AT312" s="96"/>
      <c r="AU312" s="96"/>
      <c r="AV312" s="96"/>
      <c r="AW312" s="96"/>
      <c r="AX312" s="96"/>
      <c r="AY312" s="96"/>
      <c r="AZ312" s="96"/>
      <c r="BA312" s="96"/>
      <c r="BB312" s="96"/>
      <c r="BC312" s="96"/>
      <c r="BD312" s="96"/>
      <c r="BE312" s="96"/>
      <c r="BF312" s="96"/>
      <c r="BG312" s="96"/>
      <c r="BH312" s="96"/>
      <c r="BI312" s="96"/>
      <c r="BJ312" s="96"/>
      <c r="BK312" s="96"/>
      <c r="BL312" s="96"/>
      <c r="BM312" s="96"/>
      <c r="BN312" s="96"/>
      <c r="BO312" s="96"/>
      <c r="BP312" s="96"/>
      <c r="BQ312" s="96"/>
      <c r="BR312" s="96"/>
      <c r="BS312" s="96"/>
      <c r="BT312" s="96"/>
      <c r="BU312" s="96"/>
      <c r="BV312" s="96"/>
      <c r="BW312" s="96"/>
      <c r="BX312" s="96"/>
      <c r="BY312" s="96"/>
      <c r="BZ312" s="96"/>
      <c r="CA312" s="96"/>
      <c r="CB312" s="96"/>
      <c r="CC312" s="96"/>
      <c r="CD312" s="96"/>
    </row>
    <row r="313" spans="1:82" s="97" customFormat="1">
      <c r="A313" s="42" t="s">
        <v>848</v>
      </c>
      <c r="B313" s="42" t="s">
        <v>639</v>
      </c>
      <c r="C313" s="42" t="s">
        <v>849</v>
      </c>
      <c r="D313" s="98" t="s">
        <v>850</v>
      </c>
      <c r="E313" s="99" t="s">
        <v>185</v>
      </c>
      <c r="F313" s="42">
        <v>82</v>
      </c>
      <c r="G313" s="100">
        <f t="shared" si="45"/>
        <v>0.26369999999999999</v>
      </c>
      <c r="H313" s="101">
        <v>0</v>
      </c>
      <c r="I313" s="43">
        <f t="shared" si="46"/>
        <v>0</v>
      </c>
      <c r="J313" s="43">
        <f t="shared" si="47"/>
        <v>0</v>
      </c>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L313" s="95"/>
      <c r="AM313" s="96"/>
      <c r="AN313" s="96"/>
      <c r="AO313" s="96"/>
      <c r="AP313" s="96"/>
      <c r="AQ313" s="96"/>
      <c r="AR313" s="96"/>
      <c r="AS313" s="96"/>
      <c r="AT313" s="96"/>
      <c r="AU313" s="96"/>
      <c r="AV313" s="96"/>
      <c r="AW313" s="96"/>
      <c r="AX313" s="96"/>
      <c r="AY313" s="96"/>
      <c r="AZ313" s="96"/>
      <c r="BA313" s="96"/>
      <c r="BB313" s="96"/>
      <c r="BC313" s="96"/>
      <c r="BD313" s="96"/>
      <c r="BE313" s="96"/>
      <c r="BF313" s="96"/>
      <c r="BG313" s="96"/>
      <c r="BH313" s="96"/>
      <c r="BI313" s="96"/>
      <c r="BJ313" s="96"/>
      <c r="BK313" s="96"/>
      <c r="BL313" s="96"/>
      <c r="BM313" s="96"/>
      <c r="BN313" s="96"/>
      <c r="BO313" s="96"/>
      <c r="BP313" s="96"/>
      <c r="BQ313" s="96"/>
      <c r="BR313" s="96"/>
      <c r="BS313" s="96"/>
      <c r="BT313" s="96"/>
      <c r="BU313" s="96"/>
      <c r="BV313" s="96"/>
      <c r="BW313" s="96"/>
      <c r="BX313" s="96"/>
      <c r="BY313" s="96"/>
      <c r="BZ313" s="96"/>
      <c r="CA313" s="96"/>
      <c r="CB313" s="96"/>
      <c r="CC313" s="96"/>
      <c r="CD313" s="96"/>
    </row>
    <row r="314" spans="1:82" s="97" customFormat="1" ht="38.25">
      <c r="A314" s="42" t="s">
        <v>851</v>
      </c>
      <c r="B314" s="42" t="s">
        <v>470</v>
      </c>
      <c r="C314" s="42" t="s">
        <v>852</v>
      </c>
      <c r="D314" s="98" t="s">
        <v>853</v>
      </c>
      <c r="E314" s="99" t="s">
        <v>563</v>
      </c>
      <c r="F314" s="42">
        <v>17</v>
      </c>
      <c r="G314" s="100">
        <f t="shared" si="45"/>
        <v>0.26369999999999999</v>
      </c>
      <c r="H314" s="101">
        <v>0</v>
      </c>
      <c r="I314" s="43">
        <f t="shared" si="46"/>
        <v>0</v>
      </c>
      <c r="J314" s="43">
        <f t="shared" si="47"/>
        <v>0</v>
      </c>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6"/>
      <c r="AN314" s="96"/>
      <c r="AO314" s="96"/>
      <c r="AP314" s="96"/>
      <c r="AQ314" s="96"/>
      <c r="AR314" s="96"/>
      <c r="AS314" s="96"/>
      <c r="AT314" s="96"/>
      <c r="AU314" s="96"/>
      <c r="AV314" s="96"/>
      <c r="AW314" s="96"/>
      <c r="AX314" s="96"/>
      <c r="AY314" s="96"/>
      <c r="AZ314" s="96"/>
      <c r="BA314" s="96"/>
      <c r="BB314" s="96"/>
      <c r="BC314" s="96"/>
      <c r="BD314" s="96"/>
      <c r="BE314" s="96"/>
      <c r="BF314" s="96"/>
      <c r="BG314" s="96"/>
      <c r="BH314" s="96"/>
      <c r="BI314" s="96"/>
      <c r="BJ314" s="96"/>
      <c r="BK314" s="96"/>
      <c r="BL314" s="96"/>
      <c r="BM314" s="96"/>
      <c r="BN314" s="96"/>
      <c r="BO314" s="96"/>
      <c r="BP314" s="96"/>
      <c r="BQ314" s="96"/>
      <c r="BR314" s="96"/>
      <c r="BS314" s="96"/>
      <c r="BT314" s="96"/>
      <c r="BU314" s="96"/>
      <c r="BV314" s="96"/>
      <c r="BW314" s="96"/>
      <c r="BX314" s="96"/>
      <c r="BY314" s="96"/>
      <c r="BZ314" s="96"/>
      <c r="CA314" s="96"/>
      <c r="CB314" s="96"/>
      <c r="CC314" s="96"/>
      <c r="CD314" s="96"/>
    </row>
    <row r="315" spans="1:82" s="97" customFormat="1" ht="38.25">
      <c r="A315" s="42" t="s">
        <v>854</v>
      </c>
      <c r="B315" s="42" t="s">
        <v>855</v>
      </c>
      <c r="C315" s="42" t="s">
        <v>856</v>
      </c>
      <c r="D315" s="98" t="s">
        <v>857</v>
      </c>
      <c r="E315" s="99" t="s">
        <v>185</v>
      </c>
      <c r="F315" s="42">
        <v>16</v>
      </c>
      <c r="G315" s="100">
        <f t="shared" si="45"/>
        <v>0.26369999999999999</v>
      </c>
      <c r="H315" s="101">
        <v>0</v>
      </c>
      <c r="I315" s="43">
        <f t="shared" si="46"/>
        <v>0</v>
      </c>
      <c r="J315" s="43">
        <f t="shared" si="47"/>
        <v>0</v>
      </c>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L315" s="95"/>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6"/>
      <c r="BR315" s="96"/>
      <c r="BS315" s="96"/>
      <c r="BT315" s="96"/>
      <c r="BU315" s="96"/>
      <c r="BV315" s="96"/>
      <c r="BW315" s="96"/>
      <c r="BX315" s="96"/>
      <c r="BY315" s="96"/>
      <c r="BZ315" s="96"/>
      <c r="CA315" s="96"/>
      <c r="CB315" s="96"/>
      <c r="CC315" s="96"/>
      <c r="CD315" s="96"/>
    </row>
    <row r="316" spans="1:82" s="97" customFormat="1" ht="25.5">
      <c r="A316" s="42" t="s">
        <v>858</v>
      </c>
      <c r="B316" s="42" t="s">
        <v>639</v>
      </c>
      <c r="C316" s="42" t="s">
        <v>859</v>
      </c>
      <c r="D316" s="98" t="s">
        <v>860</v>
      </c>
      <c r="E316" s="99" t="s">
        <v>185</v>
      </c>
      <c r="F316" s="42">
        <v>8</v>
      </c>
      <c r="G316" s="100">
        <f t="shared" si="45"/>
        <v>0.26369999999999999</v>
      </c>
      <c r="H316" s="101">
        <v>0</v>
      </c>
      <c r="I316" s="43">
        <f t="shared" si="46"/>
        <v>0</v>
      </c>
      <c r="J316" s="43">
        <f t="shared" si="47"/>
        <v>0</v>
      </c>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6"/>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6"/>
      <c r="BR316" s="96"/>
      <c r="BS316" s="96"/>
      <c r="BT316" s="96"/>
      <c r="BU316" s="96"/>
      <c r="BV316" s="96"/>
      <c r="BW316" s="96"/>
      <c r="BX316" s="96"/>
      <c r="BY316" s="96"/>
      <c r="BZ316" s="96"/>
      <c r="CA316" s="96"/>
      <c r="CB316" s="96"/>
      <c r="CC316" s="96"/>
      <c r="CD316" s="96"/>
    </row>
    <row r="317" spans="1:82" s="97" customFormat="1">
      <c r="A317" s="42" t="s">
        <v>861</v>
      </c>
      <c r="B317" s="42" t="s">
        <v>639</v>
      </c>
      <c r="C317" s="42" t="s">
        <v>862</v>
      </c>
      <c r="D317" s="98" t="s">
        <v>863</v>
      </c>
      <c r="E317" s="99" t="s">
        <v>185</v>
      </c>
      <c r="F317" s="42">
        <v>44</v>
      </c>
      <c r="G317" s="100">
        <f t="shared" si="45"/>
        <v>0.26369999999999999</v>
      </c>
      <c r="H317" s="101">
        <v>0</v>
      </c>
      <c r="I317" s="43">
        <f t="shared" si="46"/>
        <v>0</v>
      </c>
      <c r="J317" s="43">
        <f t="shared" si="47"/>
        <v>0</v>
      </c>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L317" s="95"/>
      <c r="AM317" s="96"/>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6"/>
      <c r="BR317" s="96"/>
      <c r="BS317" s="96"/>
      <c r="BT317" s="96"/>
      <c r="BU317" s="96"/>
      <c r="BV317" s="96"/>
      <c r="BW317" s="96"/>
      <c r="BX317" s="96"/>
      <c r="BY317" s="96"/>
      <c r="BZ317" s="96"/>
      <c r="CA317" s="96"/>
      <c r="CB317" s="96"/>
      <c r="CC317" s="96"/>
      <c r="CD317" s="96"/>
    </row>
    <row r="318" spans="1:82" s="97" customFormat="1">
      <c r="A318" s="90"/>
      <c r="B318" s="90"/>
      <c r="C318" s="90" t="s">
        <v>110</v>
      </c>
      <c r="D318" s="91" t="s">
        <v>111</v>
      </c>
      <c r="E318" s="91"/>
      <c r="F318" s="90"/>
      <c r="G318" s="90"/>
      <c r="H318" s="93"/>
      <c r="I318" s="90"/>
      <c r="J318" s="94">
        <f>J319+J324+J337+J369+J372+J395+J414+J422+J426</f>
        <v>0</v>
      </c>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L318" s="95"/>
      <c r="AM318" s="96"/>
      <c r="AN318" s="96"/>
      <c r="AO318" s="96"/>
      <c r="AP318" s="96"/>
      <c r="AQ318" s="96"/>
      <c r="AR318" s="96"/>
      <c r="AS318" s="96"/>
      <c r="AT318" s="96"/>
      <c r="AU318" s="96"/>
      <c r="AV318" s="96"/>
      <c r="AW318" s="96"/>
      <c r="AX318" s="96"/>
      <c r="AY318" s="96"/>
      <c r="AZ318" s="96"/>
      <c r="BA318" s="96"/>
      <c r="BB318" s="96"/>
      <c r="BC318" s="96"/>
      <c r="BD318" s="96"/>
      <c r="BE318" s="96"/>
      <c r="BF318" s="96"/>
      <c r="BG318" s="96"/>
      <c r="BH318" s="96"/>
      <c r="BI318" s="96"/>
      <c r="BJ318" s="96"/>
      <c r="BK318" s="96"/>
      <c r="BL318" s="96"/>
      <c r="BM318" s="96"/>
      <c r="BN318" s="96"/>
      <c r="BO318" s="96"/>
      <c r="BP318" s="96"/>
      <c r="BQ318" s="96"/>
      <c r="BR318" s="96"/>
      <c r="BS318" s="96"/>
      <c r="BT318" s="96"/>
      <c r="BU318" s="96"/>
      <c r="BV318" s="96"/>
      <c r="BW318" s="96"/>
      <c r="BX318" s="96"/>
      <c r="BY318" s="96"/>
      <c r="BZ318" s="96"/>
      <c r="CA318" s="96"/>
      <c r="CB318" s="96"/>
      <c r="CC318" s="96"/>
      <c r="CD318" s="96"/>
    </row>
    <row r="319" spans="1:82" s="97" customFormat="1">
      <c r="A319" s="90"/>
      <c r="B319" s="90"/>
      <c r="C319" s="90" t="s">
        <v>112</v>
      </c>
      <c r="D319" s="91" t="s">
        <v>113</v>
      </c>
      <c r="E319" s="91"/>
      <c r="F319" s="90"/>
      <c r="G319" s="90"/>
      <c r="H319" s="93"/>
      <c r="I319" s="90"/>
      <c r="J319" s="94">
        <f>SUM(J320:J323)</f>
        <v>0</v>
      </c>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L319" s="95"/>
      <c r="AM319" s="96"/>
      <c r="AN319" s="96"/>
      <c r="AO319" s="96"/>
      <c r="AP319" s="96"/>
      <c r="AQ319" s="96"/>
      <c r="AR319" s="96"/>
      <c r="AS319" s="96"/>
      <c r="AT319" s="96"/>
      <c r="AU319" s="96"/>
      <c r="AV319" s="96"/>
      <c r="AW319" s="96"/>
      <c r="AX319" s="96"/>
      <c r="AY319" s="96"/>
      <c r="AZ319" s="96"/>
      <c r="BA319" s="96"/>
      <c r="BB319" s="96"/>
      <c r="BC319" s="96"/>
      <c r="BD319" s="96"/>
      <c r="BE319" s="96"/>
      <c r="BF319" s="96"/>
      <c r="BG319" s="96"/>
      <c r="BH319" s="96"/>
      <c r="BI319" s="96"/>
      <c r="BJ319" s="96"/>
      <c r="BK319" s="96"/>
      <c r="BL319" s="96"/>
      <c r="BM319" s="96"/>
      <c r="BN319" s="96"/>
      <c r="BO319" s="96"/>
      <c r="BP319" s="96"/>
      <c r="BQ319" s="96"/>
      <c r="BR319" s="96"/>
      <c r="BS319" s="96"/>
      <c r="BT319" s="96"/>
      <c r="BU319" s="96"/>
      <c r="BV319" s="96"/>
      <c r="BW319" s="96"/>
      <c r="BX319" s="96"/>
      <c r="BY319" s="96"/>
      <c r="BZ319" s="96"/>
      <c r="CA319" s="96"/>
      <c r="CB319" s="96"/>
      <c r="CC319" s="96"/>
      <c r="CD319" s="96"/>
    </row>
    <row r="320" spans="1:82" s="97" customFormat="1" ht="25.5">
      <c r="A320" s="42" t="s">
        <v>864</v>
      </c>
      <c r="B320" s="42" t="s">
        <v>470</v>
      </c>
      <c r="C320" s="42" t="s">
        <v>865</v>
      </c>
      <c r="D320" s="98" t="s">
        <v>866</v>
      </c>
      <c r="E320" s="99" t="s">
        <v>563</v>
      </c>
      <c r="F320" s="42">
        <v>4</v>
      </c>
      <c r="G320" s="100">
        <f>$J$3</f>
        <v>0.26369999999999999</v>
      </c>
      <c r="H320" s="101">
        <v>0</v>
      </c>
      <c r="I320" s="43">
        <f>TRUNC((H320+(H320*G320)),2)</f>
        <v>0</v>
      </c>
      <c r="J320" s="43">
        <f>TRUNC((F320*I320),2)</f>
        <v>0</v>
      </c>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6"/>
      <c r="AN320" s="96"/>
      <c r="AO320" s="96"/>
      <c r="AP320" s="96"/>
      <c r="AQ320" s="96"/>
      <c r="AR320" s="96"/>
      <c r="AS320" s="96"/>
      <c r="AT320" s="96"/>
      <c r="AU320" s="96"/>
      <c r="AV320" s="96"/>
      <c r="AW320" s="96"/>
      <c r="AX320" s="96"/>
      <c r="AY320" s="96"/>
      <c r="AZ320" s="96"/>
      <c r="BA320" s="96"/>
      <c r="BB320" s="96"/>
      <c r="BC320" s="96"/>
      <c r="BD320" s="96"/>
      <c r="BE320" s="96"/>
      <c r="BF320" s="96"/>
      <c r="BG320" s="96"/>
      <c r="BH320" s="96"/>
      <c r="BI320" s="96"/>
      <c r="BJ320" s="96"/>
      <c r="BK320" s="96"/>
      <c r="BL320" s="96"/>
      <c r="BM320" s="96"/>
      <c r="BN320" s="96"/>
      <c r="BO320" s="96"/>
      <c r="BP320" s="96"/>
      <c r="BQ320" s="96"/>
      <c r="BR320" s="96"/>
      <c r="BS320" s="96"/>
      <c r="BT320" s="96"/>
      <c r="BU320" s="96"/>
      <c r="BV320" s="96"/>
      <c r="BW320" s="96"/>
      <c r="BX320" s="96"/>
      <c r="BY320" s="96"/>
      <c r="BZ320" s="96"/>
      <c r="CA320" s="96"/>
      <c r="CB320" s="96"/>
      <c r="CC320" s="96"/>
      <c r="CD320" s="96"/>
    </row>
    <row r="321" spans="1:82" s="97" customFormat="1" ht="25.5">
      <c r="A321" s="42" t="s">
        <v>867</v>
      </c>
      <c r="B321" s="42" t="s">
        <v>177</v>
      </c>
      <c r="C321" s="42" t="s">
        <v>868</v>
      </c>
      <c r="D321" s="98" t="s">
        <v>869</v>
      </c>
      <c r="E321" s="99" t="s">
        <v>185</v>
      </c>
      <c r="F321" s="42">
        <v>289</v>
      </c>
      <c r="G321" s="100">
        <f>$J$3</f>
        <v>0.26369999999999999</v>
      </c>
      <c r="H321" s="101">
        <v>0</v>
      </c>
      <c r="I321" s="43">
        <f>TRUNC((H321+(H321*G321)),2)</f>
        <v>0</v>
      </c>
      <c r="J321" s="43">
        <f>TRUNC((F321*I321),2)</f>
        <v>0</v>
      </c>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6"/>
      <c r="BL321" s="96"/>
      <c r="BM321" s="96"/>
      <c r="BN321" s="96"/>
      <c r="BO321" s="96"/>
      <c r="BP321" s="96"/>
      <c r="BQ321" s="96"/>
      <c r="BR321" s="96"/>
      <c r="BS321" s="96"/>
      <c r="BT321" s="96"/>
      <c r="BU321" s="96"/>
      <c r="BV321" s="96"/>
      <c r="BW321" s="96"/>
      <c r="BX321" s="96"/>
      <c r="BY321" s="96"/>
      <c r="BZ321" s="96"/>
      <c r="CA321" s="96"/>
      <c r="CB321" s="96"/>
      <c r="CC321" s="96"/>
      <c r="CD321" s="96"/>
    </row>
    <row r="322" spans="1:82" s="97" customFormat="1" ht="25.5">
      <c r="A322" s="42" t="s">
        <v>870</v>
      </c>
      <c r="B322" s="42" t="s">
        <v>177</v>
      </c>
      <c r="C322" s="42" t="s">
        <v>871</v>
      </c>
      <c r="D322" s="98" t="s">
        <v>872</v>
      </c>
      <c r="E322" s="99" t="s">
        <v>185</v>
      </c>
      <c r="F322" s="42">
        <v>4</v>
      </c>
      <c r="G322" s="100">
        <f>$J$3</f>
        <v>0.26369999999999999</v>
      </c>
      <c r="H322" s="101">
        <v>0</v>
      </c>
      <c r="I322" s="43">
        <f>TRUNC((H322+(H322*G322)),2)</f>
        <v>0</v>
      </c>
      <c r="J322" s="43">
        <f>TRUNC((F322*I322),2)</f>
        <v>0</v>
      </c>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6"/>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6"/>
      <c r="BR322" s="96"/>
      <c r="BS322" s="96"/>
      <c r="BT322" s="96"/>
      <c r="BU322" s="96"/>
      <c r="BV322" s="96"/>
      <c r="BW322" s="96"/>
      <c r="BX322" s="96"/>
      <c r="BY322" s="96"/>
      <c r="BZ322" s="96"/>
      <c r="CA322" s="96"/>
      <c r="CB322" s="96"/>
      <c r="CC322" s="96"/>
      <c r="CD322" s="96"/>
    </row>
    <row r="323" spans="1:82" s="97" customFormat="1">
      <c r="A323" s="42" t="s">
        <v>873</v>
      </c>
      <c r="B323" s="42" t="s">
        <v>639</v>
      </c>
      <c r="C323" s="42" t="s">
        <v>874</v>
      </c>
      <c r="D323" s="98" t="s">
        <v>875</v>
      </c>
      <c r="E323" s="99" t="s">
        <v>185</v>
      </c>
      <c r="F323" s="42">
        <v>4</v>
      </c>
      <c r="G323" s="100">
        <f>$J$3</f>
        <v>0.26369999999999999</v>
      </c>
      <c r="H323" s="101">
        <v>0</v>
      </c>
      <c r="I323" s="43">
        <f>TRUNC((H323+(H323*G323)),2)</f>
        <v>0</v>
      </c>
      <c r="J323" s="43">
        <f>TRUNC((F323*I323),2)</f>
        <v>0</v>
      </c>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6"/>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6"/>
      <c r="BR323" s="96"/>
      <c r="BS323" s="96"/>
      <c r="BT323" s="96"/>
      <c r="BU323" s="96"/>
      <c r="BV323" s="96"/>
      <c r="BW323" s="96"/>
      <c r="BX323" s="96"/>
      <c r="BY323" s="96"/>
      <c r="BZ323" s="96"/>
      <c r="CA323" s="96"/>
      <c r="CB323" s="96"/>
      <c r="CC323" s="96"/>
      <c r="CD323" s="96"/>
    </row>
    <row r="324" spans="1:82" s="97" customFormat="1">
      <c r="A324" s="90"/>
      <c r="B324" s="90"/>
      <c r="C324" s="90" t="s">
        <v>114</v>
      </c>
      <c r="D324" s="91" t="s">
        <v>115</v>
      </c>
      <c r="E324" s="91"/>
      <c r="F324" s="90"/>
      <c r="G324" s="90"/>
      <c r="H324" s="93"/>
      <c r="I324" s="90"/>
      <c r="J324" s="94">
        <f>SUM(J325:J336)</f>
        <v>0</v>
      </c>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L324" s="95"/>
      <c r="AM324" s="96"/>
      <c r="AN324" s="96"/>
      <c r="AO324" s="96"/>
      <c r="AP324" s="96"/>
      <c r="AQ324" s="96"/>
      <c r="AR324" s="96"/>
      <c r="AS324" s="96"/>
      <c r="AT324" s="96"/>
      <c r="AU324" s="96"/>
      <c r="AV324" s="96"/>
      <c r="AW324" s="96"/>
      <c r="AX324" s="96"/>
      <c r="AY324" s="96"/>
      <c r="AZ324" s="96"/>
      <c r="BA324" s="96"/>
      <c r="BB324" s="96"/>
      <c r="BC324" s="96"/>
      <c r="BD324" s="96"/>
      <c r="BE324" s="96"/>
      <c r="BF324" s="96"/>
      <c r="BG324" s="96"/>
      <c r="BH324" s="96"/>
      <c r="BI324" s="96"/>
      <c r="BJ324" s="96"/>
      <c r="BK324" s="96"/>
      <c r="BL324" s="96"/>
      <c r="BM324" s="96"/>
      <c r="BN324" s="96"/>
      <c r="BO324" s="96"/>
      <c r="BP324" s="96"/>
      <c r="BQ324" s="96"/>
      <c r="BR324" s="96"/>
      <c r="BS324" s="96"/>
      <c r="BT324" s="96"/>
      <c r="BU324" s="96"/>
      <c r="BV324" s="96"/>
      <c r="BW324" s="96"/>
      <c r="BX324" s="96"/>
      <c r="BY324" s="96"/>
      <c r="BZ324" s="96"/>
      <c r="CA324" s="96"/>
      <c r="CB324" s="96"/>
      <c r="CC324" s="96"/>
      <c r="CD324" s="96"/>
    </row>
    <row r="325" spans="1:82" s="97" customFormat="1" ht="38.25">
      <c r="A325" s="42" t="s">
        <v>876</v>
      </c>
      <c r="B325" s="42" t="s">
        <v>177</v>
      </c>
      <c r="C325" s="42" t="s">
        <v>877</v>
      </c>
      <c r="D325" s="98" t="s">
        <v>878</v>
      </c>
      <c r="E325" s="99" t="s">
        <v>222</v>
      </c>
      <c r="F325" s="42">
        <v>45</v>
      </c>
      <c r="G325" s="100">
        <f t="shared" ref="G325:G336" si="48">$J$3</f>
        <v>0.26369999999999999</v>
      </c>
      <c r="H325" s="101">
        <v>0</v>
      </c>
      <c r="I325" s="43">
        <f t="shared" ref="I325:I336" si="49">TRUNC((H325+(H325*G325)),2)</f>
        <v>0</v>
      </c>
      <c r="J325" s="43">
        <f t="shared" ref="J325:J336" si="50">TRUNC((F325*I325),2)</f>
        <v>0</v>
      </c>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6"/>
      <c r="AN325" s="96"/>
      <c r="AO325" s="96"/>
      <c r="AP325" s="96"/>
      <c r="AQ325" s="96"/>
      <c r="AR325" s="96"/>
      <c r="AS325" s="96"/>
      <c r="AT325" s="96"/>
      <c r="AU325" s="96"/>
      <c r="AV325" s="96"/>
      <c r="AW325" s="96"/>
      <c r="AX325" s="96"/>
      <c r="AY325" s="96"/>
      <c r="AZ325" s="96"/>
      <c r="BA325" s="96"/>
      <c r="BB325" s="96"/>
      <c r="BC325" s="96"/>
      <c r="BD325" s="96"/>
      <c r="BE325" s="96"/>
      <c r="BF325" s="96"/>
      <c r="BG325" s="96"/>
      <c r="BH325" s="96"/>
      <c r="BI325" s="96"/>
      <c r="BJ325" s="96"/>
      <c r="BK325" s="96"/>
      <c r="BL325" s="96"/>
      <c r="BM325" s="96"/>
      <c r="BN325" s="96"/>
      <c r="BO325" s="96"/>
      <c r="BP325" s="96"/>
      <c r="BQ325" s="96"/>
      <c r="BR325" s="96"/>
      <c r="BS325" s="96"/>
      <c r="BT325" s="96"/>
      <c r="BU325" s="96"/>
      <c r="BV325" s="96"/>
      <c r="BW325" s="96"/>
      <c r="BX325" s="96"/>
      <c r="BY325" s="96"/>
      <c r="BZ325" s="96"/>
      <c r="CA325" s="96"/>
      <c r="CB325" s="96"/>
      <c r="CC325" s="96"/>
      <c r="CD325" s="96"/>
    </row>
    <row r="326" spans="1:82" s="97" customFormat="1" ht="38.25">
      <c r="A326" s="42" t="s">
        <v>876</v>
      </c>
      <c r="B326" s="42" t="s">
        <v>177</v>
      </c>
      <c r="C326" s="42" t="s">
        <v>879</v>
      </c>
      <c r="D326" s="98" t="s">
        <v>880</v>
      </c>
      <c r="E326" s="99" t="s">
        <v>222</v>
      </c>
      <c r="F326" s="42">
        <v>45</v>
      </c>
      <c r="G326" s="100">
        <f t="shared" si="48"/>
        <v>0.26369999999999999</v>
      </c>
      <c r="H326" s="101">
        <v>0</v>
      </c>
      <c r="I326" s="43">
        <f t="shared" si="49"/>
        <v>0</v>
      </c>
      <c r="J326" s="43">
        <f t="shared" si="50"/>
        <v>0</v>
      </c>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L326" s="95"/>
      <c r="AM326" s="96"/>
      <c r="AN326" s="96"/>
      <c r="AO326" s="96"/>
      <c r="AP326" s="96"/>
      <c r="AQ326" s="96"/>
      <c r="AR326" s="96"/>
      <c r="AS326" s="96"/>
      <c r="AT326" s="96"/>
      <c r="AU326" s="96"/>
      <c r="AV326" s="96"/>
      <c r="AW326" s="96"/>
      <c r="AX326" s="96"/>
      <c r="AY326" s="96"/>
      <c r="AZ326" s="96"/>
      <c r="BA326" s="96"/>
      <c r="BB326" s="96"/>
      <c r="BC326" s="96"/>
      <c r="BD326" s="96"/>
      <c r="BE326" s="96"/>
      <c r="BF326" s="96"/>
      <c r="BG326" s="96"/>
      <c r="BH326" s="96"/>
      <c r="BI326" s="96"/>
      <c r="BJ326" s="96"/>
      <c r="BK326" s="96"/>
      <c r="BL326" s="96"/>
      <c r="BM326" s="96"/>
      <c r="BN326" s="96"/>
      <c r="BO326" s="96"/>
      <c r="BP326" s="96"/>
      <c r="BQ326" s="96"/>
      <c r="BR326" s="96"/>
      <c r="BS326" s="96"/>
      <c r="BT326" s="96"/>
      <c r="BU326" s="96"/>
      <c r="BV326" s="96"/>
      <c r="BW326" s="96"/>
      <c r="BX326" s="96"/>
      <c r="BY326" s="96"/>
      <c r="BZ326" s="96"/>
      <c r="CA326" s="96"/>
      <c r="CB326" s="96"/>
      <c r="CC326" s="96"/>
      <c r="CD326" s="96"/>
    </row>
    <row r="327" spans="1:82" s="97" customFormat="1" ht="38.25">
      <c r="A327" s="42" t="s">
        <v>876</v>
      </c>
      <c r="B327" s="42" t="s">
        <v>177</v>
      </c>
      <c r="C327" s="42" t="s">
        <v>881</v>
      </c>
      <c r="D327" s="98" t="s">
        <v>882</v>
      </c>
      <c r="E327" s="99" t="s">
        <v>222</v>
      </c>
      <c r="F327" s="42">
        <v>45</v>
      </c>
      <c r="G327" s="100">
        <f t="shared" si="48"/>
        <v>0.26369999999999999</v>
      </c>
      <c r="H327" s="101">
        <v>0</v>
      </c>
      <c r="I327" s="43">
        <f t="shared" si="49"/>
        <v>0</v>
      </c>
      <c r="J327" s="43">
        <f t="shared" si="50"/>
        <v>0</v>
      </c>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L327" s="95"/>
      <c r="AM327" s="96"/>
      <c r="AN327" s="96"/>
      <c r="AO327" s="96"/>
      <c r="AP327" s="96"/>
      <c r="AQ327" s="96"/>
      <c r="AR327" s="96"/>
      <c r="AS327" s="96"/>
      <c r="AT327" s="96"/>
      <c r="AU327" s="96"/>
      <c r="AV327" s="96"/>
      <c r="AW327" s="96"/>
      <c r="AX327" s="96"/>
      <c r="AY327" s="96"/>
      <c r="AZ327" s="96"/>
      <c r="BA327" s="96"/>
      <c r="BB327" s="96"/>
      <c r="BC327" s="96"/>
      <c r="BD327" s="96"/>
      <c r="BE327" s="96"/>
      <c r="BF327" s="96"/>
      <c r="BG327" s="96"/>
      <c r="BH327" s="96"/>
      <c r="BI327" s="96"/>
      <c r="BJ327" s="96"/>
      <c r="BK327" s="96"/>
      <c r="BL327" s="96"/>
      <c r="BM327" s="96"/>
      <c r="BN327" s="96"/>
      <c r="BO327" s="96"/>
      <c r="BP327" s="96"/>
      <c r="BQ327" s="96"/>
      <c r="BR327" s="96"/>
      <c r="BS327" s="96"/>
      <c r="BT327" s="96"/>
      <c r="BU327" s="96"/>
      <c r="BV327" s="96"/>
      <c r="BW327" s="96"/>
      <c r="BX327" s="96"/>
      <c r="BY327" s="96"/>
      <c r="BZ327" s="96"/>
      <c r="CA327" s="96"/>
      <c r="CB327" s="96"/>
      <c r="CC327" s="96"/>
      <c r="CD327" s="96"/>
    </row>
    <row r="328" spans="1:82" s="97" customFormat="1" ht="38.25">
      <c r="A328" s="42" t="s">
        <v>876</v>
      </c>
      <c r="B328" s="42" t="s">
        <v>177</v>
      </c>
      <c r="C328" s="42" t="s">
        <v>883</v>
      </c>
      <c r="D328" s="98" t="s">
        <v>884</v>
      </c>
      <c r="E328" s="99" t="s">
        <v>222</v>
      </c>
      <c r="F328" s="42">
        <v>45</v>
      </c>
      <c r="G328" s="100">
        <f t="shared" si="48"/>
        <v>0.26369999999999999</v>
      </c>
      <c r="H328" s="101">
        <v>0</v>
      </c>
      <c r="I328" s="43">
        <f t="shared" si="49"/>
        <v>0</v>
      </c>
      <c r="J328" s="43">
        <f t="shared" si="50"/>
        <v>0</v>
      </c>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6"/>
      <c r="AN328" s="96"/>
      <c r="AO328" s="96"/>
      <c r="AP328" s="96"/>
      <c r="AQ328" s="96"/>
      <c r="AR328" s="96"/>
      <c r="AS328" s="96"/>
      <c r="AT328" s="96"/>
      <c r="AU328" s="96"/>
      <c r="AV328" s="96"/>
      <c r="AW328" s="96"/>
      <c r="AX328" s="96"/>
      <c r="AY328" s="96"/>
      <c r="AZ328" s="96"/>
      <c r="BA328" s="96"/>
      <c r="BB328" s="96"/>
      <c r="BC328" s="96"/>
      <c r="BD328" s="96"/>
      <c r="BE328" s="96"/>
      <c r="BF328" s="96"/>
      <c r="BG328" s="96"/>
      <c r="BH328" s="96"/>
      <c r="BI328" s="96"/>
      <c r="BJ328" s="96"/>
      <c r="BK328" s="96"/>
      <c r="BL328" s="96"/>
      <c r="BM328" s="96"/>
      <c r="BN328" s="96"/>
      <c r="BO328" s="96"/>
      <c r="BP328" s="96"/>
      <c r="BQ328" s="96"/>
      <c r="BR328" s="96"/>
      <c r="BS328" s="96"/>
      <c r="BT328" s="96"/>
      <c r="BU328" s="96"/>
      <c r="BV328" s="96"/>
      <c r="BW328" s="96"/>
      <c r="BX328" s="96"/>
      <c r="BY328" s="96"/>
      <c r="BZ328" s="96"/>
      <c r="CA328" s="96"/>
      <c r="CB328" s="96"/>
      <c r="CC328" s="96"/>
      <c r="CD328" s="96"/>
    </row>
    <row r="329" spans="1:82" s="97" customFormat="1" ht="38.25">
      <c r="A329" s="42" t="s">
        <v>885</v>
      </c>
      <c r="B329" s="42" t="s">
        <v>177</v>
      </c>
      <c r="C329" s="42" t="s">
        <v>886</v>
      </c>
      <c r="D329" s="98" t="s">
        <v>887</v>
      </c>
      <c r="E329" s="99" t="s">
        <v>222</v>
      </c>
      <c r="F329" s="42">
        <v>35</v>
      </c>
      <c r="G329" s="100">
        <f t="shared" si="48"/>
        <v>0.26369999999999999</v>
      </c>
      <c r="H329" s="101">
        <v>0</v>
      </c>
      <c r="I329" s="43">
        <f t="shared" si="49"/>
        <v>0</v>
      </c>
      <c r="J329" s="43">
        <f t="shared" si="50"/>
        <v>0</v>
      </c>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L329" s="95"/>
      <c r="AM329" s="96"/>
      <c r="AN329" s="96"/>
      <c r="AO329" s="96"/>
      <c r="AP329" s="96"/>
      <c r="AQ329" s="96"/>
      <c r="AR329" s="96"/>
      <c r="AS329" s="96"/>
      <c r="AT329" s="96"/>
      <c r="AU329" s="96"/>
      <c r="AV329" s="96"/>
      <c r="AW329" s="96"/>
      <c r="AX329" s="96"/>
      <c r="AY329" s="96"/>
      <c r="AZ329" s="96"/>
      <c r="BA329" s="96"/>
      <c r="BB329" s="96"/>
      <c r="BC329" s="96"/>
      <c r="BD329" s="96"/>
      <c r="BE329" s="96"/>
      <c r="BF329" s="96"/>
      <c r="BG329" s="96"/>
      <c r="BH329" s="96"/>
      <c r="BI329" s="96"/>
      <c r="BJ329" s="96"/>
      <c r="BK329" s="96"/>
      <c r="BL329" s="96"/>
      <c r="BM329" s="96"/>
      <c r="BN329" s="96"/>
      <c r="BO329" s="96"/>
      <c r="BP329" s="96"/>
      <c r="BQ329" s="96"/>
      <c r="BR329" s="96"/>
      <c r="BS329" s="96"/>
      <c r="BT329" s="96"/>
      <c r="BU329" s="96"/>
      <c r="BV329" s="96"/>
      <c r="BW329" s="96"/>
      <c r="BX329" s="96"/>
      <c r="BY329" s="96"/>
      <c r="BZ329" s="96"/>
      <c r="CA329" s="96"/>
      <c r="CB329" s="96"/>
      <c r="CC329" s="96"/>
      <c r="CD329" s="96"/>
    </row>
    <row r="330" spans="1:82" s="97" customFormat="1" ht="38.25">
      <c r="A330" s="42" t="s">
        <v>888</v>
      </c>
      <c r="B330" s="42" t="s">
        <v>177</v>
      </c>
      <c r="C330" s="42" t="s">
        <v>889</v>
      </c>
      <c r="D330" s="98" t="s">
        <v>890</v>
      </c>
      <c r="E330" s="99" t="s">
        <v>222</v>
      </c>
      <c r="F330" s="42">
        <v>35</v>
      </c>
      <c r="G330" s="100">
        <f t="shared" si="48"/>
        <v>0.26369999999999999</v>
      </c>
      <c r="H330" s="101">
        <v>0</v>
      </c>
      <c r="I330" s="43">
        <f t="shared" si="49"/>
        <v>0</v>
      </c>
      <c r="J330" s="43">
        <f t="shared" si="50"/>
        <v>0</v>
      </c>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c r="AM330" s="96"/>
      <c r="AN330" s="96"/>
      <c r="AO330" s="96"/>
      <c r="AP330" s="96"/>
      <c r="AQ330" s="96"/>
      <c r="AR330" s="96"/>
      <c r="AS330" s="96"/>
      <c r="AT330" s="96"/>
      <c r="AU330" s="96"/>
      <c r="AV330" s="96"/>
      <c r="AW330" s="96"/>
      <c r="AX330" s="96"/>
      <c r="AY330" s="96"/>
      <c r="AZ330" s="96"/>
      <c r="BA330" s="96"/>
      <c r="BB330" s="96"/>
      <c r="BC330" s="96"/>
      <c r="BD330" s="96"/>
      <c r="BE330" s="96"/>
      <c r="BF330" s="96"/>
      <c r="BG330" s="96"/>
      <c r="BH330" s="96"/>
      <c r="BI330" s="96"/>
      <c r="BJ330" s="96"/>
      <c r="BK330" s="96"/>
      <c r="BL330" s="96"/>
      <c r="BM330" s="96"/>
      <c r="BN330" s="96"/>
      <c r="BO330" s="96"/>
      <c r="BP330" s="96"/>
      <c r="BQ330" s="96"/>
      <c r="BR330" s="96"/>
      <c r="BS330" s="96"/>
      <c r="BT330" s="96"/>
      <c r="BU330" s="96"/>
      <c r="BV330" s="96"/>
      <c r="BW330" s="96"/>
      <c r="BX330" s="96"/>
      <c r="BY330" s="96"/>
      <c r="BZ330" s="96"/>
      <c r="CA330" s="96"/>
      <c r="CB330" s="96"/>
      <c r="CC330" s="96"/>
      <c r="CD330" s="96"/>
    </row>
    <row r="331" spans="1:82" s="97" customFormat="1" ht="38.25">
      <c r="A331" s="42" t="s">
        <v>888</v>
      </c>
      <c r="B331" s="42" t="s">
        <v>177</v>
      </c>
      <c r="C331" s="42" t="s">
        <v>891</v>
      </c>
      <c r="D331" s="98" t="s">
        <v>892</v>
      </c>
      <c r="E331" s="99" t="s">
        <v>222</v>
      </c>
      <c r="F331" s="42">
        <v>35</v>
      </c>
      <c r="G331" s="100">
        <f t="shared" si="48"/>
        <v>0.26369999999999999</v>
      </c>
      <c r="H331" s="101">
        <v>0</v>
      </c>
      <c r="I331" s="43">
        <f t="shared" si="49"/>
        <v>0</v>
      </c>
      <c r="J331" s="43">
        <f t="shared" si="50"/>
        <v>0</v>
      </c>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L331" s="95"/>
      <c r="AM331" s="96"/>
      <c r="AN331" s="96"/>
      <c r="AO331" s="96"/>
      <c r="AP331" s="96"/>
      <c r="AQ331" s="96"/>
      <c r="AR331" s="96"/>
      <c r="AS331" s="96"/>
      <c r="AT331" s="96"/>
      <c r="AU331" s="96"/>
      <c r="AV331" s="96"/>
      <c r="AW331" s="96"/>
      <c r="AX331" s="96"/>
      <c r="AY331" s="96"/>
      <c r="AZ331" s="96"/>
      <c r="BA331" s="96"/>
      <c r="BB331" s="96"/>
      <c r="BC331" s="96"/>
      <c r="BD331" s="96"/>
      <c r="BE331" s="96"/>
      <c r="BF331" s="96"/>
      <c r="BG331" s="96"/>
      <c r="BH331" s="96"/>
      <c r="BI331" s="96"/>
      <c r="BJ331" s="96"/>
      <c r="BK331" s="96"/>
      <c r="BL331" s="96"/>
      <c r="BM331" s="96"/>
      <c r="BN331" s="96"/>
      <c r="BO331" s="96"/>
      <c r="BP331" s="96"/>
      <c r="BQ331" s="96"/>
      <c r="BR331" s="96"/>
      <c r="BS331" s="96"/>
      <c r="BT331" s="96"/>
      <c r="BU331" s="96"/>
      <c r="BV331" s="96"/>
      <c r="BW331" s="96"/>
      <c r="BX331" s="96"/>
      <c r="BY331" s="96"/>
      <c r="BZ331" s="96"/>
      <c r="CA331" s="96"/>
      <c r="CB331" s="96"/>
      <c r="CC331" s="96"/>
      <c r="CD331" s="96"/>
    </row>
    <row r="332" spans="1:82" s="97" customFormat="1" ht="38.25">
      <c r="A332" s="42" t="s">
        <v>888</v>
      </c>
      <c r="B332" s="42" t="s">
        <v>177</v>
      </c>
      <c r="C332" s="42" t="s">
        <v>893</v>
      </c>
      <c r="D332" s="98" t="s">
        <v>894</v>
      </c>
      <c r="E332" s="99" t="s">
        <v>222</v>
      </c>
      <c r="F332" s="42">
        <v>35</v>
      </c>
      <c r="G332" s="100">
        <f t="shared" si="48"/>
        <v>0.26369999999999999</v>
      </c>
      <c r="H332" s="101">
        <v>0</v>
      </c>
      <c r="I332" s="43">
        <f t="shared" si="49"/>
        <v>0</v>
      </c>
      <c r="J332" s="43">
        <f t="shared" si="50"/>
        <v>0</v>
      </c>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L332" s="95"/>
      <c r="AM332" s="96"/>
      <c r="AN332" s="96"/>
      <c r="AO332" s="96"/>
      <c r="AP332" s="96"/>
      <c r="AQ332" s="96"/>
      <c r="AR332" s="96"/>
      <c r="AS332" s="96"/>
      <c r="AT332" s="96"/>
      <c r="AU332" s="96"/>
      <c r="AV332" s="96"/>
      <c r="AW332" s="96"/>
      <c r="AX332" s="96"/>
      <c r="AY332" s="96"/>
      <c r="AZ332" s="96"/>
      <c r="BA332" s="96"/>
      <c r="BB332" s="96"/>
      <c r="BC332" s="96"/>
      <c r="BD332" s="96"/>
      <c r="BE332" s="96"/>
      <c r="BF332" s="96"/>
      <c r="BG332" s="96"/>
      <c r="BH332" s="96"/>
      <c r="BI332" s="96"/>
      <c r="BJ332" s="96"/>
      <c r="BK332" s="96"/>
      <c r="BL332" s="96"/>
      <c r="BM332" s="96"/>
      <c r="BN332" s="96"/>
      <c r="BO332" s="96"/>
      <c r="BP332" s="96"/>
      <c r="BQ332" s="96"/>
      <c r="BR332" s="96"/>
      <c r="BS332" s="96"/>
      <c r="BT332" s="96"/>
      <c r="BU332" s="96"/>
      <c r="BV332" s="96"/>
      <c r="BW332" s="96"/>
      <c r="BX332" s="96"/>
      <c r="BY332" s="96"/>
      <c r="BZ332" s="96"/>
      <c r="CA332" s="96"/>
      <c r="CB332" s="96"/>
      <c r="CC332" s="96"/>
      <c r="CD332" s="96"/>
    </row>
    <row r="333" spans="1:82" s="97" customFormat="1" ht="38.25">
      <c r="A333" s="42" t="s">
        <v>888</v>
      </c>
      <c r="B333" s="42" t="s">
        <v>177</v>
      </c>
      <c r="C333" s="42" t="s">
        <v>895</v>
      </c>
      <c r="D333" s="98" t="s">
        <v>896</v>
      </c>
      <c r="E333" s="99" t="s">
        <v>222</v>
      </c>
      <c r="F333" s="42">
        <v>35</v>
      </c>
      <c r="G333" s="100">
        <f t="shared" si="48"/>
        <v>0.26369999999999999</v>
      </c>
      <c r="H333" s="101">
        <v>0</v>
      </c>
      <c r="I333" s="43">
        <f t="shared" si="49"/>
        <v>0</v>
      </c>
      <c r="J333" s="43">
        <f t="shared" si="50"/>
        <v>0</v>
      </c>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6"/>
      <c r="AN333" s="96"/>
      <c r="AO333" s="96"/>
      <c r="AP333" s="96"/>
      <c r="AQ333" s="96"/>
      <c r="AR333" s="96"/>
      <c r="AS333" s="96"/>
      <c r="AT333" s="96"/>
      <c r="AU333" s="96"/>
      <c r="AV333" s="96"/>
      <c r="AW333" s="96"/>
      <c r="AX333" s="96"/>
      <c r="AY333" s="96"/>
      <c r="AZ333" s="96"/>
      <c r="BA333" s="96"/>
      <c r="BB333" s="96"/>
      <c r="BC333" s="96"/>
      <c r="BD333" s="96"/>
      <c r="BE333" s="96"/>
      <c r="BF333" s="96"/>
      <c r="BG333" s="96"/>
      <c r="BH333" s="96"/>
      <c r="BI333" s="96"/>
      <c r="BJ333" s="96"/>
      <c r="BK333" s="96"/>
      <c r="BL333" s="96"/>
      <c r="BM333" s="96"/>
      <c r="BN333" s="96"/>
      <c r="BO333" s="96"/>
      <c r="BP333" s="96"/>
      <c r="BQ333" s="96"/>
      <c r="BR333" s="96"/>
      <c r="BS333" s="96"/>
      <c r="BT333" s="96"/>
      <c r="BU333" s="96"/>
      <c r="BV333" s="96"/>
      <c r="BW333" s="96"/>
      <c r="BX333" s="96"/>
      <c r="BY333" s="96"/>
      <c r="BZ333" s="96"/>
      <c r="CA333" s="96"/>
      <c r="CB333" s="96"/>
      <c r="CC333" s="96"/>
      <c r="CD333" s="96"/>
    </row>
    <row r="334" spans="1:82" s="97" customFormat="1" ht="38.25">
      <c r="A334" s="42" t="s">
        <v>897</v>
      </c>
      <c r="B334" s="42" t="s">
        <v>177</v>
      </c>
      <c r="C334" s="42" t="s">
        <v>898</v>
      </c>
      <c r="D334" s="98" t="s">
        <v>899</v>
      </c>
      <c r="E334" s="99" t="s">
        <v>222</v>
      </c>
      <c r="F334" s="42">
        <v>5</v>
      </c>
      <c r="G334" s="100">
        <f t="shared" si="48"/>
        <v>0.26369999999999999</v>
      </c>
      <c r="H334" s="101">
        <v>0</v>
      </c>
      <c r="I334" s="43">
        <f t="shared" si="49"/>
        <v>0</v>
      </c>
      <c r="J334" s="43">
        <f t="shared" si="50"/>
        <v>0</v>
      </c>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L334" s="95"/>
      <c r="AM334" s="96"/>
      <c r="AN334" s="96"/>
      <c r="AO334" s="96"/>
      <c r="AP334" s="96"/>
      <c r="AQ334" s="96"/>
      <c r="AR334" s="96"/>
      <c r="AS334" s="96"/>
      <c r="AT334" s="96"/>
      <c r="AU334" s="96"/>
      <c r="AV334" s="96"/>
      <c r="AW334" s="96"/>
      <c r="AX334" s="96"/>
      <c r="AY334" s="96"/>
      <c r="AZ334" s="96"/>
      <c r="BA334" s="96"/>
      <c r="BB334" s="96"/>
      <c r="BC334" s="96"/>
      <c r="BD334" s="96"/>
      <c r="BE334" s="96"/>
      <c r="BF334" s="96"/>
      <c r="BG334" s="96"/>
      <c r="BH334" s="96"/>
      <c r="BI334" s="96"/>
      <c r="BJ334" s="96"/>
      <c r="BK334" s="96"/>
      <c r="BL334" s="96"/>
      <c r="BM334" s="96"/>
      <c r="BN334" s="96"/>
      <c r="BO334" s="96"/>
      <c r="BP334" s="96"/>
      <c r="BQ334" s="96"/>
      <c r="BR334" s="96"/>
      <c r="BS334" s="96"/>
      <c r="BT334" s="96"/>
      <c r="BU334" s="96"/>
      <c r="BV334" s="96"/>
      <c r="BW334" s="96"/>
      <c r="BX334" s="96"/>
      <c r="BY334" s="96"/>
      <c r="BZ334" s="96"/>
      <c r="CA334" s="96"/>
      <c r="CB334" s="96"/>
      <c r="CC334" s="96"/>
      <c r="CD334" s="96"/>
    </row>
    <row r="335" spans="1:82" s="97" customFormat="1" ht="38.25">
      <c r="A335" s="42" t="s">
        <v>897</v>
      </c>
      <c r="B335" s="42" t="s">
        <v>177</v>
      </c>
      <c r="C335" s="42" t="s">
        <v>900</v>
      </c>
      <c r="D335" s="98" t="s">
        <v>901</v>
      </c>
      <c r="E335" s="99" t="s">
        <v>222</v>
      </c>
      <c r="F335" s="42">
        <v>5</v>
      </c>
      <c r="G335" s="100">
        <f t="shared" si="48"/>
        <v>0.26369999999999999</v>
      </c>
      <c r="H335" s="101">
        <v>0</v>
      </c>
      <c r="I335" s="43">
        <f t="shared" si="49"/>
        <v>0</v>
      </c>
      <c r="J335" s="43">
        <f t="shared" si="50"/>
        <v>0</v>
      </c>
      <c r="K335" s="95"/>
      <c r="L335" s="95"/>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L335" s="95"/>
      <c r="AM335" s="96"/>
      <c r="AN335" s="96"/>
      <c r="AO335" s="96"/>
      <c r="AP335" s="96"/>
      <c r="AQ335" s="96"/>
      <c r="AR335" s="96"/>
      <c r="AS335" s="96"/>
      <c r="AT335" s="96"/>
      <c r="AU335" s="96"/>
      <c r="AV335" s="96"/>
      <c r="AW335" s="96"/>
      <c r="AX335" s="96"/>
      <c r="AY335" s="96"/>
      <c r="AZ335" s="96"/>
      <c r="BA335" s="96"/>
      <c r="BB335" s="96"/>
      <c r="BC335" s="96"/>
      <c r="BD335" s="96"/>
      <c r="BE335" s="96"/>
      <c r="BF335" s="96"/>
      <c r="BG335" s="96"/>
      <c r="BH335" s="96"/>
      <c r="BI335" s="96"/>
      <c r="BJ335" s="96"/>
      <c r="BK335" s="96"/>
      <c r="BL335" s="96"/>
      <c r="BM335" s="96"/>
      <c r="BN335" s="96"/>
      <c r="BO335" s="96"/>
      <c r="BP335" s="96"/>
      <c r="BQ335" s="96"/>
      <c r="BR335" s="96"/>
      <c r="BS335" s="96"/>
      <c r="BT335" s="96"/>
      <c r="BU335" s="96"/>
      <c r="BV335" s="96"/>
      <c r="BW335" s="96"/>
      <c r="BX335" s="96"/>
      <c r="BY335" s="96"/>
      <c r="BZ335" s="96"/>
      <c r="CA335" s="96"/>
      <c r="CB335" s="96"/>
      <c r="CC335" s="96"/>
      <c r="CD335" s="96"/>
    </row>
    <row r="336" spans="1:82" s="97" customFormat="1" ht="38.25">
      <c r="A336" s="42" t="s">
        <v>902</v>
      </c>
      <c r="B336" s="42" t="s">
        <v>177</v>
      </c>
      <c r="C336" s="42" t="s">
        <v>903</v>
      </c>
      <c r="D336" s="98" t="s">
        <v>904</v>
      </c>
      <c r="E336" s="99" t="s">
        <v>222</v>
      </c>
      <c r="F336" s="42">
        <v>5</v>
      </c>
      <c r="G336" s="100">
        <f t="shared" si="48"/>
        <v>0.26369999999999999</v>
      </c>
      <c r="H336" s="101">
        <v>0</v>
      </c>
      <c r="I336" s="43">
        <f t="shared" si="49"/>
        <v>0</v>
      </c>
      <c r="J336" s="43">
        <f t="shared" si="50"/>
        <v>0</v>
      </c>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L336" s="95"/>
      <c r="AM336" s="96"/>
      <c r="AN336" s="96"/>
      <c r="AO336" s="96"/>
      <c r="AP336" s="96"/>
      <c r="AQ336" s="96"/>
      <c r="AR336" s="96"/>
      <c r="AS336" s="96"/>
      <c r="AT336" s="96"/>
      <c r="AU336" s="96"/>
      <c r="AV336" s="96"/>
      <c r="AW336" s="96"/>
      <c r="AX336" s="96"/>
      <c r="AY336" s="96"/>
      <c r="AZ336" s="96"/>
      <c r="BA336" s="96"/>
      <c r="BB336" s="96"/>
      <c r="BC336" s="96"/>
      <c r="BD336" s="96"/>
      <c r="BE336" s="96"/>
      <c r="BF336" s="96"/>
      <c r="BG336" s="96"/>
      <c r="BH336" s="96"/>
      <c r="BI336" s="96"/>
      <c r="BJ336" s="96"/>
      <c r="BK336" s="96"/>
      <c r="BL336" s="96"/>
      <c r="BM336" s="96"/>
      <c r="BN336" s="96"/>
      <c r="BO336" s="96"/>
      <c r="BP336" s="96"/>
      <c r="BQ336" s="96"/>
      <c r="BR336" s="96"/>
      <c r="BS336" s="96"/>
      <c r="BT336" s="96"/>
      <c r="BU336" s="96"/>
      <c r="BV336" s="96"/>
      <c r="BW336" s="96"/>
      <c r="BX336" s="96"/>
      <c r="BY336" s="96"/>
      <c r="BZ336" s="96"/>
      <c r="CA336" s="96"/>
      <c r="CB336" s="96"/>
      <c r="CC336" s="96"/>
      <c r="CD336" s="96"/>
    </row>
    <row r="337" spans="1:82" s="97" customFormat="1">
      <c r="A337" s="90"/>
      <c r="B337" s="90"/>
      <c r="C337" s="90" t="s">
        <v>116</v>
      </c>
      <c r="D337" s="91" t="s">
        <v>117</v>
      </c>
      <c r="E337" s="91"/>
      <c r="F337" s="90"/>
      <c r="G337" s="90"/>
      <c r="H337" s="93"/>
      <c r="I337" s="90"/>
      <c r="J337" s="94">
        <f>SUM(J338:J368)</f>
        <v>0</v>
      </c>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6"/>
      <c r="AN337" s="96"/>
      <c r="AO337" s="96"/>
      <c r="AP337" s="96"/>
      <c r="AQ337" s="96"/>
      <c r="AR337" s="96"/>
      <c r="AS337" s="96"/>
      <c r="AT337" s="96"/>
      <c r="AU337" s="96"/>
      <c r="AV337" s="96"/>
      <c r="AW337" s="96"/>
      <c r="AX337" s="96"/>
      <c r="AY337" s="96"/>
      <c r="AZ337" s="96"/>
      <c r="BA337" s="96"/>
      <c r="BB337" s="96"/>
      <c r="BC337" s="96"/>
      <c r="BD337" s="96"/>
      <c r="BE337" s="96"/>
      <c r="BF337" s="96"/>
      <c r="BG337" s="96"/>
      <c r="BH337" s="96"/>
      <c r="BI337" s="96"/>
      <c r="BJ337" s="96"/>
      <c r="BK337" s="96"/>
      <c r="BL337" s="96"/>
      <c r="BM337" s="96"/>
      <c r="BN337" s="96"/>
      <c r="BO337" s="96"/>
      <c r="BP337" s="96"/>
      <c r="BQ337" s="96"/>
      <c r="BR337" s="96"/>
      <c r="BS337" s="96"/>
      <c r="BT337" s="96"/>
      <c r="BU337" s="96"/>
      <c r="BV337" s="96"/>
      <c r="BW337" s="96"/>
      <c r="BX337" s="96"/>
      <c r="BY337" s="96"/>
      <c r="BZ337" s="96"/>
      <c r="CA337" s="96"/>
      <c r="CB337" s="96"/>
      <c r="CC337" s="96"/>
      <c r="CD337" s="96"/>
    </row>
    <row r="338" spans="1:82" s="97" customFormat="1" ht="38.25">
      <c r="A338" s="42" t="s">
        <v>905</v>
      </c>
      <c r="B338" s="42" t="s">
        <v>177</v>
      </c>
      <c r="C338" s="42" t="s">
        <v>906</v>
      </c>
      <c r="D338" s="98" t="s">
        <v>907</v>
      </c>
      <c r="E338" s="99" t="s">
        <v>222</v>
      </c>
      <c r="F338" s="42">
        <v>20</v>
      </c>
      <c r="G338" s="100">
        <f t="shared" ref="G338:G368" si="51">$J$3</f>
        <v>0.26369999999999999</v>
      </c>
      <c r="H338" s="101">
        <v>0</v>
      </c>
      <c r="I338" s="43">
        <f t="shared" ref="I338:I368" si="52">TRUNC((H338+(H338*G338)),2)</f>
        <v>0</v>
      </c>
      <c r="J338" s="43">
        <f t="shared" ref="J338:J368" si="53">TRUNC((F338*I338),2)</f>
        <v>0</v>
      </c>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L338" s="95"/>
      <c r="AM338" s="96"/>
      <c r="AN338" s="96"/>
      <c r="AO338" s="96"/>
      <c r="AP338" s="96"/>
      <c r="AQ338" s="96"/>
      <c r="AR338" s="96"/>
      <c r="AS338" s="96"/>
      <c r="AT338" s="96"/>
      <c r="AU338" s="96"/>
      <c r="AV338" s="96"/>
      <c r="AW338" s="96"/>
      <c r="AX338" s="96"/>
      <c r="AY338" s="96"/>
      <c r="AZ338" s="96"/>
      <c r="BA338" s="96"/>
      <c r="BB338" s="96"/>
      <c r="BC338" s="96"/>
      <c r="BD338" s="96"/>
      <c r="BE338" s="96"/>
      <c r="BF338" s="96"/>
      <c r="BG338" s="96"/>
      <c r="BH338" s="96"/>
      <c r="BI338" s="96"/>
      <c r="BJ338" s="96"/>
      <c r="BK338" s="96"/>
      <c r="BL338" s="96"/>
      <c r="BM338" s="96"/>
      <c r="BN338" s="96"/>
      <c r="BO338" s="96"/>
      <c r="BP338" s="96"/>
      <c r="BQ338" s="96"/>
      <c r="BR338" s="96"/>
      <c r="BS338" s="96"/>
      <c r="BT338" s="96"/>
      <c r="BU338" s="96"/>
      <c r="BV338" s="96"/>
      <c r="BW338" s="96"/>
      <c r="BX338" s="96"/>
      <c r="BY338" s="96"/>
      <c r="BZ338" s="96"/>
      <c r="CA338" s="96"/>
      <c r="CB338" s="96"/>
      <c r="CC338" s="96"/>
      <c r="CD338" s="96"/>
    </row>
    <row r="339" spans="1:82" s="97" customFormat="1" ht="38.25">
      <c r="A339" s="42" t="s">
        <v>905</v>
      </c>
      <c r="B339" s="42" t="s">
        <v>177</v>
      </c>
      <c r="C339" s="42" t="s">
        <v>908</v>
      </c>
      <c r="D339" s="98" t="s">
        <v>909</v>
      </c>
      <c r="E339" s="99" t="s">
        <v>222</v>
      </c>
      <c r="F339" s="42">
        <v>25</v>
      </c>
      <c r="G339" s="100">
        <f t="shared" si="51"/>
        <v>0.26369999999999999</v>
      </c>
      <c r="H339" s="101">
        <v>0</v>
      </c>
      <c r="I339" s="43">
        <f t="shared" si="52"/>
        <v>0</v>
      </c>
      <c r="J339" s="43">
        <f t="shared" si="53"/>
        <v>0</v>
      </c>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6"/>
      <c r="AN339" s="96"/>
      <c r="AO339" s="96"/>
      <c r="AP339" s="96"/>
      <c r="AQ339" s="96"/>
      <c r="AR339" s="96"/>
      <c r="AS339" s="96"/>
      <c r="AT339" s="96"/>
      <c r="AU339" s="96"/>
      <c r="AV339" s="96"/>
      <c r="AW339" s="96"/>
      <c r="AX339" s="96"/>
      <c r="AY339" s="96"/>
      <c r="AZ339" s="96"/>
      <c r="BA339" s="96"/>
      <c r="BB339" s="96"/>
      <c r="BC339" s="96"/>
      <c r="BD339" s="96"/>
      <c r="BE339" s="96"/>
      <c r="BF339" s="96"/>
      <c r="BG339" s="96"/>
      <c r="BH339" s="96"/>
      <c r="BI339" s="96"/>
      <c r="BJ339" s="96"/>
      <c r="BK339" s="96"/>
      <c r="BL339" s="96"/>
      <c r="BM339" s="96"/>
      <c r="BN339" s="96"/>
      <c r="BO339" s="96"/>
      <c r="BP339" s="96"/>
      <c r="BQ339" s="96"/>
      <c r="BR339" s="96"/>
      <c r="BS339" s="96"/>
      <c r="BT339" s="96"/>
      <c r="BU339" s="96"/>
      <c r="BV339" s="96"/>
      <c r="BW339" s="96"/>
      <c r="BX339" s="96"/>
      <c r="BY339" s="96"/>
      <c r="BZ339" s="96"/>
      <c r="CA339" s="96"/>
      <c r="CB339" s="96"/>
      <c r="CC339" s="96"/>
      <c r="CD339" s="96"/>
    </row>
    <row r="340" spans="1:82" s="97" customFormat="1" ht="38.25">
      <c r="A340" s="42" t="s">
        <v>905</v>
      </c>
      <c r="B340" s="42" t="s">
        <v>177</v>
      </c>
      <c r="C340" s="42" t="s">
        <v>910</v>
      </c>
      <c r="D340" s="98" t="s">
        <v>911</v>
      </c>
      <c r="E340" s="99" t="s">
        <v>222</v>
      </c>
      <c r="F340" s="42">
        <v>35</v>
      </c>
      <c r="G340" s="100">
        <f t="shared" si="51"/>
        <v>0.26369999999999999</v>
      </c>
      <c r="H340" s="101">
        <v>0</v>
      </c>
      <c r="I340" s="43">
        <f t="shared" si="52"/>
        <v>0</v>
      </c>
      <c r="J340" s="43">
        <f t="shared" si="53"/>
        <v>0</v>
      </c>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6"/>
      <c r="AN340" s="96"/>
      <c r="AO340" s="96"/>
      <c r="AP340" s="96"/>
      <c r="AQ340" s="96"/>
      <c r="AR340" s="96"/>
      <c r="AS340" s="96"/>
      <c r="AT340" s="96"/>
      <c r="AU340" s="96"/>
      <c r="AV340" s="96"/>
      <c r="AW340" s="96"/>
      <c r="AX340" s="96"/>
      <c r="AY340" s="96"/>
      <c r="AZ340" s="96"/>
      <c r="BA340" s="96"/>
      <c r="BB340" s="96"/>
      <c r="BC340" s="96"/>
      <c r="BD340" s="96"/>
      <c r="BE340" s="96"/>
      <c r="BF340" s="96"/>
      <c r="BG340" s="96"/>
      <c r="BH340" s="96"/>
      <c r="BI340" s="96"/>
      <c r="BJ340" s="96"/>
      <c r="BK340" s="96"/>
      <c r="BL340" s="96"/>
      <c r="BM340" s="96"/>
      <c r="BN340" s="96"/>
      <c r="BO340" s="96"/>
      <c r="BP340" s="96"/>
      <c r="BQ340" s="96"/>
      <c r="BR340" s="96"/>
      <c r="BS340" s="96"/>
      <c r="BT340" s="96"/>
      <c r="BU340" s="96"/>
      <c r="BV340" s="96"/>
      <c r="BW340" s="96"/>
      <c r="BX340" s="96"/>
      <c r="BY340" s="96"/>
      <c r="BZ340" s="96"/>
      <c r="CA340" s="96"/>
      <c r="CB340" s="96"/>
      <c r="CC340" s="96"/>
      <c r="CD340" s="96"/>
    </row>
    <row r="341" spans="1:82" s="97" customFormat="1" ht="38.25">
      <c r="A341" s="42" t="s">
        <v>905</v>
      </c>
      <c r="B341" s="42" t="s">
        <v>177</v>
      </c>
      <c r="C341" s="42" t="s">
        <v>912</v>
      </c>
      <c r="D341" s="98" t="s">
        <v>913</v>
      </c>
      <c r="E341" s="99" t="s">
        <v>222</v>
      </c>
      <c r="F341" s="42">
        <v>35</v>
      </c>
      <c r="G341" s="100">
        <f t="shared" si="51"/>
        <v>0.26369999999999999</v>
      </c>
      <c r="H341" s="101">
        <v>0</v>
      </c>
      <c r="I341" s="43">
        <f t="shared" si="52"/>
        <v>0</v>
      </c>
      <c r="J341" s="43">
        <f t="shared" si="53"/>
        <v>0</v>
      </c>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L341" s="95"/>
      <c r="AM341" s="96"/>
      <c r="AN341" s="96"/>
      <c r="AO341" s="96"/>
      <c r="AP341" s="96"/>
      <c r="AQ341" s="96"/>
      <c r="AR341" s="96"/>
      <c r="AS341" s="96"/>
      <c r="AT341" s="96"/>
      <c r="AU341" s="96"/>
      <c r="AV341" s="96"/>
      <c r="AW341" s="96"/>
      <c r="AX341" s="96"/>
      <c r="AY341" s="96"/>
      <c r="AZ341" s="96"/>
      <c r="BA341" s="96"/>
      <c r="BB341" s="96"/>
      <c r="BC341" s="96"/>
      <c r="BD341" s="96"/>
      <c r="BE341" s="96"/>
      <c r="BF341" s="96"/>
      <c r="BG341" s="96"/>
      <c r="BH341" s="96"/>
      <c r="BI341" s="96"/>
      <c r="BJ341" s="96"/>
      <c r="BK341" s="96"/>
      <c r="BL341" s="96"/>
      <c r="BM341" s="96"/>
      <c r="BN341" s="96"/>
      <c r="BO341" s="96"/>
      <c r="BP341" s="96"/>
      <c r="BQ341" s="96"/>
      <c r="BR341" s="96"/>
      <c r="BS341" s="96"/>
      <c r="BT341" s="96"/>
      <c r="BU341" s="96"/>
      <c r="BV341" s="96"/>
      <c r="BW341" s="96"/>
      <c r="BX341" s="96"/>
      <c r="BY341" s="96"/>
      <c r="BZ341" s="96"/>
      <c r="CA341" s="96"/>
      <c r="CB341" s="96"/>
      <c r="CC341" s="96"/>
      <c r="CD341" s="96"/>
    </row>
    <row r="342" spans="1:82" s="97" customFormat="1" ht="38.25">
      <c r="A342" s="42" t="s">
        <v>905</v>
      </c>
      <c r="B342" s="42" t="s">
        <v>177</v>
      </c>
      <c r="C342" s="42" t="s">
        <v>914</v>
      </c>
      <c r="D342" s="98" t="s">
        <v>915</v>
      </c>
      <c r="E342" s="99" t="s">
        <v>222</v>
      </c>
      <c r="F342" s="42">
        <v>35</v>
      </c>
      <c r="G342" s="100">
        <f t="shared" si="51"/>
        <v>0.26369999999999999</v>
      </c>
      <c r="H342" s="101">
        <v>0</v>
      </c>
      <c r="I342" s="43">
        <f t="shared" si="52"/>
        <v>0</v>
      </c>
      <c r="J342" s="43">
        <f t="shared" si="53"/>
        <v>0</v>
      </c>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6"/>
      <c r="AN342" s="96"/>
      <c r="AO342" s="96"/>
      <c r="AP342" s="96"/>
      <c r="AQ342" s="96"/>
      <c r="AR342" s="96"/>
      <c r="AS342" s="96"/>
      <c r="AT342" s="96"/>
      <c r="AU342" s="96"/>
      <c r="AV342" s="96"/>
      <c r="AW342" s="96"/>
      <c r="AX342" s="96"/>
      <c r="AY342" s="96"/>
      <c r="AZ342" s="96"/>
      <c r="BA342" s="96"/>
      <c r="BB342" s="96"/>
      <c r="BC342" s="96"/>
      <c r="BD342" s="96"/>
      <c r="BE342" s="96"/>
      <c r="BF342" s="96"/>
      <c r="BG342" s="96"/>
      <c r="BH342" s="96"/>
      <c r="BI342" s="96"/>
      <c r="BJ342" s="96"/>
      <c r="BK342" s="96"/>
      <c r="BL342" s="96"/>
      <c r="BM342" s="96"/>
      <c r="BN342" s="96"/>
      <c r="BO342" s="96"/>
      <c r="BP342" s="96"/>
      <c r="BQ342" s="96"/>
      <c r="BR342" s="96"/>
      <c r="BS342" s="96"/>
      <c r="BT342" s="96"/>
      <c r="BU342" s="96"/>
      <c r="BV342" s="96"/>
      <c r="BW342" s="96"/>
      <c r="BX342" s="96"/>
      <c r="BY342" s="96"/>
      <c r="BZ342" s="96"/>
      <c r="CA342" s="96"/>
      <c r="CB342" s="96"/>
      <c r="CC342" s="96"/>
      <c r="CD342" s="96"/>
    </row>
    <row r="343" spans="1:82" s="97" customFormat="1" ht="38.25">
      <c r="A343" s="42" t="s">
        <v>916</v>
      </c>
      <c r="B343" s="42" t="s">
        <v>177</v>
      </c>
      <c r="C343" s="42" t="s">
        <v>917</v>
      </c>
      <c r="D343" s="98" t="s">
        <v>918</v>
      </c>
      <c r="E343" s="99" t="s">
        <v>222</v>
      </c>
      <c r="F343" s="42">
        <v>15</v>
      </c>
      <c r="G343" s="100">
        <f t="shared" si="51"/>
        <v>0.26369999999999999</v>
      </c>
      <c r="H343" s="101">
        <v>0</v>
      </c>
      <c r="I343" s="43">
        <f t="shared" si="52"/>
        <v>0</v>
      </c>
      <c r="J343" s="43">
        <f t="shared" si="53"/>
        <v>0</v>
      </c>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6"/>
      <c r="AN343" s="96"/>
      <c r="AO343" s="96"/>
      <c r="AP343" s="96"/>
      <c r="AQ343" s="96"/>
      <c r="AR343" s="96"/>
      <c r="AS343" s="96"/>
      <c r="AT343" s="96"/>
      <c r="AU343" s="96"/>
      <c r="AV343" s="96"/>
      <c r="AW343" s="96"/>
      <c r="AX343" s="96"/>
      <c r="AY343" s="96"/>
      <c r="AZ343" s="96"/>
      <c r="BA343" s="96"/>
      <c r="BB343" s="96"/>
      <c r="BC343" s="96"/>
      <c r="BD343" s="96"/>
      <c r="BE343" s="96"/>
      <c r="BF343" s="96"/>
      <c r="BG343" s="96"/>
      <c r="BH343" s="96"/>
      <c r="BI343" s="96"/>
      <c r="BJ343" s="96"/>
      <c r="BK343" s="96"/>
      <c r="BL343" s="96"/>
      <c r="BM343" s="96"/>
      <c r="BN343" s="96"/>
      <c r="BO343" s="96"/>
      <c r="BP343" s="96"/>
      <c r="BQ343" s="96"/>
      <c r="BR343" s="96"/>
      <c r="BS343" s="96"/>
      <c r="BT343" s="96"/>
      <c r="BU343" s="96"/>
      <c r="BV343" s="96"/>
      <c r="BW343" s="96"/>
      <c r="BX343" s="96"/>
      <c r="BY343" s="96"/>
      <c r="BZ343" s="96"/>
      <c r="CA343" s="96"/>
      <c r="CB343" s="96"/>
      <c r="CC343" s="96"/>
      <c r="CD343" s="96"/>
    </row>
    <row r="344" spans="1:82" s="97" customFormat="1" ht="38.25">
      <c r="A344" s="42" t="s">
        <v>916</v>
      </c>
      <c r="B344" s="42" t="s">
        <v>177</v>
      </c>
      <c r="C344" s="42" t="s">
        <v>919</v>
      </c>
      <c r="D344" s="98" t="s">
        <v>920</v>
      </c>
      <c r="E344" s="99" t="s">
        <v>222</v>
      </c>
      <c r="F344" s="42">
        <v>15</v>
      </c>
      <c r="G344" s="100">
        <f t="shared" si="51"/>
        <v>0.26369999999999999</v>
      </c>
      <c r="H344" s="101">
        <v>0</v>
      </c>
      <c r="I344" s="43">
        <f t="shared" si="52"/>
        <v>0</v>
      </c>
      <c r="J344" s="43">
        <f t="shared" si="53"/>
        <v>0</v>
      </c>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L344" s="95"/>
      <c r="AM344" s="96"/>
      <c r="AN344" s="96"/>
      <c r="AO344" s="96"/>
      <c r="AP344" s="96"/>
      <c r="AQ344" s="96"/>
      <c r="AR344" s="96"/>
      <c r="AS344" s="96"/>
      <c r="AT344" s="96"/>
      <c r="AU344" s="96"/>
      <c r="AV344" s="96"/>
      <c r="AW344" s="96"/>
      <c r="AX344" s="96"/>
      <c r="AY344" s="96"/>
      <c r="AZ344" s="96"/>
      <c r="BA344" s="96"/>
      <c r="BB344" s="96"/>
      <c r="BC344" s="96"/>
      <c r="BD344" s="96"/>
      <c r="BE344" s="96"/>
      <c r="BF344" s="96"/>
      <c r="BG344" s="96"/>
      <c r="BH344" s="96"/>
      <c r="BI344" s="96"/>
      <c r="BJ344" s="96"/>
      <c r="BK344" s="96"/>
      <c r="BL344" s="96"/>
      <c r="BM344" s="96"/>
      <c r="BN344" s="96"/>
      <c r="BO344" s="96"/>
      <c r="BP344" s="96"/>
      <c r="BQ344" s="96"/>
      <c r="BR344" s="96"/>
      <c r="BS344" s="96"/>
      <c r="BT344" s="96"/>
      <c r="BU344" s="96"/>
      <c r="BV344" s="96"/>
      <c r="BW344" s="96"/>
      <c r="BX344" s="96"/>
      <c r="BY344" s="96"/>
      <c r="BZ344" s="96"/>
      <c r="CA344" s="96"/>
      <c r="CB344" s="96"/>
      <c r="CC344" s="96"/>
      <c r="CD344" s="96"/>
    </row>
    <row r="345" spans="1:82" s="97" customFormat="1" ht="38.25">
      <c r="A345" s="42" t="s">
        <v>916</v>
      </c>
      <c r="B345" s="42" t="s">
        <v>177</v>
      </c>
      <c r="C345" s="42" t="s">
        <v>921</v>
      </c>
      <c r="D345" s="98" t="s">
        <v>922</v>
      </c>
      <c r="E345" s="99" t="s">
        <v>222</v>
      </c>
      <c r="F345" s="42">
        <v>15</v>
      </c>
      <c r="G345" s="100">
        <f t="shared" si="51"/>
        <v>0.26369999999999999</v>
      </c>
      <c r="H345" s="101">
        <v>0</v>
      </c>
      <c r="I345" s="43">
        <f t="shared" si="52"/>
        <v>0</v>
      </c>
      <c r="J345" s="43">
        <f t="shared" si="53"/>
        <v>0</v>
      </c>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6"/>
      <c r="AN345" s="96"/>
      <c r="AO345" s="96"/>
      <c r="AP345" s="96"/>
      <c r="AQ345" s="96"/>
      <c r="AR345" s="96"/>
      <c r="AS345" s="96"/>
      <c r="AT345" s="96"/>
      <c r="AU345" s="96"/>
      <c r="AV345" s="96"/>
      <c r="AW345" s="96"/>
      <c r="AX345" s="96"/>
      <c r="AY345" s="96"/>
      <c r="AZ345" s="96"/>
      <c r="BA345" s="96"/>
      <c r="BB345" s="96"/>
      <c r="BC345" s="96"/>
      <c r="BD345" s="96"/>
      <c r="BE345" s="96"/>
      <c r="BF345" s="96"/>
      <c r="BG345" s="96"/>
      <c r="BH345" s="96"/>
      <c r="BI345" s="96"/>
      <c r="BJ345" s="96"/>
      <c r="BK345" s="96"/>
      <c r="BL345" s="96"/>
      <c r="BM345" s="96"/>
      <c r="BN345" s="96"/>
      <c r="BO345" s="96"/>
      <c r="BP345" s="96"/>
      <c r="BQ345" s="96"/>
      <c r="BR345" s="96"/>
      <c r="BS345" s="96"/>
      <c r="BT345" s="96"/>
      <c r="BU345" s="96"/>
      <c r="BV345" s="96"/>
      <c r="BW345" s="96"/>
      <c r="BX345" s="96"/>
      <c r="BY345" s="96"/>
      <c r="BZ345" s="96"/>
      <c r="CA345" s="96"/>
      <c r="CB345" s="96"/>
      <c r="CC345" s="96"/>
      <c r="CD345" s="96"/>
    </row>
    <row r="346" spans="1:82" s="97" customFormat="1" ht="38.25">
      <c r="A346" s="42" t="s">
        <v>916</v>
      </c>
      <c r="B346" s="42" t="s">
        <v>177</v>
      </c>
      <c r="C346" s="42" t="s">
        <v>923</v>
      </c>
      <c r="D346" s="98" t="s">
        <v>924</v>
      </c>
      <c r="E346" s="99" t="s">
        <v>222</v>
      </c>
      <c r="F346" s="42">
        <v>230</v>
      </c>
      <c r="G346" s="100">
        <f t="shared" si="51"/>
        <v>0.26369999999999999</v>
      </c>
      <c r="H346" s="101">
        <v>0</v>
      </c>
      <c r="I346" s="43">
        <f t="shared" si="52"/>
        <v>0</v>
      </c>
      <c r="J346" s="43">
        <f t="shared" si="53"/>
        <v>0</v>
      </c>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L346" s="95"/>
      <c r="AM346" s="96"/>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6"/>
      <c r="BR346" s="96"/>
      <c r="BS346" s="96"/>
      <c r="BT346" s="96"/>
      <c r="BU346" s="96"/>
      <c r="BV346" s="96"/>
      <c r="BW346" s="96"/>
      <c r="BX346" s="96"/>
      <c r="BY346" s="96"/>
      <c r="BZ346" s="96"/>
      <c r="CA346" s="96"/>
      <c r="CB346" s="96"/>
      <c r="CC346" s="96"/>
      <c r="CD346" s="96"/>
    </row>
    <row r="347" spans="1:82" s="97" customFormat="1" ht="38.25">
      <c r="A347" s="42" t="s">
        <v>916</v>
      </c>
      <c r="B347" s="42" t="s">
        <v>177</v>
      </c>
      <c r="C347" s="42" t="s">
        <v>925</v>
      </c>
      <c r="D347" s="98" t="s">
        <v>926</v>
      </c>
      <c r="E347" s="99" t="s">
        <v>222</v>
      </c>
      <c r="F347" s="42">
        <v>10.199999999999999</v>
      </c>
      <c r="G347" s="100">
        <f t="shared" si="51"/>
        <v>0.26369999999999999</v>
      </c>
      <c r="H347" s="101">
        <v>0</v>
      </c>
      <c r="I347" s="43">
        <f t="shared" si="52"/>
        <v>0</v>
      </c>
      <c r="J347" s="43">
        <f t="shared" si="53"/>
        <v>0</v>
      </c>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L347" s="95"/>
      <c r="AM347" s="96"/>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6"/>
      <c r="BR347" s="96"/>
      <c r="BS347" s="96"/>
      <c r="BT347" s="96"/>
      <c r="BU347" s="96"/>
      <c r="BV347" s="96"/>
      <c r="BW347" s="96"/>
      <c r="BX347" s="96"/>
      <c r="BY347" s="96"/>
      <c r="BZ347" s="96"/>
      <c r="CA347" s="96"/>
      <c r="CB347" s="96"/>
      <c r="CC347" s="96"/>
      <c r="CD347" s="96"/>
    </row>
    <row r="348" spans="1:82" s="97" customFormat="1" ht="38.25">
      <c r="A348" s="42" t="s">
        <v>927</v>
      </c>
      <c r="B348" s="42" t="s">
        <v>177</v>
      </c>
      <c r="C348" s="42" t="s">
        <v>928</v>
      </c>
      <c r="D348" s="98" t="s">
        <v>929</v>
      </c>
      <c r="E348" s="99" t="s">
        <v>222</v>
      </c>
      <c r="F348" s="42">
        <v>1300</v>
      </c>
      <c r="G348" s="100">
        <f t="shared" si="51"/>
        <v>0.26369999999999999</v>
      </c>
      <c r="H348" s="101">
        <v>0</v>
      </c>
      <c r="I348" s="43">
        <f t="shared" si="52"/>
        <v>0</v>
      </c>
      <c r="J348" s="43">
        <f t="shared" si="53"/>
        <v>0</v>
      </c>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6"/>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6"/>
      <c r="BR348" s="96"/>
      <c r="BS348" s="96"/>
      <c r="BT348" s="96"/>
      <c r="BU348" s="96"/>
      <c r="BV348" s="96"/>
      <c r="BW348" s="96"/>
      <c r="BX348" s="96"/>
      <c r="BY348" s="96"/>
      <c r="BZ348" s="96"/>
      <c r="CA348" s="96"/>
      <c r="CB348" s="96"/>
      <c r="CC348" s="96"/>
      <c r="CD348" s="96"/>
    </row>
    <row r="349" spans="1:82" s="97" customFormat="1" ht="38.25">
      <c r="A349" s="42" t="s">
        <v>927</v>
      </c>
      <c r="B349" s="42" t="s">
        <v>177</v>
      </c>
      <c r="C349" s="42" t="s">
        <v>930</v>
      </c>
      <c r="D349" s="98" t="s">
        <v>931</v>
      </c>
      <c r="E349" s="99" t="s">
        <v>222</v>
      </c>
      <c r="F349" s="42">
        <v>2000</v>
      </c>
      <c r="G349" s="100">
        <f t="shared" si="51"/>
        <v>0.26369999999999999</v>
      </c>
      <c r="H349" s="101">
        <v>0</v>
      </c>
      <c r="I349" s="43">
        <f t="shared" si="52"/>
        <v>0</v>
      </c>
      <c r="J349" s="43">
        <f t="shared" si="53"/>
        <v>0</v>
      </c>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6"/>
      <c r="AN349" s="96"/>
      <c r="AO349" s="96"/>
      <c r="AP349" s="96"/>
      <c r="AQ349" s="96"/>
      <c r="AR349" s="96"/>
      <c r="AS349" s="96"/>
      <c r="AT349" s="96"/>
      <c r="AU349" s="96"/>
      <c r="AV349" s="96"/>
      <c r="AW349" s="96"/>
      <c r="AX349" s="96"/>
      <c r="AY349" s="96"/>
      <c r="AZ349" s="96"/>
      <c r="BA349" s="96"/>
      <c r="BB349" s="96"/>
      <c r="BC349" s="96"/>
      <c r="BD349" s="96"/>
      <c r="BE349" s="96"/>
      <c r="BF349" s="96"/>
      <c r="BG349" s="96"/>
      <c r="BH349" s="96"/>
      <c r="BI349" s="96"/>
      <c r="BJ349" s="96"/>
      <c r="BK349" s="96"/>
      <c r="BL349" s="96"/>
      <c r="BM349" s="96"/>
      <c r="BN349" s="96"/>
      <c r="BO349" s="96"/>
      <c r="BP349" s="96"/>
      <c r="BQ349" s="96"/>
      <c r="BR349" s="96"/>
      <c r="BS349" s="96"/>
      <c r="BT349" s="96"/>
      <c r="BU349" s="96"/>
      <c r="BV349" s="96"/>
      <c r="BW349" s="96"/>
      <c r="BX349" s="96"/>
      <c r="BY349" s="96"/>
      <c r="BZ349" s="96"/>
      <c r="CA349" s="96"/>
      <c r="CB349" s="96"/>
      <c r="CC349" s="96"/>
      <c r="CD349" s="96"/>
    </row>
    <row r="350" spans="1:82" s="97" customFormat="1" ht="38.25">
      <c r="A350" s="42" t="s">
        <v>927</v>
      </c>
      <c r="B350" s="42" t="s">
        <v>177</v>
      </c>
      <c r="C350" s="42" t="s">
        <v>932</v>
      </c>
      <c r="D350" s="98" t="s">
        <v>933</v>
      </c>
      <c r="E350" s="99" t="s">
        <v>222</v>
      </c>
      <c r="F350" s="42">
        <v>900</v>
      </c>
      <c r="G350" s="100">
        <f t="shared" si="51"/>
        <v>0.26369999999999999</v>
      </c>
      <c r="H350" s="101">
        <v>0</v>
      </c>
      <c r="I350" s="43">
        <f t="shared" si="52"/>
        <v>0</v>
      </c>
      <c r="J350" s="43">
        <f t="shared" si="53"/>
        <v>0</v>
      </c>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6"/>
      <c r="AN350" s="96"/>
      <c r="AO350" s="96"/>
      <c r="AP350" s="96"/>
      <c r="AQ350" s="96"/>
      <c r="AR350" s="96"/>
      <c r="AS350" s="96"/>
      <c r="AT350" s="96"/>
      <c r="AU350" s="96"/>
      <c r="AV350" s="96"/>
      <c r="AW350" s="96"/>
      <c r="AX350" s="96"/>
      <c r="AY350" s="96"/>
      <c r="AZ350" s="96"/>
      <c r="BA350" s="96"/>
      <c r="BB350" s="96"/>
      <c r="BC350" s="96"/>
      <c r="BD350" s="96"/>
      <c r="BE350" s="96"/>
      <c r="BF350" s="96"/>
      <c r="BG350" s="96"/>
      <c r="BH350" s="96"/>
      <c r="BI350" s="96"/>
      <c r="BJ350" s="96"/>
      <c r="BK350" s="96"/>
      <c r="BL350" s="96"/>
      <c r="BM350" s="96"/>
      <c r="BN350" s="96"/>
      <c r="BO350" s="96"/>
      <c r="BP350" s="96"/>
      <c r="BQ350" s="96"/>
      <c r="BR350" s="96"/>
      <c r="BS350" s="96"/>
      <c r="BT350" s="96"/>
      <c r="BU350" s="96"/>
      <c r="BV350" s="96"/>
      <c r="BW350" s="96"/>
      <c r="BX350" s="96"/>
      <c r="BY350" s="96"/>
      <c r="BZ350" s="96"/>
      <c r="CA350" s="96"/>
      <c r="CB350" s="96"/>
      <c r="CC350" s="96"/>
      <c r="CD350" s="96"/>
    </row>
    <row r="351" spans="1:82" s="97" customFormat="1" ht="38.25">
      <c r="A351" s="42" t="s">
        <v>927</v>
      </c>
      <c r="B351" s="42" t="s">
        <v>177</v>
      </c>
      <c r="C351" s="42" t="s">
        <v>934</v>
      </c>
      <c r="D351" s="98" t="s">
        <v>935</v>
      </c>
      <c r="E351" s="99" t="s">
        <v>222</v>
      </c>
      <c r="F351" s="42">
        <v>600</v>
      </c>
      <c r="G351" s="100">
        <f t="shared" si="51"/>
        <v>0.26369999999999999</v>
      </c>
      <c r="H351" s="101">
        <v>0</v>
      </c>
      <c r="I351" s="43">
        <f t="shared" si="52"/>
        <v>0</v>
      </c>
      <c r="J351" s="43">
        <f t="shared" si="53"/>
        <v>0</v>
      </c>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6"/>
      <c r="AN351" s="96"/>
      <c r="AO351" s="96"/>
      <c r="AP351" s="96"/>
      <c r="AQ351" s="96"/>
      <c r="AR351" s="96"/>
      <c r="AS351" s="96"/>
      <c r="AT351" s="96"/>
      <c r="AU351" s="96"/>
      <c r="AV351" s="96"/>
      <c r="AW351" s="96"/>
      <c r="AX351" s="96"/>
      <c r="AY351" s="96"/>
      <c r="AZ351" s="96"/>
      <c r="BA351" s="96"/>
      <c r="BB351" s="96"/>
      <c r="BC351" s="96"/>
      <c r="BD351" s="96"/>
      <c r="BE351" s="96"/>
      <c r="BF351" s="96"/>
      <c r="BG351" s="96"/>
      <c r="BH351" s="96"/>
      <c r="BI351" s="96"/>
      <c r="BJ351" s="96"/>
      <c r="BK351" s="96"/>
      <c r="BL351" s="96"/>
      <c r="BM351" s="96"/>
      <c r="BN351" s="96"/>
      <c r="BO351" s="96"/>
      <c r="BP351" s="96"/>
      <c r="BQ351" s="96"/>
      <c r="BR351" s="96"/>
      <c r="BS351" s="96"/>
      <c r="BT351" s="96"/>
      <c r="BU351" s="96"/>
      <c r="BV351" s="96"/>
      <c r="BW351" s="96"/>
      <c r="BX351" s="96"/>
      <c r="BY351" s="96"/>
      <c r="BZ351" s="96"/>
      <c r="CA351" s="96"/>
      <c r="CB351" s="96"/>
      <c r="CC351" s="96"/>
      <c r="CD351" s="96"/>
    </row>
    <row r="352" spans="1:82" s="97" customFormat="1" ht="38.25">
      <c r="A352" s="42" t="s">
        <v>927</v>
      </c>
      <c r="B352" s="42" t="s">
        <v>177</v>
      </c>
      <c r="C352" s="42" t="s">
        <v>936</v>
      </c>
      <c r="D352" s="98" t="s">
        <v>937</v>
      </c>
      <c r="E352" s="99" t="s">
        <v>222</v>
      </c>
      <c r="F352" s="42">
        <v>1800</v>
      </c>
      <c r="G352" s="100">
        <f t="shared" si="51"/>
        <v>0.26369999999999999</v>
      </c>
      <c r="H352" s="101">
        <v>0</v>
      </c>
      <c r="I352" s="43">
        <f t="shared" si="52"/>
        <v>0</v>
      </c>
      <c r="J352" s="43">
        <f t="shared" si="53"/>
        <v>0</v>
      </c>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6"/>
      <c r="AN352" s="96"/>
      <c r="AO352" s="96"/>
      <c r="AP352" s="96"/>
      <c r="AQ352" s="96"/>
      <c r="AR352" s="96"/>
      <c r="AS352" s="96"/>
      <c r="AT352" s="96"/>
      <c r="AU352" s="96"/>
      <c r="AV352" s="96"/>
      <c r="AW352" s="96"/>
      <c r="AX352" s="96"/>
      <c r="AY352" s="96"/>
      <c r="AZ352" s="96"/>
      <c r="BA352" s="96"/>
      <c r="BB352" s="96"/>
      <c r="BC352" s="96"/>
      <c r="BD352" s="96"/>
      <c r="BE352" s="96"/>
      <c r="BF352" s="96"/>
      <c r="BG352" s="96"/>
      <c r="BH352" s="96"/>
      <c r="BI352" s="96"/>
      <c r="BJ352" s="96"/>
      <c r="BK352" s="96"/>
      <c r="BL352" s="96"/>
      <c r="BM352" s="96"/>
      <c r="BN352" s="96"/>
      <c r="BO352" s="96"/>
      <c r="BP352" s="96"/>
      <c r="BQ352" s="96"/>
      <c r="BR352" s="96"/>
      <c r="BS352" s="96"/>
      <c r="BT352" s="96"/>
      <c r="BU352" s="96"/>
      <c r="BV352" s="96"/>
      <c r="BW352" s="96"/>
      <c r="BX352" s="96"/>
      <c r="BY352" s="96"/>
      <c r="BZ352" s="96"/>
      <c r="CA352" s="96"/>
      <c r="CB352" s="96"/>
      <c r="CC352" s="96"/>
      <c r="CD352" s="96"/>
    </row>
    <row r="353" spans="1:82" s="97" customFormat="1" ht="38.25">
      <c r="A353" s="42" t="s">
        <v>927</v>
      </c>
      <c r="B353" s="42" t="s">
        <v>177</v>
      </c>
      <c r="C353" s="42" t="s">
        <v>938</v>
      </c>
      <c r="D353" s="98" t="s">
        <v>939</v>
      </c>
      <c r="E353" s="99" t="s">
        <v>222</v>
      </c>
      <c r="F353" s="42">
        <v>600</v>
      </c>
      <c r="G353" s="100">
        <f t="shared" si="51"/>
        <v>0.26369999999999999</v>
      </c>
      <c r="H353" s="101">
        <v>0</v>
      </c>
      <c r="I353" s="43">
        <f t="shared" si="52"/>
        <v>0</v>
      </c>
      <c r="J353" s="43">
        <f t="shared" si="53"/>
        <v>0</v>
      </c>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L353" s="95"/>
      <c r="AM353" s="96"/>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6"/>
      <c r="BR353" s="96"/>
      <c r="BS353" s="96"/>
      <c r="BT353" s="96"/>
      <c r="BU353" s="96"/>
      <c r="BV353" s="96"/>
      <c r="BW353" s="96"/>
      <c r="BX353" s="96"/>
      <c r="BY353" s="96"/>
      <c r="BZ353" s="96"/>
      <c r="CA353" s="96"/>
      <c r="CB353" s="96"/>
      <c r="CC353" s="96"/>
      <c r="CD353" s="96"/>
    </row>
    <row r="354" spans="1:82" s="97" customFormat="1" ht="38.25">
      <c r="A354" s="42" t="s">
        <v>940</v>
      </c>
      <c r="B354" s="42" t="s">
        <v>177</v>
      </c>
      <c r="C354" s="42" t="s">
        <v>941</v>
      </c>
      <c r="D354" s="98" t="s">
        <v>942</v>
      </c>
      <c r="E354" s="99" t="s">
        <v>222</v>
      </c>
      <c r="F354" s="42">
        <v>25</v>
      </c>
      <c r="G354" s="100">
        <f t="shared" si="51"/>
        <v>0.26369999999999999</v>
      </c>
      <c r="H354" s="101">
        <v>0</v>
      </c>
      <c r="I354" s="43">
        <f t="shared" si="52"/>
        <v>0</v>
      </c>
      <c r="J354" s="43">
        <f t="shared" si="53"/>
        <v>0</v>
      </c>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L354" s="95"/>
      <c r="AM354" s="96"/>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6"/>
      <c r="BR354" s="96"/>
      <c r="BS354" s="96"/>
      <c r="BT354" s="96"/>
      <c r="BU354" s="96"/>
      <c r="BV354" s="96"/>
      <c r="BW354" s="96"/>
      <c r="BX354" s="96"/>
      <c r="BY354" s="96"/>
      <c r="BZ354" s="96"/>
      <c r="CA354" s="96"/>
      <c r="CB354" s="96"/>
      <c r="CC354" s="96"/>
      <c r="CD354" s="96"/>
    </row>
    <row r="355" spans="1:82" s="97" customFormat="1" ht="38.25">
      <c r="A355" s="42" t="s">
        <v>940</v>
      </c>
      <c r="B355" s="42" t="s">
        <v>177</v>
      </c>
      <c r="C355" s="42" t="s">
        <v>943</v>
      </c>
      <c r="D355" s="98" t="s">
        <v>944</v>
      </c>
      <c r="E355" s="99" t="s">
        <v>222</v>
      </c>
      <c r="F355" s="42">
        <v>75</v>
      </c>
      <c r="G355" s="100">
        <f t="shared" si="51"/>
        <v>0.26369999999999999</v>
      </c>
      <c r="H355" s="101">
        <v>0</v>
      </c>
      <c r="I355" s="43">
        <f t="shared" si="52"/>
        <v>0</v>
      </c>
      <c r="J355" s="43">
        <f t="shared" si="53"/>
        <v>0</v>
      </c>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L355" s="95"/>
      <c r="AM355" s="96"/>
      <c r="AN355" s="96"/>
      <c r="AO355" s="96"/>
      <c r="AP355" s="96"/>
      <c r="AQ355" s="96"/>
      <c r="AR355" s="96"/>
      <c r="AS355" s="96"/>
      <c r="AT355" s="96"/>
      <c r="AU355" s="96"/>
      <c r="AV355" s="96"/>
      <c r="AW355" s="96"/>
      <c r="AX355" s="96"/>
      <c r="AY355" s="96"/>
      <c r="AZ355" s="96"/>
      <c r="BA355" s="96"/>
      <c r="BB355" s="96"/>
      <c r="BC355" s="96"/>
      <c r="BD355" s="96"/>
      <c r="BE355" s="96"/>
      <c r="BF355" s="96"/>
      <c r="BG355" s="96"/>
      <c r="BH355" s="96"/>
      <c r="BI355" s="96"/>
      <c r="BJ355" s="96"/>
      <c r="BK355" s="96"/>
      <c r="BL355" s="96"/>
      <c r="BM355" s="96"/>
      <c r="BN355" s="96"/>
      <c r="BO355" s="96"/>
      <c r="BP355" s="96"/>
      <c r="BQ355" s="96"/>
      <c r="BR355" s="96"/>
      <c r="BS355" s="96"/>
      <c r="BT355" s="96"/>
      <c r="BU355" s="96"/>
      <c r="BV355" s="96"/>
      <c r="BW355" s="96"/>
      <c r="BX355" s="96"/>
      <c r="BY355" s="96"/>
      <c r="BZ355" s="96"/>
      <c r="CA355" s="96"/>
      <c r="CB355" s="96"/>
      <c r="CC355" s="96"/>
      <c r="CD355" s="96"/>
    </row>
    <row r="356" spans="1:82" s="97" customFormat="1" ht="38.25">
      <c r="A356" s="42" t="s">
        <v>940</v>
      </c>
      <c r="B356" s="42" t="s">
        <v>177</v>
      </c>
      <c r="C356" s="42" t="s">
        <v>945</v>
      </c>
      <c r="D356" s="98" t="s">
        <v>946</v>
      </c>
      <c r="E356" s="99" t="s">
        <v>222</v>
      </c>
      <c r="F356" s="42">
        <v>75</v>
      </c>
      <c r="G356" s="100">
        <f t="shared" si="51"/>
        <v>0.26369999999999999</v>
      </c>
      <c r="H356" s="101">
        <v>0</v>
      </c>
      <c r="I356" s="43">
        <f t="shared" si="52"/>
        <v>0</v>
      </c>
      <c r="J356" s="43">
        <f t="shared" si="53"/>
        <v>0</v>
      </c>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c r="AM356" s="96"/>
      <c r="AN356" s="96"/>
      <c r="AO356" s="96"/>
      <c r="AP356" s="96"/>
      <c r="AQ356" s="96"/>
      <c r="AR356" s="96"/>
      <c r="AS356" s="96"/>
      <c r="AT356" s="96"/>
      <c r="AU356" s="96"/>
      <c r="AV356" s="96"/>
      <c r="AW356" s="96"/>
      <c r="AX356" s="96"/>
      <c r="AY356" s="96"/>
      <c r="AZ356" s="96"/>
      <c r="BA356" s="96"/>
      <c r="BB356" s="96"/>
      <c r="BC356" s="96"/>
      <c r="BD356" s="96"/>
      <c r="BE356" s="96"/>
      <c r="BF356" s="96"/>
      <c r="BG356" s="96"/>
      <c r="BH356" s="96"/>
      <c r="BI356" s="96"/>
      <c r="BJ356" s="96"/>
      <c r="BK356" s="96"/>
      <c r="BL356" s="96"/>
      <c r="BM356" s="96"/>
      <c r="BN356" s="96"/>
      <c r="BO356" s="96"/>
      <c r="BP356" s="96"/>
      <c r="BQ356" s="96"/>
      <c r="BR356" s="96"/>
      <c r="BS356" s="96"/>
      <c r="BT356" s="96"/>
      <c r="BU356" s="96"/>
      <c r="BV356" s="96"/>
      <c r="BW356" s="96"/>
      <c r="BX356" s="96"/>
      <c r="BY356" s="96"/>
      <c r="BZ356" s="96"/>
      <c r="CA356" s="96"/>
      <c r="CB356" s="96"/>
      <c r="CC356" s="96"/>
      <c r="CD356" s="96"/>
    </row>
    <row r="357" spans="1:82" s="97" customFormat="1" ht="38.25">
      <c r="A357" s="42" t="s">
        <v>940</v>
      </c>
      <c r="B357" s="42" t="s">
        <v>177</v>
      </c>
      <c r="C357" s="42" t="s">
        <v>947</v>
      </c>
      <c r="D357" s="98" t="s">
        <v>948</v>
      </c>
      <c r="E357" s="99" t="s">
        <v>222</v>
      </c>
      <c r="F357" s="42">
        <v>75</v>
      </c>
      <c r="G357" s="100">
        <f t="shared" si="51"/>
        <v>0.26369999999999999</v>
      </c>
      <c r="H357" s="101">
        <v>0</v>
      </c>
      <c r="I357" s="43">
        <f t="shared" si="52"/>
        <v>0</v>
      </c>
      <c r="J357" s="43">
        <f t="shared" si="53"/>
        <v>0</v>
      </c>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L357" s="95"/>
      <c r="AM357" s="96"/>
      <c r="AN357" s="96"/>
      <c r="AO357" s="96"/>
      <c r="AP357" s="96"/>
      <c r="AQ357" s="96"/>
      <c r="AR357" s="96"/>
      <c r="AS357" s="96"/>
      <c r="AT357" s="96"/>
      <c r="AU357" s="96"/>
      <c r="AV357" s="96"/>
      <c r="AW357" s="96"/>
      <c r="AX357" s="96"/>
      <c r="AY357" s="96"/>
      <c r="AZ357" s="96"/>
      <c r="BA357" s="96"/>
      <c r="BB357" s="96"/>
      <c r="BC357" s="96"/>
      <c r="BD357" s="96"/>
      <c r="BE357" s="96"/>
      <c r="BF357" s="96"/>
      <c r="BG357" s="96"/>
      <c r="BH357" s="96"/>
      <c r="BI357" s="96"/>
      <c r="BJ357" s="96"/>
      <c r="BK357" s="96"/>
      <c r="BL357" s="96"/>
      <c r="BM357" s="96"/>
      <c r="BN357" s="96"/>
      <c r="BO357" s="96"/>
      <c r="BP357" s="96"/>
      <c r="BQ357" s="96"/>
      <c r="BR357" s="96"/>
      <c r="BS357" s="96"/>
      <c r="BT357" s="96"/>
      <c r="BU357" s="96"/>
      <c r="BV357" s="96"/>
      <c r="BW357" s="96"/>
      <c r="BX357" s="96"/>
      <c r="BY357" s="96"/>
      <c r="BZ357" s="96"/>
      <c r="CA357" s="96"/>
      <c r="CB357" s="96"/>
      <c r="CC357" s="96"/>
      <c r="CD357" s="96"/>
    </row>
    <row r="358" spans="1:82" s="97" customFormat="1" ht="38.25">
      <c r="A358" s="42" t="s">
        <v>949</v>
      </c>
      <c r="B358" s="42" t="s">
        <v>177</v>
      </c>
      <c r="C358" s="42" t="s">
        <v>950</v>
      </c>
      <c r="D358" s="98" t="s">
        <v>951</v>
      </c>
      <c r="E358" s="99" t="s">
        <v>222</v>
      </c>
      <c r="F358" s="42">
        <v>125</v>
      </c>
      <c r="G358" s="100">
        <f t="shared" si="51"/>
        <v>0.26369999999999999</v>
      </c>
      <c r="H358" s="101">
        <v>0</v>
      </c>
      <c r="I358" s="43">
        <f t="shared" si="52"/>
        <v>0</v>
      </c>
      <c r="J358" s="43">
        <f t="shared" si="53"/>
        <v>0</v>
      </c>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5"/>
      <c r="AM358" s="96"/>
      <c r="AN358" s="96"/>
      <c r="AO358" s="96"/>
      <c r="AP358" s="96"/>
      <c r="AQ358" s="96"/>
      <c r="AR358" s="96"/>
      <c r="AS358" s="96"/>
      <c r="AT358" s="96"/>
      <c r="AU358" s="96"/>
      <c r="AV358" s="96"/>
      <c r="AW358" s="96"/>
      <c r="AX358" s="96"/>
      <c r="AY358" s="96"/>
      <c r="AZ358" s="96"/>
      <c r="BA358" s="96"/>
      <c r="BB358" s="96"/>
      <c r="BC358" s="96"/>
      <c r="BD358" s="96"/>
      <c r="BE358" s="96"/>
      <c r="BF358" s="96"/>
      <c r="BG358" s="96"/>
      <c r="BH358" s="96"/>
      <c r="BI358" s="96"/>
      <c r="BJ358" s="96"/>
      <c r="BK358" s="96"/>
      <c r="BL358" s="96"/>
      <c r="BM358" s="96"/>
      <c r="BN358" s="96"/>
      <c r="BO358" s="96"/>
      <c r="BP358" s="96"/>
      <c r="BQ358" s="96"/>
      <c r="BR358" s="96"/>
      <c r="BS358" s="96"/>
      <c r="BT358" s="96"/>
      <c r="BU358" s="96"/>
      <c r="BV358" s="96"/>
      <c r="BW358" s="96"/>
      <c r="BX358" s="96"/>
      <c r="BY358" s="96"/>
      <c r="BZ358" s="96"/>
      <c r="CA358" s="96"/>
      <c r="CB358" s="96"/>
      <c r="CC358" s="96"/>
      <c r="CD358" s="96"/>
    </row>
    <row r="359" spans="1:82" s="97" customFormat="1" ht="38.25">
      <c r="A359" s="42" t="s">
        <v>949</v>
      </c>
      <c r="B359" s="42" t="s">
        <v>177</v>
      </c>
      <c r="C359" s="42" t="s">
        <v>952</v>
      </c>
      <c r="D359" s="98" t="s">
        <v>953</v>
      </c>
      <c r="E359" s="99" t="s">
        <v>222</v>
      </c>
      <c r="F359" s="42">
        <v>150</v>
      </c>
      <c r="G359" s="100">
        <f t="shared" si="51"/>
        <v>0.26369999999999999</v>
      </c>
      <c r="H359" s="101">
        <v>0</v>
      </c>
      <c r="I359" s="43">
        <f t="shared" si="52"/>
        <v>0</v>
      </c>
      <c r="J359" s="43">
        <f t="shared" si="53"/>
        <v>0</v>
      </c>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6"/>
      <c r="AN359" s="96"/>
      <c r="AO359" s="96"/>
      <c r="AP359" s="96"/>
      <c r="AQ359" s="96"/>
      <c r="AR359" s="96"/>
      <c r="AS359" s="96"/>
      <c r="AT359" s="96"/>
      <c r="AU359" s="96"/>
      <c r="AV359" s="96"/>
      <c r="AW359" s="96"/>
      <c r="AX359" s="96"/>
      <c r="AY359" s="96"/>
      <c r="AZ359" s="96"/>
      <c r="BA359" s="96"/>
      <c r="BB359" s="96"/>
      <c r="BC359" s="96"/>
      <c r="BD359" s="96"/>
      <c r="BE359" s="96"/>
      <c r="BF359" s="96"/>
      <c r="BG359" s="96"/>
      <c r="BH359" s="96"/>
      <c r="BI359" s="96"/>
      <c r="BJ359" s="96"/>
      <c r="BK359" s="96"/>
      <c r="BL359" s="96"/>
      <c r="BM359" s="96"/>
      <c r="BN359" s="96"/>
      <c r="BO359" s="96"/>
      <c r="BP359" s="96"/>
      <c r="BQ359" s="96"/>
      <c r="BR359" s="96"/>
      <c r="BS359" s="96"/>
      <c r="BT359" s="96"/>
      <c r="BU359" s="96"/>
      <c r="BV359" s="96"/>
      <c r="BW359" s="96"/>
      <c r="BX359" s="96"/>
      <c r="BY359" s="96"/>
      <c r="BZ359" s="96"/>
      <c r="CA359" s="96"/>
      <c r="CB359" s="96"/>
      <c r="CC359" s="96"/>
      <c r="CD359" s="96"/>
    </row>
    <row r="360" spans="1:82" s="97" customFormat="1" ht="38.25">
      <c r="A360" s="42" t="s">
        <v>949</v>
      </c>
      <c r="B360" s="42" t="s">
        <v>177</v>
      </c>
      <c r="C360" s="42" t="s">
        <v>954</v>
      </c>
      <c r="D360" s="98" t="s">
        <v>955</v>
      </c>
      <c r="E360" s="99" t="s">
        <v>222</v>
      </c>
      <c r="F360" s="42">
        <v>150</v>
      </c>
      <c r="G360" s="100">
        <f t="shared" si="51"/>
        <v>0.26369999999999999</v>
      </c>
      <c r="H360" s="101">
        <v>0</v>
      </c>
      <c r="I360" s="43">
        <f t="shared" si="52"/>
        <v>0</v>
      </c>
      <c r="J360" s="43">
        <f t="shared" si="53"/>
        <v>0</v>
      </c>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L360" s="95"/>
      <c r="AM360" s="96"/>
      <c r="AN360" s="96"/>
      <c r="AO360" s="96"/>
      <c r="AP360" s="96"/>
      <c r="AQ360" s="96"/>
      <c r="AR360" s="96"/>
      <c r="AS360" s="96"/>
      <c r="AT360" s="96"/>
      <c r="AU360" s="96"/>
      <c r="AV360" s="96"/>
      <c r="AW360" s="96"/>
      <c r="AX360" s="96"/>
      <c r="AY360" s="96"/>
      <c r="AZ360" s="96"/>
      <c r="BA360" s="96"/>
      <c r="BB360" s="96"/>
      <c r="BC360" s="96"/>
      <c r="BD360" s="96"/>
      <c r="BE360" s="96"/>
      <c r="BF360" s="96"/>
      <c r="BG360" s="96"/>
      <c r="BH360" s="96"/>
      <c r="BI360" s="96"/>
      <c r="BJ360" s="96"/>
      <c r="BK360" s="96"/>
      <c r="BL360" s="96"/>
      <c r="BM360" s="96"/>
      <c r="BN360" s="96"/>
      <c r="BO360" s="96"/>
      <c r="BP360" s="96"/>
      <c r="BQ360" s="96"/>
      <c r="BR360" s="96"/>
      <c r="BS360" s="96"/>
      <c r="BT360" s="96"/>
      <c r="BU360" s="96"/>
      <c r="BV360" s="96"/>
      <c r="BW360" s="96"/>
      <c r="BX360" s="96"/>
      <c r="BY360" s="96"/>
      <c r="BZ360" s="96"/>
      <c r="CA360" s="96"/>
      <c r="CB360" s="96"/>
      <c r="CC360" s="96"/>
      <c r="CD360" s="96"/>
    </row>
    <row r="361" spans="1:82" s="97" customFormat="1" ht="38.25">
      <c r="A361" s="42" t="s">
        <v>949</v>
      </c>
      <c r="B361" s="42" t="s">
        <v>177</v>
      </c>
      <c r="C361" s="42" t="s">
        <v>956</v>
      </c>
      <c r="D361" s="98" t="s">
        <v>957</v>
      </c>
      <c r="E361" s="99" t="s">
        <v>222</v>
      </c>
      <c r="F361" s="42">
        <v>150</v>
      </c>
      <c r="G361" s="100">
        <f t="shared" si="51"/>
        <v>0.26369999999999999</v>
      </c>
      <c r="H361" s="101">
        <v>0</v>
      </c>
      <c r="I361" s="43">
        <f t="shared" si="52"/>
        <v>0</v>
      </c>
      <c r="J361" s="43">
        <f t="shared" si="53"/>
        <v>0</v>
      </c>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c r="AM361" s="96"/>
      <c r="AN361" s="96"/>
      <c r="AO361" s="96"/>
      <c r="AP361" s="96"/>
      <c r="AQ361" s="96"/>
      <c r="AR361" s="96"/>
      <c r="AS361" s="96"/>
      <c r="AT361" s="96"/>
      <c r="AU361" s="96"/>
      <c r="AV361" s="96"/>
      <c r="AW361" s="96"/>
      <c r="AX361" s="96"/>
      <c r="AY361" s="96"/>
      <c r="AZ361" s="96"/>
      <c r="BA361" s="96"/>
      <c r="BB361" s="96"/>
      <c r="BC361" s="96"/>
      <c r="BD361" s="96"/>
      <c r="BE361" s="96"/>
      <c r="BF361" s="96"/>
      <c r="BG361" s="96"/>
      <c r="BH361" s="96"/>
      <c r="BI361" s="96"/>
      <c r="BJ361" s="96"/>
      <c r="BK361" s="96"/>
      <c r="BL361" s="96"/>
      <c r="BM361" s="96"/>
      <c r="BN361" s="96"/>
      <c r="BO361" s="96"/>
      <c r="BP361" s="96"/>
      <c r="BQ361" s="96"/>
      <c r="BR361" s="96"/>
      <c r="BS361" s="96"/>
      <c r="BT361" s="96"/>
      <c r="BU361" s="96"/>
      <c r="BV361" s="96"/>
      <c r="BW361" s="96"/>
      <c r="BX361" s="96"/>
      <c r="BY361" s="96"/>
      <c r="BZ361" s="96"/>
      <c r="CA361" s="96"/>
      <c r="CB361" s="96"/>
      <c r="CC361" s="96"/>
      <c r="CD361" s="96"/>
    </row>
    <row r="362" spans="1:82" s="97" customFormat="1" ht="38.25">
      <c r="A362" s="42" t="s">
        <v>958</v>
      </c>
      <c r="B362" s="42" t="s">
        <v>177</v>
      </c>
      <c r="C362" s="42" t="s">
        <v>959</v>
      </c>
      <c r="D362" s="98" t="s">
        <v>960</v>
      </c>
      <c r="E362" s="99" t="s">
        <v>222</v>
      </c>
      <c r="F362" s="42">
        <v>100</v>
      </c>
      <c r="G362" s="100">
        <f t="shared" si="51"/>
        <v>0.26369999999999999</v>
      </c>
      <c r="H362" s="101">
        <v>0</v>
      </c>
      <c r="I362" s="43">
        <f t="shared" si="52"/>
        <v>0</v>
      </c>
      <c r="J362" s="43">
        <f t="shared" si="53"/>
        <v>0</v>
      </c>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6"/>
      <c r="AN362" s="96"/>
      <c r="AO362" s="96"/>
      <c r="AP362" s="96"/>
      <c r="AQ362" s="96"/>
      <c r="AR362" s="96"/>
      <c r="AS362" s="96"/>
      <c r="AT362" s="96"/>
      <c r="AU362" s="96"/>
      <c r="AV362" s="96"/>
      <c r="AW362" s="96"/>
      <c r="AX362" s="96"/>
      <c r="AY362" s="96"/>
      <c r="AZ362" s="96"/>
      <c r="BA362" s="96"/>
      <c r="BB362" s="96"/>
      <c r="BC362" s="96"/>
      <c r="BD362" s="96"/>
      <c r="BE362" s="96"/>
      <c r="BF362" s="96"/>
      <c r="BG362" s="96"/>
      <c r="BH362" s="96"/>
      <c r="BI362" s="96"/>
      <c r="BJ362" s="96"/>
      <c r="BK362" s="96"/>
      <c r="BL362" s="96"/>
      <c r="BM362" s="96"/>
      <c r="BN362" s="96"/>
      <c r="BO362" s="96"/>
      <c r="BP362" s="96"/>
      <c r="BQ362" s="96"/>
      <c r="BR362" s="96"/>
      <c r="BS362" s="96"/>
      <c r="BT362" s="96"/>
      <c r="BU362" s="96"/>
      <c r="BV362" s="96"/>
      <c r="BW362" s="96"/>
      <c r="BX362" s="96"/>
      <c r="BY362" s="96"/>
      <c r="BZ362" s="96"/>
      <c r="CA362" s="96"/>
      <c r="CB362" s="96"/>
      <c r="CC362" s="96"/>
      <c r="CD362" s="96"/>
    </row>
    <row r="363" spans="1:82" s="97" customFormat="1" ht="38.25">
      <c r="A363" s="42" t="s">
        <v>958</v>
      </c>
      <c r="B363" s="42" t="s">
        <v>177</v>
      </c>
      <c r="C363" s="42" t="s">
        <v>961</v>
      </c>
      <c r="D363" s="98" t="s">
        <v>962</v>
      </c>
      <c r="E363" s="99" t="s">
        <v>222</v>
      </c>
      <c r="F363" s="42">
        <v>150</v>
      </c>
      <c r="G363" s="100">
        <f t="shared" si="51"/>
        <v>0.26369999999999999</v>
      </c>
      <c r="H363" s="101">
        <v>0</v>
      </c>
      <c r="I363" s="43">
        <f t="shared" si="52"/>
        <v>0</v>
      </c>
      <c r="J363" s="43">
        <f t="shared" si="53"/>
        <v>0</v>
      </c>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c r="AM363" s="96"/>
      <c r="AN363" s="96"/>
      <c r="AO363" s="96"/>
      <c r="AP363" s="96"/>
      <c r="AQ363" s="96"/>
      <c r="AR363" s="96"/>
      <c r="AS363" s="96"/>
      <c r="AT363" s="96"/>
      <c r="AU363" s="96"/>
      <c r="AV363" s="96"/>
      <c r="AW363" s="96"/>
      <c r="AX363" s="96"/>
      <c r="AY363" s="96"/>
      <c r="AZ363" s="96"/>
      <c r="BA363" s="96"/>
      <c r="BB363" s="96"/>
      <c r="BC363" s="96"/>
      <c r="BD363" s="96"/>
      <c r="BE363" s="96"/>
      <c r="BF363" s="96"/>
      <c r="BG363" s="96"/>
      <c r="BH363" s="96"/>
      <c r="BI363" s="96"/>
      <c r="BJ363" s="96"/>
      <c r="BK363" s="96"/>
      <c r="BL363" s="96"/>
      <c r="BM363" s="96"/>
      <c r="BN363" s="96"/>
      <c r="BO363" s="96"/>
      <c r="BP363" s="96"/>
      <c r="BQ363" s="96"/>
      <c r="BR363" s="96"/>
      <c r="BS363" s="96"/>
      <c r="BT363" s="96"/>
      <c r="BU363" s="96"/>
      <c r="BV363" s="96"/>
      <c r="BW363" s="96"/>
      <c r="BX363" s="96"/>
      <c r="BY363" s="96"/>
      <c r="BZ363" s="96"/>
      <c r="CA363" s="96"/>
      <c r="CB363" s="96"/>
      <c r="CC363" s="96"/>
      <c r="CD363" s="96"/>
    </row>
    <row r="364" spans="1:82" s="97" customFormat="1" ht="38.25">
      <c r="A364" s="42" t="s">
        <v>958</v>
      </c>
      <c r="B364" s="42" t="s">
        <v>177</v>
      </c>
      <c r="C364" s="42" t="s">
        <v>963</v>
      </c>
      <c r="D364" s="98" t="s">
        <v>964</v>
      </c>
      <c r="E364" s="99" t="s">
        <v>222</v>
      </c>
      <c r="F364" s="42">
        <v>130</v>
      </c>
      <c r="G364" s="100">
        <f t="shared" si="51"/>
        <v>0.26369999999999999</v>
      </c>
      <c r="H364" s="101">
        <v>0</v>
      </c>
      <c r="I364" s="43">
        <f t="shared" si="52"/>
        <v>0</v>
      </c>
      <c r="J364" s="43">
        <f t="shared" si="53"/>
        <v>0</v>
      </c>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L364" s="95"/>
      <c r="AM364" s="96"/>
      <c r="AN364" s="96"/>
      <c r="AO364" s="96"/>
      <c r="AP364" s="96"/>
      <c r="AQ364" s="96"/>
      <c r="AR364" s="96"/>
      <c r="AS364" s="96"/>
      <c r="AT364" s="96"/>
      <c r="AU364" s="96"/>
      <c r="AV364" s="96"/>
      <c r="AW364" s="96"/>
      <c r="AX364" s="96"/>
      <c r="AY364" s="96"/>
      <c r="AZ364" s="96"/>
      <c r="BA364" s="96"/>
      <c r="BB364" s="96"/>
      <c r="BC364" s="96"/>
      <c r="BD364" s="96"/>
      <c r="BE364" s="96"/>
      <c r="BF364" s="96"/>
      <c r="BG364" s="96"/>
      <c r="BH364" s="96"/>
      <c r="BI364" s="96"/>
      <c r="BJ364" s="96"/>
      <c r="BK364" s="96"/>
      <c r="BL364" s="96"/>
      <c r="BM364" s="96"/>
      <c r="BN364" s="96"/>
      <c r="BO364" s="96"/>
      <c r="BP364" s="96"/>
      <c r="BQ364" s="96"/>
      <c r="BR364" s="96"/>
      <c r="BS364" s="96"/>
      <c r="BT364" s="96"/>
      <c r="BU364" s="96"/>
      <c r="BV364" s="96"/>
      <c r="BW364" s="96"/>
      <c r="BX364" s="96"/>
      <c r="BY364" s="96"/>
      <c r="BZ364" s="96"/>
      <c r="CA364" s="96"/>
      <c r="CB364" s="96"/>
      <c r="CC364" s="96"/>
      <c r="CD364" s="96"/>
    </row>
    <row r="365" spans="1:82" s="97" customFormat="1" ht="38.25">
      <c r="A365" s="42" t="s">
        <v>965</v>
      </c>
      <c r="B365" s="42" t="s">
        <v>177</v>
      </c>
      <c r="C365" s="42" t="s">
        <v>966</v>
      </c>
      <c r="D365" s="98" t="s">
        <v>967</v>
      </c>
      <c r="E365" s="99" t="s">
        <v>222</v>
      </c>
      <c r="F365" s="42">
        <v>60</v>
      </c>
      <c r="G365" s="100">
        <f t="shared" si="51"/>
        <v>0.26369999999999999</v>
      </c>
      <c r="H365" s="101">
        <v>0</v>
      </c>
      <c r="I365" s="43">
        <f t="shared" si="52"/>
        <v>0</v>
      </c>
      <c r="J365" s="43">
        <f t="shared" si="53"/>
        <v>0</v>
      </c>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L365" s="95"/>
      <c r="AM365" s="96"/>
      <c r="AN365" s="96"/>
      <c r="AO365" s="96"/>
      <c r="AP365" s="96"/>
      <c r="AQ365" s="96"/>
      <c r="AR365" s="96"/>
      <c r="AS365" s="96"/>
      <c r="AT365" s="96"/>
      <c r="AU365" s="96"/>
      <c r="AV365" s="96"/>
      <c r="AW365" s="96"/>
      <c r="AX365" s="96"/>
      <c r="AY365" s="96"/>
      <c r="AZ365" s="96"/>
      <c r="BA365" s="96"/>
      <c r="BB365" s="96"/>
      <c r="BC365" s="96"/>
      <c r="BD365" s="96"/>
      <c r="BE365" s="96"/>
      <c r="BF365" s="96"/>
      <c r="BG365" s="96"/>
      <c r="BH365" s="96"/>
      <c r="BI365" s="96"/>
      <c r="BJ365" s="96"/>
      <c r="BK365" s="96"/>
      <c r="BL365" s="96"/>
      <c r="BM365" s="96"/>
      <c r="BN365" s="96"/>
      <c r="BO365" s="96"/>
      <c r="BP365" s="96"/>
      <c r="BQ365" s="96"/>
      <c r="BR365" s="96"/>
      <c r="BS365" s="96"/>
      <c r="BT365" s="96"/>
      <c r="BU365" s="96"/>
      <c r="BV365" s="96"/>
      <c r="BW365" s="96"/>
      <c r="BX365" s="96"/>
      <c r="BY365" s="96"/>
      <c r="BZ365" s="96"/>
      <c r="CA365" s="96"/>
      <c r="CB365" s="96"/>
      <c r="CC365" s="96"/>
      <c r="CD365" s="96"/>
    </row>
    <row r="366" spans="1:82" s="97" customFormat="1" ht="38.25">
      <c r="A366" s="42" t="s">
        <v>965</v>
      </c>
      <c r="B366" s="42" t="s">
        <v>177</v>
      </c>
      <c r="C366" s="42" t="s">
        <v>968</v>
      </c>
      <c r="D366" s="98" t="s">
        <v>969</v>
      </c>
      <c r="E366" s="99" t="s">
        <v>222</v>
      </c>
      <c r="F366" s="42">
        <v>80</v>
      </c>
      <c r="G366" s="100">
        <f t="shared" si="51"/>
        <v>0.26369999999999999</v>
      </c>
      <c r="H366" s="101">
        <v>0</v>
      </c>
      <c r="I366" s="43">
        <f t="shared" si="52"/>
        <v>0</v>
      </c>
      <c r="J366" s="43">
        <f t="shared" si="53"/>
        <v>0</v>
      </c>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6"/>
      <c r="AN366" s="96"/>
      <c r="AO366" s="96"/>
      <c r="AP366" s="96"/>
      <c r="AQ366" s="96"/>
      <c r="AR366" s="96"/>
      <c r="AS366" s="96"/>
      <c r="AT366" s="96"/>
      <c r="AU366" s="96"/>
      <c r="AV366" s="96"/>
      <c r="AW366" s="96"/>
      <c r="AX366" s="96"/>
      <c r="AY366" s="96"/>
      <c r="AZ366" s="96"/>
      <c r="BA366" s="96"/>
      <c r="BB366" s="96"/>
      <c r="BC366" s="96"/>
      <c r="BD366" s="96"/>
      <c r="BE366" s="96"/>
      <c r="BF366" s="96"/>
      <c r="BG366" s="96"/>
      <c r="BH366" s="96"/>
      <c r="BI366" s="96"/>
      <c r="BJ366" s="96"/>
      <c r="BK366" s="96"/>
      <c r="BL366" s="96"/>
      <c r="BM366" s="96"/>
      <c r="BN366" s="96"/>
      <c r="BO366" s="96"/>
      <c r="BP366" s="96"/>
      <c r="BQ366" s="96"/>
      <c r="BR366" s="96"/>
      <c r="BS366" s="96"/>
      <c r="BT366" s="96"/>
      <c r="BU366" s="96"/>
      <c r="BV366" s="96"/>
      <c r="BW366" s="96"/>
      <c r="BX366" s="96"/>
      <c r="BY366" s="96"/>
      <c r="BZ366" s="96"/>
      <c r="CA366" s="96"/>
      <c r="CB366" s="96"/>
      <c r="CC366" s="96"/>
      <c r="CD366" s="96"/>
    </row>
    <row r="367" spans="1:82" s="97" customFormat="1" ht="38.25">
      <c r="A367" s="42" t="s">
        <v>965</v>
      </c>
      <c r="B367" s="42" t="s">
        <v>177</v>
      </c>
      <c r="C367" s="42" t="s">
        <v>970</v>
      </c>
      <c r="D367" s="98" t="s">
        <v>971</v>
      </c>
      <c r="E367" s="99" t="s">
        <v>222</v>
      </c>
      <c r="F367" s="42">
        <v>120</v>
      </c>
      <c r="G367" s="100">
        <f t="shared" si="51"/>
        <v>0.26369999999999999</v>
      </c>
      <c r="H367" s="101">
        <v>0</v>
      </c>
      <c r="I367" s="43">
        <f t="shared" si="52"/>
        <v>0</v>
      </c>
      <c r="J367" s="43">
        <f t="shared" si="53"/>
        <v>0</v>
      </c>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6"/>
      <c r="AN367" s="96"/>
      <c r="AO367" s="96"/>
      <c r="AP367" s="96"/>
      <c r="AQ367" s="96"/>
      <c r="AR367" s="96"/>
      <c r="AS367" s="96"/>
      <c r="AT367" s="96"/>
      <c r="AU367" s="96"/>
      <c r="AV367" s="96"/>
      <c r="AW367" s="96"/>
      <c r="AX367" s="96"/>
      <c r="AY367" s="96"/>
      <c r="AZ367" s="96"/>
      <c r="BA367" s="96"/>
      <c r="BB367" s="96"/>
      <c r="BC367" s="96"/>
      <c r="BD367" s="96"/>
      <c r="BE367" s="96"/>
      <c r="BF367" s="96"/>
      <c r="BG367" s="96"/>
      <c r="BH367" s="96"/>
      <c r="BI367" s="96"/>
      <c r="BJ367" s="96"/>
      <c r="BK367" s="96"/>
      <c r="BL367" s="96"/>
      <c r="BM367" s="96"/>
      <c r="BN367" s="96"/>
      <c r="BO367" s="96"/>
      <c r="BP367" s="96"/>
      <c r="BQ367" s="96"/>
      <c r="BR367" s="96"/>
      <c r="BS367" s="96"/>
      <c r="BT367" s="96"/>
      <c r="BU367" s="96"/>
      <c r="BV367" s="96"/>
      <c r="BW367" s="96"/>
      <c r="BX367" s="96"/>
      <c r="BY367" s="96"/>
      <c r="BZ367" s="96"/>
      <c r="CA367" s="96"/>
      <c r="CB367" s="96"/>
      <c r="CC367" s="96"/>
      <c r="CD367" s="96"/>
    </row>
    <row r="368" spans="1:82" s="97" customFormat="1" ht="38.25">
      <c r="A368" s="42" t="s">
        <v>965</v>
      </c>
      <c r="B368" s="42" t="s">
        <v>177</v>
      </c>
      <c r="C368" s="42" t="s">
        <v>972</v>
      </c>
      <c r="D368" s="98" t="s">
        <v>973</v>
      </c>
      <c r="E368" s="99" t="s">
        <v>222</v>
      </c>
      <c r="F368" s="42">
        <v>90</v>
      </c>
      <c r="G368" s="100">
        <f t="shared" si="51"/>
        <v>0.26369999999999999</v>
      </c>
      <c r="H368" s="101">
        <v>0</v>
      </c>
      <c r="I368" s="43">
        <f t="shared" si="52"/>
        <v>0</v>
      </c>
      <c r="J368" s="43">
        <f t="shared" si="53"/>
        <v>0</v>
      </c>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6"/>
      <c r="AN368" s="96"/>
      <c r="AO368" s="96"/>
      <c r="AP368" s="96"/>
      <c r="AQ368" s="96"/>
      <c r="AR368" s="96"/>
      <c r="AS368" s="96"/>
      <c r="AT368" s="96"/>
      <c r="AU368" s="96"/>
      <c r="AV368" s="96"/>
      <c r="AW368" s="96"/>
      <c r="AX368" s="96"/>
      <c r="AY368" s="96"/>
      <c r="AZ368" s="96"/>
      <c r="BA368" s="96"/>
      <c r="BB368" s="96"/>
      <c r="BC368" s="96"/>
      <c r="BD368" s="96"/>
      <c r="BE368" s="96"/>
      <c r="BF368" s="96"/>
      <c r="BG368" s="96"/>
      <c r="BH368" s="96"/>
      <c r="BI368" s="96"/>
      <c r="BJ368" s="96"/>
      <c r="BK368" s="96"/>
      <c r="BL368" s="96"/>
      <c r="BM368" s="96"/>
      <c r="BN368" s="96"/>
      <c r="BO368" s="96"/>
      <c r="BP368" s="96"/>
      <c r="BQ368" s="96"/>
      <c r="BR368" s="96"/>
      <c r="BS368" s="96"/>
      <c r="BT368" s="96"/>
      <c r="BU368" s="96"/>
      <c r="BV368" s="96"/>
      <c r="BW368" s="96"/>
      <c r="BX368" s="96"/>
      <c r="BY368" s="96"/>
      <c r="BZ368" s="96"/>
      <c r="CA368" s="96"/>
      <c r="CB368" s="96"/>
      <c r="CC368" s="96"/>
      <c r="CD368" s="96"/>
    </row>
    <row r="369" spans="1:82" s="97" customFormat="1">
      <c r="A369" s="90"/>
      <c r="B369" s="90"/>
      <c r="C369" s="90" t="s">
        <v>118</v>
      </c>
      <c r="D369" s="91" t="s">
        <v>119</v>
      </c>
      <c r="E369" s="91"/>
      <c r="F369" s="90"/>
      <c r="G369" s="90"/>
      <c r="H369" s="93"/>
      <c r="I369" s="90"/>
      <c r="J369" s="94">
        <f>SUM(J370:J371)</f>
        <v>0</v>
      </c>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6"/>
      <c r="AN369" s="96"/>
      <c r="AO369" s="96"/>
      <c r="AP369" s="96"/>
      <c r="AQ369" s="96"/>
      <c r="AR369" s="96"/>
      <c r="AS369" s="96"/>
      <c r="AT369" s="96"/>
      <c r="AU369" s="96"/>
      <c r="AV369" s="96"/>
      <c r="AW369" s="96"/>
      <c r="AX369" s="96"/>
      <c r="AY369" s="96"/>
      <c r="AZ369" s="96"/>
      <c r="BA369" s="96"/>
      <c r="BB369" s="96"/>
      <c r="BC369" s="96"/>
      <c r="BD369" s="96"/>
      <c r="BE369" s="96"/>
      <c r="BF369" s="96"/>
      <c r="BG369" s="96"/>
      <c r="BH369" s="96"/>
      <c r="BI369" s="96"/>
      <c r="BJ369" s="96"/>
      <c r="BK369" s="96"/>
      <c r="BL369" s="96"/>
      <c r="BM369" s="96"/>
      <c r="BN369" s="96"/>
      <c r="BO369" s="96"/>
      <c r="BP369" s="96"/>
      <c r="BQ369" s="96"/>
      <c r="BR369" s="96"/>
      <c r="BS369" s="96"/>
      <c r="BT369" s="96"/>
      <c r="BU369" s="96"/>
      <c r="BV369" s="96"/>
      <c r="BW369" s="96"/>
      <c r="BX369" s="96"/>
      <c r="BY369" s="96"/>
      <c r="BZ369" s="96"/>
      <c r="CA369" s="96"/>
      <c r="CB369" s="96"/>
      <c r="CC369" s="96"/>
      <c r="CD369" s="96"/>
    </row>
    <row r="370" spans="1:82" s="97" customFormat="1" ht="38.25">
      <c r="A370" s="42" t="s">
        <v>974</v>
      </c>
      <c r="B370" s="42" t="s">
        <v>177</v>
      </c>
      <c r="C370" s="42" t="s">
        <v>975</v>
      </c>
      <c r="D370" s="98" t="s">
        <v>976</v>
      </c>
      <c r="E370" s="99" t="s">
        <v>185</v>
      </c>
      <c r="F370" s="42">
        <v>14</v>
      </c>
      <c r="G370" s="100">
        <f>$J$3</f>
        <v>0.26369999999999999</v>
      </c>
      <c r="H370" s="101">
        <v>0</v>
      </c>
      <c r="I370" s="43">
        <f>TRUNC((H370+(H370*G370)),2)</f>
        <v>0</v>
      </c>
      <c r="J370" s="43">
        <f>TRUNC((F370*I370),2)</f>
        <v>0</v>
      </c>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6"/>
      <c r="AN370" s="96"/>
      <c r="AO370" s="96"/>
      <c r="AP370" s="96"/>
      <c r="AQ370" s="96"/>
      <c r="AR370" s="96"/>
      <c r="AS370" s="96"/>
      <c r="AT370" s="96"/>
      <c r="AU370" s="96"/>
      <c r="AV370" s="96"/>
      <c r="AW370" s="96"/>
      <c r="AX370" s="96"/>
      <c r="AY370" s="96"/>
      <c r="AZ370" s="96"/>
      <c r="BA370" s="96"/>
      <c r="BB370" s="96"/>
      <c r="BC370" s="96"/>
      <c r="BD370" s="96"/>
      <c r="BE370" s="96"/>
      <c r="BF370" s="96"/>
      <c r="BG370" s="96"/>
      <c r="BH370" s="96"/>
      <c r="BI370" s="96"/>
      <c r="BJ370" s="96"/>
      <c r="BK370" s="96"/>
      <c r="BL370" s="96"/>
      <c r="BM370" s="96"/>
      <c r="BN370" s="96"/>
      <c r="BO370" s="96"/>
      <c r="BP370" s="96"/>
      <c r="BQ370" s="96"/>
      <c r="BR370" s="96"/>
      <c r="BS370" s="96"/>
      <c r="BT370" s="96"/>
      <c r="BU370" s="96"/>
      <c r="BV370" s="96"/>
      <c r="BW370" s="96"/>
      <c r="BX370" s="96"/>
      <c r="BY370" s="96"/>
      <c r="BZ370" s="96"/>
      <c r="CA370" s="96"/>
      <c r="CB370" s="96"/>
      <c r="CC370" s="96"/>
      <c r="CD370" s="96"/>
    </row>
    <row r="371" spans="1:82" s="97" customFormat="1" ht="38.25">
      <c r="A371" s="42" t="s">
        <v>977</v>
      </c>
      <c r="B371" s="42" t="s">
        <v>177</v>
      </c>
      <c r="C371" s="42" t="s">
        <v>978</v>
      </c>
      <c r="D371" s="98" t="s">
        <v>979</v>
      </c>
      <c r="E371" s="99" t="s">
        <v>185</v>
      </c>
      <c r="F371" s="42">
        <v>22</v>
      </c>
      <c r="G371" s="100">
        <f>$J$3</f>
        <v>0.26369999999999999</v>
      </c>
      <c r="H371" s="101">
        <v>0</v>
      </c>
      <c r="I371" s="43">
        <f>TRUNC((H371+(H371*G371)),2)</f>
        <v>0</v>
      </c>
      <c r="J371" s="43">
        <f>TRUNC((F371*I371),2)</f>
        <v>0</v>
      </c>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6"/>
      <c r="AN371" s="96"/>
      <c r="AO371" s="96"/>
      <c r="AP371" s="96"/>
      <c r="AQ371" s="96"/>
      <c r="AR371" s="96"/>
      <c r="AS371" s="96"/>
      <c r="AT371" s="96"/>
      <c r="AU371" s="96"/>
      <c r="AV371" s="96"/>
      <c r="AW371" s="96"/>
      <c r="AX371" s="96"/>
      <c r="AY371" s="96"/>
      <c r="AZ371" s="96"/>
      <c r="BA371" s="96"/>
      <c r="BB371" s="96"/>
      <c r="BC371" s="96"/>
      <c r="BD371" s="96"/>
      <c r="BE371" s="96"/>
      <c r="BF371" s="96"/>
      <c r="BG371" s="96"/>
      <c r="BH371" s="96"/>
      <c r="BI371" s="96"/>
      <c r="BJ371" s="96"/>
      <c r="BK371" s="96"/>
      <c r="BL371" s="96"/>
      <c r="BM371" s="96"/>
      <c r="BN371" s="96"/>
      <c r="BO371" s="96"/>
      <c r="BP371" s="96"/>
      <c r="BQ371" s="96"/>
      <c r="BR371" s="96"/>
      <c r="BS371" s="96"/>
      <c r="BT371" s="96"/>
      <c r="BU371" s="96"/>
      <c r="BV371" s="96"/>
      <c r="BW371" s="96"/>
      <c r="BX371" s="96"/>
      <c r="BY371" s="96"/>
      <c r="BZ371" s="96"/>
      <c r="CA371" s="96"/>
      <c r="CB371" s="96"/>
      <c r="CC371" s="96"/>
      <c r="CD371" s="96"/>
    </row>
    <row r="372" spans="1:82" s="97" customFormat="1">
      <c r="A372" s="90"/>
      <c r="B372" s="90"/>
      <c r="C372" s="90" t="s">
        <v>120</v>
      </c>
      <c r="D372" s="91" t="s">
        <v>121</v>
      </c>
      <c r="E372" s="91"/>
      <c r="F372" s="90"/>
      <c r="G372" s="90"/>
      <c r="H372" s="93"/>
      <c r="I372" s="90"/>
      <c r="J372" s="94">
        <f>SUM(J373:J394)</f>
        <v>0</v>
      </c>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L372" s="95"/>
      <c r="AM372" s="96"/>
      <c r="AN372" s="96"/>
      <c r="AO372" s="96"/>
      <c r="AP372" s="96"/>
      <c r="AQ372" s="96"/>
      <c r="AR372" s="96"/>
      <c r="AS372" s="96"/>
      <c r="AT372" s="96"/>
      <c r="AU372" s="96"/>
      <c r="AV372" s="96"/>
      <c r="AW372" s="96"/>
      <c r="AX372" s="96"/>
      <c r="AY372" s="96"/>
      <c r="AZ372" s="96"/>
      <c r="BA372" s="96"/>
      <c r="BB372" s="96"/>
      <c r="BC372" s="96"/>
      <c r="BD372" s="96"/>
      <c r="BE372" s="96"/>
      <c r="BF372" s="96"/>
      <c r="BG372" s="96"/>
      <c r="BH372" s="96"/>
      <c r="BI372" s="96"/>
      <c r="BJ372" s="96"/>
      <c r="BK372" s="96"/>
      <c r="BL372" s="96"/>
      <c r="BM372" s="96"/>
      <c r="BN372" s="96"/>
      <c r="BO372" s="96"/>
      <c r="BP372" s="96"/>
      <c r="BQ372" s="96"/>
      <c r="BR372" s="96"/>
      <c r="BS372" s="96"/>
      <c r="BT372" s="96"/>
      <c r="BU372" s="96"/>
      <c r="BV372" s="96"/>
      <c r="BW372" s="96"/>
      <c r="BX372" s="96"/>
      <c r="BY372" s="96"/>
      <c r="BZ372" s="96"/>
      <c r="CA372" s="96"/>
      <c r="CB372" s="96"/>
      <c r="CC372" s="96"/>
      <c r="CD372" s="96"/>
    </row>
    <row r="373" spans="1:82" s="97" customFormat="1" ht="25.5">
      <c r="A373" s="42" t="s">
        <v>867</v>
      </c>
      <c r="B373" s="42" t="s">
        <v>177</v>
      </c>
      <c r="C373" s="42" t="s">
        <v>980</v>
      </c>
      <c r="D373" s="98" t="s">
        <v>869</v>
      </c>
      <c r="E373" s="99" t="s">
        <v>185</v>
      </c>
      <c r="F373" s="42">
        <v>3</v>
      </c>
      <c r="G373" s="100">
        <f t="shared" ref="G373:G394" si="54">$J$3</f>
        <v>0.26369999999999999</v>
      </c>
      <c r="H373" s="101">
        <v>0</v>
      </c>
      <c r="I373" s="43">
        <f t="shared" ref="I373:I394" si="55">TRUNC((H373+(H373*G373)),2)</f>
        <v>0</v>
      </c>
      <c r="J373" s="43">
        <f t="shared" ref="J373:J394" si="56">TRUNC((F373*I373),2)</f>
        <v>0</v>
      </c>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L373" s="95"/>
      <c r="AM373" s="96"/>
      <c r="AN373" s="96"/>
      <c r="AO373" s="96"/>
      <c r="AP373" s="96"/>
      <c r="AQ373" s="96"/>
      <c r="AR373" s="96"/>
      <c r="AS373" s="96"/>
      <c r="AT373" s="96"/>
      <c r="AU373" s="96"/>
      <c r="AV373" s="96"/>
      <c r="AW373" s="96"/>
      <c r="AX373" s="96"/>
      <c r="AY373" s="96"/>
      <c r="AZ373" s="96"/>
      <c r="BA373" s="96"/>
      <c r="BB373" s="96"/>
      <c r="BC373" s="96"/>
      <c r="BD373" s="96"/>
      <c r="BE373" s="96"/>
      <c r="BF373" s="96"/>
      <c r="BG373" s="96"/>
      <c r="BH373" s="96"/>
      <c r="BI373" s="96"/>
      <c r="BJ373" s="96"/>
      <c r="BK373" s="96"/>
      <c r="BL373" s="96"/>
      <c r="BM373" s="96"/>
      <c r="BN373" s="96"/>
      <c r="BO373" s="96"/>
      <c r="BP373" s="96"/>
      <c r="BQ373" s="96"/>
      <c r="BR373" s="96"/>
      <c r="BS373" s="96"/>
      <c r="BT373" s="96"/>
      <c r="BU373" s="96"/>
      <c r="BV373" s="96"/>
      <c r="BW373" s="96"/>
      <c r="BX373" s="96"/>
      <c r="BY373" s="96"/>
      <c r="BZ373" s="96"/>
      <c r="CA373" s="96"/>
      <c r="CB373" s="96"/>
      <c r="CC373" s="96"/>
      <c r="CD373" s="96"/>
    </row>
    <row r="374" spans="1:82" s="97" customFormat="1" ht="38.25">
      <c r="A374" s="42" t="s">
        <v>981</v>
      </c>
      <c r="B374" s="42" t="s">
        <v>177</v>
      </c>
      <c r="C374" s="42" t="s">
        <v>982</v>
      </c>
      <c r="D374" s="98" t="s">
        <v>983</v>
      </c>
      <c r="E374" s="99" t="s">
        <v>185</v>
      </c>
      <c r="F374" s="42">
        <v>1</v>
      </c>
      <c r="G374" s="100">
        <f t="shared" si="54"/>
        <v>0.26369999999999999</v>
      </c>
      <c r="H374" s="101">
        <v>0</v>
      </c>
      <c r="I374" s="43">
        <f t="shared" si="55"/>
        <v>0</v>
      </c>
      <c r="J374" s="43">
        <f t="shared" si="56"/>
        <v>0</v>
      </c>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L374" s="95"/>
      <c r="AM374" s="96"/>
      <c r="AN374" s="96"/>
      <c r="AO374" s="96"/>
      <c r="AP374" s="96"/>
      <c r="AQ374" s="96"/>
      <c r="AR374" s="96"/>
      <c r="AS374" s="96"/>
      <c r="AT374" s="96"/>
      <c r="AU374" s="96"/>
      <c r="AV374" s="96"/>
      <c r="AW374" s="96"/>
      <c r="AX374" s="96"/>
      <c r="AY374" s="96"/>
      <c r="AZ374" s="96"/>
      <c r="BA374" s="96"/>
      <c r="BB374" s="96"/>
      <c r="BC374" s="96"/>
      <c r="BD374" s="96"/>
      <c r="BE374" s="96"/>
      <c r="BF374" s="96"/>
      <c r="BG374" s="96"/>
      <c r="BH374" s="96"/>
      <c r="BI374" s="96"/>
      <c r="BJ374" s="96"/>
      <c r="BK374" s="96"/>
      <c r="BL374" s="96"/>
      <c r="BM374" s="96"/>
      <c r="BN374" s="96"/>
      <c r="BO374" s="96"/>
      <c r="BP374" s="96"/>
      <c r="BQ374" s="96"/>
      <c r="BR374" s="96"/>
      <c r="BS374" s="96"/>
      <c r="BT374" s="96"/>
      <c r="BU374" s="96"/>
      <c r="BV374" s="96"/>
      <c r="BW374" s="96"/>
      <c r="BX374" s="96"/>
      <c r="BY374" s="96"/>
      <c r="BZ374" s="96"/>
      <c r="CA374" s="96"/>
      <c r="CB374" s="96"/>
      <c r="CC374" s="96"/>
      <c r="CD374" s="96"/>
    </row>
    <row r="375" spans="1:82" s="97" customFormat="1" ht="25.5">
      <c r="A375" s="42" t="s">
        <v>984</v>
      </c>
      <c r="B375" s="42" t="s">
        <v>177</v>
      </c>
      <c r="C375" s="42" t="s">
        <v>985</v>
      </c>
      <c r="D375" s="98" t="s">
        <v>986</v>
      </c>
      <c r="E375" s="99" t="s">
        <v>185</v>
      </c>
      <c r="F375" s="42">
        <v>1</v>
      </c>
      <c r="G375" s="100">
        <f t="shared" si="54"/>
        <v>0.26369999999999999</v>
      </c>
      <c r="H375" s="101">
        <v>0</v>
      </c>
      <c r="I375" s="43">
        <f t="shared" si="55"/>
        <v>0</v>
      </c>
      <c r="J375" s="43">
        <f t="shared" si="56"/>
        <v>0</v>
      </c>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L375" s="95"/>
      <c r="AM375" s="96"/>
      <c r="AN375" s="96"/>
      <c r="AO375" s="96"/>
      <c r="AP375" s="96"/>
      <c r="AQ375" s="96"/>
      <c r="AR375" s="96"/>
      <c r="AS375" s="96"/>
      <c r="AT375" s="96"/>
      <c r="AU375" s="96"/>
      <c r="AV375" s="96"/>
      <c r="AW375" s="96"/>
      <c r="AX375" s="96"/>
      <c r="AY375" s="96"/>
      <c r="AZ375" s="96"/>
      <c r="BA375" s="96"/>
      <c r="BB375" s="96"/>
      <c r="BC375" s="96"/>
      <c r="BD375" s="96"/>
      <c r="BE375" s="96"/>
      <c r="BF375" s="96"/>
      <c r="BG375" s="96"/>
      <c r="BH375" s="96"/>
      <c r="BI375" s="96"/>
      <c r="BJ375" s="96"/>
      <c r="BK375" s="96"/>
      <c r="BL375" s="96"/>
      <c r="BM375" s="96"/>
      <c r="BN375" s="96"/>
      <c r="BO375" s="96"/>
      <c r="BP375" s="96"/>
      <c r="BQ375" s="96"/>
      <c r="BR375" s="96"/>
      <c r="BS375" s="96"/>
      <c r="BT375" s="96"/>
      <c r="BU375" s="96"/>
      <c r="BV375" s="96"/>
      <c r="BW375" s="96"/>
      <c r="BX375" s="96"/>
      <c r="BY375" s="96"/>
      <c r="BZ375" s="96"/>
      <c r="CA375" s="96"/>
      <c r="CB375" s="96"/>
      <c r="CC375" s="96"/>
      <c r="CD375" s="96"/>
    </row>
    <row r="376" spans="1:82" s="97" customFormat="1" ht="25.5">
      <c r="A376" s="42" t="s">
        <v>987</v>
      </c>
      <c r="B376" s="42" t="s">
        <v>177</v>
      </c>
      <c r="C376" s="42" t="s">
        <v>988</v>
      </c>
      <c r="D376" s="98" t="s">
        <v>989</v>
      </c>
      <c r="E376" s="99" t="s">
        <v>185</v>
      </c>
      <c r="F376" s="42">
        <v>17</v>
      </c>
      <c r="G376" s="100">
        <f t="shared" si="54"/>
        <v>0.26369999999999999</v>
      </c>
      <c r="H376" s="101">
        <v>0</v>
      </c>
      <c r="I376" s="43">
        <f t="shared" si="55"/>
        <v>0</v>
      </c>
      <c r="J376" s="43">
        <f t="shared" si="56"/>
        <v>0</v>
      </c>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L376" s="95"/>
      <c r="AM376" s="96"/>
      <c r="AN376" s="96"/>
      <c r="AO376" s="96"/>
      <c r="AP376" s="96"/>
      <c r="AQ376" s="96"/>
      <c r="AR376" s="96"/>
      <c r="AS376" s="96"/>
      <c r="AT376" s="96"/>
      <c r="AU376" s="96"/>
      <c r="AV376" s="96"/>
      <c r="AW376" s="96"/>
      <c r="AX376" s="96"/>
      <c r="AY376" s="96"/>
      <c r="AZ376" s="96"/>
      <c r="BA376" s="96"/>
      <c r="BB376" s="96"/>
      <c r="BC376" s="96"/>
      <c r="BD376" s="96"/>
      <c r="BE376" s="96"/>
      <c r="BF376" s="96"/>
      <c r="BG376" s="96"/>
      <c r="BH376" s="96"/>
      <c r="BI376" s="96"/>
      <c r="BJ376" s="96"/>
      <c r="BK376" s="96"/>
      <c r="BL376" s="96"/>
      <c r="BM376" s="96"/>
      <c r="BN376" s="96"/>
      <c r="BO376" s="96"/>
      <c r="BP376" s="96"/>
      <c r="BQ376" s="96"/>
      <c r="BR376" s="96"/>
      <c r="BS376" s="96"/>
      <c r="BT376" s="96"/>
      <c r="BU376" s="96"/>
      <c r="BV376" s="96"/>
      <c r="BW376" s="96"/>
      <c r="BX376" s="96"/>
      <c r="BY376" s="96"/>
      <c r="BZ376" s="96"/>
      <c r="CA376" s="96"/>
      <c r="CB376" s="96"/>
      <c r="CC376" s="96"/>
      <c r="CD376" s="96"/>
    </row>
    <row r="377" spans="1:82" s="97" customFormat="1" ht="25.5">
      <c r="A377" s="42" t="s">
        <v>990</v>
      </c>
      <c r="B377" s="42" t="s">
        <v>177</v>
      </c>
      <c r="C377" s="42" t="s">
        <v>991</v>
      </c>
      <c r="D377" s="98" t="s">
        <v>992</v>
      </c>
      <c r="E377" s="99" t="s">
        <v>185</v>
      </c>
      <c r="F377" s="42">
        <v>3</v>
      </c>
      <c r="G377" s="100">
        <f t="shared" si="54"/>
        <v>0.26369999999999999</v>
      </c>
      <c r="H377" s="101">
        <v>0</v>
      </c>
      <c r="I377" s="43">
        <f t="shared" si="55"/>
        <v>0</v>
      </c>
      <c r="J377" s="43">
        <f t="shared" si="56"/>
        <v>0</v>
      </c>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L377" s="95"/>
      <c r="AM377" s="96"/>
      <c r="AN377" s="96"/>
      <c r="AO377" s="96"/>
      <c r="AP377" s="96"/>
      <c r="AQ377" s="96"/>
      <c r="AR377" s="96"/>
      <c r="AS377" s="96"/>
      <c r="AT377" s="96"/>
      <c r="AU377" s="96"/>
      <c r="AV377" s="96"/>
      <c r="AW377" s="96"/>
      <c r="AX377" s="96"/>
      <c r="AY377" s="96"/>
      <c r="AZ377" s="96"/>
      <c r="BA377" s="96"/>
      <c r="BB377" s="96"/>
      <c r="BC377" s="96"/>
      <c r="BD377" s="96"/>
      <c r="BE377" s="96"/>
      <c r="BF377" s="96"/>
      <c r="BG377" s="96"/>
      <c r="BH377" s="96"/>
      <c r="BI377" s="96"/>
      <c r="BJ377" s="96"/>
      <c r="BK377" s="96"/>
      <c r="BL377" s="96"/>
      <c r="BM377" s="96"/>
      <c r="BN377" s="96"/>
      <c r="BO377" s="96"/>
      <c r="BP377" s="96"/>
      <c r="BQ377" s="96"/>
      <c r="BR377" s="96"/>
      <c r="BS377" s="96"/>
      <c r="BT377" s="96"/>
      <c r="BU377" s="96"/>
      <c r="BV377" s="96"/>
      <c r="BW377" s="96"/>
      <c r="BX377" s="96"/>
      <c r="BY377" s="96"/>
      <c r="BZ377" s="96"/>
      <c r="CA377" s="96"/>
      <c r="CB377" s="96"/>
      <c r="CC377" s="96"/>
      <c r="CD377" s="96"/>
    </row>
    <row r="378" spans="1:82" s="97" customFormat="1" ht="38.25">
      <c r="A378" s="42" t="s">
        <v>993</v>
      </c>
      <c r="B378" s="42" t="s">
        <v>177</v>
      </c>
      <c r="C378" s="42" t="s">
        <v>994</v>
      </c>
      <c r="D378" s="98" t="s">
        <v>995</v>
      </c>
      <c r="E378" s="99" t="s">
        <v>185</v>
      </c>
      <c r="F378" s="42">
        <v>2</v>
      </c>
      <c r="G378" s="100">
        <f t="shared" si="54"/>
        <v>0.26369999999999999</v>
      </c>
      <c r="H378" s="101">
        <v>0</v>
      </c>
      <c r="I378" s="43">
        <f t="shared" si="55"/>
        <v>0</v>
      </c>
      <c r="J378" s="43">
        <f t="shared" si="56"/>
        <v>0</v>
      </c>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L378" s="95"/>
      <c r="AM378" s="96"/>
      <c r="AN378" s="96"/>
      <c r="AO378" s="96"/>
      <c r="AP378" s="96"/>
      <c r="AQ378" s="96"/>
      <c r="AR378" s="96"/>
      <c r="AS378" s="96"/>
      <c r="AT378" s="96"/>
      <c r="AU378" s="96"/>
      <c r="AV378" s="96"/>
      <c r="AW378" s="96"/>
      <c r="AX378" s="96"/>
      <c r="AY378" s="96"/>
      <c r="AZ378" s="96"/>
      <c r="BA378" s="96"/>
      <c r="BB378" s="96"/>
      <c r="BC378" s="96"/>
      <c r="BD378" s="96"/>
      <c r="BE378" s="96"/>
      <c r="BF378" s="96"/>
      <c r="BG378" s="96"/>
      <c r="BH378" s="96"/>
      <c r="BI378" s="96"/>
      <c r="BJ378" s="96"/>
      <c r="BK378" s="96"/>
      <c r="BL378" s="96"/>
      <c r="BM378" s="96"/>
      <c r="BN378" s="96"/>
      <c r="BO378" s="96"/>
      <c r="BP378" s="96"/>
      <c r="BQ378" s="96"/>
      <c r="BR378" s="96"/>
      <c r="BS378" s="96"/>
      <c r="BT378" s="96"/>
      <c r="BU378" s="96"/>
      <c r="BV378" s="96"/>
      <c r="BW378" s="96"/>
      <c r="BX378" s="96"/>
      <c r="BY378" s="96"/>
      <c r="BZ378" s="96"/>
      <c r="CA378" s="96"/>
      <c r="CB378" s="96"/>
      <c r="CC378" s="96"/>
      <c r="CD378" s="96"/>
    </row>
    <row r="379" spans="1:82" s="97" customFormat="1" ht="25.5">
      <c r="A379" s="42" t="s">
        <v>996</v>
      </c>
      <c r="B379" s="42" t="s">
        <v>177</v>
      </c>
      <c r="C379" s="42" t="s">
        <v>997</v>
      </c>
      <c r="D379" s="98" t="s">
        <v>998</v>
      </c>
      <c r="E379" s="99" t="s">
        <v>185</v>
      </c>
      <c r="F379" s="42">
        <v>31</v>
      </c>
      <c r="G379" s="100">
        <f t="shared" si="54"/>
        <v>0.26369999999999999</v>
      </c>
      <c r="H379" s="101">
        <v>0</v>
      </c>
      <c r="I379" s="43">
        <f t="shared" si="55"/>
        <v>0</v>
      </c>
      <c r="J379" s="43">
        <f t="shared" si="56"/>
        <v>0</v>
      </c>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L379" s="95"/>
      <c r="AM379" s="96"/>
      <c r="AN379" s="96"/>
      <c r="AO379" s="96"/>
      <c r="AP379" s="96"/>
      <c r="AQ379" s="96"/>
      <c r="AR379" s="96"/>
      <c r="AS379" s="96"/>
      <c r="AT379" s="96"/>
      <c r="AU379" s="96"/>
      <c r="AV379" s="96"/>
      <c r="AW379" s="96"/>
      <c r="AX379" s="96"/>
      <c r="AY379" s="96"/>
      <c r="AZ379" s="96"/>
      <c r="BA379" s="96"/>
      <c r="BB379" s="96"/>
      <c r="BC379" s="96"/>
      <c r="BD379" s="96"/>
      <c r="BE379" s="96"/>
      <c r="BF379" s="96"/>
      <c r="BG379" s="96"/>
      <c r="BH379" s="96"/>
      <c r="BI379" s="96"/>
      <c r="BJ379" s="96"/>
      <c r="BK379" s="96"/>
      <c r="BL379" s="96"/>
      <c r="BM379" s="96"/>
      <c r="BN379" s="96"/>
      <c r="BO379" s="96"/>
      <c r="BP379" s="96"/>
      <c r="BQ379" s="96"/>
      <c r="BR379" s="96"/>
      <c r="BS379" s="96"/>
      <c r="BT379" s="96"/>
      <c r="BU379" s="96"/>
      <c r="BV379" s="96"/>
      <c r="BW379" s="96"/>
      <c r="BX379" s="96"/>
      <c r="BY379" s="96"/>
      <c r="BZ379" s="96"/>
      <c r="CA379" s="96"/>
      <c r="CB379" s="96"/>
      <c r="CC379" s="96"/>
      <c r="CD379" s="96"/>
    </row>
    <row r="380" spans="1:82" s="97" customFormat="1" ht="25.5">
      <c r="A380" s="42" t="s">
        <v>999</v>
      </c>
      <c r="B380" s="42" t="s">
        <v>177</v>
      </c>
      <c r="C380" s="42" t="s">
        <v>1000</v>
      </c>
      <c r="D380" s="98" t="s">
        <v>1001</v>
      </c>
      <c r="E380" s="99" t="s">
        <v>185</v>
      </c>
      <c r="F380" s="42">
        <v>1</v>
      </c>
      <c r="G380" s="100">
        <f t="shared" si="54"/>
        <v>0.26369999999999999</v>
      </c>
      <c r="H380" s="101">
        <v>0</v>
      </c>
      <c r="I380" s="43">
        <f t="shared" si="55"/>
        <v>0</v>
      </c>
      <c r="J380" s="43">
        <f t="shared" si="56"/>
        <v>0</v>
      </c>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L380" s="95"/>
      <c r="AM380" s="96"/>
      <c r="AN380" s="96"/>
      <c r="AO380" s="96"/>
      <c r="AP380" s="96"/>
      <c r="AQ380" s="96"/>
      <c r="AR380" s="96"/>
      <c r="AS380" s="96"/>
      <c r="AT380" s="96"/>
      <c r="AU380" s="96"/>
      <c r="AV380" s="96"/>
      <c r="AW380" s="96"/>
      <c r="AX380" s="96"/>
      <c r="AY380" s="96"/>
      <c r="AZ380" s="96"/>
      <c r="BA380" s="96"/>
      <c r="BB380" s="96"/>
      <c r="BC380" s="96"/>
      <c r="BD380" s="96"/>
      <c r="BE380" s="96"/>
      <c r="BF380" s="96"/>
      <c r="BG380" s="96"/>
      <c r="BH380" s="96"/>
      <c r="BI380" s="96"/>
      <c r="BJ380" s="96"/>
      <c r="BK380" s="96"/>
      <c r="BL380" s="96"/>
      <c r="BM380" s="96"/>
      <c r="BN380" s="96"/>
      <c r="BO380" s="96"/>
      <c r="BP380" s="96"/>
      <c r="BQ380" s="96"/>
      <c r="BR380" s="96"/>
      <c r="BS380" s="96"/>
      <c r="BT380" s="96"/>
      <c r="BU380" s="96"/>
      <c r="BV380" s="96"/>
      <c r="BW380" s="96"/>
      <c r="BX380" s="96"/>
      <c r="BY380" s="96"/>
      <c r="BZ380" s="96"/>
      <c r="CA380" s="96"/>
      <c r="CB380" s="96"/>
      <c r="CC380" s="96"/>
      <c r="CD380" s="96"/>
    </row>
    <row r="381" spans="1:82" s="97" customFormat="1" ht="25.5">
      <c r="A381" s="42" t="s">
        <v>1002</v>
      </c>
      <c r="B381" s="42" t="s">
        <v>177</v>
      </c>
      <c r="C381" s="42" t="s">
        <v>1003</v>
      </c>
      <c r="D381" s="98" t="s">
        <v>1004</v>
      </c>
      <c r="E381" s="99" t="s">
        <v>185</v>
      </c>
      <c r="F381" s="42">
        <v>1</v>
      </c>
      <c r="G381" s="100">
        <f t="shared" si="54"/>
        <v>0.26369999999999999</v>
      </c>
      <c r="H381" s="101">
        <v>0</v>
      </c>
      <c r="I381" s="43">
        <f t="shared" si="55"/>
        <v>0</v>
      </c>
      <c r="J381" s="43">
        <f t="shared" si="56"/>
        <v>0</v>
      </c>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L381" s="95"/>
      <c r="AM381" s="96"/>
      <c r="AN381" s="96"/>
      <c r="AO381" s="96"/>
      <c r="AP381" s="96"/>
      <c r="AQ381" s="96"/>
      <c r="AR381" s="96"/>
      <c r="AS381" s="96"/>
      <c r="AT381" s="96"/>
      <c r="AU381" s="96"/>
      <c r="AV381" s="96"/>
      <c r="AW381" s="96"/>
      <c r="AX381" s="96"/>
      <c r="AY381" s="96"/>
      <c r="AZ381" s="96"/>
      <c r="BA381" s="96"/>
      <c r="BB381" s="96"/>
      <c r="BC381" s="96"/>
      <c r="BD381" s="96"/>
      <c r="BE381" s="96"/>
      <c r="BF381" s="96"/>
      <c r="BG381" s="96"/>
      <c r="BH381" s="96"/>
      <c r="BI381" s="96"/>
      <c r="BJ381" s="96"/>
      <c r="BK381" s="96"/>
      <c r="BL381" s="96"/>
      <c r="BM381" s="96"/>
      <c r="BN381" s="96"/>
      <c r="BO381" s="96"/>
      <c r="BP381" s="96"/>
      <c r="BQ381" s="96"/>
      <c r="BR381" s="96"/>
      <c r="BS381" s="96"/>
      <c r="BT381" s="96"/>
      <c r="BU381" s="96"/>
      <c r="BV381" s="96"/>
      <c r="BW381" s="96"/>
      <c r="BX381" s="96"/>
      <c r="BY381" s="96"/>
      <c r="BZ381" s="96"/>
      <c r="CA381" s="96"/>
      <c r="CB381" s="96"/>
      <c r="CC381" s="96"/>
      <c r="CD381" s="96"/>
    </row>
    <row r="382" spans="1:82" s="97" customFormat="1">
      <c r="A382" s="42" t="s">
        <v>1005</v>
      </c>
      <c r="B382" s="42" t="s">
        <v>470</v>
      </c>
      <c r="C382" s="42" t="s">
        <v>1006</v>
      </c>
      <c r="D382" s="98" t="s">
        <v>1007</v>
      </c>
      <c r="E382" s="99" t="s">
        <v>563</v>
      </c>
      <c r="F382" s="42">
        <v>27</v>
      </c>
      <c r="G382" s="100">
        <f t="shared" si="54"/>
        <v>0.26369999999999999</v>
      </c>
      <c r="H382" s="101">
        <v>0</v>
      </c>
      <c r="I382" s="43">
        <f t="shared" si="55"/>
        <v>0</v>
      </c>
      <c r="J382" s="43">
        <f t="shared" si="56"/>
        <v>0</v>
      </c>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L382" s="95"/>
      <c r="AM382" s="96"/>
      <c r="AN382" s="96"/>
      <c r="AO382" s="96"/>
      <c r="AP382" s="96"/>
      <c r="AQ382" s="96"/>
      <c r="AR382" s="96"/>
      <c r="AS382" s="96"/>
      <c r="AT382" s="96"/>
      <c r="AU382" s="96"/>
      <c r="AV382" s="96"/>
      <c r="AW382" s="96"/>
      <c r="AX382" s="96"/>
      <c r="AY382" s="96"/>
      <c r="AZ382" s="96"/>
      <c r="BA382" s="96"/>
      <c r="BB382" s="96"/>
      <c r="BC382" s="96"/>
      <c r="BD382" s="96"/>
      <c r="BE382" s="96"/>
      <c r="BF382" s="96"/>
      <c r="BG382" s="96"/>
      <c r="BH382" s="96"/>
      <c r="BI382" s="96"/>
      <c r="BJ382" s="96"/>
      <c r="BK382" s="96"/>
      <c r="BL382" s="96"/>
      <c r="BM382" s="96"/>
      <c r="BN382" s="96"/>
      <c r="BO382" s="96"/>
      <c r="BP382" s="96"/>
      <c r="BQ382" s="96"/>
      <c r="BR382" s="96"/>
      <c r="BS382" s="96"/>
      <c r="BT382" s="96"/>
      <c r="BU382" s="96"/>
      <c r="BV382" s="96"/>
      <c r="BW382" s="96"/>
      <c r="BX382" s="96"/>
      <c r="BY382" s="96"/>
      <c r="BZ382" s="96"/>
      <c r="CA382" s="96"/>
      <c r="CB382" s="96"/>
      <c r="CC382" s="96"/>
      <c r="CD382" s="96"/>
    </row>
    <row r="383" spans="1:82" s="97" customFormat="1">
      <c r="A383" s="42" t="s">
        <v>1008</v>
      </c>
      <c r="B383" s="42" t="s">
        <v>470</v>
      </c>
      <c r="C383" s="42" t="s">
        <v>1009</v>
      </c>
      <c r="D383" s="98" t="s">
        <v>1010</v>
      </c>
      <c r="E383" s="99" t="s">
        <v>563</v>
      </c>
      <c r="F383" s="42">
        <v>3</v>
      </c>
      <c r="G383" s="100">
        <f t="shared" si="54"/>
        <v>0.26369999999999999</v>
      </c>
      <c r="H383" s="101">
        <v>0</v>
      </c>
      <c r="I383" s="43">
        <f t="shared" si="55"/>
        <v>0</v>
      </c>
      <c r="J383" s="43">
        <f t="shared" si="56"/>
        <v>0</v>
      </c>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6"/>
      <c r="AN383" s="96"/>
      <c r="AO383" s="96"/>
      <c r="AP383" s="96"/>
      <c r="AQ383" s="96"/>
      <c r="AR383" s="96"/>
      <c r="AS383" s="96"/>
      <c r="AT383" s="96"/>
      <c r="AU383" s="96"/>
      <c r="AV383" s="96"/>
      <c r="AW383" s="96"/>
      <c r="AX383" s="96"/>
      <c r="AY383" s="96"/>
      <c r="AZ383" s="96"/>
      <c r="BA383" s="96"/>
      <c r="BB383" s="96"/>
      <c r="BC383" s="96"/>
      <c r="BD383" s="96"/>
      <c r="BE383" s="96"/>
      <c r="BF383" s="96"/>
      <c r="BG383" s="96"/>
      <c r="BH383" s="96"/>
      <c r="BI383" s="96"/>
      <c r="BJ383" s="96"/>
      <c r="BK383" s="96"/>
      <c r="BL383" s="96"/>
      <c r="BM383" s="96"/>
      <c r="BN383" s="96"/>
      <c r="BO383" s="96"/>
      <c r="BP383" s="96"/>
      <c r="BQ383" s="96"/>
      <c r="BR383" s="96"/>
      <c r="BS383" s="96"/>
      <c r="BT383" s="96"/>
      <c r="BU383" s="96"/>
      <c r="BV383" s="96"/>
      <c r="BW383" s="96"/>
      <c r="BX383" s="96"/>
      <c r="BY383" s="96"/>
      <c r="BZ383" s="96"/>
      <c r="CA383" s="96"/>
      <c r="CB383" s="96"/>
      <c r="CC383" s="96"/>
      <c r="CD383" s="96"/>
    </row>
    <row r="384" spans="1:82" s="97" customFormat="1" ht="38.25">
      <c r="A384" s="42" t="s">
        <v>996</v>
      </c>
      <c r="B384" s="42" t="s">
        <v>177</v>
      </c>
      <c r="C384" s="42" t="s">
        <v>1011</v>
      </c>
      <c r="D384" s="98" t="s">
        <v>1012</v>
      </c>
      <c r="E384" s="99" t="s">
        <v>185</v>
      </c>
      <c r="F384" s="42">
        <v>136</v>
      </c>
      <c r="G384" s="100">
        <f t="shared" si="54"/>
        <v>0.26369999999999999</v>
      </c>
      <c r="H384" s="101">
        <v>0</v>
      </c>
      <c r="I384" s="43">
        <f t="shared" si="55"/>
        <v>0</v>
      </c>
      <c r="J384" s="43">
        <f t="shared" si="56"/>
        <v>0</v>
      </c>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96"/>
      <c r="AN384" s="96"/>
      <c r="AO384" s="96"/>
      <c r="AP384" s="96"/>
      <c r="AQ384" s="96"/>
      <c r="AR384" s="96"/>
      <c r="AS384" s="96"/>
      <c r="AT384" s="96"/>
      <c r="AU384" s="96"/>
      <c r="AV384" s="96"/>
      <c r="AW384" s="96"/>
      <c r="AX384" s="96"/>
      <c r="AY384" s="96"/>
      <c r="AZ384" s="96"/>
      <c r="BA384" s="96"/>
      <c r="BB384" s="96"/>
      <c r="BC384" s="96"/>
      <c r="BD384" s="96"/>
      <c r="BE384" s="96"/>
      <c r="BF384" s="96"/>
      <c r="BG384" s="96"/>
      <c r="BH384" s="96"/>
      <c r="BI384" s="96"/>
      <c r="BJ384" s="96"/>
      <c r="BK384" s="96"/>
      <c r="BL384" s="96"/>
      <c r="BM384" s="96"/>
      <c r="BN384" s="96"/>
      <c r="BO384" s="96"/>
      <c r="BP384" s="96"/>
      <c r="BQ384" s="96"/>
      <c r="BR384" s="96"/>
      <c r="BS384" s="96"/>
      <c r="BT384" s="96"/>
      <c r="BU384" s="96"/>
      <c r="BV384" s="96"/>
      <c r="BW384" s="96"/>
      <c r="BX384" s="96"/>
      <c r="BY384" s="96"/>
      <c r="BZ384" s="96"/>
      <c r="CA384" s="96"/>
      <c r="CB384" s="96"/>
      <c r="CC384" s="96"/>
      <c r="CD384" s="96"/>
    </row>
    <row r="385" spans="1:82" s="97" customFormat="1" ht="38.25">
      <c r="A385" s="42" t="s">
        <v>999</v>
      </c>
      <c r="B385" s="42" t="s">
        <v>177</v>
      </c>
      <c r="C385" s="42" t="s">
        <v>1013</v>
      </c>
      <c r="D385" s="98" t="s">
        <v>1014</v>
      </c>
      <c r="E385" s="99" t="s">
        <v>185</v>
      </c>
      <c r="F385" s="42">
        <v>34</v>
      </c>
      <c r="G385" s="100">
        <f t="shared" si="54"/>
        <v>0.26369999999999999</v>
      </c>
      <c r="H385" s="101">
        <v>0</v>
      </c>
      <c r="I385" s="43">
        <f t="shared" si="55"/>
        <v>0</v>
      </c>
      <c r="J385" s="43">
        <f t="shared" si="56"/>
        <v>0</v>
      </c>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L385" s="95"/>
      <c r="AM385" s="96"/>
      <c r="AN385" s="96"/>
      <c r="AO385" s="96"/>
      <c r="AP385" s="96"/>
      <c r="AQ385" s="96"/>
      <c r="AR385" s="96"/>
      <c r="AS385" s="96"/>
      <c r="AT385" s="96"/>
      <c r="AU385" s="96"/>
      <c r="AV385" s="96"/>
      <c r="AW385" s="96"/>
      <c r="AX385" s="96"/>
      <c r="AY385" s="96"/>
      <c r="AZ385" s="96"/>
      <c r="BA385" s="96"/>
      <c r="BB385" s="96"/>
      <c r="BC385" s="96"/>
      <c r="BD385" s="96"/>
      <c r="BE385" s="96"/>
      <c r="BF385" s="96"/>
      <c r="BG385" s="96"/>
      <c r="BH385" s="96"/>
      <c r="BI385" s="96"/>
      <c r="BJ385" s="96"/>
      <c r="BK385" s="96"/>
      <c r="BL385" s="96"/>
      <c r="BM385" s="96"/>
      <c r="BN385" s="96"/>
      <c r="BO385" s="96"/>
      <c r="BP385" s="96"/>
      <c r="BQ385" s="96"/>
      <c r="BR385" s="96"/>
      <c r="BS385" s="96"/>
      <c r="BT385" s="96"/>
      <c r="BU385" s="96"/>
      <c r="BV385" s="96"/>
      <c r="BW385" s="96"/>
      <c r="BX385" s="96"/>
      <c r="BY385" s="96"/>
      <c r="BZ385" s="96"/>
      <c r="CA385" s="96"/>
      <c r="CB385" s="96"/>
      <c r="CC385" s="96"/>
      <c r="CD385" s="96"/>
    </row>
    <row r="386" spans="1:82" s="97" customFormat="1" ht="25.5">
      <c r="A386" s="42" t="s">
        <v>1015</v>
      </c>
      <c r="B386" s="42" t="s">
        <v>177</v>
      </c>
      <c r="C386" s="42" t="s">
        <v>1016</v>
      </c>
      <c r="D386" s="98" t="s">
        <v>1017</v>
      </c>
      <c r="E386" s="99" t="s">
        <v>185</v>
      </c>
      <c r="F386" s="42">
        <v>28</v>
      </c>
      <c r="G386" s="100">
        <f t="shared" si="54"/>
        <v>0.26369999999999999</v>
      </c>
      <c r="H386" s="101">
        <v>0</v>
      </c>
      <c r="I386" s="43">
        <f t="shared" si="55"/>
        <v>0</v>
      </c>
      <c r="J386" s="43">
        <f t="shared" si="56"/>
        <v>0</v>
      </c>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L386" s="95"/>
      <c r="AM386" s="96"/>
      <c r="AN386" s="96"/>
      <c r="AO386" s="96"/>
      <c r="AP386" s="96"/>
      <c r="AQ386" s="96"/>
      <c r="AR386" s="96"/>
      <c r="AS386" s="96"/>
      <c r="AT386" s="96"/>
      <c r="AU386" s="96"/>
      <c r="AV386" s="96"/>
      <c r="AW386" s="96"/>
      <c r="AX386" s="96"/>
      <c r="AY386" s="96"/>
      <c r="AZ386" s="96"/>
      <c r="BA386" s="96"/>
      <c r="BB386" s="96"/>
      <c r="BC386" s="96"/>
      <c r="BD386" s="96"/>
      <c r="BE386" s="96"/>
      <c r="BF386" s="96"/>
      <c r="BG386" s="96"/>
      <c r="BH386" s="96"/>
      <c r="BI386" s="96"/>
      <c r="BJ386" s="96"/>
      <c r="BK386" s="96"/>
      <c r="BL386" s="96"/>
      <c r="BM386" s="96"/>
      <c r="BN386" s="96"/>
      <c r="BO386" s="96"/>
      <c r="BP386" s="96"/>
      <c r="BQ386" s="96"/>
      <c r="BR386" s="96"/>
      <c r="BS386" s="96"/>
      <c r="BT386" s="96"/>
      <c r="BU386" s="96"/>
      <c r="BV386" s="96"/>
      <c r="BW386" s="96"/>
      <c r="BX386" s="96"/>
      <c r="BY386" s="96"/>
      <c r="BZ386" s="96"/>
      <c r="CA386" s="96"/>
      <c r="CB386" s="96"/>
      <c r="CC386" s="96"/>
      <c r="CD386" s="96"/>
    </row>
    <row r="387" spans="1:82" s="97" customFormat="1">
      <c r="A387" s="42" t="s">
        <v>1018</v>
      </c>
      <c r="B387" s="42" t="s">
        <v>470</v>
      </c>
      <c r="C387" s="42" t="s">
        <v>1019</v>
      </c>
      <c r="D387" s="98" t="s">
        <v>1020</v>
      </c>
      <c r="E387" s="99" t="s">
        <v>563</v>
      </c>
      <c r="F387" s="42">
        <v>4</v>
      </c>
      <c r="G387" s="100">
        <f t="shared" si="54"/>
        <v>0.26369999999999999</v>
      </c>
      <c r="H387" s="101">
        <v>0</v>
      </c>
      <c r="I387" s="43">
        <f t="shared" si="55"/>
        <v>0</v>
      </c>
      <c r="J387" s="43">
        <f t="shared" si="56"/>
        <v>0</v>
      </c>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6"/>
      <c r="BL387" s="96"/>
      <c r="BM387" s="96"/>
      <c r="BN387" s="96"/>
      <c r="BO387" s="96"/>
      <c r="BP387" s="96"/>
      <c r="BQ387" s="96"/>
      <c r="BR387" s="96"/>
      <c r="BS387" s="96"/>
      <c r="BT387" s="96"/>
      <c r="BU387" s="96"/>
      <c r="BV387" s="96"/>
      <c r="BW387" s="96"/>
      <c r="BX387" s="96"/>
      <c r="BY387" s="96"/>
      <c r="BZ387" s="96"/>
      <c r="CA387" s="96"/>
      <c r="CB387" s="96"/>
      <c r="CC387" s="96"/>
      <c r="CD387" s="96"/>
    </row>
    <row r="388" spans="1:82" s="97" customFormat="1" ht="38.25">
      <c r="A388" s="42" t="s">
        <v>1021</v>
      </c>
      <c r="B388" s="42" t="s">
        <v>177</v>
      </c>
      <c r="C388" s="42" t="s">
        <v>1022</v>
      </c>
      <c r="D388" s="98" t="s">
        <v>1023</v>
      </c>
      <c r="E388" s="99" t="s">
        <v>185</v>
      </c>
      <c r="F388" s="42">
        <v>7</v>
      </c>
      <c r="G388" s="100">
        <f t="shared" si="54"/>
        <v>0.26369999999999999</v>
      </c>
      <c r="H388" s="101">
        <v>0</v>
      </c>
      <c r="I388" s="43">
        <f t="shared" si="55"/>
        <v>0</v>
      </c>
      <c r="J388" s="43">
        <f t="shared" si="56"/>
        <v>0</v>
      </c>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6"/>
      <c r="AN388" s="96"/>
      <c r="AO388" s="96"/>
      <c r="AP388" s="96"/>
      <c r="AQ388" s="96"/>
      <c r="AR388" s="96"/>
      <c r="AS388" s="96"/>
      <c r="AT388" s="96"/>
      <c r="AU388" s="96"/>
      <c r="AV388" s="96"/>
      <c r="AW388" s="96"/>
      <c r="AX388" s="96"/>
      <c r="AY388" s="96"/>
      <c r="AZ388" s="96"/>
      <c r="BA388" s="96"/>
      <c r="BB388" s="96"/>
      <c r="BC388" s="96"/>
      <c r="BD388" s="96"/>
      <c r="BE388" s="96"/>
      <c r="BF388" s="96"/>
      <c r="BG388" s="96"/>
      <c r="BH388" s="96"/>
      <c r="BI388" s="96"/>
      <c r="BJ388" s="96"/>
      <c r="BK388" s="96"/>
      <c r="BL388" s="96"/>
      <c r="BM388" s="96"/>
      <c r="BN388" s="96"/>
      <c r="BO388" s="96"/>
      <c r="BP388" s="96"/>
      <c r="BQ388" s="96"/>
      <c r="BR388" s="96"/>
      <c r="BS388" s="96"/>
      <c r="BT388" s="96"/>
      <c r="BU388" s="96"/>
      <c r="BV388" s="96"/>
      <c r="BW388" s="96"/>
      <c r="BX388" s="96"/>
      <c r="BY388" s="96"/>
      <c r="BZ388" s="96"/>
      <c r="CA388" s="96"/>
      <c r="CB388" s="96"/>
      <c r="CC388" s="96"/>
      <c r="CD388" s="96"/>
    </row>
    <row r="389" spans="1:82" s="97" customFormat="1" ht="38.25">
      <c r="A389" s="42" t="s">
        <v>1024</v>
      </c>
      <c r="B389" s="42" t="s">
        <v>182</v>
      </c>
      <c r="C389" s="42" t="s">
        <v>1025</v>
      </c>
      <c r="D389" s="98" t="s">
        <v>1023</v>
      </c>
      <c r="E389" s="99" t="s">
        <v>185</v>
      </c>
      <c r="F389" s="42">
        <v>1</v>
      </c>
      <c r="G389" s="100">
        <f t="shared" si="54"/>
        <v>0.26369999999999999</v>
      </c>
      <c r="H389" s="101">
        <v>0</v>
      </c>
      <c r="I389" s="43">
        <f t="shared" si="55"/>
        <v>0</v>
      </c>
      <c r="J389" s="43">
        <f t="shared" si="56"/>
        <v>0</v>
      </c>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L389" s="95"/>
      <c r="AM389" s="96"/>
      <c r="AN389" s="96"/>
      <c r="AO389" s="96"/>
      <c r="AP389" s="96"/>
      <c r="AQ389" s="96"/>
      <c r="AR389" s="96"/>
      <c r="AS389" s="96"/>
      <c r="AT389" s="96"/>
      <c r="AU389" s="96"/>
      <c r="AV389" s="96"/>
      <c r="AW389" s="96"/>
      <c r="AX389" s="96"/>
      <c r="AY389" s="96"/>
      <c r="AZ389" s="96"/>
      <c r="BA389" s="96"/>
      <c r="BB389" s="96"/>
      <c r="BC389" s="96"/>
      <c r="BD389" s="96"/>
      <c r="BE389" s="96"/>
      <c r="BF389" s="96"/>
      <c r="BG389" s="96"/>
      <c r="BH389" s="96"/>
      <c r="BI389" s="96"/>
      <c r="BJ389" s="96"/>
      <c r="BK389" s="96"/>
      <c r="BL389" s="96"/>
      <c r="BM389" s="96"/>
      <c r="BN389" s="96"/>
      <c r="BO389" s="96"/>
      <c r="BP389" s="96"/>
      <c r="BQ389" s="96"/>
      <c r="BR389" s="96"/>
      <c r="BS389" s="96"/>
      <c r="BT389" s="96"/>
      <c r="BU389" s="96"/>
      <c r="BV389" s="96"/>
      <c r="BW389" s="96"/>
      <c r="BX389" s="96"/>
      <c r="BY389" s="96"/>
      <c r="BZ389" s="96"/>
      <c r="CA389" s="96"/>
      <c r="CB389" s="96"/>
      <c r="CC389" s="96"/>
      <c r="CD389" s="96"/>
    </row>
    <row r="390" spans="1:82" s="97" customFormat="1" ht="25.5">
      <c r="A390" s="42" t="s">
        <v>1015</v>
      </c>
      <c r="B390" s="42" t="s">
        <v>177</v>
      </c>
      <c r="C390" s="42" t="s">
        <v>1026</v>
      </c>
      <c r="D390" s="98" t="s">
        <v>1017</v>
      </c>
      <c r="E390" s="99" t="s">
        <v>185</v>
      </c>
      <c r="F390" s="42">
        <v>144</v>
      </c>
      <c r="G390" s="100">
        <f t="shared" si="54"/>
        <v>0.26369999999999999</v>
      </c>
      <c r="H390" s="101">
        <v>0</v>
      </c>
      <c r="I390" s="43">
        <f t="shared" si="55"/>
        <v>0</v>
      </c>
      <c r="J390" s="43">
        <f t="shared" si="56"/>
        <v>0</v>
      </c>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L390" s="95"/>
      <c r="AM390" s="96"/>
      <c r="AN390" s="96"/>
      <c r="AO390" s="96"/>
      <c r="AP390" s="96"/>
      <c r="AQ390" s="96"/>
      <c r="AR390" s="96"/>
      <c r="AS390" s="96"/>
      <c r="AT390" s="96"/>
      <c r="AU390" s="96"/>
      <c r="AV390" s="96"/>
      <c r="AW390" s="96"/>
      <c r="AX390" s="96"/>
      <c r="AY390" s="96"/>
      <c r="AZ390" s="96"/>
      <c r="BA390" s="96"/>
      <c r="BB390" s="96"/>
      <c r="BC390" s="96"/>
      <c r="BD390" s="96"/>
      <c r="BE390" s="96"/>
      <c r="BF390" s="96"/>
      <c r="BG390" s="96"/>
      <c r="BH390" s="96"/>
      <c r="BI390" s="96"/>
      <c r="BJ390" s="96"/>
      <c r="BK390" s="96"/>
      <c r="BL390" s="96"/>
      <c r="BM390" s="96"/>
      <c r="BN390" s="96"/>
      <c r="BO390" s="96"/>
      <c r="BP390" s="96"/>
      <c r="BQ390" s="96"/>
      <c r="BR390" s="96"/>
      <c r="BS390" s="96"/>
      <c r="BT390" s="96"/>
      <c r="BU390" s="96"/>
      <c r="BV390" s="96"/>
      <c r="BW390" s="96"/>
      <c r="BX390" s="96"/>
      <c r="BY390" s="96"/>
      <c r="BZ390" s="96"/>
      <c r="CA390" s="96"/>
      <c r="CB390" s="96"/>
      <c r="CC390" s="96"/>
      <c r="CD390" s="96"/>
    </row>
    <row r="391" spans="1:82" s="97" customFormat="1">
      <c r="A391" s="42" t="s">
        <v>1027</v>
      </c>
      <c r="B391" s="42" t="s">
        <v>182</v>
      </c>
      <c r="C391" s="42" t="s">
        <v>1028</v>
      </c>
      <c r="D391" s="98" t="s">
        <v>1029</v>
      </c>
      <c r="E391" s="99" t="s">
        <v>185</v>
      </c>
      <c r="F391" s="42">
        <v>26</v>
      </c>
      <c r="G391" s="100">
        <f t="shared" si="54"/>
        <v>0.26369999999999999</v>
      </c>
      <c r="H391" s="101">
        <v>0</v>
      </c>
      <c r="I391" s="43">
        <f t="shared" si="55"/>
        <v>0</v>
      </c>
      <c r="J391" s="43">
        <f t="shared" si="56"/>
        <v>0</v>
      </c>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L391" s="95"/>
      <c r="AM391" s="96"/>
      <c r="AN391" s="96"/>
      <c r="AO391" s="96"/>
      <c r="AP391" s="96"/>
      <c r="AQ391" s="96"/>
      <c r="AR391" s="96"/>
      <c r="AS391" s="96"/>
      <c r="AT391" s="96"/>
      <c r="AU391" s="96"/>
      <c r="AV391" s="96"/>
      <c r="AW391" s="96"/>
      <c r="AX391" s="96"/>
      <c r="AY391" s="96"/>
      <c r="AZ391" s="96"/>
      <c r="BA391" s="96"/>
      <c r="BB391" s="96"/>
      <c r="BC391" s="96"/>
      <c r="BD391" s="96"/>
      <c r="BE391" s="96"/>
      <c r="BF391" s="96"/>
      <c r="BG391" s="96"/>
      <c r="BH391" s="96"/>
      <c r="BI391" s="96"/>
      <c r="BJ391" s="96"/>
      <c r="BK391" s="96"/>
      <c r="BL391" s="96"/>
      <c r="BM391" s="96"/>
      <c r="BN391" s="96"/>
      <c r="BO391" s="96"/>
      <c r="BP391" s="96"/>
      <c r="BQ391" s="96"/>
      <c r="BR391" s="96"/>
      <c r="BS391" s="96"/>
      <c r="BT391" s="96"/>
      <c r="BU391" s="96"/>
      <c r="BV391" s="96"/>
      <c r="BW391" s="96"/>
      <c r="BX391" s="96"/>
      <c r="BY391" s="96"/>
      <c r="BZ391" s="96"/>
      <c r="CA391" s="96"/>
      <c r="CB391" s="96"/>
      <c r="CC391" s="96"/>
      <c r="CD391" s="96"/>
    </row>
    <row r="392" spans="1:82" s="97" customFormat="1">
      <c r="A392" s="42" t="s">
        <v>1027</v>
      </c>
      <c r="B392" s="42" t="s">
        <v>182</v>
      </c>
      <c r="C392" s="42" t="s">
        <v>1030</v>
      </c>
      <c r="D392" s="98" t="s">
        <v>1029</v>
      </c>
      <c r="E392" s="99" t="s">
        <v>185</v>
      </c>
      <c r="F392" s="42">
        <v>26</v>
      </c>
      <c r="G392" s="100">
        <f t="shared" si="54"/>
        <v>0.26369999999999999</v>
      </c>
      <c r="H392" s="101">
        <v>0</v>
      </c>
      <c r="I392" s="43">
        <f t="shared" si="55"/>
        <v>0</v>
      </c>
      <c r="J392" s="43">
        <f t="shared" si="56"/>
        <v>0</v>
      </c>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L392" s="95"/>
      <c r="AM392" s="96"/>
      <c r="AN392" s="96"/>
      <c r="AO392" s="96"/>
      <c r="AP392" s="96"/>
      <c r="AQ392" s="96"/>
      <c r="AR392" s="96"/>
      <c r="AS392" s="96"/>
      <c r="AT392" s="96"/>
      <c r="AU392" s="96"/>
      <c r="AV392" s="96"/>
      <c r="AW392" s="96"/>
      <c r="AX392" s="96"/>
      <c r="AY392" s="96"/>
      <c r="AZ392" s="96"/>
      <c r="BA392" s="96"/>
      <c r="BB392" s="96"/>
      <c r="BC392" s="96"/>
      <c r="BD392" s="96"/>
      <c r="BE392" s="96"/>
      <c r="BF392" s="96"/>
      <c r="BG392" s="96"/>
      <c r="BH392" s="96"/>
      <c r="BI392" s="96"/>
      <c r="BJ392" s="96"/>
      <c r="BK392" s="96"/>
      <c r="BL392" s="96"/>
      <c r="BM392" s="96"/>
      <c r="BN392" s="96"/>
      <c r="BO392" s="96"/>
      <c r="BP392" s="96"/>
      <c r="BQ392" s="96"/>
      <c r="BR392" s="96"/>
      <c r="BS392" s="96"/>
      <c r="BT392" s="96"/>
      <c r="BU392" s="96"/>
      <c r="BV392" s="96"/>
      <c r="BW392" s="96"/>
      <c r="BX392" s="96"/>
      <c r="BY392" s="96"/>
      <c r="BZ392" s="96"/>
      <c r="CA392" s="96"/>
      <c r="CB392" s="96"/>
      <c r="CC392" s="96"/>
      <c r="CD392" s="96"/>
    </row>
    <row r="393" spans="1:82" s="97" customFormat="1" ht="25.5">
      <c r="A393" s="42" t="s">
        <v>1031</v>
      </c>
      <c r="B393" s="42" t="s">
        <v>639</v>
      </c>
      <c r="C393" s="42" t="s">
        <v>1032</v>
      </c>
      <c r="D393" s="98" t="s">
        <v>1033</v>
      </c>
      <c r="E393" s="99" t="s">
        <v>185</v>
      </c>
      <c r="F393" s="42">
        <v>4</v>
      </c>
      <c r="G393" s="100">
        <f t="shared" si="54"/>
        <v>0.26369999999999999</v>
      </c>
      <c r="H393" s="101">
        <v>0</v>
      </c>
      <c r="I393" s="43">
        <f t="shared" si="55"/>
        <v>0</v>
      </c>
      <c r="J393" s="43">
        <f t="shared" si="56"/>
        <v>0</v>
      </c>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L393" s="95"/>
      <c r="AM393" s="96"/>
      <c r="AN393" s="96"/>
      <c r="AO393" s="96"/>
      <c r="AP393" s="96"/>
      <c r="AQ393" s="96"/>
      <c r="AR393" s="96"/>
      <c r="AS393" s="96"/>
      <c r="AT393" s="96"/>
      <c r="AU393" s="96"/>
      <c r="AV393" s="96"/>
      <c r="AW393" s="96"/>
      <c r="AX393" s="96"/>
      <c r="AY393" s="96"/>
      <c r="AZ393" s="96"/>
      <c r="BA393" s="96"/>
      <c r="BB393" s="96"/>
      <c r="BC393" s="96"/>
      <c r="BD393" s="96"/>
      <c r="BE393" s="96"/>
      <c r="BF393" s="96"/>
      <c r="BG393" s="96"/>
      <c r="BH393" s="96"/>
      <c r="BI393" s="96"/>
      <c r="BJ393" s="96"/>
      <c r="BK393" s="96"/>
      <c r="BL393" s="96"/>
      <c r="BM393" s="96"/>
      <c r="BN393" s="96"/>
      <c r="BO393" s="96"/>
      <c r="BP393" s="96"/>
      <c r="BQ393" s="96"/>
      <c r="BR393" s="96"/>
      <c r="BS393" s="96"/>
      <c r="BT393" s="96"/>
      <c r="BU393" s="96"/>
      <c r="BV393" s="96"/>
      <c r="BW393" s="96"/>
      <c r="BX393" s="96"/>
      <c r="BY393" s="96"/>
      <c r="BZ393" s="96"/>
      <c r="CA393" s="96"/>
      <c r="CB393" s="96"/>
      <c r="CC393" s="96"/>
      <c r="CD393" s="96"/>
    </row>
    <row r="394" spans="1:82" s="97" customFormat="1">
      <c r="A394" s="42" t="s">
        <v>1034</v>
      </c>
      <c r="B394" s="42" t="s">
        <v>639</v>
      </c>
      <c r="C394" s="42" t="s">
        <v>1035</v>
      </c>
      <c r="D394" s="98" t="s">
        <v>1036</v>
      </c>
      <c r="E394" s="99" t="s">
        <v>185</v>
      </c>
      <c r="F394" s="42">
        <v>36</v>
      </c>
      <c r="G394" s="100">
        <f t="shared" si="54"/>
        <v>0.26369999999999999</v>
      </c>
      <c r="H394" s="101">
        <v>0</v>
      </c>
      <c r="I394" s="43">
        <f t="shared" si="55"/>
        <v>0</v>
      </c>
      <c r="J394" s="43">
        <f t="shared" si="56"/>
        <v>0</v>
      </c>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L394" s="95"/>
      <c r="AM394" s="96"/>
      <c r="AN394" s="96"/>
      <c r="AO394" s="96"/>
      <c r="AP394" s="96"/>
      <c r="AQ394" s="96"/>
      <c r="AR394" s="96"/>
      <c r="AS394" s="96"/>
      <c r="AT394" s="96"/>
      <c r="AU394" s="96"/>
      <c r="AV394" s="96"/>
      <c r="AW394" s="96"/>
      <c r="AX394" s="96"/>
      <c r="AY394" s="96"/>
      <c r="AZ394" s="96"/>
      <c r="BA394" s="96"/>
      <c r="BB394" s="96"/>
      <c r="BC394" s="96"/>
      <c r="BD394" s="96"/>
      <c r="BE394" s="96"/>
      <c r="BF394" s="96"/>
      <c r="BG394" s="96"/>
      <c r="BH394" s="96"/>
      <c r="BI394" s="96"/>
      <c r="BJ394" s="96"/>
      <c r="BK394" s="96"/>
      <c r="BL394" s="96"/>
      <c r="BM394" s="96"/>
      <c r="BN394" s="96"/>
      <c r="BO394" s="96"/>
      <c r="BP394" s="96"/>
      <c r="BQ394" s="96"/>
      <c r="BR394" s="96"/>
      <c r="BS394" s="96"/>
      <c r="BT394" s="96"/>
      <c r="BU394" s="96"/>
      <c r="BV394" s="96"/>
      <c r="BW394" s="96"/>
      <c r="BX394" s="96"/>
      <c r="BY394" s="96"/>
      <c r="BZ394" s="96"/>
      <c r="CA394" s="96"/>
      <c r="CB394" s="96"/>
      <c r="CC394" s="96"/>
      <c r="CD394" s="96"/>
    </row>
    <row r="395" spans="1:82" s="97" customFormat="1">
      <c r="A395" s="90"/>
      <c r="B395" s="90"/>
      <c r="C395" s="90" t="s">
        <v>122</v>
      </c>
      <c r="D395" s="91" t="s">
        <v>123</v>
      </c>
      <c r="E395" s="91"/>
      <c r="F395" s="90"/>
      <c r="G395" s="90"/>
      <c r="H395" s="93"/>
      <c r="I395" s="90"/>
      <c r="J395" s="94">
        <f>SUM(J396:J413)</f>
        <v>0</v>
      </c>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L395" s="95"/>
      <c r="AM395" s="96"/>
      <c r="AN395" s="96"/>
      <c r="AO395" s="96"/>
      <c r="AP395" s="96"/>
      <c r="AQ395" s="96"/>
      <c r="AR395" s="96"/>
      <c r="AS395" s="96"/>
      <c r="AT395" s="96"/>
      <c r="AU395" s="96"/>
      <c r="AV395" s="96"/>
      <c r="AW395" s="96"/>
      <c r="AX395" s="96"/>
      <c r="AY395" s="96"/>
      <c r="AZ395" s="96"/>
      <c r="BA395" s="96"/>
      <c r="BB395" s="96"/>
      <c r="BC395" s="96"/>
      <c r="BD395" s="96"/>
      <c r="BE395" s="96"/>
      <c r="BF395" s="96"/>
      <c r="BG395" s="96"/>
      <c r="BH395" s="96"/>
      <c r="BI395" s="96"/>
      <c r="BJ395" s="96"/>
      <c r="BK395" s="96"/>
      <c r="BL395" s="96"/>
      <c r="BM395" s="96"/>
      <c r="BN395" s="96"/>
      <c r="BO395" s="96"/>
      <c r="BP395" s="96"/>
      <c r="BQ395" s="96"/>
      <c r="BR395" s="96"/>
      <c r="BS395" s="96"/>
      <c r="BT395" s="96"/>
      <c r="BU395" s="96"/>
      <c r="BV395" s="96"/>
      <c r="BW395" s="96"/>
      <c r="BX395" s="96"/>
      <c r="BY395" s="96"/>
      <c r="BZ395" s="96"/>
      <c r="CA395" s="96"/>
      <c r="CB395" s="96"/>
      <c r="CC395" s="96"/>
      <c r="CD395" s="96"/>
    </row>
    <row r="396" spans="1:82" s="97" customFormat="1" ht="25.5">
      <c r="A396" s="42" t="s">
        <v>1037</v>
      </c>
      <c r="B396" s="42" t="s">
        <v>177</v>
      </c>
      <c r="C396" s="42" t="s">
        <v>1038</v>
      </c>
      <c r="D396" s="98" t="s">
        <v>1039</v>
      </c>
      <c r="E396" s="99" t="s">
        <v>185</v>
      </c>
      <c r="F396" s="42">
        <v>1</v>
      </c>
      <c r="G396" s="100">
        <f t="shared" ref="G396:G413" si="57">$J$3</f>
        <v>0.26369999999999999</v>
      </c>
      <c r="H396" s="101">
        <v>0</v>
      </c>
      <c r="I396" s="43">
        <f t="shared" ref="I396:I413" si="58">TRUNC((H396+(H396*G396)),2)</f>
        <v>0</v>
      </c>
      <c r="J396" s="43">
        <f t="shared" ref="J396:J413" si="59">TRUNC((F396*I396),2)</f>
        <v>0</v>
      </c>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L396" s="95"/>
      <c r="AM396" s="96"/>
      <c r="AN396" s="96"/>
      <c r="AO396" s="96"/>
      <c r="AP396" s="96"/>
      <c r="AQ396" s="96"/>
      <c r="AR396" s="96"/>
      <c r="AS396" s="96"/>
      <c r="AT396" s="96"/>
      <c r="AU396" s="96"/>
      <c r="AV396" s="96"/>
      <c r="AW396" s="96"/>
      <c r="AX396" s="96"/>
      <c r="AY396" s="96"/>
      <c r="AZ396" s="96"/>
      <c r="BA396" s="96"/>
      <c r="BB396" s="96"/>
      <c r="BC396" s="96"/>
      <c r="BD396" s="96"/>
      <c r="BE396" s="96"/>
      <c r="BF396" s="96"/>
      <c r="BG396" s="96"/>
      <c r="BH396" s="96"/>
      <c r="BI396" s="96"/>
      <c r="BJ396" s="96"/>
      <c r="BK396" s="96"/>
      <c r="BL396" s="96"/>
      <c r="BM396" s="96"/>
      <c r="BN396" s="96"/>
      <c r="BO396" s="96"/>
      <c r="BP396" s="96"/>
      <c r="BQ396" s="96"/>
      <c r="BR396" s="96"/>
      <c r="BS396" s="96"/>
      <c r="BT396" s="96"/>
      <c r="BU396" s="96"/>
      <c r="BV396" s="96"/>
      <c r="BW396" s="96"/>
      <c r="BX396" s="96"/>
      <c r="BY396" s="96"/>
      <c r="BZ396" s="96"/>
      <c r="CA396" s="96"/>
      <c r="CB396" s="96"/>
      <c r="CC396" s="96"/>
      <c r="CD396" s="96"/>
    </row>
    <row r="397" spans="1:82" s="97" customFormat="1" ht="25.5">
      <c r="A397" s="42" t="s">
        <v>1040</v>
      </c>
      <c r="B397" s="42" t="s">
        <v>177</v>
      </c>
      <c r="C397" s="42" t="s">
        <v>1041</v>
      </c>
      <c r="D397" s="98" t="s">
        <v>1042</v>
      </c>
      <c r="E397" s="99" t="s">
        <v>185</v>
      </c>
      <c r="F397" s="42">
        <v>1</v>
      </c>
      <c r="G397" s="100">
        <f t="shared" si="57"/>
        <v>0.26369999999999999</v>
      </c>
      <c r="H397" s="101">
        <v>0</v>
      </c>
      <c r="I397" s="43">
        <f t="shared" si="58"/>
        <v>0</v>
      </c>
      <c r="J397" s="43">
        <f t="shared" si="59"/>
        <v>0</v>
      </c>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L397" s="95"/>
      <c r="AM397" s="96"/>
      <c r="AN397" s="96"/>
      <c r="AO397" s="96"/>
      <c r="AP397" s="96"/>
      <c r="AQ397" s="96"/>
      <c r="AR397" s="96"/>
      <c r="AS397" s="96"/>
      <c r="AT397" s="96"/>
      <c r="AU397" s="96"/>
      <c r="AV397" s="96"/>
      <c r="AW397" s="96"/>
      <c r="AX397" s="96"/>
      <c r="AY397" s="96"/>
      <c r="AZ397" s="96"/>
      <c r="BA397" s="96"/>
      <c r="BB397" s="96"/>
      <c r="BC397" s="96"/>
      <c r="BD397" s="96"/>
      <c r="BE397" s="96"/>
      <c r="BF397" s="96"/>
      <c r="BG397" s="96"/>
      <c r="BH397" s="96"/>
      <c r="BI397" s="96"/>
      <c r="BJ397" s="96"/>
      <c r="BK397" s="96"/>
      <c r="BL397" s="96"/>
      <c r="BM397" s="96"/>
      <c r="BN397" s="96"/>
      <c r="BO397" s="96"/>
      <c r="BP397" s="96"/>
      <c r="BQ397" s="96"/>
      <c r="BR397" s="96"/>
      <c r="BS397" s="96"/>
      <c r="BT397" s="96"/>
      <c r="BU397" s="96"/>
      <c r="BV397" s="96"/>
      <c r="BW397" s="96"/>
      <c r="BX397" s="96"/>
      <c r="BY397" s="96"/>
      <c r="BZ397" s="96"/>
      <c r="CA397" s="96"/>
      <c r="CB397" s="96"/>
      <c r="CC397" s="96"/>
      <c r="CD397" s="96"/>
    </row>
    <row r="398" spans="1:82" s="97" customFormat="1" ht="25.5">
      <c r="A398" s="42" t="s">
        <v>1043</v>
      </c>
      <c r="B398" s="42" t="s">
        <v>177</v>
      </c>
      <c r="C398" s="42" t="s">
        <v>1044</v>
      </c>
      <c r="D398" s="98" t="s">
        <v>1045</v>
      </c>
      <c r="E398" s="99" t="s">
        <v>185</v>
      </c>
      <c r="F398" s="42">
        <v>2</v>
      </c>
      <c r="G398" s="100">
        <f t="shared" si="57"/>
        <v>0.26369999999999999</v>
      </c>
      <c r="H398" s="101">
        <v>0</v>
      </c>
      <c r="I398" s="43">
        <f t="shared" si="58"/>
        <v>0</v>
      </c>
      <c r="J398" s="43">
        <f t="shared" si="59"/>
        <v>0</v>
      </c>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L398" s="95"/>
      <c r="AM398" s="96"/>
      <c r="AN398" s="96"/>
      <c r="AO398" s="96"/>
      <c r="AP398" s="96"/>
      <c r="AQ398" s="96"/>
      <c r="AR398" s="96"/>
      <c r="AS398" s="96"/>
      <c r="AT398" s="96"/>
      <c r="AU398" s="96"/>
      <c r="AV398" s="96"/>
      <c r="AW398" s="96"/>
      <c r="AX398" s="96"/>
      <c r="AY398" s="96"/>
      <c r="AZ398" s="96"/>
      <c r="BA398" s="96"/>
      <c r="BB398" s="96"/>
      <c r="BC398" s="96"/>
      <c r="BD398" s="96"/>
      <c r="BE398" s="96"/>
      <c r="BF398" s="96"/>
      <c r="BG398" s="96"/>
      <c r="BH398" s="96"/>
      <c r="BI398" s="96"/>
      <c r="BJ398" s="96"/>
      <c r="BK398" s="96"/>
      <c r="BL398" s="96"/>
      <c r="BM398" s="96"/>
      <c r="BN398" s="96"/>
      <c r="BO398" s="96"/>
      <c r="BP398" s="96"/>
      <c r="BQ398" s="96"/>
      <c r="BR398" s="96"/>
      <c r="BS398" s="96"/>
      <c r="BT398" s="96"/>
      <c r="BU398" s="96"/>
      <c r="BV398" s="96"/>
      <c r="BW398" s="96"/>
      <c r="BX398" s="96"/>
      <c r="BY398" s="96"/>
      <c r="BZ398" s="96"/>
      <c r="CA398" s="96"/>
      <c r="CB398" s="96"/>
      <c r="CC398" s="96"/>
      <c r="CD398" s="96"/>
    </row>
    <row r="399" spans="1:82" s="97" customFormat="1" ht="25.5">
      <c r="A399" s="42" t="s">
        <v>1043</v>
      </c>
      <c r="B399" s="42" t="s">
        <v>177</v>
      </c>
      <c r="C399" s="42" t="s">
        <v>1046</v>
      </c>
      <c r="D399" s="98" t="s">
        <v>1047</v>
      </c>
      <c r="E399" s="99" t="s">
        <v>185</v>
      </c>
      <c r="F399" s="42">
        <v>2</v>
      </c>
      <c r="G399" s="100">
        <f t="shared" si="57"/>
        <v>0.26369999999999999</v>
      </c>
      <c r="H399" s="101">
        <v>0</v>
      </c>
      <c r="I399" s="43">
        <f t="shared" si="58"/>
        <v>0</v>
      </c>
      <c r="J399" s="43">
        <f t="shared" si="59"/>
        <v>0</v>
      </c>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L399" s="95"/>
      <c r="AM399" s="96"/>
      <c r="AN399" s="96"/>
      <c r="AO399" s="96"/>
      <c r="AP399" s="96"/>
      <c r="AQ399" s="96"/>
      <c r="AR399" s="96"/>
      <c r="AS399" s="96"/>
      <c r="AT399" s="96"/>
      <c r="AU399" s="96"/>
      <c r="AV399" s="96"/>
      <c r="AW399" s="96"/>
      <c r="AX399" s="96"/>
      <c r="AY399" s="96"/>
      <c r="AZ399" s="96"/>
      <c r="BA399" s="96"/>
      <c r="BB399" s="96"/>
      <c r="BC399" s="96"/>
      <c r="BD399" s="96"/>
      <c r="BE399" s="96"/>
      <c r="BF399" s="96"/>
      <c r="BG399" s="96"/>
      <c r="BH399" s="96"/>
      <c r="BI399" s="96"/>
      <c r="BJ399" s="96"/>
      <c r="BK399" s="96"/>
      <c r="BL399" s="96"/>
      <c r="BM399" s="96"/>
      <c r="BN399" s="96"/>
      <c r="BO399" s="96"/>
      <c r="BP399" s="96"/>
      <c r="BQ399" s="96"/>
      <c r="BR399" s="96"/>
      <c r="BS399" s="96"/>
      <c r="BT399" s="96"/>
      <c r="BU399" s="96"/>
      <c r="BV399" s="96"/>
      <c r="BW399" s="96"/>
      <c r="BX399" s="96"/>
      <c r="BY399" s="96"/>
      <c r="BZ399" s="96"/>
      <c r="CA399" s="96"/>
      <c r="CB399" s="96"/>
      <c r="CC399" s="96"/>
      <c r="CD399" s="96"/>
    </row>
    <row r="400" spans="1:82" s="97" customFormat="1" ht="25.5">
      <c r="A400" s="42" t="s">
        <v>1043</v>
      </c>
      <c r="B400" s="42" t="s">
        <v>177</v>
      </c>
      <c r="C400" s="42" t="s">
        <v>1048</v>
      </c>
      <c r="D400" s="98" t="s">
        <v>1049</v>
      </c>
      <c r="E400" s="99" t="s">
        <v>185</v>
      </c>
      <c r="F400" s="42">
        <v>4</v>
      </c>
      <c r="G400" s="100">
        <f t="shared" si="57"/>
        <v>0.26369999999999999</v>
      </c>
      <c r="H400" s="101">
        <v>0</v>
      </c>
      <c r="I400" s="43">
        <f t="shared" si="58"/>
        <v>0</v>
      </c>
      <c r="J400" s="43">
        <f t="shared" si="59"/>
        <v>0</v>
      </c>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L400" s="95"/>
      <c r="AM400" s="96"/>
      <c r="AN400" s="96"/>
      <c r="AO400" s="96"/>
      <c r="AP400" s="96"/>
      <c r="AQ400" s="96"/>
      <c r="AR400" s="96"/>
      <c r="AS400" s="96"/>
      <c r="AT400" s="96"/>
      <c r="AU400" s="96"/>
      <c r="AV400" s="96"/>
      <c r="AW400" s="96"/>
      <c r="AX400" s="96"/>
      <c r="AY400" s="96"/>
      <c r="AZ400" s="96"/>
      <c r="BA400" s="96"/>
      <c r="BB400" s="96"/>
      <c r="BC400" s="96"/>
      <c r="BD400" s="96"/>
      <c r="BE400" s="96"/>
      <c r="BF400" s="96"/>
      <c r="BG400" s="96"/>
      <c r="BH400" s="96"/>
      <c r="BI400" s="96"/>
      <c r="BJ400" s="96"/>
      <c r="BK400" s="96"/>
      <c r="BL400" s="96"/>
      <c r="BM400" s="96"/>
      <c r="BN400" s="96"/>
      <c r="BO400" s="96"/>
      <c r="BP400" s="96"/>
      <c r="BQ400" s="96"/>
      <c r="BR400" s="96"/>
      <c r="BS400" s="96"/>
      <c r="BT400" s="96"/>
      <c r="BU400" s="96"/>
      <c r="BV400" s="96"/>
      <c r="BW400" s="96"/>
      <c r="BX400" s="96"/>
      <c r="BY400" s="96"/>
      <c r="BZ400" s="96"/>
      <c r="CA400" s="96"/>
      <c r="CB400" s="96"/>
      <c r="CC400" s="96"/>
      <c r="CD400" s="96"/>
    </row>
    <row r="401" spans="1:82" s="97" customFormat="1" ht="25.5">
      <c r="A401" s="42" t="s">
        <v>1043</v>
      </c>
      <c r="B401" s="42" t="s">
        <v>177</v>
      </c>
      <c r="C401" s="42" t="s">
        <v>1050</v>
      </c>
      <c r="D401" s="98" t="s">
        <v>1051</v>
      </c>
      <c r="E401" s="99" t="s">
        <v>185</v>
      </c>
      <c r="F401" s="42">
        <v>1</v>
      </c>
      <c r="G401" s="100">
        <f t="shared" si="57"/>
        <v>0.26369999999999999</v>
      </c>
      <c r="H401" s="101">
        <v>0</v>
      </c>
      <c r="I401" s="43">
        <f t="shared" si="58"/>
        <v>0</v>
      </c>
      <c r="J401" s="43">
        <f t="shared" si="59"/>
        <v>0</v>
      </c>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L401" s="95"/>
      <c r="AM401" s="96"/>
      <c r="AN401" s="96"/>
      <c r="AO401" s="96"/>
      <c r="AP401" s="96"/>
      <c r="AQ401" s="96"/>
      <c r="AR401" s="96"/>
      <c r="AS401" s="96"/>
      <c r="AT401" s="96"/>
      <c r="AU401" s="96"/>
      <c r="AV401" s="96"/>
      <c r="AW401" s="96"/>
      <c r="AX401" s="96"/>
      <c r="AY401" s="96"/>
      <c r="AZ401" s="96"/>
      <c r="BA401" s="96"/>
      <c r="BB401" s="96"/>
      <c r="BC401" s="96"/>
      <c r="BD401" s="96"/>
      <c r="BE401" s="96"/>
      <c r="BF401" s="96"/>
      <c r="BG401" s="96"/>
      <c r="BH401" s="96"/>
      <c r="BI401" s="96"/>
      <c r="BJ401" s="96"/>
      <c r="BK401" s="96"/>
      <c r="BL401" s="96"/>
      <c r="BM401" s="96"/>
      <c r="BN401" s="96"/>
      <c r="BO401" s="96"/>
      <c r="BP401" s="96"/>
      <c r="BQ401" s="96"/>
      <c r="BR401" s="96"/>
      <c r="BS401" s="96"/>
      <c r="BT401" s="96"/>
      <c r="BU401" s="96"/>
      <c r="BV401" s="96"/>
      <c r="BW401" s="96"/>
      <c r="BX401" s="96"/>
      <c r="BY401" s="96"/>
      <c r="BZ401" s="96"/>
      <c r="CA401" s="96"/>
      <c r="CB401" s="96"/>
      <c r="CC401" s="96"/>
      <c r="CD401" s="96"/>
    </row>
    <row r="402" spans="1:82" s="97" customFormat="1" ht="25.5">
      <c r="A402" s="42" t="s">
        <v>1052</v>
      </c>
      <c r="B402" s="42" t="s">
        <v>177</v>
      </c>
      <c r="C402" s="42" t="s">
        <v>1053</v>
      </c>
      <c r="D402" s="98" t="s">
        <v>1054</v>
      </c>
      <c r="E402" s="99" t="s">
        <v>185</v>
      </c>
      <c r="F402" s="42">
        <v>32</v>
      </c>
      <c r="G402" s="100">
        <f t="shared" si="57"/>
        <v>0.26369999999999999</v>
      </c>
      <c r="H402" s="101">
        <v>0</v>
      </c>
      <c r="I402" s="43">
        <f t="shared" si="58"/>
        <v>0</v>
      </c>
      <c r="J402" s="43">
        <f t="shared" si="59"/>
        <v>0</v>
      </c>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L402" s="95"/>
      <c r="AM402" s="96"/>
      <c r="AN402" s="96"/>
      <c r="AO402" s="96"/>
      <c r="AP402" s="96"/>
      <c r="AQ402" s="96"/>
      <c r="AR402" s="96"/>
      <c r="AS402" s="96"/>
      <c r="AT402" s="96"/>
      <c r="AU402" s="96"/>
      <c r="AV402" s="96"/>
      <c r="AW402" s="96"/>
      <c r="AX402" s="96"/>
      <c r="AY402" s="96"/>
      <c r="AZ402" s="96"/>
      <c r="BA402" s="96"/>
      <c r="BB402" s="96"/>
      <c r="BC402" s="96"/>
      <c r="BD402" s="96"/>
      <c r="BE402" s="96"/>
      <c r="BF402" s="96"/>
      <c r="BG402" s="96"/>
      <c r="BH402" s="96"/>
      <c r="BI402" s="96"/>
      <c r="BJ402" s="96"/>
      <c r="BK402" s="96"/>
      <c r="BL402" s="96"/>
      <c r="BM402" s="96"/>
      <c r="BN402" s="96"/>
      <c r="BO402" s="96"/>
      <c r="BP402" s="96"/>
      <c r="BQ402" s="96"/>
      <c r="BR402" s="96"/>
      <c r="BS402" s="96"/>
      <c r="BT402" s="96"/>
      <c r="BU402" s="96"/>
      <c r="BV402" s="96"/>
      <c r="BW402" s="96"/>
      <c r="BX402" s="96"/>
      <c r="BY402" s="96"/>
      <c r="BZ402" s="96"/>
      <c r="CA402" s="96"/>
      <c r="CB402" s="96"/>
      <c r="CC402" s="96"/>
      <c r="CD402" s="96"/>
    </row>
    <row r="403" spans="1:82" s="97" customFormat="1" ht="25.5">
      <c r="A403" s="42" t="s">
        <v>1055</v>
      </c>
      <c r="B403" s="42" t="s">
        <v>177</v>
      </c>
      <c r="C403" s="42" t="s">
        <v>1056</v>
      </c>
      <c r="D403" s="98" t="s">
        <v>1057</v>
      </c>
      <c r="E403" s="99" t="s">
        <v>185</v>
      </c>
      <c r="F403" s="42">
        <v>1</v>
      </c>
      <c r="G403" s="100">
        <f t="shared" si="57"/>
        <v>0.26369999999999999</v>
      </c>
      <c r="H403" s="101">
        <v>0</v>
      </c>
      <c r="I403" s="43">
        <f t="shared" si="58"/>
        <v>0</v>
      </c>
      <c r="J403" s="43">
        <f t="shared" si="59"/>
        <v>0</v>
      </c>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L403" s="95"/>
      <c r="AM403" s="96"/>
      <c r="AN403" s="96"/>
      <c r="AO403" s="96"/>
      <c r="AP403" s="96"/>
      <c r="AQ403" s="96"/>
      <c r="AR403" s="96"/>
      <c r="AS403" s="96"/>
      <c r="AT403" s="96"/>
      <c r="AU403" s="96"/>
      <c r="AV403" s="96"/>
      <c r="AW403" s="96"/>
      <c r="AX403" s="96"/>
      <c r="AY403" s="96"/>
      <c r="AZ403" s="96"/>
      <c r="BA403" s="96"/>
      <c r="BB403" s="96"/>
      <c r="BC403" s="96"/>
      <c r="BD403" s="96"/>
      <c r="BE403" s="96"/>
      <c r="BF403" s="96"/>
      <c r="BG403" s="96"/>
      <c r="BH403" s="96"/>
      <c r="BI403" s="96"/>
      <c r="BJ403" s="96"/>
      <c r="BK403" s="96"/>
      <c r="BL403" s="96"/>
      <c r="BM403" s="96"/>
      <c r="BN403" s="96"/>
      <c r="BO403" s="96"/>
      <c r="BP403" s="96"/>
      <c r="BQ403" s="96"/>
      <c r="BR403" s="96"/>
      <c r="BS403" s="96"/>
      <c r="BT403" s="96"/>
      <c r="BU403" s="96"/>
      <c r="BV403" s="96"/>
      <c r="BW403" s="96"/>
      <c r="BX403" s="96"/>
      <c r="BY403" s="96"/>
      <c r="BZ403" s="96"/>
      <c r="CA403" s="96"/>
      <c r="CB403" s="96"/>
      <c r="CC403" s="96"/>
      <c r="CD403" s="96"/>
    </row>
    <row r="404" spans="1:82" s="97" customFormat="1" ht="25.5">
      <c r="A404" s="42" t="s">
        <v>1055</v>
      </c>
      <c r="B404" s="42" t="s">
        <v>177</v>
      </c>
      <c r="C404" s="42" t="s">
        <v>1058</v>
      </c>
      <c r="D404" s="98" t="s">
        <v>1057</v>
      </c>
      <c r="E404" s="99" t="s">
        <v>185</v>
      </c>
      <c r="F404" s="42">
        <v>32</v>
      </c>
      <c r="G404" s="100">
        <f t="shared" si="57"/>
        <v>0.26369999999999999</v>
      </c>
      <c r="H404" s="101">
        <v>0</v>
      </c>
      <c r="I404" s="43">
        <f t="shared" si="58"/>
        <v>0</v>
      </c>
      <c r="J404" s="43">
        <f t="shared" si="59"/>
        <v>0</v>
      </c>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5"/>
      <c r="AL404" s="95"/>
      <c r="AM404" s="96"/>
      <c r="AN404" s="96"/>
      <c r="AO404" s="96"/>
      <c r="AP404" s="96"/>
      <c r="AQ404" s="96"/>
      <c r="AR404" s="96"/>
      <c r="AS404" s="96"/>
      <c r="AT404" s="96"/>
      <c r="AU404" s="96"/>
      <c r="AV404" s="96"/>
      <c r="AW404" s="96"/>
      <c r="AX404" s="96"/>
      <c r="AY404" s="96"/>
      <c r="AZ404" s="96"/>
      <c r="BA404" s="96"/>
      <c r="BB404" s="96"/>
      <c r="BC404" s="96"/>
      <c r="BD404" s="96"/>
      <c r="BE404" s="96"/>
      <c r="BF404" s="96"/>
      <c r="BG404" s="96"/>
      <c r="BH404" s="96"/>
      <c r="BI404" s="96"/>
      <c r="BJ404" s="96"/>
      <c r="BK404" s="96"/>
      <c r="BL404" s="96"/>
      <c r="BM404" s="96"/>
      <c r="BN404" s="96"/>
      <c r="BO404" s="96"/>
      <c r="BP404" s="96"/>
      <c r="BQ404" s="96"/>
      <c r="BR404" s="96"/>
      <c r="BS404" s="96"/>
      <c r="BT404" s="96"/>
      <c r="BU404" s="96"/>
      <c r="BV404" s="96"/>
      <c r="BW404" s="96"/>
      <c r="BX404" s="96"/>
      <c r="BY404" s="96"/>
      <c r="BZ404" s="96"/>
      <c r="CA404" s="96"/>
      <c r="CB404" s="96"/>
      <c r="CC404" s="96"/>
      <c r="CD404" s="96"/>
    </row>
    <row r="405" spans="1:82" s="97" customFormat="1" ht="25.5">
      <c r="A405" s="42" t="s">
        <v>1059</v>
      </c>
      <c r="B405" s="42" t="s">
        <v>177</v>
      </c>
      <c r="C405" s="42" t="s">
        <v>1060</v>
      </c>
      <c r="D405" s="98" t="s">
        <v>1061</v>
      </c>
      <c r="E405" s="99" t="s">
        <v>185</v>
      </c>
      <c r="F405" s="42">
        <v>8</v>
      </c>
      <c r="G405" s="100">
        <f t="shared" si="57"/>
        <v>0.26369999999999999</v>
      </c>
      <c r="H405" s="101">
        <v>0</v>
      </c>
      <c r="I405" s="43">
        <f t="shared" si="58"/>
        <v>0</v>
      </c>
      <c r="J405" s="43">
        <f t="shared" si="59"/>
        <v>0</v>
      </c>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L405" s="95"/>
      <c r="AM405" s="96"/>
      <c r="AN405" s="96"/>
      <c r="AO405" s="96"/>
      <c r="AP405" s="96"/>
      <c r="AQ405" s="96"/>
      <c r="AR405" s="96"/>
      <c r="AS405" s="96"/>
      <c r="AT405" s="96"/>
      <c r="AU405" s="96"/>
      <c r="AV405" s="96"/>
      <c r="AW405" s="96"/>
      <c r="AX405" s="96"/>
      <c r="AY405" s="96"/>
      <c r="AZ405" s="96"/>
      <c r="BA405" s="96"/>
      <c r="BB405" s="96"/>
      <c r="BC405" s="96"/>
      <c r="BD405" s="96"/>
      <c r="BE405" s="96"/>
      <c r="BF405" s="96"/>
      <c r="BG405" s="96"/>
      <c r="BH405" s="96"/>
      <c r="BI405" s="96"/>
      <c r="BJ405" s="96"/>
      <c r="BK405" s="96"/>
      <c r="BL405" s="96"/>
      <c r="BM405" s="96"/>
      <c r="BN405" s="96"/>
      <c r="BO405" s="96"/>
      <c r="BP405" s="96"/>
      <c r="BQ405" s="96"/>
      <c r="BR405" s="96"/>
      <c r="BS405" s="96"/>
      <c r="BT405" s="96"/>
      <c r="BU405" s="96"/>
      <c r="BV405" s="96"/>
      <c r="BW405" s="96"/>
      <c r="BX405" s="96"/>
      <c r="BY405" s="96"/>
      <c r="BZ405" s="96"/>
      <c r="CA405" s="96"/>
      <c r="CB405" s="96"/>
      <c r="CC405" s="96"/>
      <c r="CD405" s="96"/>
    </row>
    <row r="406" spans="1:82" s="97" customFormat="1" ht="25.5">
      <c r="A406" s="42" t="s">
        <v>1062</v>
      </c>
      <c r="B406" s="42" t="s">
        <v>177</v>
      </c>
      <c r="C406" s="42" t="s">
        <v>1063</v>
      </c>
      <c r="D406" s="98" t="s">
        <v>1064</v>
      </c>
      <c r="E406" s="99" t="s">
        <v>185</v>
      </c>
      <c r="F406" s="42">
        <v>9</v>
      </c>
      <c r="G406" s="100">
        <f t="shared" si="57"/>
        <v>0.26369999999999999</v>
      </c>
      <c r="H406" s="101">
        <v>0</v>
      </c>
      <c r="I406" s="43">
        <f t="shared" si="58"/>
        <v>0</v>
      </c>
      <c r="J406" s="43">
        <f t="shared" si="59"/>
        <v>0</v>
      </c>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L406" s="95"/>
      <c r="AM406" s="96"/>
      <c r="AN406" s="96"/>
      <c r="AO406" s="96"/>
      <c r="AP406" s="96"/>
      <c r="AQ406" s="96"/>
      <c r="AR406" s="96"/>
      <c r="AS406" s="96"/>
      <c r="AT406" s="96"/>
      <c r="AU406" s="96"/>
      <c r="AV406" s="96"/>
      <c r="AW406" s="96"/>
      <c r="AX406" s="96"/>
      <c r="AY406" s="96"/>
      <c r="AZ406" s="96"/>
      <c r="BA406" s="96"/>
      <c r="BB406" s="96"/>
      <c r="BC406" s="96"/>
      <c r="BD406" s="96"/>
      <c r="BE406" s="96"/>
      <c r="BF406" s="96"/>
      <c r="BG406" s="96"/>
      <c r="BH406" s="96"/>
      <c r="BI406" s="96"/>
      <c r="BJ406" s="96"/>
      <c r="BK406" s="96"/>
      <c r="BL406" s="96"/>
      <c r="BM406" s="96"/>
      <c r="BN406" s="96"/>
      <c r="BO406" s="96"/>
      <c r="BP406" s="96"/>
      <c r="BQ406" s="96"/>
      <c r="BR406" s="96"/>
      <c r="BS406" s="96"/>
      <c r="BT406" s="96"/>
      <c r="BU406" s="96"/>
      <c r="BV406" s="96"/>
      <c r="BW406" s="96"/>
      <c r="BX406" s="96"/>
      <c r="BY406" s="96"/>
      <c r="BZ406" s="96"/>
      <c r="CA406" s="96"/>
      <c r="CB406" s="96"/>
      <c r="CC406" s="96"/>
      <c r="CD406" s="96"/>
    </row>
    <row r="407" spans="1:82" s="97" customFormat="1" ht="25.5">
      <c r="A407" s="42" t="s">
        <v>1065</v>
      </c>
      <c r="B407" s="42" t="s">
        <v>177</v>
      </c>
      <c r="C407" s="42" t="s">
        <v>1066</v>
      </c>
      <c r="D407" s="98" t="s">
        <v>1067</v>
      </c>
      <c r="E407" s="99" t="s">
        <v>185</v>
      </c>
      <c r="F407" s="42">
        <v>14</v>
      </c>
      <c r="G407" s="100">
        <f t="shared" si="57"/>
        <v>0.26369999999999999</v>
      </c>
      <c r="H407" s="101">
        <v>0</v>
      </c>
      <c r="I407" s="43">
        <f t="shared" si="58"/>
        <v>0</v>
      </c>
      <c r="J407" s="43">
        <f t="shared" si="59"/>
        <v>0</v>
      </c>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L407" s="95"/>
      <c r="AM407" s="96"/>
      <c r="AN407" s="96"/>
      <c r="AO407" s="96"/>
      <c r="AP407" s="96"/>
      <c r="AQ407" s="96"/>
      <c r="AR407" s="96"/>
      <c r="AS407" s="96"/>
      <c r="AT407" s="96"/>
      <c r="AU407" s="96"/>
      <c r="AV407" s="96"/>
      <c r="AW407" s="96"/>
      <c r="AX407" s="96"/>
      <c r="AY407" s="96"/>
      <c r="AZ407" s="96"/>
      <c r="BA407" s="96"/>
      <c r="BB407" s="96"/>
      <c r="BC407" s="96"/>
      <c r="BD407" s="96"/>
      <c r="BE407" s="96"/>
      <c r="BF407" s="96"/>
      <c r="BG407" s="96"/>
      <c r="BH407" s="96"/>
      <c r="BI407" s="96"/>
      <c r="BJ407" s="96"/>
      <c r="BK407" s="96"/>
      <c r="BL407" s="96"/>
      <c r="BM407" s="96"/>
      <c r="BN407" s="96"/>
      <c r="BO407" s="96"/>
      <c r="BP407" s="96"/>
      <c r="BQ407" s="96"/>
      <c r="BR407" s="96"/>
      <c r="BS407" s="96"/>
      <c r="BT407" s="96"/>
      <c r="BU407" s="96"/>
      <c r="BV407" s="96"/>
      <c r="BW407" s="96"/>
      <c r="BX407" s="96"/>
      <c r="BY407" s="96"/>
      <c r="BZ407" s="96"/>
      <c r="CA407" s="96"/>
      <c r="CB407" s="96"/>
      <c r="CC407" s="96"/>
      <c r="CD407" s="96"/>
    </row>
    <row r="408" spans="1:82" s="97" customFormat="1" ht="25.5">
      <c r="A408" s="42" t="s">
        <v>1068</v>
      </c>
      <c r="B408" s="42" t="s">
        <v>177</v>
      </c>
      <c r="C408" s="42" t="s">
        <v>1069</v>
      </c>
      <c r="D408" s="98" t="s">
        <v>1070</v>
      </c>
      <c r="E408" s="99" t="s">
        <v>185</v>
      </c>
      <c r="F408" s="42">
        <v>1</v>
      </c>
      <c r="G408" s="100">
        <f t="shared" si="57"/>
        <v>0.26369999999999999</v>
      </c>
      <c r="H408" s="101">
        <v>0</v>
      </c>
      <c r="I408" s="43">
        <f t="shared" si="58"/>
        <v>0</v>
      </c>
      <c r="J408" s="43">
        <f t="shared" si="59"/>
        <v>0</v>
      </c>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6"/>
      <c r="AN408" s="96"/>
      <c r="AO408" s="96"/>
      <c r="AP408" s="96"/>
      <c r="AQ408" s="96"/>
      <c r="AR408" s="96"/>
      <c r="AS408" s="96"/>
      <c r="AT408" s="96"/>
      <c r="AU408" s="96"/>
      <c r="AV408" s="96"/>
      <c r="AW408" s="96"/>
      <c r="AX408" s="96"/>
      <c r="AY408" s="96"/>
      <c r="AZ408" s="96"/>
      <c r="BA408" s="96"/>
      <c r="BB408" s="96"/>
      <c r="BC408" s="96"/>
      <c r="BD408" s="96"/>
      <c r="BE408" s="96"/>
      <c r="BF408" s="96"/>
      <c r="BG408" s="96"/>
      <c r="BH408" s="96"/>
      <c r="BI408" s="96"/>
      <c r="BJ408" s="96"/>
      <c r="BK408" s="96"/>
      <c r="BL408" s="96"/>
      <c r="BM408" s="96"/>
      <c r="BN408" s="96"/>
      <c r="BO408" s="96"/>
      <c r="BP408" s="96"/>
      <c r="BQ408" s="96"/>
      <c r="BR408" s="96"/>
      <c r="BS408" s="96"/>
      <c r="BT408" s="96"/>
      <c r="BU408" s="96"/>
      <c r="BV408" s="96"/>
      <c r="BW408" s="96"/>
      <c r="BX408" s="96"/>
      <c r="BY408" s="96"/>
      <c r="BZ408" s="96"/>
      <c r="CA408" s="96"/>
      <c r="CB408" s="96"/>
      <c r="CC408" s="96"/>
      <c r="CD408" s="96"/>
    </row>
    <row r="409" spans="1:82" s="97" customFormat="1" ht="25.5">
      <c r="A409" s="42" t="s">
        <v>1071</v>
      </c>
      <c r="B409" s="42" t="s">
        <v>177</v>
      </c>
      <c r="C409" s="42" t="s">
        <v>1072</v>
      </c>
      <c r="D409" s="98" t="s">
        <v>1073</v>
      </c>
      <c r="E409" s="99" t="s">
        <v>185</v>
      </c>
      <c r="F409" s="42">
        <v>2</v>
      </c>
      <c r="G409" s="100">
        <f t="shared" si="57"/>
        <v>0.26369999999999999</v>
      </c>
      <c r="H409" s="101">
        <v>0</v>
      </c>
      <c r="I409" s="43">
        <f t="shared" si="58"/>
        <v>0</v>
      </c>
      <c r="J409" s="43">
        <f t="shared" si="59"/>
        <v>0</v>
      </c>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6"/>
      <c r="AN409" s="96"/>
      <c r="AO409" s="96"/>
      <c r="AP409" s="96"/>
      <c r="AQ409" s="96"/>
      <c r="AR409" s="96"/>
      <c r="AS409" s="96"/>
      <c r="AT409" s="96"/>
      <c r="AU409" s="96"/>
      <c r="AV409" s="96"/>
      <c r="AW409" s="96"/>
      <c r="AX409" s="96"/>
      <c r="AY409" s="96"/>
      <c r="AZ409" s="96"/>
      <c r="BA409" s="96"/>
      <c r="BB409" s="96"/>
      <c r="BC409" s="96"/>
      <c r="BD409" s="96"/>
      <c r="BE409" s="96"/>
      <c r="BF409" s="96"/>
      <c r="BG409" s="96"/>
      <c r="BH409" s="96"/>
      <c r="BI409" s="96"/>
      <c r="BJ409" s="96"/>
      <c r="BK409" s="96"/>
      <c r="BL409" s="96"/>
      <c r="BM409" s="96"/>
      <c r="BN409" s="96"/>
      <c r="BO409" s="96"/>
      <c r="BP409" s="96"/>
      <c r="BQ409" s="96"/>
      <c r="BR409" s="96"/>
      <c r="BS409" s="96"/>
      <c r="BT409" s="96"/>
      <c r="BU409" s="96"/>
      <c r="BV409" s="96"/>
      <c r="BW409" s="96"/>
      <c r="BX409" s="96"/>
      <c r="BY409" s="96"/>
      <c r="BZ409" s="96"/>
      <c r="CA409" s="96"/>
      <c r="CB409" s="96"/>
      <c r="CC409" s="96"/>
      <c r="CD409" s="96"/>
    </row>
    <row r="410" spans="1:82" s="97" customFormat="1" ht="25.5">
      <c r="A410" s="42" t="s">
        <v>1037</v>
      </c>
      <c r="B410" s="42" t="s">
        <v>177</v>
      </c>
      <c r="C410" s="42" t="s">
        <v>1074</v>
      </c>
      <c r="D410" s="98" t="s">
        <v>1039</v>
      </c>
      <c r="E410" s="99" t="s">
        <v>185</v>
      </c>
      <c r="F410" s="42">
        <v>1</v>
      </c>
      <c r="G410" s="100">
        <f t="shared" si="57"/>
        <v>0.26369999999999999</v>
      </c>
      <c r="H410" s="101">
        <v>0</v>
      </c>
      <c r="I410" s="43">
        <f t="shared" si="58"/>
        <v>0</v>
      </c>
      <c r="J410" s="43">
        <f t="shared" si="59"/>
        <v>0</v>
      </c>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6"/>
      <c r="AN410" s="96"/>
      <c r="AO410" s="96"/>
      <c r="AP410" s="96"/>
      <c r="AQ410" s="96"/>
      <c r="AR410" s="96"/>
      <c r="AS410" s="96"/>
      <c r="AT410" s="96"/>
      <c r="AU410" s="96"/>
      <c r="AV410" s="96"/>
      <c r="AW410" s="96"/>
      <c r="AX410" s="96"/>
      <c r="AY410" s="96"/>
      <c r="AZ410" s="96"/>
      <c r="BA410" s="96"/>
      <c r="BB410" s="96"/>
      <c r="BC410" s="96"/>
      <c r="BD410" s="96"/>
      <c r="BE410" s="96"/>
      <c r="BF410" s="96"/>
      <c r="BG410" s="96"/>
      <c r="BH410" s="96"/>
      <c r="BI410" s="96"/>
      <c r="BJ410" s="96"/>
      <c r="BK410" s="96"/>
      <c r="BL410" s="96"/>
      <c r="BM410" s="96"/>
      <c r="BN410" s="96"/>
      <c r="BO410" s="96"/>
      <c r="BP410" s="96"/>
      <c r="BQ410" s="96"/>
      <c r="BR410" s="96"/>
      <c r="BS410" s="96"/>
      <c r="BT410" s="96"/>
      <c r="BU410" s="96"/>
      <c r="BV410" s="96"/>
      <c r="BW410" s="96"/>
      <c r="BX410" s="96"/>
      <c r="BY410" s="96"/>
      <c r="BZ410" s="96"/>
      <c r="CA410" s="96"/>
      <c r="CB410" s="96"/>
      <c r="CC410" s="96"/>
      <c r="CD410" s="96"/>
    </row>
    <row r="411" spans="1:82" s="97" customFormat="1">
      <c r="A411" s="42" t="s">
        <v>1075</v>
      </c>
      <c r="B411" s="42" t="s">
        <v>470</v>
      </c>
      <c r="C411" s="42" t="s">
        <v>1076</v>
      </c>
      <c r="D411" s="98" t="s">
        <v>1077</v>
      </c>
      <c r="E411" s="99" t="s">
        <v>563</v>
      </c>
      <c r="F411" s="42">
        <v>28</v>
      </c>
      <c r="G411" s="100">
        <f t="shared" si="57"/>
        <v>0.26369999999999999</v>
      </c>
      <c r="H411" s="101">
        <v>0</v>
      </c>
      <c r="I411" s="43">
        <f t="shared" si="58"/>
        <v>0</v>
      </c>
      <c r="J411" s="43">
        <f t="shared" si="59"/>
        <v>0</v>
      </c>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5"/>
      <c r="AL411" s="95"/>
      <c r="AM411" s="96"/>
      <c r="AN411" s="96"/>
      <c r="AO411" s="96"/>
      <c r="AP411" s="96"/>
      <c r="AQ411" s="96"/>
      <c r="AR411" s="96"/>
      <c r="AS411" s="96"/>
      <c r="AT411" s="96"/>
      <c r="AU411" s="96"/>
      <c r="AV411" s="96"/>
      <c r="AW411" s="96"/>
      <c r="AX411" s="96"/>
      <c r="AY411" s="96"/>
      <c r="AZ411" s="96"/>
      <c r="BA411" s="96"/>
      <c r="BB411" s="96"/>
      <c r="BC411" s="96"/>
      <c r="BD411" s="96"/>
      <c r="BE411" s="96"/>
      <c r="BF411" s="96"/>
      <c r="BG411" s="96"/>
      <c r="BH411" s="96"/>
      <c r="BI411" s="96"/>
      <c r="BJ411" s="96"/>
      <c r="BK411" s="96"/>
      <c r="BL411" s="96"/>
      <c r="BM411" s="96"/>
      <c r="BN411" s="96"/>
      <c r="BO411" s="96"/>
      <c r="BP411" s="96"/>
      <c r="BQ411" s="96"/>
      <c r="BR411" s="96"/>
      <c r="BS411" s="96"/>
      <c r="BT411" s="96"/>
      <c r="BU411" s="96"/>
      <c r="BV411" s="96"/>
      <c r="BW411" s="96"/>
      <c r="BX411" s="96"/>
      <c r="BY411" s="96"/>
      <c r="BZ411" s="96"/>
      <c r="CA411" s="96"/>
      <c r="CB411" s="96"/>
      <c r="CC411" s="96"/>
      <c r="CD411" s="96"/>
    </row>
    <row r="412" spans="1:82" s="97" customFormat="1" ht="25.5">
      <c r="A412" s="42" t="s">
        <v>1078</v>
      </c>
      <c r="B412" s="42" t="s">
        <v>1079</v>
      </c>
      <c r="C412" s="42" t="s">
        <v>1080</v>
      </c>
      <c r="D412" s="98" t="s">
        <v>1081</v>
      </c>
      <c r="E412" s="99" t="s">
        <v>1082</v>
      </c>
      <c r="F412" s="42">
        <v>3</v>
      </c>
      <c r="G412" s="100">
        <f t="shared" si="57"/>
        <v>0.26369999999999999</v>
      </c>
      <c r="H412" s="101">
        <v>0</v>
      </c>
      <c r="I412" s="43">
        <f t="shared" si="58"/>
        <v>0</v>
      </c>
      <c r="J412" s="43">
        <f t="shared" si="59"/>
        <v>0</v>
      </c>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L412" s="95"/>
      <c r="AM412" s="96"/>
      <c r="AN412" s="96"/>
      <c r="AO412" s="96"/>
      <c r="AP412" s="96"/>
      <c r="AQ412" s="96"/>
      <c r="AR412" s="96"/>
      <c r="AS412" s="96"/>
      <c r="AT412" s="96"/>
      <c r="AU412" s="96"/>
      <c r="AV412" s="96"/>
      <c r="AW412" s="96"/>
      <c r="AX412" s="96"/>
      <c r="AY412" s="96"/>
      <c r="AZ412" s="96"/>
      <c r="BA412" s="96"/>
      <c r="BB412" s="96"/>
      <c r="BC412" s="96"/>
      <c r="BD412" s="96"/>
      <c r="BE412" s="96"/>
      <c r="BF412" s="96"/>
      <c r="BG412" s="96"/>
      <c r="BH412" s="96"/>
      <c r="BI412" s="96"/>
      <c r="BJ412" s="96"/>
      <c r="BK412" s="96"/>
      <c r="BL412" s="96"/>
      <c r="BM412" s="96"/>
      <c r="BN412" s="96"/>
      <c r="BO412" s="96"/>
      <c r="BP412" s="96"/>
      <c r="BQ412" s="96"/>
      <c r="BR412" s="96"/>
      <c r="BS412" s="96"/>
      <c r="BT412" s="96"/>
      <c r="BU412" s="96"/>
      <c r="BV412" s="96"/>
      <c r="BW412" s="96"/>
      <c r="BX412" s="96"/>
      <c r="BY412" s="96"/>
      <c r="BZ412" s="96"/>
      <c r="CA412" s="96"/>
      <c r="CB412" s="96"/>
      <c r="CC412" s="96"/>
      <c r="CD412" s="96"/>
    </row>
    <row r="413" spans="1:82" s="97" customFormat="1">
      <c r="A413" s="42" t="s">
        <v>1083</v>
      </c>
      <c r="B413" s="42" t="s">
        <v>639</v>
      </c>
      <c r="C413" s="42" t="s">
        <v>1084</v>
      </c>
      <c r="D413" s="98" t="s">
        <v>1085</v>
      </c>
      <c r="E413" s="99" t="s">
        <v>185</v>
      </c>
      <c r="F413" s="42">
        <v>1</v>
      </c>
      <c r="G413" s="100">
        <f t="shared" si="57"/>
        <v>0.26369999999999999</v>
      </c>
      <c r="H413" s="101">
        <v>0</v>
      </c>
      <c r="I413" s="43">
        <f t="shared" si="58"/>
        <v>0</v>
      </c>
      <c r="J413" s="43">
        <f t="shared" si="59"/>
        <v>0</v>
      </c>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5"/>
      <c r="AL413" s="95"/>
      <c r="AM413" s="96"/>
      <c r="AN413" s="96"/>
      <c r="AO413" s="96"/>
      <c r="AP413" s="96"/>
      <c r="AQ413" s="96"/>
      <c r="AR413" s="96"/>
      <c r="AS413" s="96"/>
      <c r="AT413" s="96"/>
      <c r="AU413" s="96"/>
      <c r="AV413" s="96"/>
      <c r="AW413" s="96"/>
      <c r="AX413" s="96"/>
      <c r="AY413" s="96"/>
      <c r="AZ413" s="96"/>
      <c r="BA413" s="96"/>
      <c r="BB413" s="96"/>
      <c r="BC413" s="96"/>
      <c r="BD413" s="96"/>
      <c r="BE413" s="96"/>
      <c r="BF413" s="96"/>
      <c r="BG413" s="96"/>
      <c r="BH413" s="96"/>
      <c r="BI413" s="96"/>
      <c r="BJ413" s="96"/>
      <c r="BK413" s="96"/>
      <c r="BL413" s="96"/>
      <c r="BM413" s="96"/>
      <c r="BN413" s="96"/>
      <c r="BO413" s="96"/>
      <c r="BP413" s="96"/>
      <c r="BQ413" s="96"/>
      <c r="BR413" s="96"/>
      <c r="BS413" s="96"/>
      <c r="BT413" s="96"/>
      <c r="BU413" s="96"/>
      <c r="BV413" s="96"/>
      <c r="BW413" s="96"/>
      <c r="BX413" s="96"/>
      <c r="BY413" s="96"/>
      <c r="BZ413" s="96"/>
      <c r="CA413" s="96"/>
      <c r="CB413" s="96"/>
      <c r="CC413" s="96"/>
      <c r="CD413" s="96"/>
    </row>
    <row r="414" spans="1:82" s="97" customFormat="1">
      <c r="A414" s="90"/>
      <c r="B414" s="90"/>
      <c r="C414" s="90" t="s">
        <v>124</v>
      </c>
      <c r="D414" s="91" t="s">
        <v>125</v>
      </c>
      <c r="E414" s="91"/>
      <c r="F414" s="90"/>
      <c r="G414" s="90"/>
      <c r="H414" s="93"/>
      <c r="I414" s="90"/>
      <c r="J414" s="94">
        <f>SUM(J415:J421)</f>
        <v>0</v>
      </c>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L414" s="95"/>
      <c r="AM414" s="96"/>
      <c r="AN414" s="96"/>
      <c r="AO414" s="96"/>
      <c r="AP414" s="96"/>
      <c r="AQ414" s="96"/>
      <c r="AR414" s="96"/>
      <c r="AS414" s="96"/>
      <c r="AT414" s="96"/>
      <c r="AU414" s="96"/>
      <c r="AV414" s="96"/>
      <c r="AW414" s="96"/>
      <c r="AX414" s="96"/>
      <c r="AY414" s="96"/>
      <c r="AZ414" s="96"/>
      <c r="BA414" s="96"/>
      <c r="BB414" s="96"/>
      <c r="BC414" s="96"/>
      <c r="BD414" s="96"/>
      <c r="BE414" s="96"/>
      <c r="BF414" s="96"/>
      <c r="BG414" s="96"/>
      <c r="BH414" s="96"/>
      <c r="BI414" s="96"/>
      <c r="BJ414" s="96"/>
      <c r="BK414" s="96"/>
      <c r="BL414" s="96"/>
      <c r="BM414" s="96"/>
      <c r="BN414" s="96"/>
      <c r="BO414" s="96"/>
      <c r="BP414" s="96"/>
      <c r="BQ414" s="96"/>
      <c r="BR414" s="96"/>
      <c r="BS414" s="96"/>
      <c r="BT414" s="96"/>
      <c r="BU414" s="96"/>
      <c r="BV414" s="96"/>
      <c r="BW414" s="96"/>
      <c r="BX414" s="96"/>
      <c r="BY414" s="96"/>
      <c r="BZ414" s="96"/>
      <c r="CA414" s="96"/>
      <c r="CB414" s="96"/>
      <c r="CC414" s="96"/>
      <c r="CD414" s="96"/>
    </row>
    <row r="415" spans="1:82" s="97" customFormat="1" ht="38.25">
      <c r="A415" s="42" t="s">
        <v>1086</v>
      </c>
      <c r="B415" s="42" t="s">
        <v>177</v>
      </c>
      <c r="C415" s="42" t="s">
        <v>1087</v>
      </c>
      <c r="D415" s="98" t="s">
        <v>1088</v>
      </c>
      <c r="E415" s="99" t="s">
        <v>222</v>
      </c>
      <c r="F415" s="42">
        <v>100</v>
      </c>
      <c r="G415" s="100">
        <f t="shared" ref="G415:G421" si="60">$J$3</f>
        <v>0.26369999999999999</v>
      </c>
      <c r="H415" s="101">
        <v>0</v>
      </c>
      <c r="I415" s="43">
        <f t="shared" ref="I415:I421" si="61">TRUNC((H415+(H415*G415)),2)</f>
        <v>0</v>
      </c>
      <c r="J415" s="43">
        <f t="shared" ref="J415:J421" si="62">TRUNC((F415*I415),2)</f>
        <v>0</v>
      </c>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L415" s="95"/>
      <c r="AM415" s="96"/>
      <c r="AN415" s="96"/>
      <c r="AO415" s="96"/>
      <c r="AP415" s="96"/>
      <c r="AQ415" s="96"/>
      <c r="AR415" s="96"/>
      <c r="AS415" s="96"/>
      <c r="AT415" s="96"/>
      <c r="AU415" s="96"/>
      <c r="AV415" s="96"/>
      <c r="AW415" s="96"/>
      <c r="AX415" s="96"/>
      <c r="AY415" s="96"/>
      <c r="AZ415" s="96"/>
      <c r="BA415" s="96"/>
      <c r="BB415" s="96"/>
      <c r="BC415" s="96"/>
      <c r="BD415" s="96"/>
      <c r="BE415" s="96"/>
      <c r="BF415" s="96"/>
      <c r="BG415" s="96"/>
      <c r="BH415" s="96"/>
      <c r="BI415" s="96"/>
      <c r="BJ415" s="96"/>
      <c r="BK415" s="96"/>
      <c r="BL415" s="96"/>
      <c r="BM415" s="96"/>
      <c r="BN415" s="96"/>
      <c r="BO415" s="96"/>
      <c r="BP415" s="96"/>
      <c r="BQ415" s="96"/>
      <c r="BR415" s="96"/>
      <c r="BS415" s="96"/>
      <c r="BT415" s="96"/>
      <c r="BU415" s="96"/>
      <c r="BV415" s="96"/>
      <c r="BW415" s="96"/>
      <c r="BX415" s="96"/>
      <c r="BY415" s="96"/>
      <c r="BZ415" s="96"/>
      <c r="CA415" s="96"/>
      <c r="CB415" s="96"/>
      <c r="CC415" s="96"/>
      <c r="CD415" s="96"/>
    </row>
    <row r="416" spans="1:82" s="97" customFormat="1" ht="38.25">
      <c r="A416" s="42" t="s">
        <v>1089</v>
      </c>
      <c r="B416" s="42" t="s">
        <v>177</v>
      </c>
      <c r="C416" s="42" t="s">
        <v>1090</v>
      </c>
      <c r="D416" s="98" t="s">
        <v>1091</v>
      </c>
      <c r="E416" s="99" t="s">
        <v>222</v>
      </c>
      <c r="F416" s="42">
        <v>1550</v>
      </c>
      <c r="G416" s="100">
        <f t="shared" si="60"/>
        <v>0.26369999999999999</v>
      </c>
      <c r="H416" s="101">
        <v>0</v>
      </c>
      <c r="I416" s="43">
        <f t="shared" si="61"/>
        <v>0</v>
      </c>
      <c r="J416" s="43">
        <f t="shared" si="62"/>
        <v>0</v>
      </c>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L416" s="95"/>
      <c r="AM416" s="96"/>
      <c r="AN416" s="96"/>
      <c r="AO416" s="96"/>
      <c r="AP416" s="96"/>
      <c r="AQ416" s="96"/>
      <c r="AR416" s="96"/>
      <c r="AS416" s="96"/>
      <c r="AT416" s="96"/>
      <c r="AU416" s="96"/>
      <c r="AV416" s="96"/>
      <c r="AW416" s="96"/>
      <c r="AX416" s="96"/>
      <c r="AY416" s="96"/>
      <c r="AZ416" s="96"/>
      <c r="BA416" s="96"/>
      <c r="BB416" s="96"/>
      <c r="BC416" s="96"/>
      <c r="BD416" s="96"/>
      <c r="BE416" s="96"/>
      <c r="BF416" s="96"/>
      <c r="BG416" s="96"/>
      <c r="BH416" s="96"/>
      <c r="BI416" s="96"/>
      <c r="BJ416" s="96"/>
      <c r="BK416" s="96"/>
      <c r="BL416" s="96"/>
      <c r="BM416" s="96"/>
      <c r="BN416" s="96"/>
      <c r="BO416" s="96"/>
      <c r="BP416" s="96"/>
      <c r="BQ416" s="96"/>
      <c r="BR416" s="96"/>
      <c r="BS416" s="96"/>
      <c r="BT416" s="96"/>
      <c r="BU416" s="96"/>
      <c r="BV416" s="96"/>
      <c r="BW416" s="96"/>
      <c r="BX416" s="96"/>
      <c r="BY416" s="96"/>
      <c r="BZ416" s="96"/>
      <c r="CA416" s="96"/>
      <c r="CB416" s="96"/>
      <c r="CC416" s="96"/>
      <c r="CD416" s="96"/>
    </row>
    <row r="417" spans="1:82" s="97" customFormat="1" ht="38.25">
      <c r="A417" s="42" t="s">
        <v>1092</v>
      </c>
      <c r="B417" s="42" t="s">
        <v>177</v>
      </c>
      <c r="C417" s="42" t="s">
        <v>1093</v>
      </c>
      <c r="D417" s="98" t="s">
        <v>1094</v>
      </c>
      <c r="E417" s="99" t="s">
        <v>222</v>
      </c>
      <c r="F417" s="42">
        <v>50</v>
      </c>
      <c r="G417" s="100">
        <f t="shared" si="60"/>
        <v>0.26369999999999999</v>
      </c>
      <c r="H417" s="101">
        <v>0</v>
      </c>
      <c r="I417" s="43">
        <f t="shared" si="61"/>
        <v>0</v>
      </c>
      <c r="J417" s="43">
        <f t="shared" si="62"/>
        <v>0</v>
      </c>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L417" s="95"/>
      <c r="AM417" s="96"/>
      <c r="AN417" s="96"/>
      <c r="AO417" s="96"/>
      <c r="AP417" s="96"/>
      <c r="AQ417" s="96"/>
      <c r="AR417" s="96"/>
      <c r="AS417" s="96"/>
      <c r="AT417" s="96"/>
      <c r="AU417" s="96"/>
      <c r="AV417" s="96"/>
      <c r="AW417" s="96"/>
      <c r="AX417" s="96"/>
      <c r="AY417" s="96"/>
      <c r="AZ417" s="96"/>
      <c r="BA417" s="96"/>
      <c r="BB417" s="96"/>
      <c r="BC417" s="96"/>
      <c r="BD417" s="96"/>
      <c r="BE417" s="96"/>
      <c r="BF417" s="96"/>
      <c r="BG417" s="96"/>
      <c r="BH417" s="96"/>
      <c r="BI417" s="96"/>
      <c r="BJ417" s="96"/>
      <c r="BK417" s="96"/>
      <c r="BL417" s="96"/>
      <c r="BM417" s="96"/>
      <c r="BN417" s="96"/>
      <c r="BO417" s="96"/>
      <c r="BP417" s="96"/>
      <c r="BQ417" s="96"/>
      <c r="BR417" s="96"/>
      <c r="BS417" s="96"/>
      <c r="BT417" s="96"/>
      <c r="BU417" s="96"/>
      <c r="BV417" s="96"/>
      <c r="BW417" s="96"/>
      <c r="BX417" s="96"/>
      <c r="BY417" s="96"/>
      <c r="BZ417" s="96"/>
      <c r="CA417" s="96"/>
      <c r="CB417" s="96"/>
      <c r="CC417" s="96"/>
      <c r="CD417" s="96"/>
    </row>
    <row r="418" spans="1:82" s="97" customFormat="1" ht="38.25">
      <c r="A418" s="42" t="s">
        <v>1095</v>
      </c>
      <c r="B418" s="42" t="s">
        <v>177</v>
      </c>
      <c r="C418" s="42" t="s">
        <v>1096</v>
      </c>
      <c r="D418" s="98" t="s">
        <v>1097</v>
      </c>
      <c r="E418" s="99" t="s">
        <v>222</v>
      </c>
      <c r="F418" s="42">
        <v>15</v>
      </c>
      <c r="G418" s="100">
        <f t="shared" si="60"/>
        <v>0.26369999999999999</v>
      </c>
      <c r="H418" s="101">
        <v>0</v>
      </c>
      <c r="I418" s="43">
        <f t="shared" si="61"/>
        <v>0</v>
      </c>
      <c r="J418" s="43">
        <f t="shared" si="62"/>
        <v>0</v>
      </c>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L418" s="95"/>
      <c r="AM418" s="96"/>
      <c r="AN418" s="96"/>
      <c r="AO418" s="96"/>
      <c r="AP418" s="96"/>
      <c r="AQ418" s="96"/>
      <c r="AR418" s="96"/>
      <c r="AS418" s="96"/>
      <c r="AT418" s="96"/>
      <c r="AU418" s="96"/>
      <c r="AV418" s="96"/>
      <c r="AW418" s="96"/>
      <c r="AX418" s="96"/>
      <c r="AY418" s="96"/>
      <c r="AZ418" s="96"/>
      <c r="BA418" s="96"/>
      <c r="BB418" s="96"/>
      <c r="BC418" s="96"/>
      <c r="BD418" s="96"/>
      <c r="BE418" s="96"/>
      <c r="BF418" s="96"/>
      <c r="BG418" s="96"/>
      <c r="BH418" s="96"/>
      <c r="BI418" s="96"/>
      <c r="BJ418" s="96"/>
      <c r="BK418" s="96"/>
      <c r="BL418" s="96"/>
      <c r="BM418" s="96"/>
      <c r="BN418" s="96"/>
      <c r="BO418" s="96"/>
      <c r="BP418" s="96"/>
      <c r="BQ418" s="96"/>
      <c r="BR418" s="96"/>
      <c r="BS418" s="96"/>
      <c r="BT418" s="96"/>
      <c r="BU418" s="96"/>
      <c r="BV418" s="96"/>
      <c r="BW418" s="96"/>
      <c r="BX418" s="96"/>
      <c r="BY418" s="96"/>
      <c r="BZ418" s="96"/>
      <c r="CA418" s="96"/>
      <c r="CB418" s="96"/>
      <c r="CC418" s="96"/>
      <c r="CD418" s="96"/>
    </row>
    <row r="419" spans="1:82" s="97" customFormat="1" ht="38.25">
      <c r="A419" s="42" t="s">
        <v>1098</v>
      </c>
      <c r="B419" s="42" t="s">
        <v>177</v>
      </c>
      <c r="C419" s="42" t="s">
        <v>1099</v>
      </c>
      <c r="D419" s="98" t="s">
        <v>1100</v>
      </c>
      <c r="E419" s="99" t="s">
        <v>222</v>
      </c>
      <c r="F419" s="42">
        <v>150</v>
      </c>
      <c r="G419" s="100">
        <f t="shared" si="60"/>
        <v>0.26369999999999999</v>
      </c>
      <c r="H419" s="101">
        <v>0</v>
      </c>
      <c r="I419" s="43">
        <f t="shared" si="61"/>
        <v>0</v>
      </c>
      <c r="J419" s="43">
        <f t="shared" si="62"/>
        <v>0</v>
      </c>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L419" s="95"/>
      <c r="AM419" s="96"/>
      <c r="AN419" s="96"/>
      <c r="AO419" s="96"/>
      <c r="AP419" s="96"/>
      <c r="AQ419" s="96"/>
      <c r="AR419" s="96"/>
      <c r="AS419" s="96"/>
      <c r="AT419" s="96"/>
      <c r="AU419" s="96"/>
      <c r="AV419" s="96"/>
      <c r="AW419" s="96"/>
      <c r="AX419" s="96"/>
      <c r="AY419" s="96"/>
      <c r="AZ419" s="96"/>
      <c r="BA419" s="96"/>
      <c r="BB419" s="96"/>
      <c r="BC419" s="96"/>
      <c r="BD419" s="96"/>
      <c r="BE419" s="96"/>
      <c r="BF419" s="96"/>
      <c r="BG419" s="96"/>
      <c r="BH419" s="96"/>
      <c r="BI419" s="96"/>
      <c r="BJ419" s="96"/>
      <c r="BK419" s="96"/>
      <c r="BL419" s="96"/>
      <c r="BM419" s="96"/>
      <c r="BN419" s="96"/>
      <c r="BO419" s="96"/>
      <c r="BP419" s="96"/>
      <c r="BQ419" s="96"/>
      <c r="BR419" s="96"/>
      <c r="BS419" s="96"/>
      <c r="BT419" s="96"/>
      <c r="BU419" s="96"/>
      <c r="BV419" s="96"/>
      <c r="BW419" s="96"/>
      <c r="BX419" s="96"/>
      <c r="BY419" s="96"/>
      <c r="BZ419" s="96"/>
      <c r="CA419" s="96"/>
      <c r="CB419" s="96"/>
      <c r="CC419" s="96"/>
      <c r="CD419" s="96"/>
    </row>
    <row r="420" spans="1:82" s="97" customFormat="1" ht="38.25">
      <c r="A420" s="42" t="s">
        <v>1101</v>
      </c>
      <c r="B420" s="42" t="s">
        <v>177</v>
      </c>
      <c r="C420" s="42" t="s">
        <v>1102</v>
      </c>
      <c r="D420" s="98" t="s">
        <v>1103</v>
      </c>
      <c r="E420" s="99" t="s">
        <v>222</v>
      </c>
      <c r="F420" s="42">
        <v>130</v>
      </c>
      <c r="G420" s="100">
        <f t="shared" si="60"/>
        <v>0.26369999999999999</v>
      </c>
      <c r="H420" s="101">
        <v>0</v>
      </c>
      <c r="I420" s="43">
        <f t="shared" si="61"/>
        <v>0</v>
      </c>
      <c r="J420" s="43">
        <f t="shared" si="62"/>
        <v>0</v>
      </c>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L420" s="95"/>
      <c r="AM420" s="96"/>
      <c r="AN420" s="96"/>
      <c r="AO420" s="96"/>
      <c r="AP420" s="96"/>
      <c r="AQ420" s="96"/>
      <c r="AR420" s="96"/>
      <c r="AS420" s="96"/>
      <c r="AT420" s="96"/>
      <c r="AU420" s="96"/>
      <c r="AV420" s="96"/>
      <c r="AW420" s="96"/>
      <c r="AX420" s="96"/>
      <c r="AY420" s="96"/>
      <c r="AZ420" s="96"/>
      <c r="BA420" s="96"/>
      <c r="BB420" s="96"/>
      <c r="BC420" s="96"/>
      <c r="BD420" s="96"/>
      <c r="BE420" s="96"/>
      <c r="BF420" s="96"/>
      <c r="BG420" s="96"/>
      <c r="BH420" s="96"/>
      <c r="BI420" s="96"/>
      <c r="BJ420" s="96"/>
      <c r="BK420" s="96"/>
      <c r="BL420" s="96"/>
      <c r="BM420" s="96"/>
      <c r="BN420" s="96"/>
      <c r="BO420" s="96"/>
      <c r="BP420" s="96"/>
      <c r="BQ420" s="96"/>
      <c r="BR420" s="96"/>
      <c r="BS420" s="96"/>
      <c r="BT420" s="96"/>
      <c r="BU420" s="96"/>
      <c r="BV420" s="96"/>
      <c r="BW420" s="96"/>
      <c r="BX420" s="96"/>
      <c r="BY420" s="96"/>
      <c r="BZ420" s="96"/>
      <c r="CA420" s="96"/>
      <c r="CB420" s="96"/>
      <c r="CC420" s="96"/>
      <c r="CD420" s="96"/>
    </row>
    <row r="421" spans="1:82" s="97" customFormat="1" ht="38.25">
      <c r="A421" s="42" t="s">
        <v>1104</v>
      </c>
      <c r="B421" s="42" t="s">
        <v>177</v>
      </c>
      <c r="C421" s="42" t="s">
        <v>1105</v>
      </c>
      <c r="D421" s="98" t="s">
        <v>1106</v>
      </c>
      <c r="E421" s="99" t="s">
        <v>222</v>
      </c>
      <c r="F421" s="42">
        <v>140</v>
      </c>
      <c r="G421" s="100">
        <f t="shared" si="60"/>
        <v>0.26369999999999999</v>
      </c>
      <c r="H421" s="101">
        <v>0</v>
      </c>
      <c r="I421" s="43">
        <f t="shared" si="61"/>
        <v>0</v>
      </c>
      <c r="J421" s="43">
        <f t="shared" si="62"/>
        <v>0</v>
      </c>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L421" s="95"/>
      <c r="AM421" s="96"/>
      <c r="AN421" s="96"/>
      <c r="AO421" s="96"/>
      <c r="AP421" s="96"/>
      <c r="AQ421" s="96"/>
      <c r="AR421" s="96"/>
      <c r="AS421" s="96"/>
      <c r="AT421" s="96"/>
      <c r="AU421" s="96"/>
      <c r="AV421" s="96"/>
      <c r="AW421" s="96"/>
      <c r="AX421" s="96"/>
      <c r="AY421" s="96"/>
      <c r="AZ421" s="96"/>
      <c r="BA421" s="96"/>
      <c r="BB421" s="96"/>
      <c r="BC421" s="96"/>
      <c r="BD421" s="96"/>
      <c r="BE421" s="96"/>
      <c r="BF421" s="96"/>
      <c r="BG421" s="96"/>
      <c r="BH421" s="96"/>
      <c r="BI421" s="96"/>
      <c r="BJ421" s="96"/>
      <c r="BK421" s="96"/>
      <c r="BL421" s="96"/>
      <c r="BM421" s="96"/>
      <c r="BN421" s="96"/>
      <c r="BO421" s="96"/>
      <c r="BP421" s="96"/>
      <c r="BQ421" s="96"/>
      <c r="BR421" s="96"/>
      <c r="BS421" s="96"/>
      <c r="BT421" s="96"/>
      <c r="BU421" s="96"/>
      <c r="BV421" s="96"/>
      <c r="BW421" s="96"/>
      <c r="BX421" s="96"/>
      <c r="BY421" s="96"/>
      <c r="BZ421" s="96"/>
      <c r="CA421" s="96"/>
      <c r="CB421" s="96"/>
      <c r="CC421" s="96"/>
      <c r="CD421" s="96"/>
    </row>
    <row r="422" spans="1:82" s="97" customFormat="1">
      <c r="A422" s="90"/>
      <c r="B422" s="90"/>
      <c r="C422" s="90" t="s">
        <v>126</v>
      </c>
      <c r="D422" s="91" t="s">
        <v>127</v>
      </c>
      <c r="E422" s="91"/>
      <c r="F422" s="90"/>
      <c r="G422" s="90"/>
      <c r="H422" s="93"/>
      <c r="I422" s="90"/>
      <c r="J422" s="94">
        <f>SUM(J423:J425)</f>
        <v>0</v>
      </c>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6"/>
      <c r="AN422" s="96"/>
      <c r="AO422" s="96"/>
      <c r="AP422" s="96"/>
      <c r="AQ422" s="96"/>
      <c r="AR422" s="96"/>
      <c r="AS422" s="96"/>
      <c r="AT422" s="96"/>
      <c r="AU422" s="96"/>
      <c r="AV422" s="96"/>
      <c r="AW422" s="96"/>
      <c r="AX422" s="96"/>
      <c r="AY422" s="96"/>
      <c r="AZ422" s="96"/>
      <c r="BA422" s="96"/>
      <c r="BB422" s="96"/>
      <c r="BC422" s="96"/>
      <c r="BD422" s="96"/>
      <c r="BE422" s="96"/>
      <c r="BF422" s="96"/>
      <c r="BG422" s="96"/>
      <c r="BH422" s="96"/>
      <c r="BI422" s="96"/>
      <c r="BJ422" s="96"/>
      <c r="BK422" s="96"/>
      <c r="BL422" s="96"/>
      <c r="BM422" s="96"/>
      <c r="BN422" s="96"/>
      <c r="BO422" s="96"/>
      <c r="BP422" s="96"/>
      <c r="BQ422" s="96"/>
      <c r="BR422" s="96"/>
      <c r="BS422" s="96"/>
      <c r="BT422" s="96"/>
      <c r="BU422" s="96"/>
      <c r="BV422" s="96"/>
      <c r="BW422" s="96"/>
      <c r="BX422" s="96"/>
      <c r="BY422" s="96"/>
      <c r="BZ422" s="96"/>
      <c r="CA422" s="96"/>
      <c r="CB422" s="96"/>
      <c r="CC422" s="96"/>
      <c r="CD422" s="96"/>
    </row>
    <row r="423" spans="1:82" s="97" customFormat="1" ht="38.25">
      <c r="A423" s="42" t="s">
        <v>1107</v>
      </c>
      <c r="B423" s="42" t="s">
        <v>177</v>
      </c>
      <c r="C423" s="42" t="s">
        <v>1108</v>
      </c>
      <c r="D423" s="98" t="s">
        <v>1109</v>
      </c>
      <c r="E423" s="99" t="s">
        <v>185</v>
      </c>
      <c r="F423" s="42">
        <v>1</v>
      </c>
      <c r="G423" s="100">
        <f>$J$3</f>
        <v>0.26369999999999999</v>
      </c>
      <c r="H423" s="101">
        <v>0</v>
      </c>
      <c r="I423" s="43">
        <f>TRUNC((H423+(H423*G423)),2)</f>
        <v>0</v>
      </c>
      <c r="J423" s="43">
        <f>TRUNC((F423*I423),2)</f>
        <v>0</v>
      </c>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5"/>
      <c r="AL423" s="95"/>
      <c r="AM423" s="96"/>
      <c r="AN423" s="96"/>
      <c r="AO423" s="96"/>
      <c r="AP423" s="96"/>
      <c r="AQ423" s="96"/>
      <c r="AR423" s="96"/>
      <c r="AS423" s="96"/>
      <c r="AT423" s="96"/>
      <c r="AU423" s="96"/>
      <c r="AV423" s="96"/>
      <c r="AW423" s="96"/>
      <c r="AX423" s="96"/>
      <c r="AY423" s="96"/>
      <c r="AZ423" s="96"/>
      <c r="BA423" s="96"/>
      <c r="BB423" s="96"/>
      <c r="BC423" s="96"/>
      <c r="BD423" s="96"/>
      <c r="BE423" s="96"/>
      <c r="BF423" s="96"/>
      <c r="BG423" s="96"/>
      <c r="BH423" s="96"/>
      <c r="BI423" s="96"/>
      <c r="BJ423" s="96"/>
      <c r="BK423" s="96"/>
      <c r="BL423" s="96"/>
      <c r="BM423" s="96"/>
      <c r="BN423" s="96"/>
      <c r="BO423" s="96"/>
      <c r="BP423" s="96"/>
      <c r="BQ423" s="96"/>
      <c r="BR423" s="96"/>
      <c r="BS423" s="96"/>
      <c r="BT423" s="96"/>
      <c r="BU423" s="96"/>
      <c r="BV423" s="96"/>
      <c r="BW423" s="96"/>
      <c r="BX423" s="96"/>
      <c r="BY423" s="96"/>
      <c r="BZ423" s="96"/>
      <c r="CA423" s="96"/>
      <c r="CB423" s="96"/>
      <c r="CC423" s="96"/>
      <c r="CD423" s="96"/>
    </row>
    <row r="424" spans="1:82" s="97" customFormat="1" ht="25.5">
      <c r="A424" s="42" t="s">
        <v>1110</v>
      </c>
      <c r="B424" s="42" t="s">
        <v>182</v>
      </c>
      <c r="C424" s="42" t="s">
        <v>1111</v>
      </c>
      <c r="D424" s="98" t="s">
        <v>1112</v>
      </c>
      <c r="E424" s="99" t="s">
        <v>185</v>
      </c>
      <c r="F424" s="42">
        <v>4</v>
      </c>
      <c r="G424" s="100">
        <f>$J$3</f>
        <v>0.26369999999999999</v>
      </c>
      <c r="H424" s="101">
        <v>0</v>
      </c>
      <c r="I424" s="43">
        <f>TRUNC((H424+(H424*G424)),2)</f>
        <v>0</v>
      </c>
      <c r="J424" s="43">
        <f>TRUNC((F424*I424),2)</f>
        <v>0</v>
      </c>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5"/>
      <c r="AL424" s="95"/>
      <c r="AM424" s="96"/>
      <c r="AN424" s="96"/>
      <c r="AO424" s="96"/>
      <c r="AP424" s="96"/>
      <c r="AQ424" s="96"/>
      <c r="AR424" s="96"/>
      <c r="AS424" s="96"/>
      <c r="AT424" s="96"/>
      <c r="AU424" s="96"/>
      <c r="AV424" s="96"/>
      <c r="AW424" s="96"/>
      <c r="AX424" s="96"/>
      <c r="AY424" s="96"/>
      <c r="AZ424" s="96"/>
      <c r="BA424" s="96"/>
      <c r="BB424" s="96"/>
      <c r="BC424" s="96"/>
      <c r="BD424" s="96"/>
      <c r="BE424" s="96"/>
      <c r="BF424" s="96"/>
      <c r="BG424" s="96"/>
      <c r="BH424" s="96"/>
      <c r="BI424" s="96"/>
      <c r="BJ424" s="96"/>
      <c r="BK424" s="96"/>
      <c r="BL424" s="96"/>
      <c r="BM424" s="96"/>
      <c r="BN424" s="96"/>
      <c r="BO424" s="96"/>
      <c r="BP424" s="96"/>
      <c r="BQ424" s="96"/>
      <c r="BR424" s="96"/>
      <c r="BS424" s="96"/>
      <c r="BT424" s="96"/>
      <c r="BU424" s="96"/>
      <c r="BV424" s="96"/>
      <c r="BW424" s="96"/>
      <c r="BX424" s="96"/>
      <c r="BY424" s="96"/>
      <c r="BZ424" s="96"/>
      <c r="CA424" s="96"/>
      <c r="CB424" s="96"/>
      <c r="CC424" s="96"/>
      <c r="CD424" s="96"/>
    </row>
    <row r="425" spans="1:82" s="97" customFormat="1" ht="25.5">
      <c r="A425" s="42" t="s">
        <v>1113</v>
      </c>
      <c r="B425" s="42" t="s">
        <v>182</v>
      </c>
      <c r="C425" s="42" t="s">
        <v>1114</v>
      </c>
      <c r="D425" s="98" t="s">
        <v>1115</v>
      </c>
      <c r="E425" s="99" t="s">
        <v>185</v>
      </c>
      <c r="F425" s="42">
        <v>3</v>
      </c>
      <c r="G425" s="100">
        <f>$J$3</f>
        <v>0.26369999999999999</v>
      </c>
      <c r="H425" s="101">
        <v>0</v>
      </c>
      <c r="I425" s="43">
        <f>TRUNC((H425+(H425*G425)),2)</f>
        <v>0</v>
      </c>
      <c r="J425" s="43">
        <f>TRUNC((F425*I425),2)</f>
        <v>0</v>
      </c>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L425" s="95"/>
      <c r="AM425" s="96"/>
      <c r="AN425" s="96"/>
      <c r="AO425" s="96"/>
      <c r="AP425" s="96"/>
      <c r="AQ425" s="96"/>
      <c r="AR425" s="96"/>
      <c r="AS425" s="96"/>
      <c r="AT425" s="96"/>
      <c r="AU425" s="96"/>
      <c r="AV425" s="96"/>
      <c r="AW425" s="96"/>
      <c r="AX425" s="96"/>
      <c r="AY425" s="96"/>
      <c r="AZ425" s="96"/>
      <c r="BA425" s="96"/>
      <c r="BB425" s="96"/>
      <c r="BC425" s="96"/>
      <c r="BD425" s="96"/>
      <c r="BE425" s="96"/>
      <c r="BF425" s="96"/>
      <c r="BG425" s="96"/>
      <c r="BH425" s="96"/>
      <c r="BI425" s="96"/>
      <c r="BJ425" s="96"/>
      <c r="BK425" s="96"/>
      <c r="BL425" s="96"/>
      <c r="BM425" s="96"/>
      <c r="BN425" s="96"/>
      <c r="BO425" s="96"/>
      <c r="BP425" s="96"/>
      <c r="BQ425" s="96"/>
      <c r="BR425" s="96"/>
      <c r="BS425" s="96"/>
      <c r="BT425" s="96"/>
      <c r="BU425" s="96"/>
      <c r="BV425" s="96"/>
      <c r="BW425" s="96"/>
      <c r="BX425" s="96"/>
      <c r="BY425" s="96"/>
      <c r="BZ425" s="96"/>
      <c r="CA425" s="96"/>
      <c r="CB425" s="96"/>
      <c r="CC425" s="96"/>
      <c r="CD425" s="96"/>
    </row>
    <row r="426" spans="1:82" s="97" customFormat="1">
      <c r="A426" s="90"/>
      <c r="B426" s="90"/>
      <c r="C426" s="90" t="s">
        <v>128</v>
      </c>
      <c r="D426" s="91" t="s">
        <v>129</v>
      </c>
      <c r="E426" s="91"/>
      <c r="F426" s="90"/>
      <c r="G426" s="90"/>
      <c r="H426" s="93"/>
      <c r="I426" s="90"/>
      <c r="J426" s="94">
        <f>J427</f>
        <v>0</v>
      </c>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5"/>
      <c r="AL426" s="95"/>
      <c r="AM426" s="96"/>
      <c r="AN426" s="96"/>
      <c r="AO426" s="96"/>
      <c r="AP426" s="96"/>
      <c r="AQ426" s="96"/>
      <c r="AR426" s="96"/>
      <c r="AS426" s="96"/>
      <c r="AT426" s="96"/>
      <c r="AU426" s="96"/>
      <c r="AV426" s="96"/>
      <c r="AW426" s="96"/>
      <c r="AX426" s="96"/>
      <c r="AY426" s="96"/>
      <c r="AZ426" s="96"/>
      <c r="BA426" s="96"/>
      <c r="BB426" s="96"/>
      <c r="BC426" s="96"/>
      <c r="BD426" s="96"/>
      <c r="BE426" s="96"/>
      <c r="BF426" s="96"/>
      <c r="BG426" s="96"/>
      <c r="BH426" s="96"/>
      <c r="BI426" s="96"/>
      <c r="BJ426" s="96"/>
      <c r="BK426" s="96"/>
      <c r="BL426" s="96"/>
      <c r="BM426" s="96"/>
      <c r="BN426" s="96"/>
      <c r="BO426" s="96"/>
      <c r="BP426" s="96"/>
      <c r="BQ426" s="96"/>
      <c r="BR426" s="96"/>
      <c r="BS426" s="96"/>
      <c r="BT426" s="96"/>
      <c r="BU426" s="96"/>
      <c r="BV426" s="96"/>
      <c r="BW426" s="96"/>
      <c r="BX426" s="96"/>
      <c r="BY426" s="96"/>
      <c r="BZ426" s="96"/>
      <c r="CA426" s="96"/>
      <c r="CB426" s="96"/>
      <c r="CC426" s="96"/>
      <c r="CD426" s="96"/>
    </row>
    <row r="427" spans="1:82" s="97" customFormat="1" ht="25.5">
      <c r="A427" s="42" t="s">
        <v>1071</v>
      </c>
      <c r="B427" s="42" t="s">
        <v>177</v>
      </c>
      <c r="C427" s="42" t="s">
        <v>1116</v>
      </c>
      <c r="D427" s="98" t="s">
        <v>1073</v>
      </c>
      <c r="E427" s="99" t="s">
        <v>185</v>
      </c>
      <c r="F427" s="42">
        <v>1</v>
      </c>
      <c r="G427" s="100">
        <f>$J$3</f>
        <v>0.26369999999999999</v>
      </c>
      <c r="H427" s="101">
        <v>0</v>
      </c>
      <c r="I427" s="43">
        <f>TRUNC((H427+(H427*G427)),2)</f>
        <v>0</v>
      </c>
      <c r="J427" s="43">
        <f>TRUNC((F427*I427),2)</f>
        <v>0</v>
      </c>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6"/>
      <c r="AN427" s="96"/>
      <c r="AO427" s="96"/>
      <c r="AP427" s="96"/>
      <c r="AQ427" s="96"/>
      <c r="AR427" s="96"/>
      <c r="AS427" s="96"/>
      <c r="AT427" s="96"/>
      <c r="AU427" s="96"/>
      <c r="AV427" s="96"/>
      <c r="AW427" s="96"/>
      <c r="AX427" s="96"/>
      <c r="AY427" s="96"/>
      <c r="AZ427" s="96"/>
      <c r="BA427" s="96"/>
      <c r="BB427" s="96"/>
      <c r="BC427" s="96"/>
      <c r="BD427" s="96"/>
      <c r="BE427" s="96"/>
      <c r="BF427" s="96"/>
      <c r="BG427" s="96"/>
      <c r="BH427" s="96"/>
      <c r="BI427" s="96"/>
      <c r="BJ427" s="96"/>
      <c r="BK427" s="96"/>
      <c r="BL427" s="96"/>
      <c r="BM427" s="96"/>
      <c r="BN427" s="96"/>
      <c r="BO427" s="96"/>
      <c r="BP427" s="96"/>
      <c r="BQ427" s="96"/>
      <c r="BR427" s="96"/>
      <c r="BS427" s="96"/>
      <c r="BT427" s="96"/>
      <c r="BU427" s="96"/>
      <c r="BV427" s="96"/>
      <c r="BW427" s="96"/>
      <c r="BX427" s="96"/>
      <c r="BY427" s="96"/>
      <c r="BZ427" s="96"/>
      <c r="CA427" s="96"/>
      <c r="CB427" s="96"/>
      <c r="CC427" s="96"/>
      <c r="CD427" s="96"/>
    </row>
    <row r="428" spans="1:82" s="97" customFormat="1">
      <c r="A428" s="90"/>
      <c r="B428" s="90"/>
      <c r="C428" s="90" t="s">
        <v>130</v>
      </c>
      <c r="D428" s="91" t="s">
        <v>131</v>
      </c>
      <c r="E428" s="91"/>
      <c r="F428" s="90"/>
      <c r="G428" s="90"/>
      <c r="H428" s="93"/>
      <c r="I428" s="90"/>
      <c r="J428" s="94">
        <f>J429</f>
        <v>0</v>
      </c>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6"/>
      <c r="AN428" s="96"/>
      <c r="AO428" s="96"/>
      <c r="AP428" s="96"/>
      <c r="AQ428" s="96"/>
      <c r="AR428" s="96"/>
      <c r="AS428" s="96"/>
      <c r="AT428" s="96"/>
      <c r="AU428" s="96"/>
      <c r="AV428" s="96"/>
      <c r="AW428" s="96"/>
      <c r="AX428" s="96"/>
      <c r="AY428" s="96"/>
      <c r="AZ428" s="96"/>
      <c r="BA428" s="96"/>
      <c r="BB428" s="96"/>
      <c r="BC428" s="96"/>
      <c r="BD428" s="96"/>
      <c r="BE428" s="96"/>
      <c r="BF428" s="96"/>
      <c r="BG428" s="96"/>
      <c r="BH428" s="96"/>
      <c r="BI428" s="96"/>
      <c r="BJ428" s="96"/>
      <c r="BK428" s="96"/>
      <c r="BL428" s="96"/>
      <c r="BM428" s="96"/>
      <c r="BN428" s="96"/>
      <c r="BO428" s="96"/>
      <c r="BP428" s="96"/>
      <c r="BQ428" s="96"/>
      <c r="BR428" s="96"/>
      <c r="BS428" s="96"/>
      <c r="BT428" s="96"/>
      <c r="BU428" s="96"/>
      <c r="BV428" s="96"/>
      <c r="BW428" s="96"/>
      <c r="BX428" s="96"/>
      <c r="BY428" s="96"/>
      <c r="BZ428" s="96"/>
      <c r="CA428" s="96"/>
      <c r="CB428" s="96"/>
      <c r="CC428" s="96"/>
      <c r="CD428" s="96"/>
    </row>
    <row r="429" spans="1:82" s="97" customFormat="1">
      <c r="A429" s="90"/>
      <c r="B429" s="90"/>
      <c r="C429" s="90" t="s">
        <v>132</v>
      </c>
      <c r="D429" s="91" t="s">
        <v>133</v>
      </c>
      <c r="E429" s="91"/>
      <c r="F429" s="90"/>
      <c r="G429" s="90"/>
      <c r="H429" s="93"/>
      <c r="I429" s="90"/>
      <c r="J429" s="94">
        <f>SUM(J430:J441)</f>
        <v>0</v>
      </c>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6"/>
      <c r="AN429" s="96"/>
      <c r="AO429" s="96"/>
      <c r="AP429" s="96"/>
      <c r="AQ429" s="96"/>
      <c r="AR429" s="96"/>
      <c r="AS429" s="96"/>
      <c r="AT429" s="96"/>
      <c r="AU429" s="96"/>
      <c r="AV429" s="96"/>
      <c r="AW429" s="96"/>
      <c r="AX429" s="96"/>
      <c r="AY429" s="96"/>
      <c r="AZ429" s="96"/>
      <c r="BA429" s="96"/>
      <c r="BB429" s="96"/>
      <c r="BC429" s="96"/>
      <c r="BD429" s="96"/>
      <c r="BE429" s="96"/>
      <c r="BF429" s="96"/>
      <c r="BG429" s="96"/>
      <c r="BH429" s="96"/>
      <c r="BI429" s="96"/>
      <c r="BJ429" s="96"/>
      <c r="BK429" s="96"/>
      <c r="BL429" s="96"/>
      <c r="BM429" s="96"/>
      <c r="BN429" s="96"/>
      <c r="BO429" s="96"/>
      <c r="BP429" s="96"/>
      <c r="BQ429" s="96"/>
      <c r="BR429" s="96"/>
      <c r="BS429" s="96"/>
      <c r="BT429" s="96"/>
      <c r="BU429" s="96"/>
      <c r="BV429" s="96"/>
      <c r="BW429" s="96"/>
      <c r="BX429" s="96"/>
      <c r="BY429" s="96"/>
      <c r="BZ429" s="96"/>
      <c r="CA429" s="96"/>
      <c r="CB429" s="96"/>
      <c r="CC429" s="96"/>
      <c r="CD429" s="96"/>
    </row>
    <row r="430" spans="1:82" s="97" customFormat="1">
      <c r="A430" s="42" t="s">
        <v>1117</v>
      </c>
      <c r="B430" s="42" t="s">
        <v>639</v>
      </c>
      <c r="C430" s="42" t="s">
        <v>1118</v>
      </c>
      <c r="D430" s="98" t="s">
        <v>1119</v>
      </c>
      <c r="E430" s="99" t="s">
        <v>185</v>
      </c>
      <c r="F430" s="42">
        <v>100</v>
      </c>
      <c r="G430" s="100">
        <f t="shared" ref="G430:G441" si="63">$J$3</f>
        <v>0.26369999999999999</v>
      </c>
      <c r="H430" s="101">
        <v>0</v>
      </c>
      <c r="I430" s="43">
        <f t="shared" ref="I430:I441" si="64">TRUNC((H430+(H430*G430)),2)</f>
        <v>0</v>
      </c>
      <c r="J430" s="43">
        <f t="shared" ref="J430:J441" si="65">TRUNC((F430*I430),2)</f>
        <v>0</v>
      </c>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L430" s="95"/>
      <c r="AM430" s="96"/>
      <c r="AN430" s="96"/>
      <c r="AO430" s="96"/>
      <c r="AP430" s="96"/>
      <c r="AQ430" s="96"/>
      <c r="AR430" s="96"/>
      <c r="AS430" s="96"/>
      <c r="AT430" s="96"/>
      <c r="AU430" s="96"/>
      <c r="AV430" s="96"/>
      <c r="AW430" s="96"/>
      <c r="AX430" s="96"/>
      <c r="AY430" s="96"/>
      <c r="AZ430" s="96"/>
      <c r="BA430" s="96"/>
      <c r="BB430" s="96"/>
      <c r="BC430" s="96"/>
      <c r="BD430" s="96"/>
      <c r="BE430" s="96"/>
      <c r="BF430" s="96"/>
      <c r="BG430" s="96"/>
      <c r="BH430" s="96"/>
      <c r="BI430" s="96"/>
      <c r="BJ430" s="96"/>
      <c r="BK430" s="96"/>
      <c r="BL430" s="96"/>
      <c r="BM430" s="96"/>
      <c r="BN430" s="96"/>
      <c r="BO430" s="96"/>
      <c r="BP430" s="96"/>
      <c r="BQ430" s="96"/>
      <c r="BR430" s="96"/>
      <c r="BS430" s="96"/>
      <c r="BT430" s="96"/>
      <c r="BU430" s="96"/>
      <c r="BV430" s="96"/>
      <c r="BW430" s="96"/>
      <c r="BX430" s="96"/>
      <c r="BY430" s="96"/>
      <c r="BZ430" s="96"/>
      <c r="CA430" s="96"/>
      <c r="CB430" s="96"/>
      <c r="CC430" s="96"/>
      <c r="CD430" s="96"/>
    </row>
    <row r="431" spans="1:82" s="97" customFormat="1">
      <c r="A431" s="42" t="s">
        <v>1120</v>
      </c>
      <c r="B431" s="42" t="s">
        <v>639</v>
      </c>
      <c r="C431" s="42" t="s">
        <v>1121</v>
      </c>
      <c r="D431" s="98" t="s">
        <v>1122</v>
      </c>
      <c r="E431" s="99" t="s">
        <v>185</v>
      </c>
      <c r="F431" s="42">
        <v>1</v>
      </c>
      <c r="G431" s="100">
        <f t="shared" si="63"/>
        <v>0.26369999999999999</v>
      </c>
      <c r="H431" s="101">
        <v>0</v>
      </c>
      <c r="I431" s="43">
        <f t="shared" si="64"/>
        <v>0</v>
      </c>
      <c r="J431" s="43">
        <f t="shared" si="65"/>
        <v>0</v>
      </c>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L431" s="95"/>
      <c r="AM431" s="96"/>
      <c r="AN431" s="96"/>
      <c r="AO431" s="96"/>
      <c r="AP431" s="96"/>
      <c r="AQ431" s="96"/>
      <c r="AR431" s="96"/>
      <c r="AS431" s="96"/>
      <c r="AT431" s="96"/>
      <c r="AU431" s="96"/>
      <c r="AV431" s="96"/>
      <c r="AW431" s="96"/>
      <c r="AX431" s="96"/>
      <c r="AY431" s="96"/>
      <c r="AZ431" s="96"/>
      <c r="BA431" s="96"/>
      <c r="BB431" s="96"/>
      <c r="BC431" s="96"/>
      <c r="BD431" s="96"/>
      <c r="BE431" s="96"/>
      <c r="BF431" s="96"/>
      <c r="BG431" s="96"/>
      <c r="BH431" s="96"/>
      <c r="BI431" s="96"/>
      <c r="BJ431" s="96"/>
      <c r="BK431" s="96"/>
      <c r="BL431" s="96"/>
      <c r="BM431" s="96"/>
      <c r="BN431" s="96"/>
      <c r="BO431" s="96"/>
      <c r="BP431" s="96"/>
      <c r="BQ431" s="96"/>
      <c r="BR431" s="96"/>
      <c r="BS431" s="96"/>
      <c r="BT431" s="96"/>
      <c r="BU431" s="96"/>
      <c r="BV431" s="96"/>
      <c r="BW431" s="96"/>
      <c r="BX431" s="96"/>
      <c r="BY431" s="96"/>
      <c r="BZ431" s="96"/>
      <c r="CA431" s="96"/>
      <c r="CB431" s="96"/>
      <c r="CC431" s="96"/>
      <c r="CD431" s="96"/>
    </row>
    <row r="432" spans="1:82" s="97" customFormat="1">
      <c r="A432" s="42" t="s">
        <v>1123</v>
      </c>
      <c r="B432" s="42" t="s">
        <v>639</v>
      </c>
      <c r="C432" s="42" t="s">
        <v>1124</v>
      </c>
      <c r="D432" s="98" t="s">
        <v>1125</v>
      </c>
      <c r="E432" s="99" t="s">
        <v>185</v>
      </c>
      <c r="F432" s="42">
        <v>3</v>
      </c>
      <c r="G432" s="100">
        <f t="shared" si="63"/>
        <v>0.26369999999999999</v>
      </c>
      <c r="H432" s="101">
        <v>0</v>
      </c>
      <c r="I432" s="43">
        <f t="shared" si="64"/>
        <v>0</v>
      </c>
      <c r="J432" s="43">
        <f t="shared" si="65"/>
        <v>0</v>
      </c>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5"/>
      <c r="AK432" s="95"/>
      <c r="AL432" s="95"/>
      <c r="AM432" s="96"/>
      <c r="AN432" s="96"/>
      <c r="AO432" s="96"/>
      <c r="AP432" s="96"/>
      <c r="AQ432" s="96"/>
      <c r="AR432" s="96"/>
      <c r="AS432" s="96"/>
      <c r="AT432" s="96"/>
      <c r="AU432" s="96"/>
      <c r="AV432" s="96"/>
      <c r="AW432" s="96"/>
      <c r="AX432" s="96"/>
      <c r="AY432" s="96"/>
      <c r="AZ432" s="96"/>
      <c r="BA432" s="96"/>
      <c r="BB432" s="96"/>
      <c r="BC432" s="96"/>
      <c r="BD432" s="96"/>
      <c r="BE432" s="96"/>
      <c r="BF432" s="96"/>
      <c r="BG432" s="96"/>
      <c r="BH432" s="96"/>
      <c r="BI432" s="96"/>
      <c r="BJ432" s="96"/>
      <c r="BK432" s="96"/>
      <c r="BL432" s="96"/>
      <c r="BM432" s="96"/>
      <c r="BN432" s="96"/>
      <c r="BO432" s="96"/>
      <c r="BP432" s="96"/>
      <c r="BQ432" s="96"/>
      <c r="BR432" s="96"/>
      <c r="BS432" s="96"/>
      <c r="BT432" s="96"/>
      <c r="BU432" s="96"/>
      <c r="BV432" s="96"/>
      <c r="BW432" s="96"/>
      <c r="BX432" s="96"/>
      <c r="BY432" s="96"/>
      <c r="BZ432" s="96"/>
      <c r="CA432" s="96"/>
      <c r="CB432" s="96"/>
      <c r="CC432" s="96"/>
      <c r="CD432" s="96"/>
    </row>
    <row r="433" spans="1:82" s="97" customFormat="1" ht="25.5">
      <c r="A433" s="42" t="s">
        <v>867</v>
      </c>
      <c r="B433" s="42" t="s">
        <v>177</v>
      </c>
      <c r="C433" s="42" t="s">
        <v>1126</v>
      </c>
      <c r="D433" s="98" t="s">
        <v>869</v>
      </c>
      <c r="E433" s="99" t="s">
        <v>185</v>
      </c>
      <c r="F433" s="42">
        <v>16</v>
      </c>
      <c r="G433" s="100">
        <f t="shared" si="63"/>
        <v>0.26369999999999999</v>
      </c>
      <c r="H433" s="101">
        <v>0</v>
      </c>
      <c r="I433" s="43">
        <f t="shared" si="64"/>
        <v>0</v>
      </c>
      <c r="J433" s="43">
        <f t="shared" si="65"/>
        <v>0</v>
      </c>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L433" s="95"/>
      <c r="AM433" s="96"/>
      <c r="AN433" s="96"/>
      <c r="AO433" s="96"/>
      <c r="AP433" s="96"/>
      <c r="AQ433" s="96"/>
      <c r="AR433" s="96"/>
      <c r="AS433" s="96"/>
      <c r="AT433" s="96"/>
      <c r="AU433" s="96"/>
      <c r="AV433" s="96"/>
      <c r="AW433" s="96"/>
      <c r="AX433" s="96"/>
      <c r="AY433" s="96"/>
      <c r="AZ433" s="96"/>
      <c r="BA433" s="96"/>
      <c r="BB433" s="96"/>
      <c r="BC433" s="96"/>
      <c r="BD433" s="96"/>
      <c r="BE433" s="96"/>
      <c r="BF433" s="96"/>
      <c r="BG433" s="96"/>
      <c r="BH433" s="96"/>
      <c r="BI433" s="96"/>
      <c r="BJ433" s="96"/>
      <c r="BK433" s="96"/>
      <c r="BL433" s="96"/>
      <c r="BM433" s="96"/>
      <c r="BN433" s="96"/>
      <c r="BO433" s="96"/>
      <c r="BP433" s="96"/>
      <c r="BQ433" s="96"/>
      <c r="BR433" s="96"/>
      <c r="BS433" s="96"/>
      <c r="BT433" s="96"/>
      <c r="BU433" s="96"/>
      <c r="BV433" s="96"/>
      <c r="BW433" s="96"/>
      <c r="BX433" s="96"/>
      <c r="BY433" s="96"/>
      <c r="BZ433" s="96"/>
      <c r="CA433" s="96"/>
      <c r="CB433" s="96"/>
      <c r="CC433" s="96"/>
      <c r="CD433" s="96"/>
    </row>
    <row r="434" spans="1:82" s="97" customFormat="1">
      <c r="A434" s="42" t="s">
        <v>1127</v>
      </c>
      <c r="B434" s="42" t="s">
        <v>639</v>
      </c>
      <c r="C434" s="42" t="s">
        <v>1128</v>
      </c>
      <c r="D434" s="98" t="s">
        <v>1129</v>
      </c>
      <c r="E434" s="99" t="s">
        <v>222</v>
      </c>
      <c r="F434" s="42">
        <v>550</v>
      </c>
      <c r="G434" s="100">
        <f t="shared" si="63"/>
        <v>0.26369999999999999</v>
      </c>
      <c r="H434" s="101">
        <v>0</v>
      </c>
      <c r="I434" s="43">
        <f t="shared" si="64"/>
        <v>0</v>
      </c>
      <c r="J434" s="43">
        <f t="shared" si="65"/>
        <v>0</v>
      </c>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L434" s="95"/>
      <c r="AM434" s="96"/>
      <c r="AN434" s="96"/>
      <c r="AO434" s="96"/>
      <c r="AP434" s="96"/>
      <c r="AQ434" s="96"/>
      <c r="AR434" s="96"/>
      <c r="AS434" s="96"/>
      <c r="AT434" s="96"/>
      <c r="AU434" s="96"/>
      <c r="AV434" s="96"/>
      <c r="AW434" s="96"/>
      <c r="AX434" s="96"/>
      <c r="AY434" s="96"/>
      <c r="AZ434" s="96"/>
      <c r="BA434" s="96"/>
      <c r="BB434" s="96"/>
      <c r="BC434" s="96"/>
      <c r="BD434" s="96"/>
      <c r="BE434" s="96"/>
      <c r="BF434" s="96"/>
      <c r="BG434" s="96"/>
      <c r="BH434" s="96"/>
      <c r="BI434" s="96"/>
      <c r="BJ434" s="96"/>
      <c r="BK434" s="96"/>
      <c r="BL434" s="96"/>
      <c r="BM434" s="96"/>
      <c r="BN434" s="96"/>
      <c r="BO434" s="96"/>
      <c r="BP434" s="96"/>
      <c r="BQ434" s="96"/>
      <c r="BR434" s="96"/>
      <c r="BS434" s="96"/>
      <c r="BT434" s="96"/>
      <c r="BU434" s="96"/>
      <c r="BV434" s="96"/>
      <c r="BW434" s="96"/>
      <c r="BX434" s="96"/>
      <c r="BY434" s="96"/>
      <c r="BZ434" s="96"/>
      <c r="CA434" s="96"/>
      <c r="CB434" s="96"/>
      <c r="CC434" s="96"/>
      <c r="CD434" s="96"/>
    </row>
    <row r="435" spans="1:82" s="97" customFormat="1" ht="25.5">
      <c r="A435" s="42" t="s">
        <v>1130</v>
      </c>
      <c r="B435" s="42" t="s">
        <v>700</v>
      </c>
      <c r="C435" s="42" t="s">
        <v>1131</v>
      </c>
      <c r="D435" s="98" t="s">
        <v>1132</v>
      </c>
      <c r="E435" s="99" t="s">
        <v>563</v>
      </c>
      <c r="F435" s="42">
        <v>7</v>
      </c>
      <c r="G435" s="100">
        <f t="shared" si="63"/>
        <v>0.26369999999999999</v>
      </c>
      <c r="H435" s="101">
        <v>0</v>
      </c>
      <c r="I435" s="43">
        <f t="shared" si="64"/>
        <v>0</v>
      </c>
      <c r="J435" s="43">
        <f t="shared" si="65"/>
        <v>0</v>
      </c>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5"/>
      <c r="AL435" s="95"/>
      <c r="AM435" s="96"/>
      <c r="AN435" s="96"/>
      <c r="AO435" s="96"/>
      <c r="AP435" s="96"/>
      <c r="AQ435" s="96"/>
      <c r="AR435" s="96"/>
      <c r="AS435" s="96"/>
      <c r="AT435" s="96"/>
      <c r="AU435" s="96"/>
      <c r="AV435" s="96"/>
      <c r="AW435" s="96"/>
      <c r="AX435" s="96"/>
      <c r="AY435" s="96"/>
      <c r="AZ435" s="96"/>
      <c r="BA435" s="96"/>
      <c r="BB435" s="96"/>
      <c r="BC435" s="96"/>
      <c r="BD435" s="96"/>
      <c r="BE435" s="96"/>
      <c r="BF435" s="96"/>
      <c r="BG435" s="96"/>
      <c r="BH435" s="96"/>
      <c r="BI435" s="96"/>
      <c r="BJ435" s="96"/>
      <c r="BK435" s="96"/>
      <c r="BL435" s="96"/>
      <c r="BM435" s="96"/>
      <c r="BN435" s="96"/>
      <c r="BO435" s="96"/>
      <c r="BP435" s="96"/>
      <c r="BQ435" s="96"/>
      <c r="BR435" s="96"/>
      <c r="BS435" s="96"/>
      <c r="BT435" s="96"/>
      <c r="BU435" s="96"/>
      <c r="BV435" s="96"/>
      <c r="BW435" s="96"/>
      <c r="BX435" s="96"/>
      <c r="BY435" s="96"/>
      <c r="BZ435" s="96"/>
      <c r="CA435" s="96"/>
      <c r="CB435" s="96"/>
      <c r="CC435" s="96"/>
      <c r="CD435" s="96"/>
    </row>
    <row r="436" spans="1:82" s="97" customFormat="1">
      <c r="A436" s="42" t="s">
        <v>1133</v>
      </c>
      <c r="B436" s="42" t="s">
        <v>177</v>
      </c>
      <c r="C436" s="42" t="s">
        <v>1134</v>
      </c>
      <c r="D436" s="98" t="s">
        <v>1135</v>
      </c>
      <c r="E436" s="99" t="s">
        <v>185</v>
      </c>
      <c r="F436" s="42">
        <v>16</v>
      </c>
      <c r="G436" s="100">
        <f t="shared" si="63"/>
        <v>0.26369999999999999</v>
      </c>
      <c r="H436" s="101">
        <v>0</v>
      </c>
      <c r="I436" s="43">
        <f t="shared" si="64"/>
        <v>0</v>
      </c>
      <c r="J436" s="43">
        <f t="shared" si="65"/>
        <v>0</v>
      </c>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6"/>
      <c r="AN436" s="96"/>
      <c r="AO436" s="96"/>
      <c r="AP436" s="96"/>
      <c r="AQ436" s="96"/>
      <c r="AR436" s="96"/>
      <c r="AS436" s="96"/>
      <c r="AT436" s="96"/>
      <c r="AU436" s="96"/>
      <c r="AV436" s="96"/>
      <c r="AW436" s="96"/>
      <c r="AX436" s="96"/>
      <c r="AY436" s="96"/>
      <c r="AZ436" s="96"/>
      <c r="BA436" s="96"/>
      <c r="BB436" s="96"/>
      <c r="BC436" s="96"/>
      <c r="BD436" s="96"/>
      <c r="BE436" s="96"/>
      <c r="BF436" s="96"/>
      <c r="BG436" s="96"/>
      <c r="BH436" s="96"/>
      <c r="BI436" s="96"/>
      <c r="BJ436" s="96"/>
      <c r="BK436" s="96"/>
      <c r="BL436" s="96"/>
      <c r="BM436" s="96"/>
      <c r="BN436" s="96"/>
      <c r="BO436" s="96"/>
      <c r="BP436" s="96"/>
      <c r="BQ436" s="96"/>
      <c r="BR436" s="96"/>
      <c r="BS436" s="96"/>
      <c r="BT436" s="96"/>
      <c r="BU436" s="96"/>
      <c r="BV436" s="96"/>
      <c r="BW436" s="96"/>
      <c r="BX436" s="96"/>
      <c r="BY436" s="96"/>
      <c r="BZ436" s="96"/>
      <c r="CA436" s="96"/>
      <c r="CB436" s="96"/>
      <c r="CC436" s="96"/>
      <c r="CD436" s="96"/>
    </row>
    <row r="437" spans="1:82" s="97" customFormat="1" ht="38.25">
      <c r="A437" s="42" t="s">
        <v>1086</v>
      </c>
      <c r="B437" s="42" t="s">
        <v>177</v>
      </c>
      <c r="C437" s="42" t="s">
        <v>1136</v>
      </c>
      <c r="D437" s="98" t="s">
        <v>1088</v>
      </c>
      <c r="E437" s="99" t="s">
        <v>222</v>
      </c>
      <c r="F437" s="42">
        <v>210</v>
      </c>
      <c r="G437" s="100">
        <f t="shared" si="63"/>
        <v>0.26369999999999999</v>
      </c>
      <c r="H437" s="101">
        <v>0</v>
      </c>
      <c r="I437" s="43">
        <f t="shared" si="64"/>
        <v>0</v>
      </c>
      <c r="J437" s="43">
        <f t="shared" si="65"/>
        <v>0</v>
      </c>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L437" s="95"/>
      <c r="AM437" s="96"/>
      <c r="AN437" s="96"/>
      <c r="AO437" s="96"/>
      <c r="AP437" s="96"/>
      <c r="AQ437" s="96"/>
      <c r="AR437" s="96"/>
      <c r="AS437" s="96"/>
      <c r="AT437" s="96"/>
      <c r="AU437" s="96"/>
      <c r="AV437" s="96"/>
      <c r="AW437" s="96"/>
      <c r="AX437" s="96"/>
      <c r="AY437" s="96"/>
      <c r="AZ437" s="96"/>
      <c r="BA437" s="96"/>
      <c r="BB437" s="96"/>
      <c r="BC437" s="96"/>
      <c r="BD437" s="96"/>
      <c r="BE437" s="96"/>
      <c r="BF437" s="96"/>
      <c r="BG437" s="96"/>
      <c r="BH437" s="96"/>
      <c r="BI437" s="96"/>
      <c r="BJ437" s="96"/>
      <c r="BK437" s="96"/>
      <c r="BL437" s="96"/>
      <c r="BM437" s="96"/>
      <c r="BN437" s="96"/>
      <c r="BO437" s="96"/>
      <c r="BP437" s="96"/>
      <c r="BQ437" s="96"/>
      <c r="BR437" s="96"/>
      <c r="BS437" s="96"/>
      <c r="BT437" s="96"/>
      <c r="BU437" s="96"/>
      <c r="BV437" s="96"/>
      <c r="BW437" s="96"/>
      <c r="BX437" s="96"/>
      <c r="BY437" s="96"/>
      <c r="BZ437" s="96"/>
      <c r="CA437" s="96"/>
      <c r="CB437" s="96"/>
      <c r="CC437" s="96"/>
      <c r="CD437" s="96"/>
    </row>
    <row r="438" spans="1:82" s="97" customFormat="1" ht="25.5">
      <c r="A438" s="42" t="s">
        <v>1137</v>
      </c>
      <c r="B438" s="42" t="s">
        <v>177</v>
      </c>
      <c r="C438" s="42" t="s">
        <v>1138</v>
      </c>
      <c r="D438" s="98" t="s">
        <v>1139</v>
      </c>
      <c r="E438" s="99" t="s">
        <v>185</v>
      </c>
      <c r="F438" s="42">
        <v>1</v>
      </c>
      <c r="G438" s="100">
        <f t="shared" si="63"/>
        <v>0.26369999999999999</v>
      </c>
      <c r="H438" s="101">
        <v>0</v>
      </c>
      <c r="I438" s="43">
        <f t="shared" si="64"/>
        <v>0</v>
      </c>
      <c r="J438" s="43">
        <f t="shared" si="65"/>
        <v>0</v>
      </c>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5"/>
      <c r="AL438" s="95"/>
      <c r="AM438" s="96"/>
      <c r="AN438" s="96"/>
      <c r="AO438" s="96"/>
      <c r="AP438" s="96"/>
      <c r="AQ438" s="96"/>
      <c r="AR438" s="96"/>
      <c r="AS438" s="96"/>
      <c r="AT438" s="96"/>
      <c r="AU438" s="96"/>
      <c r="AV438" s="96"/>
      <c r="AW438" s="96"/>
      <c r="AX438" s="96"/>
      <c r="AY438" s="96"/>
      <c r="AZ438" s="96"/>
      <c r="BA438" s="96"/>
      <c r="BB438" s="96"/>
      <c r="BC438" s="96"/>
      <c r="BD438" s="96"/>
      <c r="BE438" s="96"/>
      <c r="BF438" s="96"/>
      <c r="BG438" s="96"/>
      <c r="BH438" s="96"/>
      <c r="BI438" s="96"/>
      <c r="BJ438" s="96"/>
      <c r="BK438" s="96"/>
      <c r="BL438" s="96"/>
      <c r="BM438" s="96"/>
      <c r="BN438" s="96"/>
      <c r="BO438" s="96"/>
      <c r="BP438" s="96"/>
      <c r="BQ438" s="96"/>
      <c r="BR438" s="96"/>
      <c r="BS438" s="96"/>
      <c r="BT438" s="96"/>
      <c r="BU438" s="96"/>
      <c r="BV438" s="96"/>
      <c r="BW438" s="96"/>
      <c r="BX438" s="96"/>
      <c r="BY438" s="96"/>
      <c r="BZ438" s="96"/>
      <c r="CA438" s="96"/>
      <c r="CB438" s="96"/>
      <c r="CC438" s="96"/>
      <c r="CD438" s="96"/>
    </row>
    <row r="439" spans="1:82" s="97" customFormat="1">
      <c r="A439" s="42" t="s">
        <v>1140</v>
      </c>
      <c r="B439" s="42" t="s">
        <v>639</v>
      </c>
      <c r="C439" s="42" t="s">
        <v>1141</v>
      </c>
      <c r="D439" s="98" t="s">
        <v>1142</v>
      </c>
      <c r="E439" s="99" t="s">
        <v>185</v>
      </c>
      <c r="F439" s="42">
        <v>1</v>
      </c>
      <c r="G439" s="100">
        <f t="shared" si="63"/>
        <v>0.26369999999999999</v>
      </c>
      <c r="H439" s="101">
        <v>0</v>
      </c>
      <c r="I439" s="43">
        <f t="shared" si="64"/>
        <v>0</v>
      </c>
      <c r="J439" s="43">
        <f t="shared" si="65"/>
        <v>0</v>
      </c>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L439" s="95"/>
      <c r="AM439" s="96"/>
      <c r="AN439" s="96"/>
      <c r="AO439" s="96"/>
      <c r="AP439" s="96"/>
      <c r="AQ439" s="96"/>
      <c r="AR439" s="96"/>
      <c r="AS439" s="96"/>
      <c r="AT439" s="96"/>
      <c r="AU439" s="96"/>
      <c r="AV439" s="96"/>
      <c r="AW439" s="96"/>
      <c r="AX439" s="96"/>
      <c r="AY439" s="96"/>
      <c r="AZ439" s="96"/>
      <c r="BA439" s="96"/>
      <c r="BB439" s="96"/>
      <c r="BC439" s="96"/>
      <c r="BD439" s="96"/>
      <c r="BE439" s="96"/>
      <c r="BF439" s="96"/>
      <c r="BG439" s="96"/>
      <c r="BH439" s="96"/>
      <c r="BI439" s="96"/>
      <c r="BJ439" s="96"/>
      <c r="BK439" s="96"/>
      <c r="BL439" s="96"/>
      <c r="BM439" s="96"/>
      <c r="BN439" s="96"/>
      <c r="BO439" s="96"/>
      <c r="BP439" s="96"/>
      <c r="BQ439" s="96"/>
      <c r="BR439" s="96"/>
      <c r="BS439" s="96"/>
      <c r="BT439" s="96"/>
      <c r="BU439" s="96"/>
      <c r="BV439" s="96"/>
      <c r="BW439" s="96"/>
      <c r="BX439" s="96"/>
      <c r="BY439" s="96"/>
      <c r="BZ439" s="96"/>
      <c r="CA439" s="96"/>
      <c r="CB439" s="96"/>
      <c r="CC439" s="96"/>
      <c r="CD439" s="96"/>
    </row>
    <row r="440" spans="1:82" s="97" customFormat="1">
      <c r="A440" s="42" t="s">
        <v>1143</v>
      </c>
      <c r="B440" s="42" t="s">
        <v>639</v>
      </c>
      <c r="C440" s="42" t="s">
        <v>1144</v>
      </c>
      <c r="D440" s="98" t="s">
        <v>1145</v>
      </c>
      <c r="E440" s="99" t="s">
        <v>185</v>
      </c>
      <c r="F440" s="42">
        <v>1</v>
      </c>
      <c r="G440" s="100">
        <f t="shared" si="63"/>
        <v>0.26369999999999999</v>
      </c>
      <c r="H440" s="101">
        <v>0</v>
      </c>
      <c r="I440" s="43">
        <f t="shared" si="64"/>
        <v>0</v>
      </c>
      <c r="J440" s="43">
        <f t="shared" si="65"/>
        <v>0</v>
      </c>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L440" s="95"/>
      <c r="AM440" s="96"/>
      <c r="AN440" s="96"/>
      <c r="AO440" s="96"/>
      <c r="AP440" s="96"/>
      <c r="AQ440" s="96"/>
      <c r="AR440" s="96"/>
      <c r="AS440" s="96"/>
      <c r="AT440" s="96"/>
      <c r="AU440" s="96"/>
      <c r="AV440" s="96"/>
      <c r="AW440" s="96"/>
      <c r="AX440" s="96"/>
      <c r="AY440" s="96"/>
      <c r="AZ440" s="96"/>
      <c r="BA440" s="96"/>
      <c r="BB440" s="96"/>
      <c r="BC440" s="96"/>
      <c r="BD440" s="96"/>
      <c r="BE440" s="96"/>
      <c r="BF440" s="96"/>
      <c r="BG440" s="96"/>
      <c r="BH440" s="96"/>
      <c r="BI440" s="96"/>
      <c r="BJ440" s="96"/>
      <c r="BK440" s="96"/>
      <c r="BL440" s="96"/>
      <c r="BM440" s="96"/>
      <c r="BN440" s="96"/>
      <c r="BO440" s="96"/>
      <c r="BP440" s="96"/>
      <c r="BQ440" s="96"/>
      <c r="BR440" s="96"/>
      <c r="BS440" s="96"/>
      <c r="BT440" s="96"/>
      <c r="BU440" s="96"/>
      <c r="BV440" s="96"/>
      <c r="BW440" s="96"/>
      <c r="BX440" s="96"/>
      <c r="BY440" s="96"/>
      <c r="BZ440" s="96"/>
      <c r="CA440" s="96"/>
      <c r="CB440" s="96"/>
      <c r="CC440" s="96"/>
      <c r="CD440" s="96"/>
    </row>
    <row r="441" spans="1:82" s="97" customFormat="1">
      <c r="A441" s="42" t="s">
        <v>1146</v>
      </c>
      <c r="B441" s="42" t="s">
        <v>639</v>
      </c>
      <c r="C441" s="42" t="s">
        <v>1147</v>
      </c>
      <c r="D441" s="98" t="s">
        <v>1148</v>
      </c>
      <c r="E441" s="99" t="s">
        <v>185</v>
      </c>
      <c r="F441" s="42">
        <v>2</v>
      </c>
      <c r="G441" s="100">
        <f t="shared" si="63"/>
        <v>0.26369999999999999</v>
      </c>
      <c r="H441" s="101">
        <v>0</v>
      </c>
      <c r="I441" s="43">
        <f t="shared" si="64"/>
        <v>0</v>
      </c>
      <c r="J441" s="43">
        <f t="shared" si="65"/>
        <v>0</v>
      </c>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L441" s="95"/>
      <c r="AM441" s="96"/>
      <c r="AN441" s="96"/>
      <c r="AO441" s="96"/>
      <c r="AP441" s="96"/>
      <c r="AQ441" s="96"/>
      <c r="AR441" s="96"/>
      <c r="AS441" s="96"/>
      <c r="AT441" s="96"/>
      <c r="AU441" s="96"/>
      <c r="AV441" s="96"/>
      <c r="AW441" s="96"/>
      <c r="AX441" s="96"/>
      <c r="AY441" s="96"/>
      <c r="AZ441" s="96"/>
      <c r="BA441" s="96"/>
      <c r="BB441" s="96"/>
      <c r="BC441" s="96"/>
      <c r="BD441" s="96"/>
      <c r="BE441" s="96"/>
      <c r="BF441" s="96"/>
      <c r="BG441" s="96"/>
      <c r="BH441" s="96"/>
      <c r="BI441" s="96"/>
      <c r="BJ441" s="96"/>
      <c r="BK441" s="96"/>
      <c r="BL441" s="96"/>
      <c r="BM441" s="96"/>
      <c r="BN441" s="96"/>
      <c r="BO441" s="96"/>
      <c r="BP441" s="96"/>
      <c r="BQ441" s="96"/>
      <c r="BR441" s="96"/>
      <c r="BS441" s="96"/>
      <c r="BT441" s="96"/>
      <c r="BU441" s="96"/>
      <c r="BV441" s="96"/>
      <c r="BW441" s="96"/>
      <c r="BX441" s="96"/>
      <c r="BY441" s="96"/>
      <c r="BZ441" s="96"/>
      <c r="CA441" s="96"/>
      <c r="CB441" s="96"/>
      <c r="CC441" s="96"/>
      <c r="CD441" s="96"/>
    </row>
    <row r="442" spans="1:82" s="97" customFormat="1">
      <c r="A442" s="90"/>
      <c r="B442" s="90"/>
      <c r="C442" s="90" t="s">
        <v>134</v>
      </c>
      <c r="D442" s="91" t="s">
        <v>135</v>
      </c>
      <c r="E442" s="91"/>
      <c r="F442" s="90"/>
      <c r="G442" s="90"/>
      <c r="H442" s="93"/>
      <c r="I442" s="90"/>
      <c r="J442" s="94">
        <f>SUM(J443:J458)</f>
        <v>0</v>
      </c>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L442" s="95"/>
      <c r="AM442" s="96"/>
      <c r="AN442" s="96"/>
      <c r="AO442" s="96"/>
      <c r="AP442" s="96"/>
      <c r="AQ442" s="96"/>
      <c r="AR442" s="96"/>
      <c r="AS442" s="96"/>
      <c r="AT442" s="96"/>
      <c r="AU442" s="96"/>
      <c r="AV442" s="96"/>
      <c r="AW442" s="96"/>
      <c r="AX442" s="96"/>
      <c r="AY442" s="96"/>
      <c r="AZ442" s="96"/>
      <c r="BA442" s="96"/>
      <c r="BB442" s="96"/>
      <c r="BC442" s="96"/>
      <c r="BD442" s="96"/>
      <c r="BE442" s="96"/>
      <c r="BF442" s="96"/>
      <c r="BG442" s="96"/>
      <c r="BH442" s="96"/>
      <c r="BI442" s="96"/>
      <c r="BJ442" s="96"/>
      <c r="BK442" s="96"/>
      <c r="BL442" s="96"/>
      <c r="BM442" s="96"/>
      <c r="BN442" s="96"/>
      <c r="BO442" s="96"/>
      <c r="BP442" s="96"/>
      <c r="BQ442" s="96"/>
      <c r="BR442" s="96"/>
      <c r="BS442" s="96"/>
      <c r="BT442" s="96"/>
      <c r="BU442" s="96"/>
      <c r="BV442" s="96"/>
      <c r="BW442" s="96"/>
      <c r="BX442" s="96"/>
      <c r="BY442" s="96"/>
      <c r="BZ442" s="96"/>
      <c r="CA442" s="96"/>
      <c r="CB442" s="96"/>
      <c r="CC442" s="96"/>
      <c r="CD442" s="96"/>
    </row>
    <row r="443" spans="1:82" s="97" customFormat="1" ht="25.5">
      <c r="A443" s="42" t="s">
        <v>1149</v>
      </c>
      <c r="B443" s="42" t="s">
        <v>470</v>
      </c>
      <c r="C443" s="42" t="s">
        <v>1150</v>
      </c>
      <c r="D443" s="98" t="s">
        <v>1151</v>
      </c>
      <c r="E443" s="99" t="s">
        <v>563</v>
      </c>
      <c r="F443" s="42">
        <v>8</v>
      </c>
      <c r="G443" s="100">
        <f t="shared" ref="G443:G458" si="66">$J$3</f>
        <v>0.26369999999999999</v>
      </c>
      <c r="H443" s="101">
        <v>0</v>
      </c>
      <c r="I443" s="43">
        <f t="shared" ref="I443:I458" si="67">TRUNC((H443+(H443*G443)),2)</f>
        <v>0</v>
      </c>
      <c r="J443" s="43">
        <f t="shared" ref="J443:J458" si="68">TRUNC((F443*I443),2)</f>
        <v>0</v>
      </c>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5"/>
      <c r="AL443" s="95"/>
      <c r="AM443" s="96"/>
      <c r="AN443" s="96"/>
      <c r="AO443" s="96"/>
      <c r="AP443" s="96"/>
      <c r="AQ443" s="96"/>
      <c r="AR443" s="96"/>
      <c r="AS443" s="96"/>
      <c r="AT443" s="96"/>
      <c r="AU443" s="96"/>
      <c r="AV443" s="96"/>
      <c r="AW443" s="96"/>
      <c r="AX443" s="96"/>
      <c r="AY443" s="96"/>
      <c r="AZ443" s="96"/>
      <c r="BA443" s="96"/>
      <c r="BB443" s="96"/>
      <c r="BC443" s="96"/>
      <c r="BD443" s="96"/>
      <c r="BE443" s="96"/>
      <c r="BF443" s="96"/>
      <c r="BG443" s="96"/>
      <c r="BH443" s="96"/>
      <c r="BI443" s="96"/>
      <c r="BJ443" s="96"/>
      <c r="BK443" s="96"/>
      <c r="BL443" s="96"/>
      <c r="BM443" s="96"/>
      <c r="BN443" s="96"/>
      <c r="BO443" s="96"/>
      <c r="BP443" s="96"/>
      <c r="BQ443" s="96"/>
      <c r="BR443" s="96"/>
      <c r="BS443" s="96"/>
      <c r="BT443" s="96"/>
      <c r="BU443" s="96"/>
      <c r="BV443" s="96"/>
      <c r="BW443" s="96"/>
      <c r="BX443" s="96"/>
      <c r="BY443" s="96"/>
      <c r="BZ443" s="96"/>
      <c r="CA443" s="96"/>
      <c r="CB443" s="96"/>
      <c r="CC443" s="96"/>
      <c r="CD443" s="96"/>
    </row>
    <row r="444" spans="1:82" s="97" customFormat="1" ht="25.5">
      <c r="A444" s="42" t="s">
        <v>1152</v>
      </c>
      <c r="B444" s="42" t="s">
        <v>177</v>
      </c>
      <c r="C444" s="42" t="s">
        <v>1153</v>
      </c>
      <c r="D444" s="98" t="s">
        <v>1154</v>
      </c>
      <c r="E444" s="99" t="s">
        <v>185</v>
      </c>
      <c r="F444" s="42">
        <v>1</v>
      </c>
      <c r="G444" s="100">
        <f t="shared" si="66"/>
        <v>0.26369999999999999</v>
      </c>
      <c r="H444" s="101">
        <v>0</v>
      </c>
      <c r="I444" s="43">
        <f t="shared" si="67"/>
        <v>0</v>
      </c>
      <c r="J444" s="43">
        <f t="shared" si="68"/>
        <v>0</v>
      </c>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L444" s="95"/>
      <c r="AM444" s="96"/>
      <c r="AN444" s="96"/>
      <c r="AO444" s="96"/>
      <c r="AP444" s="96"/>
      <c r="AQ444" s="96"/>
      <c r="AR444" s="96"/>
      <c r="AS444" s="96"/>
      <c r="AT444" s="96"/>
      <c r="AU444" s="96"/>
      <c r="AV444" s="96"/>
      <c r="AW444" s="96"/>
      <c r="AX444" s="96"/>
      <c r="AY444" s="96"/>
      <c r="AZ444" s="96"/>
      <c r="BA444" s="96"/>
      <c r="BB444" s="96"/>
      <c r="BC444" s="96"/>
      <c r="BD444" s="96"/>
      <c r="BE444" s="96"/>
      <c r="BF444" s="96"/>
      <c r="BG444" s="96"/>
      <c r="BH444" s="96"/>
      <c r="BI444" s="96"/>
      <c r="BJ444" s="96"/>
      <c r="BK444" s="96"/>
      <c r="BL444" s="96"/>
      <c r="BM444" s="96"/>
      <c r="BN444" s="96"/>
      <c r="BO444" s="96"/>
      <c r="BP444" s="96"/>
      <c r="BQ444" s="96"/>
      <c r="BR444" s="96"/>
      <c r="BS444" s="96"/>
      <c r="BT444" s="96"/>
      <c r="BU444" s="96"/>
      <c r="BV444" s="96"/>
      <c r="BW444" s="96"/>
      <c r="BX444" s="96"/>
      <c r="BY444" s="96"/>
      <c r="BZ444" s="96"/>
      <c r="CA444" s="96"/>
      <c r="CB444" s="96"/>
      <c r="CC444" s="96"/>
      <c r="CD444" s="96"/>
    </row>
    <row r="445" spans="1:82" s="97" customFormat="1" ht="25.5">
      <c r="A445" s="42" t="s">
        <v>1155</v>
      </c>
      <c r="B445" s="42" t="s">
        <v>177</v>
      </c>
      <c r="C445" s="42" t="s">
        <v>1156</v>
      </c>
      <c r="D445" s="98" t="s">
        <v>1157</v>
      </c>
      <c r="E445" s="99" t="s">
        <v>185</v>
      </c>
      <c r="F445" s="42">
        <v>30</v>
      </c>
      <c r="G445" s="100">
        <f t="shared" si="66"/>
        <v>0.26369999999999999</v>
      </c>
      <c r="H445" s="101">
        <v>0</v>
      </c>
      <c r="I445" s="43">
        <f t="shared" si="67"/>
        <v>0</v>
      </c>
      <c r="J445" s="43">
        <f t="shared" si="68"/>
        <v>0</v>
      </c>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5"/>
      <c r="AL445" s="95"/>
      <c r="AM445" s="96"/>
      <c r="AN445" s="96"/>
      <c r="AO445" s="96"/>
      <c r="AP445" s="96"/>
      <c r="AQ445" s="96"/>
      <c r="AR445" s="96"/>
      <c r="AS445" s="96"/>
      <c r="AT445" s="96"/>
      <c r="AU445" s="96"/>
      <c r="AV445" s="96"/>
      <c r="AW445" s="96"/>
      <c r="AX445" s="96"/>
      <c r="AY445" s="96"/>
      <c r="AZ445" s="96"/>
      <c r="BA445" s="96"/>
      <c r="BB445" s="96"/>
      <c r="BC445" s="96"/>
      <c r="BD445" s="96"/>
      <c r="BE445" s="96"/>
      <c r="BF445" s="96"/>
      <c r="BG445" s="96"/>
      <c r="BH445" s="96"/>
      <c r="BI445" s="96"/>
      <c r="BJ445" s="96"/>
      <c r="BK445" s="96"/>
      <c r="BL445" s="96"/>
      <c r="BM445" s="96"/>
      <c r="BN445" s="96"/>
      <c r="BO445" s="96"/>
      <c r="BP445" s="96"/>
      <c r="BQ445" s="96"/>
      <c r="BR445" s="96"/>
      <c r="BS445" s="96"/>
      <c r="BT445" s="96"/>
      <c r="BU445" s="96"/>
      <c r="BV445" s="96"/>
      <c r="BW445" s="96"/>
      <c r="BX445" s="96"/>
      <c r="BY445" s="96"/>
      <c r="BZ445" s="96"/>
      <c r="CA445" s="96"/>
      <c r="CB445" s="96"/>
      <c r="CC445" s="96"/>
      <c r="CD445" s="96"/>
    </row>
    <row r="446" spans="1:82" s="97" customFormat="1">
      <c r="A446" s="42" t="s">
        <v>1158</v>
      </c>
      <c r="B446" s="42" t="s">
        <v>639</v>
      </c>
      <c r="C446" s="42" t="s">
        <v>1159</v>
      </c>
      <c r="D446" s="98" t="s">
        <v>1160</v>
      </c>
      <c r="E446" s="99" t="s">
        <v>185</v>
      </c>
      <c r="F446" s="42">
        <v>15</v>
      </c>
      <c r="G446" s="100">
        <f t="shared" si="66"/>
        <v>0.26369999999999999</v>
      </c>
      <c r="H446" s="101">
        <v>0</v>
      </c>
      <c r="I446" s="43">
        <f t="shared" si="67"/>
        <v>0</v>
      </c>
      <c r="J446" s="43">
        <f t="shared" si="68"/>
        <v>0</v>
      </c>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L446" s="95"/>
      <c r="AM446" s="96"/>
      <c r="AN446" s="96"/>
      <c r="AO446" s="96"/>
      <c r="AP446" s="96"/>
      <c r="AQ446" s="96"/>
      <c r="AR446" s="96"/>
      <c r="AS446" s="96"/>
      <c r="AT446" s="96"/>
      <c r="AU446" s="96"/>
      <c r="AV446" s="96"/>
      <c r="AW446" s="96"/>
      <c r="AX446" s="96"/>
      <c r="AY446" s="96"/>
      <c r="AZ446" s="96"/>
      <c r="BA446" s="96"/>
      <c r="BB446" s="96"/>
      <c r="BC446" s="96"/>
      <c r="BD446" s="96"/>
      <c r="BE446" s="96"/>
      <c r="BF446" s="96"/>
      <c r="BG446" s="96"/>
      <c r="BH446" s="96"/>
      <c r="BI446" s="96"/>
      <c r="BJ446" s="96"/>
      <c r="BK446" s="96"/>
      <c r="BL446" s="96"/>
      <c r="BM446" s="96"/>
      <c r="BN446" s="96"/>
      <c r="BO446" s="96"/>
      <c r="BP446" s="96"/>
      <c r="BQ446" s="96"/>
      <c r="BR446" s="96"/>
      <c r="BS446" s="96"/>
      <c r="BT446" s="96"/>
      <c r="BU446" s="96"/>
      <c r="BV446" s="96"/>
      <c r="BW446" s="96"/>
      <c r="BX446" s="96"/>
      <c r="BY446" s="96"/>
      <c r="BZ446" s="96"/>
      <c r="CA446" s="96"/>
      <c r="CB446" s="96"/>
      <c r="CC446" s="96"/>
      <c r="CD446" s="96"/>
    </row>
    <row r="447" spans="1:82" s="97" customFormat="1" ht="25.5">
      <c r="A447" s="42" t="s">
        <v>1161</v>
      </c>
      <c r="B447" s="42" t="s">
        <v>470</v>
      </c>
      <c r="C447" s="42" t="s">
        <v>1162</v>
      </c>
      <c r="D447" s="98" t="s">
        <v>1163</v>
      </c>
      <c r="E447" s="99" t="s">
        <v>563</v>
      </c>
      <c r="F447" s="42">
        <v>3</v>
      </c>
      <c r="G447" s="100">
        <f t="shared" si="66"/>
        <v>0.26369999999999999</v>
      </c>
      <c r="H447" s="101">
        <v>0</v>
      </c>
      <c r="I447" s="43">
        <f t="shared" si="67"/>
        <v>0</v>
      </c>
      <c r="J447" s="43">
        <f t="shared" si="68"/>
        <v>0</v>
      </c>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5"/>
      <c r="AL447" s="95"/>
      <c r="AM447" s="96"/>
      <c r="AN447" s="96"/>
      <c r="AO447" s="96"/>
      <c r="AP447" s="96"/>
      <c r="AQ447" s="96"/>
      <c r="AR447" s="96"/>
      <c r="AS447" s="96"/>
      <c r="AT447" s="96"/>
      <c r="AU447" s="96"/>
      <c r="AV447" s="96"/>
      <c r="AW447" s="96"/>
      <c r="AX447" s="96"/>
      <c r="AY447" s="96"/>
      <c r="AZ447" s="96"/>
      <c r="BA447" s="96"/>
      <c r="BB447" s="96"/>
      <c r="BC447" s="96"/>
      <c r="BD447" s="96"/>
      <c r="BE447" s="96"/>
      <c r="BF447" s="96"/>
      <c r="BG447" s="96"/>
      <c r="BH447" s="96"/>
      <c r="BI447" s="96"/>
      <c r="BJ447" s="96"/>
      <c r="BK447" s="96"/>
      <c r="BL447" s="96"/>
      <c r="BM447" s="96"/>
      <c r="BN447" s="96"/>
      <c r="BO447" s="96"/>
      <c r="BP447" s="96"/>
      <c r="BQ447" s="96"/>
      <c r="BR447" s="96"/>
      <c r="BS447" s="96"/>
      <c r="BT447" s="96"/>
      <c r="BU447" s="96"/>
      <c r="BV447" s="96"/>
      <c r="BW447" s="96"/>
      <c r="BX447" s="96"/>
      <c r="BY447" s="96"/>
      <c r="BZ447" s="96"/>
      <c r="CA447" s="96"/>
      <c r="CB447" s="96"/>
      <c r="CC447" s="96"/>
      <c r="CD447" s="96"/>
    </row>
    <row r="448" spans="1:82" s="97" customFormat="1">
      <c r="A448" s="42" t="s">
        <v>1164</v>
      </c>
      <c r="B448" s="42" t="s">
        <v>470</v>
      </c>
      <c r="C448" s="42" t="s">
        <v>1165</v>
      </c>
      <c r="D448" s="98" t="s">
        <v>1166</v>
      </c>
      <c r="E448" s="99" t="s">
        <v>563</v>
      </c>
      <c r="F448" s="42">
        <v>4</v>
      </c>
      <c r="G448" s="100">
        <f t="shared" si="66"/>
        <v>0.26369999999999999</v>
      </c>
      <c r="H448" s="101">
        <v>0</v>
      </c>
      <c r="I448" s="43">
        <f t="shared" si="67"/>
        <v>0</v>
      </c>
      <c r="J448" s="43">
        <f t="shared" si="68"/>
        <v>0</v>
      </c>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L448" s="95"/>
      <c r="AM448" s="96"/>
      <c r="AN448" s="96"/>
      <c r="AO448" s="96"/>
      <c r="AP448" s="96"/>
      <c r="AQ448" s="96"/>
      <c r="AR448" s="96"/>
      <c r="AS448" s="96"/>
      <c r="AT448" s="96"/>
      <c r="AU448" s="96"/>
      <c r="AV448" s="96"/>
      <c r="AW448" s="96"/>
      <c r="AX448" s="96"/>
      <c r="AY448" s="96"/>
      <c r="AZ448" s="96"/>
      <c r="BA448" s="96"/>
      <c r="BB448" s="96"/>
      <c r="BC448" s="96"/>
      <c r="BD448" s="96"/>
      <c r="BE448" s="96"/>
      <c r="BF448" s="96"/>
      <c r="BG448" s="96"/>
      <c r="BH448" s="96"/>
      <c r="BI448" s="96"/>
      <c r="BJ448" s="96"/>
      <c r="BK448" s="96"/>
      <c r="BL448" s="96"/>
      <c r="BM448" s="96"/>
      <c r="BN448" s="96"/>
      <c r="BO448" s="96"/>
      <c r="BP448" s="96"/>
      <c r="BQ448" s="96"/>
      <c r="BR448" s="96"/>
      <c r="BS448" s="96"/>
      <c r="BT448" s="96"/>
      <c r="BU448" s="96"/>
      <c r="BV448" s="96"/>
      <c r="BW448" s="96"/>
      <c r="BX448" s="96"/>
      <c r="BY448" s="96"/>
      <c r="BZ448" s="96"/>
      <c r="CA448" s="96"/>
      <c r="CB448" s="96"/>
      <c r="CC448" s="96"/>
      <c r="CD448" s="96"/>
    </row>
    <row r="449" spans="1:82" s="97" customFormat="1">
      <c r="A449" s="42" t="s">
        <v>1167</v>
      </c>
      <c r="B449" s="42" t="s">
        <v>639</v>
      </c>
      <c r="C449" s="42" t="s">
        <v>1168</v>
      </c>
      <c r="D449" s="98" t="s">
        <v>1169</v>
      </c>
      <c r="E449" s="99" t="s">
        <v>185</v>
      </c>
      <c r="F449" s="42">
        <v>4</v>
      </c>
      <c r="G449" s="100">
        <f t="shared" si="66"/>
        <v>0.26369999999999999</v>
      </c>
      <c r="H449" s="101">
        <v>0</v>
      </c>
      <c r="I449" s="43">
        <f t="shared" si="67"/>
        <v>0</v>
      </c>
      <c r="J449" s="43">
        <f t="shared" si="68"/>
        <v>0</v>
      </c>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5"/>
      <c r="AL449" s="95"/>
      <c r="AM449" s="96"/>
      <c r="AN449" s="96"/>
      <c r="AO449" s="96"/>
      <c r="AP449" s="96"/>
      <c r="AQ449" s="96"/>
      <c r="AR449" s="96"/>
      <c r="AS449" s="96"/>
      <c r="AT449" s="96"/>
      <c r="AU449" s="96"/>
      <c r="AV449" s="96"/>
      <c r="AW449" s="96"/>
      <c r="AX449" s="96"/>
      <c r="AY449" s="96"/>
      <c r="AZ449" s="96"/>
      <c r="BA449" s="96"/>
      <c r="BB449" s="96"/>
      <c r="BC449" s="96"/>
      <c r="BD449" s="96"/>
      <c r="BE449" s="96"/>
      <c r="BF449" s="96"/>
      <c r="BG449" s="96"/>
      <c r="BH449" s="96"/>
      <c r="BI449" s="96"/>
      <c r="BJ449" s="96"/>
      <c r="BK449" s="96"/>
      <c r="BL449" s="96"/>
      <c r="BM449" s="96"/>
      <c r="BN449" s="96"/>
      <c r="BO449" s="96"/>
      <c r="BP449" s="96"/>
      <c r="BQ449" s="96"/>
      <c r="BR449" s="96"/>
      <c r="BS449" s="96"/>
      <c r="BT449" s="96"/>
      <c r="BU449" s="96"/>
      <c r="BV449" s="96"/>
      <c r="BW449" s="96"/>
      <c r="BX449" s="96"/>
      <c r="BY449" s="96"/>
      <c r="BZ449" s="96"/>
      <c r="CA449" s="96"/>
      <c r="CB449" s="96"/>
      <c r="CC449" s="96"/>
      <c r="CD449" s="96"/>
    </row>
    <row r="450" spans="1:82" s="97" customFormat="1" ht="51">
      <c r="A450" s="42" t="s">
        <v>1170</v>
      </c>
      <c r="B450" s="42" t="s">
        <v>177</v>
      </c>
      <c r="C450" s="42" t="s">
        <v>1171</v>
      </c>
      <c r="D450" s="98" t="s">
        <v>1172</v>
      </c>
      <c r="E450" s="99" t="s">
        <v>185</v>
      </c>
      <c r="F450" s="42">
        <v>1</v>
      </c>
      <c r="G450" s="100">
        <f t="shared" si="66"/>
        <v>0.26369999999999999</v>
      </c>
      <c r="H450" s="101">
        <v>0</v>
      </c>
      <c r="I450" s="43">
        <f t="shared" si="67"/>
        <v>0</v>
      </c>
      <c r="J450" s="43">
        <f t="shared" si="68"/>
        <v>0</v>
      </c>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L450" s="95"/>
      <c r="AM450" s="96"/>
      <c r="AN450" s="96"/>
      <c r="AO450" s="96"/>
      <c r="AP450" s="96"/>
      <c r="AQ450" s="96"/>
      <c r="AR450" s="96"/>
      <c r="AS450" s="96"/>
      <c r="AT450" s="96"/>
      <c r="AU450" s="96"/>
      <c r="AV450" s="96"/>
      <c r="AW450" s="96"/>
      <c r="AX450" s="96"/>
      <c r="AY450" s="96"/>
      <c r="AZ450" s="96"/>
      <c r="BA450" s="96"/>
      <c r="BB450" s="96"/>
      <c r="BC450" s="96"/>
      <c r="BD450" s="96"/>
      <c r="BE450" s="96"/>
      <c r="BF450" s="96"/>
      <c r="BG450" s="96"/>
      <c r="BH450" s="96"/>
      <c r="BI450" s="96"/>
      <c r="BJ450" s="96"/>
      <c r="BK450" s="96"/>
      <c r="BL450" s="96"/>
      <c r="BM450" s="96"/>
      <c r="BN450" s="96"/>
      <c r="BO450" s="96"/>
      <c r="BP450" s="96"/>
      <c r="BQ450" s="96"/>
      <c r="BR450" s="96"/>
      <c r="BS450" s="96"/>
      <c r="BT450" s="96"/>
      <c r="BU450" s="96"/>
      <c r="BV450" s="96"/>
      <c r="BW450" s="96"/>
      <c r="BX450" s="96"/>
      <c r="BY450" s="96"/>
      <c r="BZ450" s="96"/>
      <c r="CA450" s="96"/>
      <c r="CB450" s="96"/>
      <c r="CC450" s="96"/>
      <c r="CD450" s="96"/>
    </row>
    <row r="451" spans="1:82" s="97" customFormat="1" ht="38.25">
      <c r="A451" s="42" t="s">
        <v>1173</v>
      </c>
      <c r="B451" s="42" t="s">
        <v>177</v>
      </c>
      <c r="C451" s="42" t="s">
        <v>1174</v>
      </c>
      <c r="D451" s="98" t="s">
        <v>1175</v>
      </c>
      <c r="E451" s="99" t="s">
        <v>185</v>
      </c>
      <c r="F451" s="42">
        <v>1</v>
      </c>
      <c r="G451" s="100">
        <f t="shared" si="66"/>
        <v>0.26369999999999999</v>
      </c>
      <c r="H451" s="101">
        <v>0</v>
      </c>
      <c r="I451" s="43">
        <f t="shared" si="67"/>
        <v>0</v>
      </c>
      <c r="J451" s="43">
        <f t="shared" si="68"/>
        <v>0</v>
      </c>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L451" s="95"/>
      <c r="AM451" s="96"/>
      <c r="AN451" s="96"/>
      <c r="AO451" s="96"/>
      <c r="AP451" s="96"/>
      <c r="AQ451" s="96"/>
      <c r="AR451" s="96"/>
      <c r="AS451" s="96"/>
      <c r="AT451" s="96"/>
      <c r="AU451" s="96"/>
      <c r="AV451" s="96"/>
      <c r="AW451" s="96"/>
      <c r="AX451" s="96"/>
      <c r="AY451" s="96"/>
      <c r="AZ451" s="96"/>
      <c r="BA451" s="96"/>
      <c r="BB451" s="96"/>
      <c r="BC451" s="96"/>
      <c r="BD451" s="96"/>
      <c r="BE451" s="96"/>
      <c r="BF451" s="96"/>
      <c r="BG451" s="96"/>
      <c r="BH451" s="96"/>
      <c r="BI451" s="96"/>
      <c r="BJ451" s="96"/>
      <c r="BK451" s="96"/>
      <c r="BL451" s="96"/>
      <c r="BM451" s="96"/>
      <c r="BN451" s="96"/>
      <c r="BO451" s="96"/>
      <c r="BP451" s="96"/>
      <c r="BQ451" s="96"/>
      <c r="BR451" s="96"/>
      <c r="BS451" s="96"/>
      <c r="BT451" s="96"/>
      <c r="BU451" s="96"/>
      <c r="BV451" s="96"/>
      <c r="BW451" s="96"/>
      <c r="BX451" s="96"/>
      <c r="BY451" s="96"/>
      <c r="BZ451" s="96"/>
      <c r="CA451" s="96"/>
      <c r="CB451" s="96"/>
      <c r="CC451" s="96"/>
      <c r="CD451" s="96"/>
    </row>
    <row r="452" spans="1:82" s="97" customFormat="1" ht="25.5">
      <c r="A452" s="42" t="s">
        <v>1176</v>
      </c>
      <c r="B452" s="42" t="s">
        <v>177</v>
      </c>
      <c r="C452" s="42" t="s">
        <v>1177</v>
      </c>
      <c r="D452" s="98" t="s">
        <v>1178</v>
      </c>
      <c r="E452" s="99" t="s">
        <v>185</v>
      </c>
      <c r="F452" s="42">
        <v>1</v>
      </c>
      <c r="G452" s="100">
        <f t="shared" si="66"/>
        <v>0.26369999999999999</v>
      </c>
      <c r="H452" s="101">
        <v>0</v>
      </c>
      <c r="I452" s="43">
        <f t="shared" si="67"/>
        <v>0</v>
      </c>
      <c r="J452" s="43">
        <f t="shared" si="68"/>
        <v>0</v>
      </c>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5"/>
      <c r="AL452" s="95"/>
      <c r="AM452" s="96"/>
      <c r="AN452" s="96"/>
      <c r="AO452" s="96"/>
      <c r="AP452" s="96"/>
      <c r="AQ452" s="96"/>
      <c r="AR452" s="96"/>
      <c r="AS452" s="96"/>
      <c r="AT452" s="96"/>
      <c r="AU452" s="96"/>
      <c r="AV452" s="96"/>
      <c r="AW452" s="96"/>
      <c r="AX452" s="96"/>
      <c r="AY452" s="96"/>
      <c r="AZ452" s="96"/>
      <c r="BA452" s="96"/>
      <c r="BB452" s="96"/>
      <c r="BC452" s="96"/>
      <c r="BD452" s="96"/>
      <c r="BE452" s="96"/>
      <c r="BF452" s="96"/>
      <c r="BG452" s="96"/>
      <c r="BH452" s="96"/>
      <c r="BI452" s="96"/>
      <c r="BJ452" s="96"/>
      <c r="BK452" s="96"/>
      <c r="BL452" s="96"/>
      <c r="BM452" s="96"/>
      <c r="BN452" s="96"/>
      <c r="BO452" s="96"/>
      <c r="BP452" s="96"/>
      <c r="BQ452" s="96"/>
      <c r="BR452" s="96"/>
      <c r="BS452" s="96"/>
      <c r="BT452" s="96"/>
      <c r="BU452" s="96"/>
      <c r="BV452" s="96"/>
      <c r="BW452" s="96"/>
      <c r="BX452" s="96"/>
      <c r="BY452" s="96"/>
      <c r="BZ452" s="96"/>
      <c r="CA452" s="96"/>
      <c r="CB452" s="96"/>
      <c r="CC452" s="96"/>
      <c r="CD452" s="96"/>
    </row>
    <row r="453" spans="1:82" s="97" customFormat="1" ht="38.25">
      <c r="A453" s="42" t="s">
        <v>1179</v>
      </c>
      <c r="B453" s="42" t="s">
        <v>177</v>
      </c>
      <c r="C453" s="42" t="s">
        <v>1180</v>
      </c>
      <c r="D453" s="98" t="s">
        <v>1181</v>
      </c>
      <c r="E453" s="99" t="s">
        <v>185</v>
      </c>
      <c r="F453" s="42">
        <v>21</v>
      </c>
      <c r="G453" s="100">
        <f t="shared" si="66"/>
        <v>0.26369999999999999</v>
      </c>
      <c r="H453" s="101">
        <v>0</v>
      </c>
      <c r="I453" s="43">
        <f t="shared" si="67"/>
        <v>0</v>
      </c>
      <c r="J453" s="43">
        <f t="shared" si="68"/>
        <v>0</v>
      </c>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L453" s="95"/>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6"/>
      <c r="BL453" s="96"/>
      <c r="BM453" s="96"/>
      <c r="BN453" s="96"/>
      <c r="BO453" s="96"/>
      <c r="BP453" s="96"/>
      <c r="BQ453" s="96"/>
      <c r="BR453" s="96"/>
      <c r="BS453" s="96"/>
      <c r="BT453" s="96"/>
      <c r="BU453" s="96"/>
      <c r="BV453" s="96"/>
      <c r="BW453" s="96"/>
      <c r="BX453" s="96"/>
      <c r="BY453" s="96"/>
      <c r="BZ453" s="96"/>
      <c r="CA453" s="96"/>
      <c r="CB453" s="96"/>
      <c r="CC453" s="96"/>
      <c r="CD453" s="96"/>
    </row>
    <row r="454" spans="1:82" s="97" customFormat="1" ht="38.25">
      <c r="A454" s="42" t="s">
        <v>1182</v>
      </c>
      <c r="B454" s="42" t="s">
        <v>177</v>
      </c>
      <c r="C454" s="42" t="s">
        <v>1183</v>
      </c>
      <c r="D454" s="98" t="s">
        <v>1184</v>
      </c>
      <c r="E454" s="99" t="s">
        <v>185</v>
      </c>
      <c r="F454" s="42">
        <v>1</v>
      </c>
      <c r="G454" s="100">
        <f t="shared" si="66"/>
        <v>0.26369999999999999</v>
      </c>
      <c r="H454" s="101">
        <v>0</v>
      </c>
      <c r="I454" s="43">
        <f t="shared" si="67"/>
        <v>0</v>
      </c>
      <c r="J454" s="43">
        <f t="shared" si="68"/>
        <v>0</v>
      </c>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6"/>
      <c r="AN454" s="96"/>
      <c r="AO454" s="96"/>
      <c r="AP454" s="96"/>
      <c r="AQ454" s="96"/>
      <c r="AR454" s="96"/>
      <c r="AS454" s="96"/>
      <c r="AT454" s="96"/>
      <c r="AU454" s="96"/>
      <c r="AV454" s="96"/>
      <c r="AW454" s="96"/>
      <c r="AX454" s="96"/>
      <c r="AY454" s="96"/>
      <c r="AZ454" s="96"/>
      <c r="BA454" s="96"/>
      <c r="BB454" s="96"/>
      <c r="BC454" s="96"/>
      <c r="BD454" s="96"/>
      <c r="BE454" s="96"/>
      <c r="BF454" s="96"/>
      <c r="BG454" s="96"/>
      <c r="BH454" s="96"/>
      <c r="BI454" s="96"/>
      <c r="BJ454" s="96"/>
      <c r="BK454" s="96"/>
      <c r="BL454" s="96"/>
      <c r="BM454" s="96"/>
      <c r="BN454" s="96"/>
      <c r="BO454" s="96"/>
      <c r="BP454" s="96"/>
      <c r="BQ454" s="96"/>
      <c r="BR454" s="96"/>
      <c r="BS454" s="96"/>
      <c r="BT454" s="96"/>
      <c r="BU454" s="96"/>
      <c r="BV454" s="96"/>
      <c r="BW454" s="96"/>
      <c r="BX454" s="96"/>
      <c r="BY454" s="96"/>
      <c r="BZ454" s="96"/>
      <c r="CA454" s="96"/>
      <c r="CB454" s="96"/>
      <c r="CC454" s="96"/>
      <c r="CD454" s="96"/>
    </row>
    <row r="455" spans="1:82" s="97" customFormat="1" ht="38.25">
      <c r="A455" s="42" t="s">
        <v>1185</v>
      </c>
      <c r="B455" s="42" t="s">
        <v>177</v>
      </c>
      <c r="C455" s="42" t="s">
        <v>1186</v>
      </c>
      <c r="D455" s="98" t="s">
        <v>1187</v>
      </c>
      <c r="E455" s="99" t="s">
        <v>185</v>
      </c>
      <c r="F455" s="42">
        <v>4</v>
      </c>
      <c r="G455" s="100">
        <f t="shared" si="66"/>
        <v>0.26369999999999999</v>
      </c>
      <c r="H455" s="101">
        <v>0</v>
      </c>
      <c r="I455" s="43">
        <f t="shared" si="67"/>
        <v>0</v>
      </c>
      <c r="J455" s="43">
        <f t="shared" si="68"/>
        <v>0</v>
      </c>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L455" s="95"/>
      <c r="AM455" s="96"/>
      <c r="AN455" s="96"/>
      <c r="AO455" s="96"/>
      <c r="AP455" s="96"/>
      <c r="AQ455" s="96"/>
      <c r="AR455" s="96"/>
      <c r="AS455" s="96"/>
      <c r="AT455" s="96"/>
      <c r="AU455" s="96"/>
      <c r="AV455" s="96"/>
      <c r="AW455" s="96"/>
      <c r="AX455" s="96"/>
      <c r="AY455" s="96"/>
      <c r="AZ455" s="96"/>
      <c r="BA455" s="96"/>
      <c r="BB455" s="96"/>
      <c r="BC455" s="96"/>
      <c r="BD455" s="96"/>
      <c r="BE455" s="96"/>
      <c r="BF455" s="96"/>
      <c r="BG455" s="96"/>
      <c r="BH455" s="96"/>
      <c r="BI455" s="96"/>
      <c r="BJ455" s="96"/>
      <c r="BK455" s="96"/>
      <c r="BL455" s="96"/>
      <c r="BM455" s="96"/>
      <c r="BN455" s="96"/>
      <c r="BO455" s="96"/>
      <c r="BP455" s="96"/>
      <c r="BQ455" s="96"/>
      <c r="BR455" s="96"/>
      <c r="BS455" s="96"/>
      <c r="BT455" s="96"/>
      <c r="BU455" s="96"/>
      <c r="BV455" s="96"/>
      <c r="BW455" s="96"/>
      <c r="BX455" s="96"/>
      <c r="BY455" s="96"/>
      <c r="BZ455" s="96"/>
      <c r="CA455" s="96"/>
      <c r="CB455" s="96"/>
      <c r="CC455" s="96"/>
      <c r="CD455" s="96"/>
    </row>
    <row r="456" spans="1:82" s="97" customFormat="1" ht="38.25">
      <c r="A456" s="42" t="s">
        <v>1188</v>
      </c>
      <c r="B456" s="42" t="s">
        <v>177</v>
      </c>
      <c r="C456" s="42" t="s">
        <v>1189</v>
      </c>
      <c r="D456" s="98" t="s">
        <v>1190</v>
      </c>
      <c r="E456" s="99" t="s">
        <v>222</v>
      </c>
      <c r="F456" s="42">
        <v>144.09</v>
      </c>
      <c r="G456" s="100">
        <f t="shared" si="66"/>
        <v>0.26369999999999999</v>
      </c>
      <c r="H456" s="101">
        <v>0</v>
      </c>
      <c r="I456" s="43">
        <f t="shared" si="67"/>
        <v>0</v>
      </c>
      <c r="J456" s="43">
        <f t="shared" si="68"/>
        <v>0</v>
      </c>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5"/>
      <c r="AL456" s="95"/>
      <c r="AM456" s="96"/>
      <c r="AN456" s="96"/>
      <c r="AO456" s="96"/>
      <c r="AP456" s="96"/>
      <c r="AQ456" s="96"/>
      <c r="AR456" s="96"/>
      <c r="AS456" s="96"/>
      <c r="AT456" s="96"/>
      <c r="AU456" s="96"/>
      <c r="AV456" s="96"/>
      <c r="AW456" s="96"/>
      <c r="AX456" s="96"/>
      <c r="AY456" s="96"/>
      <c r="AZ456" s="96"/>
      <c r="BA456" s="96"/>
      <c r="BB456" s="96"/>
      <c r="BC456" s="96"/>
      <c r="BD456" s="96"/>
      <c r="BE456" s="96"/>
      <c r="BF456" s="96"/>
      <c r="BG456" s="96"/>
      <c r="BH456" s="96"/>
      <c r="BI456" s="96"/>
      <c r="BJ456" s="96"/>
      <c r="BK456" s="96"/>
      <c r="BL456" s="96"/>
      <c r="BM456" s="96"/>
      <c r="BN456" s="96"/>
      <c r="BO456" s="96"/>
      <c r="BP456" s="96"/>
      <c r="BQ456" s="96"/>
      <c r="BR456" s="96"/>
      <c r="BS456" s="96"/>
      <c r="BT456" s="96"/>
      <c r="BU456" s="96"/>
      <c r="BV456" s="96"/>
      <c r="BW456" s="96"/>
      <c r="BX456" s="96"/>
      <c r="BY456" s="96"/>
      <c r="BZ456" s="96"/>
      <c r="CA456" s="96"/>
      <c r="CB456" s="96"/>
      <c r="CC456" s="96"/>
      <c r="CD456" s="96"/>
    </row>
    <row r="457" spans="1:82" s="97" customFormat="1" ht="38.25">
      <c r="A457" s="42" t="s">
        <v>1191</v>
      </c>
      <c r="B457" s="42" t="s">
        <v>177</v>
      </c>
      <c r="C457" s="42" t="s">
        <v>1192</v>
      </c>
      <c r="D457" s="98" t="s">
        <v>1193</v>
      </c>
      <c r="E457" s="99" t="s">
        <v>222</v>
      </c>
      <c r="F457" s="42">
        <v>3.23</v>
      </c>
      <c r="G457" s="100">
        <f t="shared" si="66"/>
        <v>0.26369999999999999</v>
      </c>
      <c r="H457" s="101">
        <v>0</v>
      </c>
      <c r="I457" s="43">
        <f t="shared" si="67"/>
        <v>0</v>
      </c>
      <c r="J457" s="43">
        <f t="shared" si="68"/>
        <v>0</v>
      </c>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5"/>
      <c r="AL457" s="95"/>
      <c r="AM457" s="96"/>
      <c r="AN457" s="96"/>
      <c r="AO457" s="96"/>
      <c r="AP457" s="96"/>
      <c r="AQ457" s="96"/>
      <c r="AR457" s="96"/>
      <c r="AS457" s="96"/>
      <c r="AT457" s="96"/>
      <c r="AU457" s="96"/>
      <c r="AV457" s="96"/>
      <c r="AW457" s="96"/>
      <c r="AX457" s="96"/>
      <c r="AY457" s="96"/>
      <c r="AZ457" s="96"/>
      <c r="BA457" s="96"/>
      <c r="BB457" s="96"/>
      <c r="BC457" s="96"/>
      <c r="BD457" s="96"/>
      <c r="BE457" s="96"/>
      <c r="BF457" s="96"/>
      <c r="BG457" s="96"/>
      <c r="BH457" s="96"/>
      <c r="BI457" s="96"/>
      <c r="BJ457" s="96"/>
      <c r="BK457" s="96"/>
      <c r="BL457" s="96"/>
      <c r="BM457" s="96"/>
      <c r="BN457" s="96"/>
      <c r="BO457" s="96"/>
      <c r="BP457" s="96"/>
      <c r="BQ457" s="96"/>
      <c r="BR457" s="96"/>
      <c r="BS457" s="96"/>
      <c r="BT457" s="96"/>
      <c r="BU457" s="96"/>
      <c r="BV457" s="96"/>
      <c r="BW457" s="96"/>
      <c r="BX457" s="96"/>
      <c r="BY457" s="96"/>
      <c r="BZ457" s="96"/>
      <c r="CA457" s="96"/>
      <c r="CB457" s="96"/>
      <c r="CC457" s="96"/>
      <c r="CD457" s="96"/>
    </row>
    <row r="458" spans="1:82" s="97" customFormat="1" ht="38.25">
      <c r="A458" s="42" t="s">
        <v>1194</v>
      </c>
      <c r="B458" s="42" t="s">
        <v>177</v>
      </c>
      <c r="C458" s="42" t="s">
        <v>1195</v>
      </c>
      <c r="D458" s="98" t="s">
        <v>1196</v>
      </c>
      <c r="E458" s="99" t="s">
        <v>185</v>
      </c>
      <c r="F458" s="42">
        <v>2</v>
      </c>
      <c r="G458" s="100">
        <f t="shared" si="66"/>
        <v>0.26369999999999999</v>
      </c>
      <c r="H458" s="101">
        <v>0</v>
      </c>
      <c r="I458" s="43">
        <f t="shared" si="67"/>
        <v>0</v>
      </c>
      <c r="J458" s="43">
        <f t="shared" si="68"/>
        <v>0</v>
      </c>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L458" s="95"/>
      <c r="AM458" s="96"/>
      <c r="AN458" s="96"/>
      <c r="AO458" s="96"/>
      <c r="AP458" s="96"/>
      <c r="AQ458" s="96"/>
      <c r="AR458" s="96"/>
      <c r="AS458" s="96"/>
      <c r="AT458" s="96"/>
      <c r="AU458" s="96"/>
      <c r="AV458" s="96"/>
      <c r="AW458" s="96"/>
      <c r="AX458" s="96"/>
      <c r="AY458" s="96"/>
      <c r="AZ458" s="96"/>
      <c r="BA458" s="96"/>
      <c r="BB458" s="96"/>
      <c r="BC458" s="96"/>
      <c r="BD458" s="96"/>
      <c r="BE458" s="96"/>
      <c r="BF458" s="96"/>
      <c r="BG458" s="96"/>
      <c r="BH458" s="96"/>
      <c r="BI458" s="96"/>
      <c r="BJ458" s="96"/>
      <c r="BK458" s="96"/>
      <c r="BL458" s="96"/>
      <c r="BM458" s="96"/>
      <c r="BN458" s="96"/>
      <c r="BO458" s="96"/>
      <c r="BP458" s="96"/>
      <c r="BQ458" s="96"/>
      <c r="BR458" s="96"/>
      <c r="BS458" s="96"/>
      <c r="BT458" s="96"/>
      <c r="BU458" s="96"/>
      <c r="BV458" s="96"/>
      <c r="BW458" s="96"/>
      <c r="BX458" s="96"/>
      <c r="BY458" s="96"/>
      <c r="BZ458" s="96"/>
      <c r="CA458" s="96"/>
      <c r="CB458" s="96"/>
      <c r="CC458" s="96"/>
      <c r="CD458" s="96"/>
    </row>
    <row r="459" spans="1:82" s="97" customFormat="1">
      <c r="A459" s="90"/>
      <c r="B459" s="90"/>
      <c r="C459" s="90" t="s">
        <v>136</v>
      </c>
      <c r="D459" s="91" t="s">
        <v>137</v>
      </c>
      <c r="E459" s="91"/>
      <c r="F459" s="90"/>
      <c r="G459" s="90"/>
      <c r="H459" s="93"/>
      <c r="I459" s="90"/>
      <c r="J459" s="94">
        <f>SUM(J460:J473)</f>
        <v>0</v>
      </c>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L459" s="95"/>
      <c r="AM459" s="96"/>
      <c r="AN459" s="96"/>
      <c r="AO459" s="96"/>
      <c r="AP459" s="96"/>
      <c r="AQ459" s="96"/>
      <c r="AR459" s="96"/>
      <c r="AS459" s="96"/>
      <c r="AT459" s="96"/>
      <c r="AU459" s="96"/>
      <c r="AV459" s="96"/>
      <c r="AW459" s="96"/>
      <c r="AX459" s="96"/>
      <c r="AY459" s="96"/>
      <c r="AZ459" s="96"/>
      <c r="BA459" s="96"/>
      <c r="BB459" s="96"/>
      <c r="BC459" s="96"/>
      <c r="BD459" s="96"/>
      <c r="BE459" s="96"/>
      <c r="BF459" s="96"/>
      <c r="BG459" s="96"/>
      <c r="BH459" s="96"/>
      <c r="BI459" s="96"/>
      <c r="BJ459" s="96"/>
      <c r="BK459" s="96"/>
      <c r="BL459" s="96"/>
      <c r="BM459" s="96"/>
      <c r="BN459" s="96"/>
      <c r="BO459" s="96"/>
      <c r="BP459" s="96"/>
      <c r="BQ459" s="96"/>
      <c r="BR459" s="96"/>
      <c r="BS459" s="96"/>
      <c r="BT459" s="96"/>
      <c r="BU459" s="96"/>
      <c r="BV459" s="96"/>
      <c r="BW459" s="96"/>
      <c r="BX459" s="96"/>
      <c r="BY459" s="96"/>
      <c r="BZ459" s="96"/>
      <c r="CA459" s="96"/>
      <c r="CB459" s="96"/>
      <c r="CC459" s="96"/>
      <c r="CD459" s="96"/>
    </row>
    <row r="460" spans="1:82" s="97" customFormat="1" ht="25.5">
      <c r="A460" s="42" t="s">
        <v>1197</v>
      </c>
      <c r="B460" s="42" t="s">
        <v>470</v>
      </c>
      <c r="C460" s="42" t="s">
        <v>1198</v>
      </c>
      <c r="D460" s="98" t="s">
        <v>1199</v>
      </c>
      <c r="E460" s="99" t="s">
        <v>563</v>
      </c>
      <c r="F460" s="42">
        <v>1</v>
      </c>
      <c r="G460" s="100">
        <f t="shared" ref="G460:G473" si="69">$J$3</f>
        <v>0.26369999999999999</v>
      </c>
      <c r="H460" s="101">
        <v>0</v>
      </c>
      <c r="I460" s="43">
        <f t="shared" ref="I460:I473" si="70">TRUNC((H460+(H460*G460)),2)</f>
        <v>0</v>
      </c>
      <c r="J460" s="43">
        <f t="shared" ref="J460:J473" si="71">TRUNC((F460*I460),2)</f>
        <v>0</v>
      </c>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L460" s="95"/>
      <c r="AM460" s="96"/>
      <c r="AN460" s="96"/>
      <c r="AO460" s="96"/>
      <c r="AP460" s="96"/>
      <c r="AQ460" s="96"/>
      <c r="AR460" s="96"/>
      <c r="AS460" s="96"/>
      <c r="AT460" s="96"/>
      <c r="AU460" s="96"/>
      <c r="AV460" s="96"/>
      <c r="AW460" s="96"/>
      <c r="AX460" s="96"/>
      <c r="AY460" s="96"/>
      <c r="AZ460" s="96"/>
      <c r="BA460" s="96"/>
      <c r="BB460" s="96"/>
      <c r="BC460" s="96"/>
      <c r="BD460" s="96"/>
      <c r="BE460" s="96"/>
      <c r="BF460" s="96"/>
      <c r="BG460" s="96"/>
      <c r="BH460" s="96"/>
      <c r="BI460" s="96"/>
      <c r="BJ460" s="96"/>
      <c r="BK460" s="96"/>
      <c r="BL460" s="96"/>
      <c r="BM460" s="96"/>
      <c r="BN460" s="96"/>
      <c r="BO460" s="96"/>
      <c r="BP460" s="96"/>
      <c r="BQ460" s="96"/>
      <c r="BR460" s="96"/>
      <c r="BS460" s="96"/>
      <c r="BT460" s="96"/>
      <c r="BU460" s="96"/>
      <c r="BV460" s="96"/>
      <c r="BW460" s="96"/>
      <c r="BX460" s="96"/>
      <c r="BY460" s="96"/>
      <c r="BZ460" s="96"/>
      <c r="CA460" s="96"/>
      <c r="CB460" s="96"/>
      <c r="CC460" s="96"/>
      <c r="CD460" s="96"/>
    </row>
    <row r="461" spans="1:82" s="97" customFormat="1" ht="25.5">
      <c r="A461" s="42" t="s">
        <v>1200</v>
      </c>
      <c r="B461" s="42" t="s">
        <v>470</v>
      </c>
      <c r="C461" s="42" t="s">
        <v>1201</v>
      </c>
      <c r="D461" s="98" t="s">
        <v>1202</v>
      </c>
      <c r="E461" s="99" t="s">
        <v>563</v>
      </c>
      <c r="F461" s="42">
        <v>1</v>
      </c>
      <c r="G461" s="100">
        <f t="shared" si="69"/>
        <v>0.26369999999999999</v>
      </c>
      <c r="H461" s="101">
        <v>0</v>
      </c>
      <c r="I461" s="43">
        <f t="shared" si="70"/>
        <v>0</v>
      </c>
      <c r="J461" s="43">
        <f t="shared" si="71"/>
        <v>0</v>
      </c>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L461" s="95"/>
      <c r="AM461" s="96"/>
      <c r="AN461" s="96"/>
      <c r="AO461" s="96"/>
      <c r="AP461" s="96"/>
      <c r="AQ461" s="96"/>
      <c r="AR461" s="96"/>
      <c r="AS461" s="96"/>
      <c r="AT461" s="96"/>
      <c r="AU461" s="96"/>
      <c r="AV461" s="96"/>
      <c r="AW461" s="96"/>
      <c r="AX461" s="96"/>
      <c r="AY461" s="96"/>
      <c r="AZ461" s="96"/>
      <c r="BA461" s="96"/>
      <c r="BB461" s="96"/>
      <c r="BC461" s="96"/>
      <c r="BD461" s="96"/>
      <c r="BE461" s="96"/>
      <c r="BF461" s="96"/>
      <c r="BG461" s="96"/>
      <c r="BH461" s="96"/>
      <c r="BI461" s="96"/>
      <c r="BJ461" s="96"/>
      <c r="BK461" s="96"/>
      <c r="BL461" s="96"/>
      <c r="BM461" s="96"/>
      <c r="BN461" s="96"/>
      <c r="BO461" s="96"/>
      <c r="BP461" s="96"/>
      <c r="BQ461" s="96"/>
      <c r="BR461" s="96"/>
      <c r="BS461" s="96"/>
      <c r="BT461" s="96"/>
      <c r="BU461" s="96"/>
      <c r="BV461" s="96"/>
      <c r="BW461" s="96"/>
      <c r="BX461" s="96"/>
      <c r="BY461" s="96"/>
      <c r="BZ461" s="96"/>
      <c r="CA461" s="96"/>
      <c r="CB461" s="96"/>
      <c r="CC461" s="96"/>
      <c r="CD461" s="96"/>
    </row>
    <row r="462" spans="1:82" s="97" customFormat="1">
      <c r="A462" s="42" t="s">
        <v>1203</v>
      </c>
      <c r="B462" s="42" t="s">
        <v>639</v>
      </c>
      <c r="C462" s="42" t="s">
        <v>1204</v>
      </c>
      <c r="D462" s="98" t="s">
        <v>1205</v>
      </c>
      <c r="E462" s="99" t="s">
        <v>185</v>
      </c>
      <c r="F462" s="42">
        <v>5</v>
      </c>
      <c r="G462" s="100">
        <f t="shared" si="69"/>
        <v>0.26369999999999999</v>
      </c>
      <c r="H462" s="101">
        <v>0</v>
      </c>
      <c r="I462" s="43">
        <f t="shared" si="70"/>
        <v>0</v>
      </c>
      <c r="J462" s="43">
        <f t="shared" si="71"/>
        <v>0</v>
      </c>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6"/>
      <c r="AN462" s="96"/>
      <c r="AO462" s="96"/>
      <c r="AP462" s="96"/>
      <c r="AQ462" s="96"/>
      <c r="AR462" s="96"/>
      <c r="AS462" s="96"/>
      <c r="AT462" s="96"/>
      <c r="AU462" s="96"/>
      <c r="AV462" s="96"/>
      <c r="AW462" s="96"/>
      <c r="AX462" s="96"/>
      <c r="AY462" s="96"/>
      <c r="AZ462" s="96"/>
      <c r="BA462" s="96"/>
      <c r="BB462" s="96"/>
      <c r="BC462" s="96"/>
      <c r="BD462" s="96"/>
      <c r="BE462" s="96"/>
      <c r="BF462" s="96"/>
      <c r="BG462" s="96"/>
      <c r="BH462" s="96"/>
      <c r="BI462" s="96"/>
      <c r="BJ462" s="96"/>
      <c r="BK462" s="96"/>
      <c r="BL462" s="96"/>
      <c r="BM462" s="96"/>
      <c r="BN462" s="96"/>
      <c r="BO462" s="96"/>
      <c r="BP462" s="96"/>
      <c r="BQ462" s="96"/>
      <c r="BR462" s="96"/>
      <c r="BS462" s="96"/>
      <c r="BT462" s="96"/>
      <c r="BU462" s="96"/>
      <c r="BV462" s="96"/>
      <c r="BW462" s="96"/>
      <c r="BX462" s="96"/>
      <c r="BY462" s="96"/>
      <c r="BZ462" s="96"/>
      <c r="CA462" s="96"/>
      <c r="CB462" s="96"/>
      <c r="CC462" s="96"/>
      <c r="CD462" s="96"/>
    </row>
    <row r="463" spans="1:82" s="97" customFormat="1" ht="38.25">
      <c r="A463" s="42" t="s">
        <v>1206</v>
      </c>
      <c r="B463" s="42" t="s">
        <v>177</v>
      </c>
      <c r="C463" s="42" t="s">
        <v>1207</v>
      </c>
      <c r="D463" s="98" t="s">
        <v>1208</v>
      </c>
      <c r="E463" s="99" t="s">
        <v>185</v>
      </c>
      <c r="F463" s="42">
        <v>3</v>
      </c>
      <c r="G463" s="100">
        <f t="shared" si="69"/>
        <v>0.26369999999999999</v>
      </c>
      <c r="H463" s="101">
        <v>0</v>
      </c>
      <c r="I463" s="43">
        <f t="shared" si="70"/>
        <v>0</v>
      </c>
      <c r="J463" s="43">
        <f t="shared" si="71"/>
        <v>0</v>
      </c>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6"/>
      <c r="AN463" s="96"/>
      <c r="AO463" s="96"/>
      <c r="AP463" s="96"/>
      <c r="AQ463" s="96"/>
      <c r="AR463" s="96"/>
      <c r="AS463" s="96"/>
      <c r="AT463" s="96"/>
      <c r="AU463" s="96"/>
      <c r="AV463" s="96"/>
      <c r="AW463" s="96"/>
      <c r="AX463" s="96"/>
      <c r="AY463" s="96"/>
      <c r="AZ463" s="96"/>
      <c r="BA463" s="96"/>
      <c r="BB463" s="96"/>
      <c r="BC463" s="96"/>
      <c r="BD463" s="96"/>
      <c r="BE463" s="96"/>
      <c r="BF463" s="96"/>
      <c r="BG463" s="96"/>
      <c r="BH463" s="96"/>
      <c r="BI463" s="96"/>
      <c r="BJ463" s="96"/>
      <c r="BK463" s="96"/>
      <c r="BL463" s="96"/>
      <c r="BM463" s="96"/>
      <c r="BN463" s="96"/>
      <c r="BO463" s="96"/>
      <c r="BP463" s="96"/>
      <c r="BQ463" s="96"/>
      <c r="BR463" s="96"/>
      <c r="BS463" s="96"/>
      <c r="BT463" s="96"/>
      <c r="BU463" s="96"/>
      <c r="BV463" s="96"/>
      <c r="BW463" s="96"/>
      <c r="BX463" s="96"/>
      <c r="BY463" s="96"/>
      <c r="BZ463" s="96"/>
      <c r="CA463" s="96"/>
      <c r="CB463" s="96"/>
      <c r="CC463" s="96"/>
      <c r="CD463" s="96"/>
    </row>
    <row r="464" spans="1:82" s="97" customFormat="1" ht="38.25">
      <c r="A464" s="42" t="s">
        <v>1209</v>
      </c>
      <c r="B464" s="42" t="s">
        <v>177</v>
      </c>
      <c r="C464" s="42" t="s">
        <v>1210</v>
      </c>
      <c r="D464" s="98" t="s">
        <v>1211</v>
      </c>
      <c r="E464" s="99" t="s">
        <v>222</v>
      </c>
      <c r="F464" s="42">
        <v>11</v>
      </c>
      <c r="G464" s="100">
        <f t="shared" si="69"/>
        <v>0.26369999999999999</v>
      </c>
      <c r="H464" s="101">
        <v>0</v>
      </c>
      <c r="I464" s="43">
        <f t="shared" si="70"/>
        <v>0</v>
      </c>
      <c r="J464" s="43">
        <f t="shared" si="71"/>
        <v>0</v>
      </c>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6"/>
      <c r="AN464" s="96"/>
      <c r="AO464" s="96"/>
      <c r="AP464" s="96"/>
      <c r="AQ464" s="96"/>
      <c r="AR464" s="96"/>
      <c r="AS464" s="96"/>
      <c r="AT464" s="96"/>
      <c r="AU464" s="96"/>
      <c r="AV464" s="96"/>
      <c r="AW464" s="96"/>
      <c r="AX464" s="96"/>
      <c r="AY464" s="96"/>
      <c r="AZ464" s="96"/>
      <c r="BA464" s="96"/>
      <c r="BB464" s="96"/>
      <c r="BC464" s="96"/>
      <c r="BD464" s="96"/>
      <c r="BE464" s="96"/>
      <c r="BF464" s="96"/>
      <c r="BG464" s="96"/>
      <c r="BH464" s="96"/>
      <c r="BI464" s="96"/>
      <c r="BJ464" s="96"/>
      <c r="BK464" s="96"/>
      <c r="BL464" s="96"/>
      <c r="BM464" s="96"/>
      <c r="BN464" s="96"/>
      <c r="BO464" s="96"/>
      <c r="BP464" s="96"/>
      <c r="BQ464" s="96"/>
      <c r="BR464" s="96"/>
      <c r="BS464" s="96"/>
      <c r="BT464" s="96"/>
      <c r="BU464" s="96"/>
      <c r="BV464" s="96"/>
      <c r="BW464" s="96"/>
      <c r="BX464" s="96"/>
      <c r="BY464" s="96"/>
      <c r="BZ464" s="96"/>
      <c r="CA464" s="96"/>
      <c r="CB464" s="96"/>
      <c r="CC464" s="96"/>
      <c r="CD464" s="96"/>
    </row>
    <row r="465" spans="1:82" s="97" customFormat="1" ht="38.25">
      <c r="A465" s="42" t="s">
        <v>1212</v>
      </c>
      <c r="B465" s="42" t="s">
        <v>182</v>
      </c>
      <c r="C465" s="42" t="s">
        <v>1213</v>
      </c>
      <c r="D465" s="98" t="s">
        <v>1214</v>
      </c>
      <c r="E465" s="99" t="s">
        <v>185</v>
      </c>
      <c r="F465" s="42">
        <v>4</v>
      </c>
      <c r="G465" s="100">
        <f t="shared" si="69"/>
        <v>0.26369999999999999</v>
      </c>
      <c r="H465" s="101">
        <v>0</v>
      </c>
      <c r="I465" s="43">
        <f t="shared" si="70"/>
        <v>0</v>
      </c>
      <c r="J465" s="43">
        <f t="shared" si="71"/>
        <v>0</v>
      </c>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L465" s="95"/>
      <c r="AM465" s="96"/>
      <c r="AN465" s="96"/>
      <c r="AO465" s="96"/>
      <c r="AP465" s="96"/>
      <c r="AQ465" s="96"/>
      <c r="AR465" s="96"/>
      <c r="AS465" s="96"/>
      <c r="AT465" s="96"/>
      <c r="AU465" s="96"/>
      <c r="AV465" s="96"/>
      <c r="AW465" s="96"/>
      <c r="AX465" s="96"/>
      <c r="AY465" s="96"/>
      <c r="AZ465" s="96"/>
      <c r="BA465" s="96"/>
      <c r="BB465" s="96"/>
      <c r="BC465" s="96"/>
      <c r="BD465" s="96"/>
      <c r="BE465" s="96"/>
      <c r="BF465" s="96"/>
      <c r="BG465" s="96"/>
      <c r="BH465" s="96"/>
      <c r="BI465" s="96"/>
      <c r="BJ465" s="96"/>
      <c r="BK465" s="96"/>
      <c r="BL465" s="96"/>
      <c r="BM465" s="96"/>
      <c r="BN465" s="96"/>
      <c r="BO465" s="96"/>
      <c r="BP465" s="96"/>
      <c r="BQ465" s="96"/>
      <c r="BR465" s="96"/>
      <c r="BS465" s="96"/>
      <c r="BT465" s="96"/>
      <c r="BU465" s="96"/>
      <c r="BV465" s="96"/>
      <c r="BW465" s="96"/>
      <c r="BX465" s="96"/>
      <c r="BY465" s="96"/>
      <c r="BZ465" s="96"/>
      <c r="CA465" s="96"/>
      <c r="CB465" s="96"/>
      <c r="CC465" s="96"/>
      <c r="CD465" s="96"/>
    </row>
    <row r="466" spans="1:82" s="97" customFormat="1" ht="38.25">
      <c r="A466" s="42" t="s">
        <v>1215</v>
      </c>
      <c r="B466" s="42" t="s">
        <v>182</v>
      </c>
      <c r="C466" s="42" t="s">
        <v>1216</v>
      </c>
      <c r="D466" s="98" t="s">
        <v>1217</v>
      </c>
      <c r="E466" s="99" t="s">
        <v>185</v>
      </c>
      <c r="F466" s="42">
        <v>1</v>
      </c>
      <c r="G466" s="100">
        <f t="shared" si="69"/>
        <v>0.26369999999999999</v>
      </c>
      <c r="H466" s="101">
        <v>0</v>
      </c>
      <c r="I466" s="43">
        <f t="shared" si="70"/>
        <v>0</v>
      </c>
      <c r="J466" s="43">
        <f t="shared" si="71"/>
        <v>0</v>
      </c>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L466" s="95"/>
      <c r="AM466" s="96"/>
      <c r="AN466" s="96"/>
      <c r="AO466" s="96"/>
      <c r="AP466" s="96"/>
      <c r="AQ466" s="96"/>
      <c r="AR466" s="96"/>
      <c r="AS466" s="96"/>
      <c r="AT466" s="96"/>
      <c r="AU466" s="96"/>
      <c r="AV466" s="96"/>
      <c r="AW466" s="96"/>
      <c r="AX466" s="96"/>
      <c r="AY466" s="96"/>
      <c r="AZ466" s="96"/>
      <c r="BA466" s="96"/>
      <c r="BB466" s="96"/>
      <c r="BC466" s="96"/>
      <c r="BD466" s="96"/>
      <c r="BE466" s="96"/>
      <c r="BF466" s="96"/>
      <c r="BG466" s="96"/>
      <c r="BH466" s="96"/>
      <c r="BI466" s="96"/>
      <c r="BJ466" s="96"/>
      <c r="BK466" s="96"/>
      <c r="BL466" s="96"/>
      <c r="BM466" s="96"/>
      <c r="BN466" s="96"/>
      <c r="BO466" s="96"/>
      <c r="BP466" s="96"/>
      <c r="BQ466" s="96"/>
      <c r="BR466" s="96"/>
      <c r="BS466" s="96"/>
      <c r="BT466" s="96"/>
      <c r="BU466" s="96"/>
      <c r="BV466" s="96"/>
      <c r="BW466" s="96"/>
      <c r="BX466" s="96"/>
      <c r="BY466" s="96"/>
      <c r="BZ466" s="96"/>
      <c r="CA466" s="96"/>
      <c r="CB466" s="96"/>
      <c r="CC466" s="96"/>
      <c r="CD466" s="96"/>
    </row>
    <row r="467" spans="1:82" s="97" customFormat="1">
      <c r="A467" s="42" t="s">
        <v>1218</v>
      </c>
      <c r="B467" s="42" t="s">
        <v>639</v>
      </c>
      <c r="C467" s="42" t="s">
        <v>1219</v>
      </c>
      <c r="D467" s="98" t="s">
        <v>1220</v>
      </c>
      <c r="E467" s="99" t="s">
        <v>185</v>
      </c>
      <c r="F467" s="42">
        <v>3</v>
      </c>
      <c r="G467" s="100">
        <f t="shared" si="69"/>
        <v>0.26369999999999999</v>
      </c>
      <c r="H467" s="101">
        <v>0</v>
      </c>
      <c r="I467" s="43">
        <f t="shared" si="70"/>
        <v>0</v>
      </c>
      <c r="J467" s="43">
        <f t="shared" si="71"/>
        <v>0</v>
      </c>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L467" s="95"/>
      <c r="AM467" s="96"/>
      <c r="AN467" s="96"/>
      <c r="AO467" s="96"/>
      <c r="AP467" s="96"/>
      <c r="AQ467" s="96"/>
      <c r="AR467" s="96"/>
      <c r="AS467" s="96"/>
      <c r="AT467" s="96"/>
      <c r="AU467" s="96"/>
      <c r="AV467" s="96"/>
      <c r="AW467" s="96"/>
      <c r="AX467" s="96"/>
      <c r="AY467" s="96"/>
      <c r="AZ467" s="96"/>
      <c r="BA467" s="96"/>
      <c r="BB467" s="96"/>
      <c r="BC467" s="96"/>
      <c r="BD467" s="96"/>
      <c r="BE467" s="96"/>
      <c r="BF467" s="96"/>
      <c r="BG467" s="96"/>
      <c r="BH467" s="96"/>
      <c r="BI467" s="96"/>
      <c r="BJ467" s="96"/>
      <c r="BK467" s="96"/>
      <c r="BL467" s="96"/>
      <c r="BM467" s="96"/>
      <c r="BN467" s="96"/>
      <c r="BO467" s="96"/>
      <c r="BP467" s="96"/>
      <c r="BQ467" s="96"/>
      <c r="BR467" s="96"/>
      <c r="BS467" s="96"/>
      <c r="BT467" s="96"/>
      <c r="BU467" s="96"/>
      <c r="BV467" s="96"/>
      <c r="BW467" s="96"/>
      <c r="BX467" s="96"/>
      <c r="BY467" s="96"/>
      <c r="BZ467" s="96"/>
      <c r="CA467" s="96"/>
      <c r="CB467" s="96"/>
      <c r="CC467" s="96"/>
      <c r="CD467" s="96"/>
    </row>
    <row r="468" spans="1:82" s="97" customFormat="1" ht="38.25">
      <c r="A468" s="42" t="s">
        <v>1221</v>
      </c>
      <c r="B468" s="42" t="s">
        <v>177</v>
      </c>
      <c r="C468" s="42" t="s">
        <v>1222</v>
      </c>
      <c r="D468" s="98" t="s">
        <v>1223</v>
      </c>
      <c r="E468" s="99" t="s">
        <v>185</v>
      </c>
      <c r="F468" s="42">
        <v>1</v>
      </c>
      <c r="G468" s="100">
        <f t="shared" si="69"/>
        <v>0.26369999999999999</v>
      </c>
      <c r="H468" s="101">
        <v>0</v>
      </c>
      <c r="I468" s="43">
        <f t="shared" si="70"/>
        <v>0</v>
      </c>
      <c r="J468" s="43">
        <f t="shared" si="71"/>
        <v>0</v>
      </c>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L468" s="95"/>
      <c r="AM468" s="96"/>
      <c r="AN468" s="96"/>
      <c r="AO468" s="96"/>
      <c r="AP468" s="96"/>
      <c r="AQ468" s="96"/>
      <c r="AR468" s="96"/>
      <c r="AS468" s="96"/>
      <c r="AT468" s="96"/>
      <c r="AU468" s="96"/>
      <c r="AV468" s="96"/>
      <c r="AW468" s="96"/>
      <c r="AX468" s="96"/>
      <c r="AY468" s="96"/>
      <c r="AZ468" s="96"/>
      <c r="BA468" s="96"/>
      <c r="BB468" s="96"/>
      <c r="BC468" s="96"/>
      <c r="BD468" s="96"/>
      <c r="BE468" s="96"/>
      <c r="BF468" s="96"/>
      <c r="BG468" s="96"/>
      <c r="BH468" s="96"/>
      <c r="BI468" s="96"/>
      <c r="BJ468" s="96"/>
      <c r="BK468" s="96"/>
      <c r="BL468" s="96"/>
      <c r="BM468" s="96"/>
      <c r="BN468" s="96"/>
      <c r="BO468" s="96"/>
      <c r="BP468" s="96"/>
      <c r="BQ468" s="96"/>
      <c r="BR468" s="96"/>
      <c r="BS468" s="96"/>
      <c r="BT468" s="96"/>
      <c r="BU468" s="96"/>
      <c r="BV468" s="96"/>
      <c r="BW468" s="96"/>
      <c r="BX468" s="96"/>
      <c r="BY468" s="96"/>
      <c r="BZ468" s="96"/>
      <c r="CA468" s="96"/>
      <c r="CB468" s="96"/>
      <c r="CC468" s="96"/>
      <c r="CD468" s="96"/>
    </row>
    <row r="469" spans="1:82" s="97" customFormat="1" ht="38.25">
      <c r="A469" s="42" t="s">
        <v>1224</v>
      </c>
      <c r="B469" s="42" t="s">
        <v>177</v>
      </c>
      <c r="C469" s="42" t="s">
        <v>1225</v>
      </c>
      <c r="D469" s="98" t="s">
        <v>1226</v>
      </c>
      <c r="E469" s="99" t="s">
        <v>185</v>
      </c>
      <c r="F469" s="42">
        <v>6</v>
      </c>
      <c r="G469" s="100">
        <f t="shared" si="69"/>
        <v>0.26369999999999999</v>
      </c>
      <c r="H469" s="101">
        <v>0</v>
      </c>
      <c r="I469" s="43">
        <f t="shared" si="70"/>
        <v>0</v>
      </c>
      <c r="J469" s="43">
        <f t="shared" si="71"/>
        <v>0</v>
      </c>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L469" s="95"/>
      <c r="AM469" s="96"/>
      <c r="AN469" s="96"/>
      <c r="AO469" s="96"/>
      <c r="AP469" s="96"/>
      <c r="AQ469" s="96"/>
      <c r="AR469" s="96"/>
      <c r="AS469" s="96"/>
      <c r="AT469" s="96"/>
      <c r="AU469" s="96"/>
      <c r="AV469" s="96"/>
      <c r="AW469" s="96"/>
      <c r="AX469" s="96"/>
      <c r="AY469" s="96"/>
      <c r="AZ469" s="96"/>
      <c r="BA469" s="96"/>
      <c r="BB469" s="96"/>
      <c r="BC469" s="96"/>
      <c r="BD469" s="96"/>
      <c r="BE469" s="96"/>
      <c r="BF469" s="96"/>
      <c r="BG469" s="96"/>
      <c r="BH469" s="96"/>
      <c r="BI469" s="96"/>
      <c r="BJ469" s="96"/>
      <c r="BK469" s="96"/>
      <c r="BL469" s="96"/>
      <c r="BM469" s="96"/>
      <c r="BN469" s="96"/>
      <c r="BO469" s="96"/>
      <c r="BP469" s="96"/>
      <c r="BQ469" s="96"/>
      <c r="BR469" s="96"/>
      <c r="BS469" s="96"/>
      <c r="BT469" s="96"/>
      <c r="BU469" s="96"/>
      <c r="BV469" s="96"/>
      <c r="BW469" s="96"/>
      <c r="BX469" s="96"/>
      <c r="BY469" s="96"/>
      <c r="BZ469" s="96"/>
      <c r="CA469" s="96"/>
      <c r="CB469" s="96"/>
      <c r="CC469" s="96"/>
      <c r="CD469" s="96"/>
    </row>
    <row r="470" spans="1:82" s="97" customFormat="1" ht="38.25">
      <c r="A470" s="42" t="s">
        <v>1227</v>
      </c>
      <c r="B470" s="42" t="s">
        <v>177</v>
      </c>
      <c r="C470" s="42" t="s">
        <v>1228</v>
      </c>
      <c r="D470" s="98" t="s">
        <v>1229</v>
      </c>
      <c r="E470" s="99" t="s">
        <v>185</v>
      </c>
      <c r="F470" s="42">
        <v>10</v>
      </c>
      <c r="G470" s="100">
        <f t="shared" si="69"/>
        <v>0.26369999999999999</v>
      </c>
      <c r="H470" s="101">
        <v>0</v>
      </c>
      <c r="I470" s="43">
        <f t="shared" si="70"/>
        <v>0</v>
      </c>
      <c r="J470" s="43">
        <f t="shared" si="71"/>
        <v>0</v>
      </c>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L470" s="95"/>
      <c r="AM470" s="96"/>
      <c r="AN470" s="96"/>
      <c r="AO470" s="96"/>
      <c r="AP470" s="96"/>
      <c r="AQ470" s="96"/>
      <c r="AR470" s="96"/>
      <c r="AS470" s="96"/>
      <c r="AT470" s="96"/>
      <c r="AU470" s="96"/>
      <c r="AV470" s="96"/>
      <c r="AW470" s="96"/>
      <c r="AX470" s="96"/>
      <c r="AY470" s="96"/>
      <c r="AZ470" s="96"/>
      <c r="BA470" s="96"/>
      <c r="BB470" s="96"/>
      <c r="BC470" s="96"/>
      <c r="BD470" s="96"/>
      <c r="BE470" s="96"/>
      <c r="BF470" s="96"/>
      <c r="BG470" s="96"/>
      <c r="BH470" s="96"/>
      <c r="BI470" s="96"/>
      <c r="BJ470" s="96"/>
      <c r="BK470" s="96"/>
      <c r="BL470" s="96"/>
      <c r="BM470" s="96"/>
      <c r="BN470" s="96"/>
      <c r="BO470" s="96"/>
      <c r="BP470" s="96"/>
      <c r="BQ470" s="96"/>
      <c r="BR470" s="96"/>
      <c r="BS470" s="96"/>
      <c r="BT470" s="96"/>
      <c r="BU470" s="96"/>
      <c r="BV470" s="96"/>
      <c r="BW470" s="96"/>
      <c r="BX470" s="96"/>
      <c r="BY470" s="96"/>
      <c r="BZ470" s="96"/>
      <c r="CA470" s="96"/>
      <c r="CB470" s="96"/>
      <c r="CC470" s="96"/>
      <c r="CD470" s="96"/>
    </row>
    <row r="471" spans="1:82" s="97" customFormat="1" ht="38.25">
      <c r="A471" s="42" t="s">
        <v>1227</v>
      </c>
      <c r="B471" s="42" t="s">
        <v>177</v>
      </c>
      <c r="C471" s="42" t="s">
        <v>1230</v>
      </c>
      <c r="D471" s="98" t="s">
        <v>1229</v>
      </c>
      <c r="E471" s="99" t="s">
        <v>185</v>
      </c>
      <c r="F471" s="42">
        <v>4</v>
      </c>
      <c r="G471" s="100">
        <f t="shared" si="69"/>
        <v>0.26369999999999999</v>
      </c>
      <c r="H471" s="101">
        <v>0</v>
      </c>
      <c r="I471" s="43">
        <f t="shared" si="70"/>
        <v>0</v>
      </c>
      <c r="J471" s="43">
        <f t="shared" si="71"/>
        <v>0</v>
      </c>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L471" s="95"/>
      <c r="AM471" s="96"/>
      <c r="AN471" s="96"/>
      <c r="AO471" s="96"/>
      <c r="AP471" s="96"/>
      <c r="AQ471" s="96"/>
      <c r="AR471" s="96"/>
      <c r="AS471" s="96"/>
      <c r="AT471" s="96"/>
      <c r="AU471" s="96"/>
      <c r="AV471" s="96"/>
      <c r="AW471" s="96"/>
      <c r="AX471" s="96"/>
      <c r="AY471" s="96"/>
      <c r="AZ471" s="96"/>
      <c r="BA471" s="96"/>
      <c r="BB471" s="96"/>
      <c r="BC471" s="96"/>
      <c r="BD471" s="96"/>
      <c r="BE471" s="96"/>
      <c r="BF471" s="96"/>
      <c r="BG471" s="96"/>
      <c r="BH471" s="96"/>
      <c r="BI471" s="96"/>
      <c r="BJ471" s="96"/>
      <c r="BK471" s="96"/>
      <c r="BL471" s="96"/>
      <c r="BM471" s="96"/>
      <c r="BN471" s="96"/>
      <c r="BO471" s="96"/>
      <c r="BP471" s="96"/>
      <c r="BQ471" s="96"/>
      <c r="BR471" s="96"/>
      <c r="BS471" s="96"/>
      <c r="BT471" s="96"/>
      <c r="BU471" s="96"/>
      <c r="BV471" s="96"/>
      <c r="BW471" s="96"/>
      <c r="BX471" s="96"/>
      <c r="BY471" s="96"/>
      <c r="BZ471" s="96"/>
      <c r="CA471" s="96"/>
      <c r="CB471" s="96"/>
      <c r="CC471" s="96"/>
      <c r="CD471" s="96"/>
    </row>
    <row r="472" spans="1:82" s="97" customFormat="1">
      <c r="A472" s="42" t="s">
        <v>1231</v>
      </c>
      <c r="B472" s="42" t="s">
        <v>639</v>
      </c>
      <c r="C472" s="42" t="s">
        <v>1232</v>
      </c>
      <c r="D472" s="98" t="s">
        <v>1233</v>
      </c>
      <c r="E472" s="99" t="s">
        <v>222</v>
      </c>
      <c r="F472" s="42">
        <v>2.2000000000000002</v>
      </c>
      <c r="G472" s="100">
        <f t="shared" si="69"/>
        <v>0.26369999999999999</v>
      </c>
      <c r="H472" s="101">
        <v>0</v>
      </c>
      <c r="I472" s="43">
        <f t="shared" si="70"/>
        <v>0</v>
      </c>
      <c r="J472" s="43">
        <f t="shared" si="71"/>
        <v>0</v>
      </c>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L472" s="95"/>
      <c r="AM472" s="96"/>
      <c r="AN472" s="96"/>
      <c r="AO472" s="96"/>
      <c r="AP472" s="96"/>
      <c r="AQ472" s="96"/>
      <c r="AR472" s="96"/>
      <c r="AS472" s="96"/>
      <c r="AT472" s="96"/>
      <c r="AU472" s="96"/>
      <c r="AV472" s="96"/>
      <c r="AW472" s="96"/>
      <c r="AX472" s="96"/>
      <c r="AY472" s="96"/>
      <c r="AZ472" s="96"/>
      <c r="BA472" s="96"/>
      <c r="BB472" s="96"/>
      <c r="BC472" s="96"/>
      <c r="BD472" s="96"/>
      <c r="BE472" s="96"/>
      <c r="BF472" s="96"/>
      <c r="BG472" s="96"/>
      <c r="BH472" s="96"/>
      <c r="BI472" s="96"/>
      <c r="BJ472" s="96"/>
      <c r="BK472" s="96"/>
      <c r="BL472" s="96"/>
      <c r="BM472" s="96"/>
      <c r="BN472" s="96"/>
      <c r="BO472" s="96"/>
      <c r="BP472" s="96"/>
      <c r="BQ472" s="96"/>
      <c r="BR472" s="96"/>
      <c r="BS472" s="96"/>
      <c r="BT472" s="96"/>
      <c r="BU472" s="96"/>
      <c r="BV472" s="96"/>
      <c r="BW472" s="96"/>
      <c r="BX472" s="96"/>
      <c r="BY472" s="96"/>
      <c r="BZ472" s="96"/>
      <c r="CA472" s="96"/>
      <c r="CB472" s="96"/>
      <c r="CC472" s="96"/>
      <c r="CD472" s="96"/>
    </row>
    <row r="473" spans="1:82" s="97" customFormat="1">
      <c r="A473" s="42" t="s">
        <v>1234</v>
      </c>
      <c r="B473" s="42" t="s">
        <v>639</v>
      </c>
      <c r="C473" s="42" t="s">
        <v>1235</v>
      </c>
      <c r="D473" s="98" t="s">
        <v>1236</v>
      </c>
      <c r="E473" s="99" t="s">
        <v>222</v>
      </c>
      <c r="F473" s="42">
        <v>11</v>
      </c>
      <c r="G473" s="100">
        <f t="shared" si="69"/>
        <v>0.26369999999999999</v>
      </c>
      <c r="H473" s="101">
        <v>0</v>
      </c>
      <c r="I473" s="43">
        <f t="shared" si="70"/>
        <v>0</v>
      </c>
      <c r="J473" s="43">
        <f t="shared" si="71"/>
        <v>0</v>
      </c>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5"/>
      <c r="AL473" s="95"/>
      <c r="AM473" s="96"/>
      <c r="AN473" s="96"/>
      <c r="AO473" s="96"/>
      <c r="AP473" s="96"/>
      <c r="AQ473" s="96"/>
      <c r="AR473" s="96"/>
      <c r="AS473" s="96"/>
      <c r="AT473" s="96"/>
      <c r="AU473" s="96"/>
      <c r="AV473" s="96"/>
      <c r="AW473" s="96"/>
      <c r="AX473" s="96"/>
      <c r="AY473" s="96"/>
      <c r="AZ473" s="96"/>
      <c r="BA473" s="96"/>
      <c r="BB473" s="96"/>
      <c r="BC473" s="96"/>
      <c r="BD473" s="96"/>
      <c r="BE473" s="96"/>
      <c r="BF473" s="96"/>
      <c r="BG473" s="96"/>
      <c r="BH473" s="96"/>
      <c r="BI473" s="96"/>
      <c r="BJ473" s="96"/>
      <c r="BK473" s="96"/>
      <c r="BL473" s="96"/>
      <c r="BM473" s="96"/>
      <c r="BN473" s="96"/>
      <c r="BO473" s="96"/>
      <c r="BP473" s="96"/>
      <c r="BQ473" s="96"/>
      <c r="BR473" s="96"/>
      <c r="BS473" s="96"/>
      <c r="BT473" s="96"/>
      <c r="BU473" s="96"/>
      <c r="BV473" s="96"/>
      <c r="BW473" s="96"/>
      <c r="BX473" s="96"/>
      <c r="BY473" s="96"/>
      <c r="BZ473" s="96"/>
      <c r="CA473" s="96"/>
      <c r="CB473" s="96"/>
      <c r="CC473" s="96"/>
      <c r="CD473" s="96"/>
    </row>
    <row r="474" spans="1:82" s="97" customFormat="1">
      <c r="A474" s="90"/>
      <c r="B474" s="90"/>
      <c r="C474" s="90" t="s">
        <v>138</v>
      </c>
      <c r="D474" s="91" t="s">
        <v>139</v>
      </c>
      <c r="E474" s="91"/>
      <c r="F474" s="90"/>
      <c r="G474" s="90"/>
      <c r="H474" s="93">
        <v>0</v>
      </c>
      <c r="I474" s="90"/>
      <c r="J474" s="94">
        <f>SUM(J475:J490)</f>
        <v>0</v>
      </c>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L474" s="95"/>
      <c r="AM474" s="96"/>
      <c r="AN474" s="96"/>
      <c r="AO474" s="96"/>
      <c r="AP474" s="96"/>
      <c r="AQ474" s="96"/>
      <c r="AR474" s="96"/>
      <c r="AS474" s="96"/>
      <c r="AT474" s="96"/>
      <c r="AU474" s="96"/>
      <c r="AV474" s="96"/>
      <c r="AW474" s="96"/>
      <c r="AX474" s="96"/>
      <c r="AY474" s="96"/>
      <c r="AZ474" s="96"/>
      <c r="BA474" s="96"/>
      <c r="BB474" s="96"/>
      <c r="BC474" s="96"/>
      <c r="BD474" s="96"/>
      <c r="BE474" s="96"/>
      <c r="BF474" s="96"/>
      <c r="BG474" s="96"/>
      <c r="BH474" s="96"/>
      <c r="BI474" s="96"/>
      <c r="BJ474" s="96"/>
      <c r="BK474" s="96"/>
      <c r="BL474" s="96"/>
      <c r="BM474" s="96"/>
      <c r="BN474" s="96"/>
      <c r="BO474" s="96"/>
      <c r="BP474" s="96"/>
      <c r="BQ474" s="96"/>
      <c r="BR474" s="96"/>
      <c r="BS474" s="96"/>
      <c r="BT474" s="96"/>
      <c r="BU474" s="96"/>
      <c r="BV474" s="96"/>
      <c r="BW474" s="96"/>
      <c r="BX474" s="96"/>
      <c r="BY474" s="96"/>
      <c r="BZ474" s="96"/>
      <c r="CA474" s="96"/>
      <c r="CB474" s="96"/>
      <c r="CC474" s="96"/>
      <c r="CD474" s="96"/>
    </row>
    <row r="475" spans="1:82" s="97" customFormat="1" ht="25.5">
      <c r="A475" s="42" t="s">
        <v>1237</v>
      </c>
      <c r="B475" s="42" t="s">
        <v>177</v>
      </c>
      <c r="C475" s="42" t="s">
        <v>1238</v>
      </c>
      <c r="D475" s="98" t="s">
        <v>1239</v>
      </c>
      <c r="E475" s="99" t="s">
        <v>222</v>
      </c>
      <c r="F475" s="42">
        <v>340.08</v>
      </c>
      <c r="G475" s="100">
        <f t="shared" ref="G475:G490" si="72">$J$3</f>
        <v>0.26369999999999999</v>
      </c>
      <c r="H475" s="101">
        <v>0</v>
      </c>
      <c r="I475" s="43">
        <f t="shared" ref="I475:I490" si="73">TRUNC((H475+(H475*G475)),2)</f>
        <v>0</v>
      </c>
      <c r="J475" s="43">
        <f t="shared" ref="J475:J490" si="74">TRUNC((F475*I475),2)</f>
        <v>0</v>
      </c>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L475" s="95"/>
      <c r="AM475" s="96"/>
      <c r="AN475" s="96"/>
      <c r="AO475" s="96"/>
      <c r="AP475" s="96"/>
      <c r="AQ475" s="96"/>
      <c r="AR475" s="96"/>
      <c r="AS475" s="96"/>
      <c r="AT475" s="96"/>
      <c r="AU475" s="96"/>
      <c r="AV475" s="96"/>
      <c r="AW475" s="96"/>
      <c r="AX475" s="96"/>
      <c r="AY475" s="96"/>
      <c r="AZ475" s="96"/>
      <c r="BA475" s="96"/>
      <c r="BB475" s="96"/>
      <c r="BC475" s="96"/>
      <c r="BD475" s="96"/>
      <c r="BE475" s="96"/>
      <c r="BF475" s="96"/>
      <c r="BG475" s="96"/>
      <c r="BH475" s="96"/>
      <c r="BI475" s="96"/>
      <c r="BJ475" s="96"/>
      <c r="BK475" s="96"/>
      <c r="BL475" s="96"/>
      <c r="BM475" s="96"/>
      <c r="BN475" s="96"/>
      <c r="BO475" s="96"/>
      <c r="BP475" s="96"/>
      <c r="BQ475" s="96"/>
      <c r="BR475" s="96"/>
      <c r="BS475" s="96"/>
      <c r="BT475" s="96"/>
      <c r="BU475" s="96"/>
      <c r="BV475" s="96"/>
      <c r="BW475" s="96"/>
      <c r="BX475" s="96"/>
      <c r="BY475" s="96"/>
      <c r="BZ475" s="96"/>
      <c r="CA475" s="96"/>
      <c r="CB475" s="96"/>
      <c r="CC475" s="96"/>
      <c r="CD475" s="96"/>
    </row>
    <row r="476" spans="1:82" s="97" customFormat="1" ht="25.5">
      <c r="A476" s="42" t="s">
        <v>793</v>
      </c>
      <c r="B476" s="42" t="s">
        <v>177</v>
      </c>
      <c r="C476" s="42" t="s">
        <v>1240</v>
      </c>
      <c r="D476" s="98" t="s">
        <v>795</v>
      </c>
      <c r="E476" s="99" t="s">
        <v>211</v>
      </c>
      <c r="F476" s="42">
        <v>224.74</v>
      </c>
      <c r="G476" s="100">
        <f t="shared" si="72"/>
        <v>0.26369999999999999</v>
      </c>
      <c r="H476" s="101">
        <v>0</v>
      </c>
      <c r="I476" s="43">
        <f t="shared" si="73"/>
        <v>0</v>
      </c>
      <c r="J476" s="43">
        <f t="shared" si="74"/>
        <v>0</v>
      </c>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L476" s="95"/>
      <c r="AM476" s="96"/>
      <c r="AN476" s="96"/>
      <c r="AO476" s="96"/>
      <c r="AP476" s="96"/>
      <c r="AQ476" s="96"/>
      <c r="AR476" s="96"/>
      <c r="AS476" s="96"/>
      <c r="AT476" s="96"/>
      <c r="AU476" s="96"/>
      <c r="AV476" s="96"/>
      <c r="AW476" s="96"/>
      <c r="AX476" s="96"/>
      <c r="AY476" s="96"/>
      <c r="AZ476" s="96"/>
      <c r="BA476" s="96"/>
      <c r="BB476" s="96"/>
      <c r="BC476" s="96"/>
      <c r="BD476" s="96"/>
      <c r="BE476" s="96"/>
      <c r="BF476" s="96"/>
      <c r="BG476" s="96"/>
      <c r="BH476" s="96"/>
      <c r="BI476" s="96"/>
      <c r="BJ476" s="96"/>
      <c r="BK476" s="96"/>
      <c r="BL476" s="96"/>
      <c r="BM476" s="96"/>
      <c r="BN476" s="96"/>
      <c r="BO476" s="96"/>
      <c r="BP476" s="96"/>
      <c r="BQ476" s="96"/>
      <c r="BR476" s="96"/>
      <c r="BS476" s="96"/>
      <c r="BT476" s="96"/>
      <c r="BU476" s="96"/>
      <c r="BV476" s="96"/>
      <c r="BW476" s="96"/>
      <c r="BX476" s="96"/>
      <c r="BY476" s="96"/>
      <c r="BZ476" s="96"/>
      <c r="CA476" s="96"/>
      <c r="CB476" s="96"/>
      <c r="CC476" s="96"/>
      <c r="CD476" s="96"/>
    </row>
    <row r="477" spans="1:82" s="97" customFormat="1" ht="25.5">
      <c r="A477" s="42" t="s">
        <v>1241</v>
      </c>
      <c r="B477" s="42" t="s">
        <v>177</v>
      </c>
      <c r="C477" s="42" t="s">
        <v>1242</v>
      </c>
      <c r="D477" s="98" t="s">
        <v>1243</v>
      </c>
      <c r="E477" s="99" t="s">
        <v>222</v>
      </c>
      <c r="F477" s="42">
        <v>908.5</v>
      </c>
      <c r="G477" s="100">
        <f t="shared" si="72"/>
        <v>0.26369999999999999</v>
      </c>
      <c r="H477" s="101">
        <v>0</v>
      </c>
      <c r="I477" s="43">
        <f t="shared" si="73"/>
        <v>0</v>
      </c>
      <c r="J477" s="43">
        <f t="shared" si="74"/>
        <v>0</v>
      </c>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L477" s="95"/>
      <c r="AM477" s="96"/>
      <c r="AN477" s="96"/>
      <c r="AO477" s="96"/>
      <c r="AP477" s="96"/>
      <c r="AQ477" s="96"/>
      <c r="AR477" s="96"/>
      <c r="AS477" s="96"/>
      <c r="AT477" s="96"/>
      <c r="AU477" s="96"/>
      <c r="AV477" s="96"/>
      <c r="AW477" s="96"/>
      <c r="AX477" s="96"/>
      <c r="AY477" s="96"/>
      <c r="AZ477" s="96"/>
      <c r="BA477" s="96"/>
      <c r="BB477" s="96"/>
      <c r="BC477" s="96"/>
      <c r="BD477" s="96"/>
      <c r="BE477" s="96"/>
      <c r="BF477" s="96"/>
      <c r="BG477" s="96"/>
      <c r="BH477" s="96"/>
      <c r="BI477" s="96"/>
      <c r="BJ477" s="96"/>
      <c r="BK477" s="96"/>
      <c r="BL477" s="96"/>
      <c r="BM477" s="96"/>
      <c r="BN477" s="96"/>
      <c r="BO477" s="96"/>
      <c r="BP477" s="96"/>
      <c r="BQ477" s="96"/>
      <c r="BR477" s="96"/>
      <c r="BS477" s="96"/>
      <c r="BT477" s="96"/>
      <c r="BU477" s="96"/>
      <c r="BV477" s="96"/>
      <c r="BW477" s="96"/>
      <c r="BX477" s="96"/>
      <c r="BY477" s="96"/>
      <c r="BZ477" s="96"/>
      <c r="CA477" s="96"/>
      <c r="CB477" s="96"/>
      <c r="CC477" s="96"/>
      <c r="CD477" s="96"/>
    </row>
    <row r="478" spans="1:82" s="97" customFormat="1" ht="38.25">
      <c r="A478" s="42" t="s">
        <v>1244</v>
      </c>
      <c r="B478" s="42" t="s">
        <v>177</v>
      </c>
      <c r="C478" s="42" t="s">
        <v>1245</v>
      </c>
      <c r="D478" s="98" t="s">
        <v>1246</v>
      </c>
      <c r="E478" s="99" t="s">
        <v>222</v>
      </c>
      <c r="F478" s="42">
        <v>147.25</v>
      </c>
      <c r="G478" s="100">
        <f t="shared" si="72"/>
        <v>0.26369999999999999</v>
      </c>
      <c r="H478" s="101">
        <v>0</v>
      </c>
      <c r="I478" s="43">
        <f t="shared" si="73"/>
        <v>0</v>
      </c>
      <c r="J478" s="43">
        <f t="shared" si="74"/>
        <v>0</v>
      </c>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L478" s="95"/>
      <c r="AM478" s="96"/>
      <c r="AN478" s="96"/>
      <c r="AO478" s="96"/>
      <c r="AP478" s="96"/>
      <c r="AQ478" s="96"/>
      <c r="AR478" s="96"/>
      <c r="AS478" s="96"/>
      <c r="AT478" s="96"/>
      <c r="AU478" s="96"/>
      <c r="AV478" s="96"/>
      <c r="AW478" s="96"/>
      <c r="AX478" s="96"/>
      <c r="AY478" s="96"/>
      <c r="AZ478" s="96"/>
      <c r="BA478" s="96"/>
      <c r="BB478" s="96"/>
      <c r="BC478" s="96"/>
      <c r="BD478" s="96"/>
      <c r="BE478" s="96"/>
      <c r="BF478" s="96"/>
      <c r="BG478" s="96"/>
      <c r="BH478" s="96"/>
      <c r="BI478" s="96"/>
      <c r="BJ478" s="96"/>
      <c r="BK478" s="96"/>
      <c r="BL478" s="96"/>
      <c r="BM478" s="96"/>
      <c r="BN478" s="96"/>
      <c r="BO478" s="96"/>
      <c r="BP478" s="96"/>
      <c r="BQ478" s="96"/>
      <c r="BR478" s="96"/>
      <c r="BS478" s="96"/>
      <c r="BT478" s="96"/>
      <c r="BU478" s="96"/>
      <c r="BV478" s="96"/>
      <c r="BW478" s="96"/>
      <c r="BX478" s="96"/>
      <c r="BY478" s="96"/>
      <c r="BZ478" s="96"/>
      <c r="CA478" s="96"/>
      <c r="CB478" s="96"/>
      <c r="CC478" s="96"/>
      <c r="CD478" s="96"/>
    </row>
    <row r="479" spans="1:82" s="97" customFormat="1" ht="25.5">
      <c r="A479" s="42" t="s">
        <v>1247</v>
      </c>
      <c r="B479" s="42" t="s">
        <v>700</v>
      </c>
      <c r="C479" s="42" t="s">
        <v>1248</v>
      </c>
      <c r="D479" s="98" t="s">
        <v>1249</v>
      </c>
      <c r="E479" s="99" t="s">
        <v>1250</v>
      </c>
      <c r="F479" s="42">
        <v>1</v>
      </c>
      <c r="G479" s="100">
        <f t="shared" si="72"/>
        <v>0.26369999999999999</v>
      </c>
      <c r="H479" s="101">
        <v>0</v>
      </c>
      <c r="I479" s="43">
        <f t="shared" si="73"/>
        <v>0</v>
      </c>
      <c r="J479" s="43">
        <f t="shared" si="74"/>
        <v>0</v>
      </c>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5"/>
      <c r="AL479" s="95"/>
      <c r="AM479" s="96"/>
      <c r="AN479" s="96"/>
      <c r="AO479" s="96"/>
      <c r="AP479" s="96"/>
      <c r="AQ479" s="96"/>
      <c r="AR479" s="96"/>
      <c r="AS479" s="96"/>
      <c r="AT479" s="96"/>
      <c r="AU479" s="96"/>
      <c r="AV479" s="96"/>
      <c r="AW479" s="96"/>
      <c r="AX479" s="96"/>
      <c r="AY479" s="96"/>
      <c r="AZ479" s="96"/>
      <c r="BA479" s="96"/>
      <c r="BB479" s="96"/>
      <c r="BC479" s="96"/>
      <c r="BD479" s="96"/>
      <c r="BE479" s="96"/>
      <c r="BF479" s="96"/>
      <c r="BG479" s="96"/>
      <c r="BH479" s="96"/>
      <c r="BI479" s="96"/>
      <c r="BJ479" s="96"/>
      <c r="BK479" s="96"/>
      <c r="BL479" s="96"/>
      <c r="BM479" s="96"/>
      <c r="BN479" s="96"/>
      <c r="BO479" s="96"/>
      <c r="BP479" s="96"/>
      <c r="BQ479" s="96"/>
      <c r="BR479" s="96"/>
      <c r="BS479" s="96"/>
      <c r="BT479" s="96"/>
      <c r="BU479" s="96"/>
      <c r="BV479" s="96"/>
      <c r="BW479" s="96"/>
      <c r="BX479" s="96"/>
      <c r="BY479" s="96"/>
      <c r="BZ479" s="96"/>
      <c r="CA479" s="96"/>
      <c r="CB479" s="96"/>
      <c r="CC479" s="96"/>
      <c r="CD479" s="96"/>
    </row>
    <row r="480" spans="1:82" s="97" customFormat="1" ht="25.5">
      <c r="A480" s="42" t="s">
        <v>1251</v>
      </c>
      <c r="B480" s="42" t="s">
        <v>177</v>
      </c>
      <c r="C480" s="42" t="s">
        <v>1252</v>
      </c>
      <c r="D480" s="98" t="s">
        <v>1253</v>
      </c>
      <c r="E480" s="99" t="s">
        <v>185</v>
      </c>
      <c r="F480" s="42">
        <v>36</v>
      </c>
      <c r="G480" s="100">
        <f t="shared" si="72"/>
        <v>0.26369999999999999</v>
      </c>
      <c r="H480" s="101">
        <v>0</v>
      </c>
      <c r="I480" s="43">
        <f t="shared" si="73"/>
        <v>0</v>
      </c>
      <c r="J480" s="43">
        <f t="shared" si="74"/>
        <v>0</v>
      </c>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L480" s="95"/>
      <c r="AM480" s="96"/>
      <c r="AN480" s="96"/>
      <c r="AO480" s="96"/>
      <c r="AP480" s="96"/>
      <c r="AQ480" s="96"/>
      <c r="AR480" s="96"/>
      <c r="AS480" s="96"/>
      <c r="AT480" s="96"/>
      <c r="AU480" s="96"/>
      <c r="AV480" s="96"/>
      <c r="AW480" s="96"/>
      <c r="AX480" s="96"/>
      <c r="AY480" s="96"/>
      <c r="AZ480" s="96"/>
      <c r="BA480" s="96"/>
      <c r="BB480" s="96"/>
      <c r="BC480" s="96"/>
      <c r="BD480" s="96"/>
      <c r="BE480" s="96"/>
      <c r="BF480" s="96"/>
      <c r="BG480" s="96"/>
      <c r="BH480" s="96"/>
      <c r="BI480" s="96"/>
      <c r="BJ480" s="96"/>
      <c r="BK480" s="96"/>
      <c r="BL480" s="96"/>
      <c r="BM480" s="96"/>
      <c r="BN480" s="96"/>
      <c r="BO480" s="96"/>
      <c r="BP480" s="96"/>
      <c r="BQ480" s="96"/>
      <c r="BR480" s="96"/>
      <c r="BS480" s="96"/>
      <c r="BT480" s="96"/>
      <c r="BU480" s="96"/>
      <c r="BV480" s="96"/>
      <c r="BW480" s="96"/>
      <c r="BX480" s="96"/>
      <c r="BY480" s="96"/>
      <c r="BZ480" s="96"/>
      <c r="CA480" s="96"/>
      <c r="CB480" s="96"/>
      <c r="CC480" s="96"/>
      <c r="CD480" s="96"/>
    </row>
    <row r="481" spans="1:82" s="97" customFormat="1" ht="38.25">
      <c r="A481" s="42" t="s">
        <v>1254</v>
      </c>
      <c r="B481" s="42" t="s">
        <v>177</v>
      </c>
      <c r="C481" s="42" t="s">
        <v>1255</v>
      </c>
      <c r="D481" s="98" t="s">
        <v>1256</v>
      </c>
      <c r="E481" s="99" t="s">
        <v>185</v>
      </c>
      <c r="F481" s="42">
        <v>46</v>
      </c>
      <c r="G481" s="100">
        <f t="shared" si="72"/>
        <v>0.26369999999999999</v>
      </c>
      <c r="H481" s="101">
        <v>0</v>
      </c>
      <c r="I481" s="43">
        <f t="shared" si="73"/>
        <v>0</v>
      </c>
      <c r="J481" s="43">
        <f t="shared" si="74"/>
        <v>0</v>
      </c>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6"/>
      <c r="AN481" s="96"/>
      <c r="AO481" s="96"/>
      <c r="AP481" s="96"/>
      <c r="AQ481" s="96"/>
      <c r="AR481" s="96"/>
      <c r="AS481" s="96"/>
      <c r="AT481" s="96"/>
      <c r="AU481" s="96"/>
      <c r="AV481" s="96"/>
      <c r="AW481" s="96"/>
      <c r="AX481" s="96"/>
      <c r="AY481" s="96"/>
      <c r="AZ481" s="96"/>
      <c r="BA481" s="96"/>
      <c r="BB481" s="96"/>
      <c r="BC481" s="96"/>
      <c r="BD481" s="96"/>
      <c r="BE481" s="96"/>
      <c r="BF481" s="96"/>
      <c r="BG481" s="96"/>
      <c r="BH481" s="96"/>
      <c r="BI481" s="96"/>
      <c r="BJ481" s="96"/>
      <c r="BK481" s="96"/>
      <c r="BL481" s="96"/>
      <c r="BM481" s="96"/>
      <c r="BN481" s="96"/>
      <c r="BO481" s="96"/>
      <c r="BP481" s="96"/>
      <c r="BQ481" s="96"/>
      <c r="BR481" s="96"/>
      <c r="BS481" s="96"/>
      <c r="BT481" s="96"/>
      <c r="BU481" s="96"/>
      <c r="BV481" s="96"/>
      <c r="BW481" s="96"/>
      <c r="BX481" s="96"/>
      <c r="BY481" s="96"/>
      <c r="BZ481" s="96"/>
      <c r="CA481" s="96"/>
      <c r="CB481" s="96"/>
      <c r="CC481" s="96"/>
      <c r="CD481" s="96"/>
    </row>
    <row r="482" spans="1:82" s="97" customFormat="1" ht="25.5">
      <c r="A482" s="42" t="s">
        <v>1257</v>
      </c>
      <c r="B482" s="42" t="s">
        <v>470</v>
      </c>
      <c r="C482" s="42" t="s">
        <v>1258</v>
      </c>
      <c r="D482" s="98" t="s">
        <v>1259</v>
      </c>
      <c r="E482" s="99" t="s">
        <v>1082</v>
      </c>
      <c r="F482" s="42">
        <v>45</v>
      </c>
      <c r="G482" s="100">
        <f t="shared" si="72"/>
        <v>0.26369999999999999</v>
      </c>
      <c r="H482" s="101">
        <v>0</v>
      </c>
      <c r="I482" s="43">
        <f t="shared" si="73"/>
        <v>0</v>
      </c>
      <c r="J482" s="43">
        <f t="shared" si="74"/>
        <v>0</v>
      </c>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6"/>
      <c r="AN482" s="96"/>
      <c r="AO482" s="96"/>
      <c r="AP482" s="96"/>
      <c r="AQ482" s="96"/>
      <c r="AR482" s="96"/>
      <c r="AS482" s="96"/>
      <c r="AT482" s="96"/>
      <c r="AU482" s="96"/>
      <c r="AV482" s="96"/>
      <c r="AW482" s="96"/>
      <c r="AX482" s="96"/>
      <c r="AY482" s="96"/>
      <c r="AZ482" s="96"/>
      <c r="BA482" s="96"/>
      <c r="BB482" s="96"/>
      <c r="BC482" s="96"/>
      <c r="BD482" s="96"/>
      <c r="BE482" s="96"/>
      <c r="BF482" s="96"/>
      <c r="BG482" s="96"/>
      <c r="BH482" s="96"/>
      <c r="BI482" s="96"/>
      <c r="BJ482" s="96"/>
      <c r="BK482" s="96"/>
      <c r="BL482" s="96"/>
      <c r="BM482" s="96"/>
      <c r="BN482" s="96"/>
      <c r="BO482" s="96"/>
      <c r="BP482" s="96"/>
      <c r="BQ482" s="96"/>
      <c r="BR482" s="96"/>
      <c r="BS482" s="96"/>
      <c r="BT482" s="96"/>
      <c r="BU482" s="96"/>
      <c r="BV482" s="96"/>
      <c r="BW482" s="96"/>
      <c r="BX482" s="96"/>
      <c r="BY482" s="96"/>
      <c r="BZ482" s="96"/>
      <c r="CA482" s="96"/>
      <c r="CB482" s="96"/>
      <c r="CC482" s="96"/>
      <c r="CD482" s="96"/>
    </row>
    <row r="483" spans="1:82" s="97" customFormat="1" ht="25.5">
      <c r="A483" s="42" t="s">
        <v>1260</v>
      </c>
      <c r="B483" s="42" t="s">
        <v>470</v>
      </c>
      <c r="C483" s="42" t="s">
        <v>1261</v>
      </c>
      <c r="D483" s="98" t="s">
        <v>1262</v>
      </c>
      <c r="E483" s="99" t="s">
        <v>563</v>
      </c>
      <c r="F483" s="42">
        <v>99</v>
      </c>
      <c r="G483" s="100">
        <f t="shared" si="72"/>
        <v>0.26369999999999999</v>
      </c>
      <c r="H483" s="101">
        <v>0</v>
      </c>
      <c r="I483" s="43">
        <f t="shared" si="73"/>
        <v>0</v>
      </c>
      <c r="J483" s="43">
        <f t="shared" si="74"/>
        <v>0</v>
      </c>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6"/>
      <c r="AN483" s="96"/>
      <c r="AO483" s="96"/>
      <c r="AP483" s="96"/>
      <c r="AQ483" s="96"/>
      <c r="AR483" s="96"/>
      <c r="AS483" s="96"/>
      <c r="AT483" s="96"/>
      <c r="AU483" s="96"/>
      <c r="AV483" s="96"/>
      <c r="AW483" s="96"/>
      <c r="AX483" s="96"/>
      <c r="AY483" s="96"/>
      <c r="AZ483" s="96"/>
      <c r="BA483" s="96"/>
      <c r="BB483" s="96"/>
      <c r="BC483" s="96"/>
      <c r="BD483" s="96"/>
      <c r="BE483" s="96"/>
      <c r="BF483" s="96"/>
      <c r="BG483" s="96"/>
      <c r="BH483" s="96"/>
      <c r="BI483" s="96"/>
      <c r="BJ483" s="96"/>
      <c r="BK483" s="96"/>
      <c r="BL483" s="96"/>
      <c r="BM483" s="96"/>
      <c r="BN483" s="96"/>
      <c r="BO483" s="96"/>
      <c r="BP483" s="96"/>
      <c r="BQ483" s="96"/>
      <c r="BR483" s="96"/>
      <c r="BS483" s="96"/>
      <c r="BT483" s="96"/>
      <c r="BU483" s="96"/>
      <c r="BV483" s="96"/>
      <c r="BW483" s="96"/>
      <c r="BX483" s="96"/>
      <c r="BY483" s="96"/>
      <c r="BZ483" s="96"/>
      <c r="CA483" s="96"/>
      <c r="CB483" s="96"/>
      <c r="CC483" s="96"/>
      <c r="CD483" s="96"/>
    </row>
    <row r="484" spans="1:82" s="97" customFormat="1">
      <c r="A484" s="42" t="s">
        <v>1263</v>
      </c>
      <c r="B484" s="42" t="s">
        <v>470</v>
      </c>
      <c r="C484" s="42" t="s">
        <v>1264</v>
      </c>
      <c r="D484" s="98" t="s">
        <v>1265</v>
      </c>
      <c r="E484" s="99" t="s">
        <v>563</v>
      </c>
      <c r="F484" s="42">
        <v>79</v>
      </c>
      <c r="G484" s="100">
        <f t="shared" si="72"/>
        <v>0.26369999999999999</v>
      </c>
      <c r="H484" s="101">
        <v>0</v>
      </c>
      <c r="I484" s="43">
        <f t="shared" si="73"/>
        <v>0</v>
      </c>
      <c r="J484" s="43">
        <f t="shared" si="74"/>
        <v>0</v>
      </c>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L484" s="95"/>
      <c r="AM484" s="96"/>
      <c r="AN484" s="96"/>
      <c r="AO484" s="96"/>
      <c r="AP484" s="96"/>
      <c r="AQ484" s="96"/>
      <c r="AR484" s="96"/>
      <c r="AS484" s="96"/>
      <c r="AT484" s="96"/>
      <c r="AU484" s="96"/>
      <c r="AV484" s="96"/>
      <c r="AW484" s="96"/>
      <c r="AX484" s="96"/>
      <c r="AY484" s="96"/>
      <c r="AZ484" s="96"/>
      <c r="BA484" s="96"/>
      <c r="BB484" s="96"/>
      <c r="BC484" s="96"/>
      <c r="BD484" s="96"/>
      <c r="BE484" s="96"/>
      <c r="BF484" s="96"/>
      <c r="BG484" s="96"/>
      <c r="BH484" s="96"/>
      <c r="BI484" s="96"/>
      <c r="BJ484" s="96"/>
      <c r="BK484" s="96"/>
      <c r="BL484" s="96"/>
      <c r="BM484" s="96"/>
      <c r="BN484" s="96"/>
      <c r="BO484" s="96"/>
      <c r="BP484" s="96"/>
      <c r="BQ484" s="96"/>
      <c r="BR484" s="96"/>
      <c r="BS484" s="96"/>
      <c r="BT484" s="96"/>
      <c r="BU484" s="96"/>
      <c r="BV484" s="96"/>
      <c r="BW484" s="96"/>
      <c r="BX484" s="96"/>
      <c r="BY484" s="96"/>
      <c r="BZ484" s="96"/>
      <c r="CA484" s="96"/>
      <c r="CB484" s="96"/>
      <c r="CC484" s="96"/>
      <c r="CD484" s="96"/>
    </row>
    <row r="485" spans="1:82" s="97" customFormat="1">
      <c r="A485" s="42" t="s">
        <v>1266</v>
      </c>
      <c r="B485" s="42" t="s">
        <v>639</v>
      </c>
      <c r="C485" s="42" t="s">
        <v>1267</v>
      </c>
      <c r="D485" s="98" t="s">
        <v>1268</v>
      </c>
      <c r="E485" s="99" t="s">
        <v>185</v>
      </c>
      <c r="F485" s="42">
        <v>102</v>
      </c>
      <c r="G485" s="100">
        <f t="shared" si="72"/>
        <v>0.26369999999999999</v>
      </c>
      <c r="H485" s="101">
        <v>0</v>
      </c>
      <c r="I485" s="43">
        <f t="shared" si="73"/>
        <v>0</v>
      </c>
      <c r="J485" s="43">
        <f t="shared" si="74"/>
        <v>0</v>
      </c>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L485" s="95"/>
      <c r="AM485" s="96"/>
      <c r="AN485" s="96"/>
      <c r="AO485" s="96"/>
      <c r="AP485" s="96"/>
      <c r="AQ485" s="96"/>
      <c r="AR485" s="96"/>
      <c r="AS485" s="96"/>
      <c r="AT485" s="96"/>
      <c r="AU485" s="96"/>
      <c r="AV485" s="96"/>
      <c r="AW485" s="96"/>
      <c r="AX485" s="96"/>
      <c r="AY485" s="96"/>
      <c r="AZ485" s="96"/>
      <c r="BA485" s="96"/>
      <c r="BB485" s="96"/>
      <c r="BC485" s="96"/>
      <c r="BD485" s="96"/>
      <c r="BE485" s="96"/>
      <c r="BF485" s="96"/>
      <c r="BG485" s="96"/>
      <c r="BH485" s="96"/>
      <c r="BI485" s="96"/>
      <c r="BJ485" s="96"/>
      <c r="BK485" s="96"/>
      <c r="BL485" s="96"/>
      <c r="BM485" s="96"/>
      <c r="BN485" s="96"/>
      <c r="BO485" s="96"/>
      <c r="BP485" s="96"/>
      <c r="BQ485" s="96"/>
      <c r="BR485" s="96"/>
      <c r="BS485" s="96"/>
      <c r="BT485" s="96"/>
      <c r="BU485" s="96"/>
      <c r="BV485" s="96"/>
      <c r="BW485" s="96"/>
      <c r="BX485" s="96"/>
      <c r="BY485" s="96"/>
      <c r="BZ485" s="96"/>
      <c r="CA485" s="96"/>
      <c r="CB485" s="96"/>
      <c r="CC485" s="96"/>
      <c r="CD485" s="96"/>
    </row>
    <row r="486" spans="1:82" s="97" customFormat="1">
      <c r="A486" s="42" t="s">
        <v>1269</v>
      </c>
      <c r="B486" s="42" t="s">
        <v>182</v>
      </c>
      <c r="C486" s="42" t="s">
        <v>1270</v>
      </c>
      <c r="D486" s="98" t="s">
        <v>1271</v>
      </c>
      <c r="E486" s="99" t="s">
        <v>185</v>
      </c>
      <c r="F486" s="42">
        <v>79</v>
      </c>
      <c r="G486" s="100">
        <f t="shared" si="72"/>
        <v>0.26369999999999999</v>
      </c>
      <c r="H486" s="101">
        <v>0</v>
      </c>
      <c r="I486" s="43">
        <f t="shared" si="73"/>
        <v>0</v>
      </c>
      <c r="J486" s="43">
        <f t="shared" si="74"/>
        <v>0</v>
      </c>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L486" s="95"/>
      <c r="AM486" s="96"/>
      <c r="AN486" s="96"/>
      <c r="AO486" s="96"/>
      <c r="AP486" s="96"/>
      <c r="AQ486" s="96"/>
      <c r="AR486" s="96"/>
      <c r="AS486" s="96"/>
      <c r="AT486" s="96"/>
      <c r="AU486" s="96"/>
      <c r="AV486" s="96"/>
      <c r="AW486" s="96"/>
      <c r="AX486" s="96"/>
      <c r="AY486" s="96"/>
      <c r="AZ486" s="96"/>
      <c r="BA486" s="96"/>
      <c r="BB486" s="96"/>
      <c r="BC486" s="96"/>
      <c r="BD486" s="96"/>
      <c r="BE486" s="96"/>
      <c r="BF486" s="96"/>
      <c r="BG486" s="96"/>
      <c r="BH486" s="96"/>
      <c r="BI486" s="96"/>
      <c r="BJ486" s="96"/>
      <c r="BK486" s="96"/>
      <c r="BL486" s="96"/>
      <c r="BM486" s="96"/>
      <c r="BN486" s="96"/>
      <c r="BO486" s="96"/>
      <c r="BP486" s="96"/>
      <c r="BQ486" s="96"/>
      <c r="BR486" s="96"/>
      <c r="BS486" s="96"/>
      <c r="BT486" s="96"/>
      <c r="BU486" s="96"/>
      <c r="BV486" s="96"/>
      <c r="BW486" s="96"/>
      <c r="BX486" s="96"/>
      <c r="BY486" s="96"/>
      <c r="BZ486" s="96"/>
      <c r="CA486" s="96"/>
      <c r="CB486" s="96"/>
      <c r="CC486" s="96"/>
      <c r="CD486" s="96"/>
    </row>
    <row r="487" spans="1:82" s="97" customFormat="1" ht="38.25">
      <c r="A487" s="42" t="s">
        <v>1272</v>
      </c>
      <c r="B487" s="42" t="s">
        <v>470</v>
      </c>
      <c r="C487" s="42" t="s">
        <v>1273</v>
      </c>
      <c r="D487" s="98" t="s">
        <v>1274</v>
      </c>
      <c r="E487" s="99" t="s">
        <v>563</v>
      </c>
      <c r="F487" s="42">
        <v>1</v>
      </c>
      <c r="G487" s="100">
        <f t="shared" si="72"/>
        <v>0.26369999999999999</v>
      </c>
      <c r="H487" s="101">
        <v>0</v>
      </c>
      <c r="I487" s="43">
        <f t="shared" si="73"/>
        <v>0</v>
      </c>
      <c r="J487" s="43">
        <f t="shared" si="74"/>
        <v>0</v>
      </c>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L487" s="95"/>
      <c r="AM487" s="96"/>
      <c r="AN487" s="96"/>
      <c r="AO487" s="96"/>
      <c r="AP487" s="96"/>
      <c r="AQ487" s="96"/>
      <c r="AR487" s="96"/>
      <c r="AS487" s="96"/>
      <c r="AT487" s="96"/>
      <c r="AU487" s="96"/>
      <c r="AV487" s="96"/>
      <c r="AW487" s="96"/>
      <c r="AX487" s="96"/>
      <c r="AY487" s="96"/>
      <c r="AZ487" s="96"/>
      <c r="BA487" s="96"/>
      <c r="BB487" s="96"/>
      <c r="BC487" s="96"/>
      <c r="BD487" s="96"/>
      <c r="BE487" s="96"/>
      <c r="BF487" s="96"/>
      <c r="BG487" s="96"/>
      <c r="BH487" s="96"/>
      <c r="BI487" s="96"/>
      <c r="BJ487" s="96"/>
      <c r="BK487" s="96"/>
      <c r="BL487" s="96"/>
      <c r="BM487" s="96"/>
      <c r="BN487" s="96"/>
      <c r="BO487" s="96"/>
      <c r="BP487" s="96"/>
      <c r="BQ487" s="96"/>
      <c r="BR487" s="96"/>
      <c r="BS487" s="96"/>
      <c r="BT487" s="96"/>
      <c r="BU487" s="96"/>
      <c r="BV487" s="96"/>
      <c r="BW487" s="96"/>
      <c r="BX487" s="96"/>
      <c r="BY487" s="96"/>
      <c r="BZ487" s="96"/>
      <c r="CA487" s="96"/>
      <c r="CB487" s="96"/>
      <c r="CC487" s="96"/>
      <c r="CD487" s="96"/>
    </row>
    <row r="488" spans="1:82" s="97" customFormat="1" ht="25.5">
      <c r="A488" s="42" t="s">
        <v>1275</v>
      </c>
      <c r="B488" s="42" t="s">
        <v>182</v>
      </c>
      <c r="C488" s="42" t="s">
        <v>1276</v>
      </c>
      <c r="D488" s="98" t="s">
        <v>1277</v>
      </c>
      <c r="E488" s="99" t="s">
        <v>185</v>
      </c>
      <c r="F488" s="42">
        <v>646</v>
      </c>
      <c r="G488" s="100">
        <f t="shared" si="72"/>
        <v>0.26369999999999999</v>
      </c>
      <c r="H488" s="101">
        <v>0</v>
      </c>
      <c r="I488" s="43">
        <f t="shared" si="73"/>
        <v>0</v>
      </c>
      <c r="J488" s="43">
        <f t="shared" si="74"/>
        <v>0</v>
      </c>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L488" s="95"/>
      <c r="AM488" s="96"/>
      <c r="AN488" s="96"/>
      <c r="AO488" s="96"/>
      <c r="AP488" s="96"/>
      <c r="AQ488" s="96"/>
      <c r="AR488" s="96"/>
      <c r="AS488" s="96"/>
      <c r="AT488" s="96"/>
      <c r="AU488" s="96"/>
      <c r="AV488" s="96"/>
      <c r="AW488" s="96"/>
      <c r="AX488" s="96"/>
      <c r="AY488" s="96"/>
      <c r="AZ488" s="96"/>
      <c r="BA488" s="96"/>
      <c r="BB488" s="96"/>
      <c r="BC488" s="96"/>
      <c r="BD488" s="96"/>
      <c r="BE488" s="96"/>
      <c r="BF488" s="96"/>
      <c r="BG488" s="96"/>
      <c r="BH488" s="96"/>
      <c r="BI488" s="96"/>
      <c r="BJ488" s="96"/>
      <c r="BK488" s="96"/>
      <c r="BL488" s="96"/>
      <c r="BM488" s="96"/>
      <c r="BN488" s="96"/>
      <c r="BO488" s="96"/>
      <c r="BP488" s="96"/>
      <c r="BQ488" s="96"/>
      <c r="BR488" s="96"/>
      <c r="BS488" s="96"/>
      <c r="BT488" s="96"/>
      <c r="BU488" s="96"/>
      <c r="BV488" s="96"/>
      <c r="BW488" s="96"/>
      <c r="BX488" s="96"/>
      <c r="BY488" s="96"/>
      <c r="BZ488" s="96"/>
      <c r="CA488" s="96"/>
      <c r="CB488" s="96"/>
      <c r="CC488" s="96"/>
      <c r="CD488" s="96"/>
    </row>
    <row r="489" spans="1:82" s="97" customFormat="1">
      <c r="A489" s="42" t="s">
        <v>1278</v>
      </c>
      <c r="B489" s="42" t="s">
        <v>639</v>
      </c>
      <c r="C489" s="42" t="s">
        <v>1279</v>
      </c>
      <c r="D489" s="98" t="s">
        <v>1280</v>
      </c>
      <c r="E489" s="99" t="s">
        <v>185</v>
      </c>
      <c r="F489" s="42">
        <v>567</v>
      </c>
      <c r="G489" s="100">
        <f t="shared" si="72"/>
        <v>0.26369999999999999</v>
      </c>
      <c r="H489" s="101">
        <v>0</v>
      </c>
      <c r="I489" s="43">
        <f t="shared" si="73"/>
        <v>0</v>
      </c>
      <c r="J489" s="43">
        <f t="shared" si="74"/>
        <v>0</v>
      </c>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L489" s="95"/>
      <c r="AM489" s="96"/>
      <c r="AN489" s="96"/>
      <c r="AO489" s="96"/>
      <c r="AP489" s="96"/>
      <c r="AQ489" s="96"/>
      <c r="AR489" s="96"/>
      <c r="AS489" s="96"/>
      <c r="AT489" s="96"/>
      <c r="AU489" s="96"/>
      <c r="AV489" s="96"/>
      <c r="AW489" s="96"/>
      <c r="AX489" s="96"/>
      <c r="AY489" s="96"/>
      <c r="AZ489" s="96"/>
      <c r="BA489" s="96"/>
      <c r="BB489" s="96"/>
      <c r="BC489" s="96"/>
      <c r="BD489" s="96"/>
      <c r="BE489" s="96"/>
      <c r="BF489" s="96"/>
      <c r="BG489" s="96"/>
      <c r="BH489" s="96"/>
      <c r="BI489" s="96"/>
      <c r="BJ489" s="96"/>
      <c r="BK489" s="96"/>
      <c r="BL489" s="96"/>
      <c r="BM489" s="96"/>
      <c r="BN489" s="96"/>
      <c r="BO489" s="96"/>
      <c r="BP489" s="96"/>
      <c r="BQ489" s="96"/>
      <c r="BR489" s="96"/>
      <c r="BS489" s="96"/>
      <c r="BT489" s="96"/>
      <c r="BU489" s="96"/>
      <c r="BV489" s="96"/>
      <c r="BW489" s="96"/>
      <c r="BX489" s="96"/>
      <c r="BY489" s="96"/>
      <c r="BZ489" s="96"/>
      <c r="CA489" s="96"/>
      <c r="CB489" s="96"/>
      <c r="CC489" s="96"/>
      <c r="CD489" s="96"/>
    </row>
    <row r="490" spans="1:82" s="97" customFormat="1" ht="38.25">
      <c r="A490" s="42" t="s">
        <v>1281</v>
      </c>
      <c r="B490" s="42" t="s">
        <v>182</v>
      </c>
      <c r="C490" s="42" t="s">
        <v>1282</v>
      </c>
      <c r="D490" s="98" t="s">
        <v>1283</v>
      </c>
      <c r="E490" s="99" t="s">
        <v>185</v>
      </c>
      <c r="F490" s="42">
        <v>204</v>
      </c>
      <c r="G490" s="100">
        <f t="shared" si="72"/>
        <v>0.26369999999999999</v>
      </c>
      <c r="H490" s="101">
        <v>0</v>
      </c>
      <c r="I490" s="43">
        <f t="shared" si="73"/>
        <v>0</v>
      </c>
      <c r="J490" s="43">
        <f t="shared" si="74"/>
        <v>0</v>
      </c>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L490" s="95"/>
      <c r="AM490" s="96"/>
      <c r="AN490" s="96"/>
      <c r="AO490" s="96"/>
      <c r="AP490" s="96"/>
      <c r="AQ490" s="96"/>
      <c r="AR490" s="96"/>
      <c r="AS490" s="96"/>
      <c r="AT490" s="96"/>
      <c r="AU490" s="96"/>
      <c r="AV490" s="96"/>
      <c r="AW490" s="96"/>
      <c r="AX490" s="96"/>
      <c r="AY490" s="96"/>
      <c r="AZ490" s="96"/>
      <c r="BA490" s="96"/>
      <c r="BB490" s="96"/>
      <c r="BC490" s="96"/>
      <c r="BD490" s="96"/>
      <c r="BE490" s="96"/>
      <c r="BF490" s="96"/>
      <c r="BG490" s="96"/>
      <c r="BH490" s="96"/>
      <c r="BI490" s="96"/>
      <c r="BJ490" s="96"/>
      <c r="BK490" s="96"/>
      <c r="BL490" s="96"/>
      <c r="BM490" s="96"/>
      <c r="BN490" s="96"/>
      <c r="BO490" s="96"/>
      <c r="BP490" s="96"/>
      <c r="BQ490" s="96"/>
      <c r="BR490" s="96"/>
      <c r="BS490" s="96"/>
      <c r="BT490" s="96"/>
      <c r="BU490" s="96"/>
      <c r="BV490" s="96"/>
      <c r="BW490" s="96"/>
      <c r="BX490" s="96"/>
      <c r="BY490" s="96"/>
      <c r="BZ490" s="96"/>
      <c r="CA490" s="96"/>
      <c r="CB490" s="96"/>
      <c r="CC490" s="96"/>
      <c r="CD490" s="96"/>
    </row>
    <row r="491" spans="1:82" s="97" customFormat="1">
      <c r="A491" s="90"/>
      <c r="B491" s="90"/>
      <c r="C491" s="90" t="s">
        <v>140</v>
      </c>
      <c r="D491" s="91" t="s">
        <v>141</v>
      </c>
      <c r="E491" s="91"/>
      <c r="F491" s="90"/>
      <c r="G491" s="90"/>
      <c r="H491" s="93"/>
      <c r="I491" s="90"/>
      <c r="J491" s="94">
        <f>J492+J495</f>
        <v>0</v>
      </c>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L491" s="95"/>
      <c r="AM491" s="96"/>
      <c r="AN491" s="96"/>
      <c r="AO491" s="96"/>
      <c r="AP491" s="96"/>
      <c r="AQ491" s="96"/>
      <c r="AR491" s="96"/>
      <c r="AS491" s="96"/>
      <c r="AT491" s="96"/>
      <c r="AU491" s="96"/>
      <c r="AV491" s="96"/>
      <c r="AW491" s="96"/>
      <c r="AX491" s="96"/>
      <c r="AY491" s="96"/>
      <c r="AZ491" s="96"/>
      <c r="BA491" s="96"/>
      <c r="BB491" s="96"/>
      <c r="BC491" s="96"/>
      <c r="BD491" s="96"/>
      <c r="BE491" s="96"/>
      <c r="BF491" s="96"/>
      <c r="BG491" s="96"/>
      <c r="BH491" s="96"/>
      <c r="BI491" s="96"/>
      <c r="BJ491" s="96"/>
      <c r="BK491" s="96"/>
      <c r="BL491" s="96"/>
      <c r="BM491" s="96"/>
      <c r="BN491" s="96"/>
      <c r="BO491" s="96"/>
      <c r="BP491" s="96"/>
      <c r="BQ491" s="96"/>
      <c r="BR491" s="96"/>
      <c r="BS491" s="96"/>
      <c r="BT491" s="96"/>
      <c r="BU491" s="96"/>
      <c r="BV491" s="96"/>
      <c r="BW491" s="96"/>
      <c r="BX491" s="96"/>
      <c r="BY491" s="96"/>
      <c r="BZ491" s="96"/>
      <c r="CA491" s="96"/>
      <c r="CB491" s="96"/>
      <c r="CC491" s="96"/>
      <c r="CD491" s="96"/>
    </row>
    <row r="492" spans="1:82" s="97" customFormat="1">
      <c r="A492" s="90"/>
      <c r="B492" s="90"/>
      <c r="C492" s="90" t="s">
        <v>142</v>
      </c>
      <c r="D492" s="91" t="s">
        <v>143</v>
      </c>
      <c r="E492" s="91"/>
      <c r="F492" s="90"/>
      <c r="G492" s="90"/>
      <c r="H492" s="93"/>
      <c r="I492" s="90"/>
      <c r="J492" s="94">
        <f>SUM(J493:J494)</f>
        <v>0</v>
      </c>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L492" s="95"/>
      <c r="AM492" s="96"/>
      <c r="AN492" s="96"/>
      <c r="AO492" s="96"/>
      <c r="AP492" s="96"/>
      <c r="AQ492" s="96"/>
      <c r="AR492" s="96"/>
      <c r="AS492" s="96"/>
      <c r="AT492" s="96"/>
      <c r="AU492" s="96"/>
      <c r="AV492" s="96"/>
      <c r="AW492" s="96"/>
      <c r="AX492" s="96"/>
      <c r="AY492" s="96"/>
      <c r="AZ492" s="96"/>
      <c r="BA492" s="96"/>
      <c r="BB492" s="96"/>
      <c r="BC492" s="96"/>
      <c r="BD492" s="96"/>
      <c r="BE492" s="96"/>
      <c r="BF492" s="96"/>
      <c r="BG492" s="96"/>
      <c r="BH492" s="96"/>
      <c r="BI492" s="96"/>
      <c r="BJ492" s="96"/>
      <c r="BK492" s="96"/>
      <c r="BL492" s="96"/>
      <c r="BM492" s="96"/>
      <c r="BN492" s="96"/>
      <c r="BO492" s="96"/>
      <c r="BP492" s="96"/>
      <c r="BQ492" s="96"/>
      <c r="BR492" s="96"/>
      <c r="BS492" s="96"/>
      <c r="BT492" s="96"/>
      <c r="BU492" s="96"/>
      <c r="BV492" s="96"/>
      <c r="BW492" s="96"/>
      <c r="BX492" s="96"/>
      <c r="BY492" s="96"/>
      <c r="BZ492" s="96"/>
      <c r="CA492" s="96"/>
      <c r="CB492" s="96"/>
      <c r="CC492" s="96"/>
      <c r="CD492" s="96"/>
    </row>
    <row r="493" spans="1:82" s="97" customFormat="1" ht="38.25">
      <c r="A493" s="42" t="s">
        <v>1284</v>
      </c>
      <c r="B493" s="42" t="s">
        <v>177</v>
      </c>
      <c r="C493" s="42" t="s">
        <v>1285</v>
      </c>
      <c r="D493" s="98" t="s">
        <v>1286</v>
      </c>
      <c r="E493" s="99" t="s">
        <v>189</v>
      </c>
      <c r="F493" s="42">
        <v>234</v>
      </c>
      <c r="G493" s="100">
        <f>$J$3</f>
        <v>0.26369999999999999</v>
      </c>
      <c r="H493" s="101">
        <v>0</v>
      </c>
      <c r="I493" s="43">
        <f>TRUNC((H493+(H493*G493)),2)</f>
        <v>0</v>
      </c>
      <c r="J493" s="43">
        <f>TRUNC((F493*I493),2)</f>
        <v>0</v>
      </c>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L493" s="95"/>
      <c r="AM493" s="96"/>
      <c r="AN493" s="96"/>
      <c r="AO493" s="96"/>
      <c r="AP493" s="96"/>
      <c r="AQ493" s="96"/>
      <c r="AR493" s="96"/>
      <c r="AS493" s="96"/>
      <c r="AT493" s="96"/>
      <c r="AU493" s="96"/>
      <c r="AV493" s="96"/>
      <c r="AW493" s="96"/>
      <c r="AX493" s="96"/>
      <c r="AY493" s="96"/>
      <c r="AZ493" s="96"/>
      <c r="BA493" s="96"/>
      <c r="BB493" s="96"/>
      <c r="BC493" s="96"/>
      <c r="BD493" s="96"/>
      <c r="BE493" s="96"/>
      <c r="BF493" s="96"/>
      <c r="BG493" s="96"/>
      <c r="BH493" s="96"/>
      <c r="BI493" s="96"/>
      <c r="BJ493" s="96"/>
      <c r="BK493" s="96"/>
      <c r="BL493" s="96"/>
      <c r="BM493" s="96"/>
      <c r="BN493" s="96"/>
      <c r="BO493" s="96"/>
      <c r="BP493" s="96"/>
      <c r="BQ493" s="96"/>
      <c r="BR493" s="96"/>
      <c r="BS493" s="96"/>
      <c r="BT493" s="96"/>
      <c r="BU493" s="96"/>
      <c r="BV493" s="96"/>
      <c r="BW493" s="96"/>
      <c r="BX493" s="96"/>
      <c r="BY493" s="96"/>
      <c r="BZ493" s="96"/>
      <c r="CA493" s="96"/>
      <c r="CB493" s="96"/>
      <c r="CC493" s="96"/>
      <c r="CD493" s="96"/>
    </row>
    <row r="494" spans="1:82" s="97" customFormat="1" ht="38.25">
      <c r="A494" s="42" t="s">
        <v>1287</v>
      </c>
      <c r="B494" s="42" t="s">
        <v>470</v>
      </c>
      <c r="C494" s="42" t="s">
        <v>1288</v>
      </c>
      <c r="D494" s="98" t="s">
        <v>1289</v>
      </c>
      <c r="E494" s="99" t="s">
        <v>563</v>
      </c>
      <c r="F494" s="42">
        <v>4</v>
      </c>
      <c r="G494" s="100">
        <f>$J$3</f>
        <v>0.26369999999999999</v>
      </c>
      <c r="H494" s="101">
        <v>0</v>
      </c>
      <c r="I494" s="43">
        <f>TRUNC((H494+(H494*G494)),2)</f>
        <v>0</v>
      </c>
      <c r="J494" s="43">
        <f>TRUNC((F494*I494),2)</f>
        <v>0</v>
      </c>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5"/>
      <c r="AL494" s="95"/>
      <c r="AM494" s="96"/>
      <c r="AN494" s="96"/>
      <c r="AO494" s="96"/>
      <c r="AP494" s="96"/>
      <c r="AQ494" s="96"/>
      <c r="AR494" s="96"/>
      <c r="AS494" s="96"/>
      <c r="AT494" s="96"/>
      <c r="AU494" s="96"/>
      <c r="AV494" s="96"/>
      <c r="AW494" s="96"/>
      <c r="AX494" s="96"/>
      <c r="AY494" s="96"/>
      <c r="AZ494" s="96"/>
      <c r="BA494" s="96"/>
      <c r="BB494" s="96"/>
      <c r="BC494" s="96"/>
      <c r="BD494" s="96"/>
      <c r="BE494" s="96"/>
      <c r="BF494" s="96"/>
      <c r="BG494" s="96"/>
      <c r="BH494" s="96"/>
      <c r="BI494" s="96"/>
      <c r="BJ494" s="96"/>
      <c r="BK494" s="96"/>
      <c r="BL494" s="96"/>
      <c r="BM494" s="96"/>
      <c r="BN494" s="96"/>
      <c r="BO494" s="96"/>
      <c r="BP494" s="96"/>
      <c r="BQ494" s="96"/>
      <c r="BR494" s="96"/>
      <c r="BS494" s="96"/>
      <c r="BT494" s="96"/>
      <c r="BU494" s="96"/>
      <c r="BV494" s="96"/>
      <c r="BW494" s="96"/>
      <c r="BX494" s="96"/>
      <c r="BY494" s="96"/>
      <c r="BZ494" s="96"/>
      <c r="CA494" s="96"/>
      <c r="CB494" s="96"/>
      <c r="CC494" s="96"/>
      <c r="CD494" s="96"/>
    </row>
    <row r="495" spans="1:82" s="97" customFormat="1">
      <c r="A495" s="90"/>
      <c r="B495" s="90"/>
      <c r="C495" s="90" t="s">
        <v>144</v>
      </c>
      <c r="D495" s="91" t="s">
        <v>145</v>
      </c>
      <c r="E495" s="91"/>
      <c r="F495" s="90"/>
      <c r="G495" s="90"/>
      <c r="H495" s="93"/>
      <c r="I495" s="90"/>
      <c r="J495" s="94">
        <f>SUM(J496:J499)</f>
        <v>0</v>
      </c>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L495" s="95"/>
      <c r="AM495" s="96"/>
      <c r="AN495" s="96"/>
      <c r="AO495" s="96"/>
      <c r="AP495" s="96"/>
      <c r="AQ495" s="96"/>
      <c r="AR495" s="96"/>
      <c r="AS495" s="96"/>
      <c r="AT495" s="96"/>
      <c r="AU495" s="96"/>
      <c r="AV495" s="96"/>
      <c r="AW495" s="96"/>
      <c r="AX495" s="96"/>
      <c r="AY495" s="96"/>
      <c r="AZ495" s="96"/>
      <c r="BA495" s="96"/>
      <c r="BB495" s="96"/>
      <c r="BC495" s="96"/>
      <c r="BD495" s="96"/>
      <c r="BE495" s="96"/>
      <c r="BF495" s="96"/>
      <c r="BG495" s="96"/>
      <c r="BH495" s="96"/>
      <c r="BI495" s="96"/>
      <c r="BJ495" s="96"/>
      <c r="BK495" s="96"/>
      <c r="BL495" s="96"/>
      <c r="BM495" s="96"/>
      <c r="BN495" s="96"/>
      <c r="BO495" s="96"/>
      <c r="BP495" s="96"/>
      <c r="BQ495" s="96"/>
      <c r="BR495" s="96"/>
      <c r="BS495" s="96"/>
      <c r="BT495" s="96"/>
      <c r="BU495" s="96"/>
      <c r="BV495" s="96"/>
      <c r="BW495" s="96"/>
      <c r="BX495" s="96"/>
      <c r="BY495" s="96"/>
      <c r="BZ495" s="96"/>
      <c r="CA495" s="96"/>
      <c r="CB495" s="96"/>
      <c r="CC495" s="96"/>
      <c r="CD495" s="96"/>
    </row>
    <row r="496" spans="1:82" s="97" customFormat="1" ht="25.5">
      <c r="A496" s="42" t="s">
        <v>1290</v>
      </c>
      <c r="B496" s="42" t="s">
        <v>177</v>
      </c>
      <c r="C496" s="42" t="s">
        <v>1291</v>
      </c>
      <c r="D496" s="98" t="s">
        <v>1292</v>
      </c>
      <c r="E496" s="99" t="s">
        <v>222</v>
      </c>
      <c r="F496" s="42">
        <v>16</v>
      </c>
      <c r="G496" s="100">
        <f>$J$3</f>
        <v>0.26369999999999999</v>
      </c>
      <c r="H496" s="101">
        <v>0</v>
      </c>
      <c r="I496" s="43">
        <f>TRUNC((H496+(H496*G496)),2)</f>
        <v>0</v>
      </c>
      <c r="J496" s="43">
        <f>TRUNC((F496*I496),2)</f>
        <v>0</v>
      </c>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L496" s="95"/>
      <c r="AM496" s="96"/>
      <c r="AN496" s="96"/>
      <c r="AO496" s="96"/>
      <c r="AP496" s="96"/>
      <c r="AQ496" s="96"/>
      <c r="AR496" s="96"/>
      <c r="AS496" s="96"/>
      <c r="AT496" s="96"/>
      <c r="AU496" s="96"/>
      <c r="AV496" s="96"/>
      <c r="AW496" s="96"/>
      <c r="AX496" s="96"/>
      <c r="AY496" s="96"/>
      <c r="AZ496" s="96"/>
      <c r="BA496" s="96"/>
      <c r="BB496" s="96"/>
      <c r="BC496" s="96"/>
      <c r="BD496" s="96"/>
      <c r="BE496" s="96"/>
      <c r="BF496" s="96"/>
      <c r="BG496" s="96"/>
      <c r="BH496" s="96"/>
      <c r="BI496" s="96"/>
      <c r="BJ496" s="96"/>
      <c r="BK496" s="96"/>
      <c r="BL496" s="96"/>
      <c r="BM496" s="96"/>
      <c r="BN496" s="96"/>
      <c r="BO496" s="96"/>
      <c r="BP496" s="96"/>
      <c r="BQ496" s="96"/>
      <c r="BR496" s="96"/>
      <c r="BS496" s="96"/>
      <c r="BT496" s="96"/>
      <c r="BU496" s="96"/>
      <c r="BV496" s="96"/>
      <c r="BW496" s="96"/>
      <c r="BX496" s="96"/>
      <c r="BY496" s="96"/>
      <c r="BZ496" s="96"/>
      <c r="CA496" s="96"/>
      <c r="CB496" s="96"/>
      <c r="CC496" s="96"/>
      <c r="CD496" s="96"/>
    </row>
    <row r="497" spans="1:82" s="97" customFormat="1" ht="25.5">
      <c r="A497" s="42" t="s">
        <v>1290</v>
      </c>
      <c r="B497" s="42" t="s">
        <v>177</v>
      </c>
      <c r="C497" s="42" t="s">
        <v>1293</v>
      </c>
      <c r="D497" s="98" t="s">
        <v>1294</v>
      </c>
      <c r="E497" s="99" t="s">
        <v>222</v>
      </c>
      <c r="F497" s="42">
        <v>149</v>
      </c>
      <c r="G497" s="100">
        <f>$J$3</f>
        <v>0.26369999999999999</v>
      </c>
      <c r="H497" s="101">
        <v>0</v>
      </c>
      <c r="I497" s="43">
        <f>TRUNC((H497+(H497*G497)),2)</f>
        <v>0</v>
      </c>
      <c r="J497" s="43">
        <f>TRUNC((F497*I497),2)</f>
        <v>0</v>
      </c>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5"/>
      <c r="AL497" s="95"/>
      <c r="AM497" s="96"/>
      <c r="AN497" s="96"/>
      <c r="AO497" s="96"/>
      <c r="AP497" s="96"/>
      <c r="AQ497" s="96"/>
      <c r="AR497" s="96"/>
      <c r="AS497" s="96"/>
      <c r="AT497" s="96"/>
      <c r="AU497" s="96"/>
      <c r="AV497" s="96"/>
      <c r="AW497" s="96"/>
      <c r="AX497" s="96"/>
      <c r="AY497" s="96"/>
      <c r="AZ497" s="96"/>
      <c r="BA497" s="96"/>
      <c r="BB497" s="96"/>
      <c r="BC497" s="96"/>
      <c r="BD497" s="96"/>
      <c r="BE497" s="96"/>
      <c r="BF497" s="96"/>
      <c r="BG497" s="96"/>
      <c r="BH497" s="96"/>
      <c r="BI497" s="96"/>
      <c r="BJ497" s="96"/>
      <c r="BK497" s="96"/>
      <c r="BL497" s="96"/>
      <c r="BM497" s="96"/>
      <c r="BN497" s="96"/>
      <c r="BO497" s="96"/>
      <c r="BP497" s="96"/>
      <c r="BQ497" s="96"/>
      <c r="BR497" s="96"/>
      <c r="BS497" s="96"/>
      <c r="BT497" s="96"/>
      <c r="BU497" s="96"/>
      <c r="BV497" s="96"/>
      <c r="BW497" s="96"/>
      <c r="BX497" s="96"/>
      <c r="BY497" s="96"/>
      <c r="BZ497" s="96"/>
      <c r="CA497" s="96"/>
      <c r="CB497" s="96"/>
      <c r="CC497" s="96"/>
      <c r="CD497" s="96"/>
    </row>
    <row r="498" spans="1:82" s="97" customFormat="1" ht="25.5">
      <c r="A498" s="42" t="s">
        <v>1290</v>
      </c>
      <c r="B498" s="42" t="s">
        <v>177</v>
      </c>
      <c r="C498" s="42" t="s">
        <v>1295</v>
      </c>
      <c r="D498" s="98" t="s">
        <v>1296</v>
      </c>
      <c r="E498" s="99" t="s">
        <v>222</v>
      </c>
      <c r="F498" s="42">
        <v>69.75</v>
      </c>
      <c r="G498" s="100">
        <f>$J$3</f>
        <v>0.26369999999999999</v>
      </c>
      <c r="H498" s="101">
        <v>0</v>
      </c>
      <c r="I498" s="43">
        <f>TRUNC((H498+(H498*G498)),2)</f>
        <v>0</v>
      </c>
      <c r="J498" s="43">
        <f>TRUNC((F498*I498),2)</f>
        <v>0</v>
      </c>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L498" s="95"/>
      <c r="AM498" s="96"/>
      <c r="AN498" s="96"/>
      <c r="AO498" s="96"/>
      <c r="AP498" s="96"/>
      <c r="AQ498" s="96"/>
      <c r="AR498" s="96"/>
      <c r="AS498" s="96"/>
      <c r="AT498" s="96"/>
      <c r="AU498" s="96"/>
      <c r="AV498" s="96"/>
      <c r="AW498" s="96"/>
      <c r="AX498" s="96"/>
      <c r="AY498" s="96"/>
      <c r="AZ498" s="96"/>
      <c r="BA498" s="96"/>
      <c r="BB498" s="96"/>
      <c r="BC498" s="96"/>
      <c r="BD498" s="96"/>
      <c r="BE498" s="96"/>
      <c r="BF498" s="96"/>
      <c r="BG498" s="96"/>
      <c r="BH498" s="96"/>
      <c r="BI498" s="96"/>
      <c r="BJ498" s="96"/>
      <c r="BK498" s="96"/>
      <c r="BL498" s="96"/>
      <c r="BM498" s="96"/>
      <c r="BN498" s="96"/>
      <c r="BO498" s="96"/>
      <c r="BP498" s="96"/>
      <c r="BQ498" s="96"/>
      <c r="BR498" s="96"/>
      <c r="BS498" s="96"/>
      <c r="BT498" s="96"/>
      <c r="BU498" s="96"/>
      <c r="BV498" s="96"/>
      <c r="BW498" s="96"/>
      <c r="BX498" s="96"/>
      <c r="BY498" s="96"/>
      <c r="BZ498" s="96"/>
      <c r="CA498" s="96"/>
      <c r="CB498" s="96"/>
      <c r="CC498" s="96"/>
      <c r="CD498" s="96"/>
    </row>
    <row r="499" spans="1:82" s="97" customFormat="1">
      <c r="A499" s="42" t="s">
        <v>1297</v>
      </c>
      <c r="B499" s="42" t="s">
        <v>639</v>
      </c>
      <c r="C499" s="42" t="s">
        <v>1298</v>
      </c>
      <c r="D499" s="98" t="s">
        <v>1299</v>
      </c>
      <c r="E499" s="99" t="s">
        <v>185</v>
      </c>
      <c r="F499" s="42">
        <v>6</v>
      </c>
      <c r="G499" s="100">
        <f>$J$3</f>
        <v>0.26369999999999999</v>
      </c>
      <c r="H499" s="101">
        <v>0</v>
      </c>
      <c r="I499" s="43">
        <f>TRUNC((H499+(H499*G499)),2)</f>
        <v>0</v>
      </c>
      <c r="J499" s="43">
        <f>TRUNC((F499*I499),2)</f>
        <v>0</v>
      </c>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c r="AH499" s="95"/>
      <c r="AI499" s="95"/>
      <c r="AJ499" s="95"/>
      <c r="AK499" s="95"/>
      <c r="AL499" s="95"/>
      <c r="AM499" s="96"/>
      <c r="AN499" s="96"/>
      <c r="AO499" s="96"/>
      <c r="AP499" s="96"/>
      <c r="AQ499" s="96"/>
      <c r="AR499" s="96"/>
      <c r="AS499" s="96"/>
      <c r="AT499" s="96"/>
      <c r="AU499" s="96"/>
      <c r="AV499" s="96"/>
      <c r="AW499" s="96"/>
      <c r="AX499" s="96"/>
      <c r="AY499" s="96"/>
      <c r="AZ499" s="96"/>
      <c r="BA499" s="96"/>
      <c r="BB499" s="96"/>
      <c r="BC499" s="96"/>
      <c r="BD499" s="96"/>
      <c r="BE499" s="96"/>
      <c r="BF499" s="96"/>
      <c r="BG499" s="96"/>
      <c r="BH499" s="96"/>
      <c r="BI499" s="96"/>
      <c r="BJ499" s="96"/>
      <c r="BK499" s="96"/>
      <c r="BL499" s="96"/>
      <c r="BM499" s="96"/>
      <c r="BN499" s="96"/>
      <c r="BO499" s="96"/>
      <c r="BP499" s="96"/>
      <c r="BQ499" s="96"/>
      <c r="BR499" s="96"/>
      <c r="BS499" s="96"/>
      <c r="BT499" s="96"/>
      <c r="BU499" s="96"/>
      <c r="BV499" s="96"/>
      <c r="BW499" s="96"/>
      <c r="BX499" s="96"/>
      <c r="BY499" s="96"/>
      <c r="BZ499" s="96"/>
      <c r="CA499" s="96"/>
      <c r="CB499" s="96"/>
      <c r="CC499" s="96"/>
      <c r="CD499" s="96"/>
    </row>
    <row r="500" spans="1:82" s="97" customFormat="1">
      <c r="A500" s="90"/>
      <c r="B500" s="90"/>
      <c r="C500" s="90" t="s">
        <v>146</v>
      </c>
      <c r="D500" s="91" t="s">
        <v>147</v>
      </c>
      <c r="E500" s="91"/>
      <c r="F500" s="90"/>
      <c r="G500" s="90"/>
      <c r="H500" s="93"/>
      <c r="I500" s="90"/>
      <c r="J500" s="94">
        <f>J501+J503+J507+J511</f>
        <v>0</v>
      </c>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L500" s="95"/>
      <c r="AM500" s="96"/>
      <c r="AN500" s="96"/>
      <c r="AO500" s="96"/>
      <c r="AP500" s="96"/>
      <c r="AQ500" s="96"/>
      <c r="AR500" s="96"/>
      <c r="AS500" s="96"/>
      <c r="AT500" s="96"/>
      <c r="AU500" s="96"/>
      <c r="AV500" s="96"/>
      <c r="AW500" s="96"/>
      <c r="AX500" s="96"/>
      <c r="AY500" s="96"/>
      <c r="AZ500" s="96"/>
      <c r="BA500" s="96"/>
      <c r="BB500" s="96"/>
      <c r="BC500" s="96"/>
      <c r="BD500" s="96"/>
      <c r="BE500" s="96"/>
      <c r="BF500" s="96"/>
      <c r="BG500" s="96"/>
      <c r="BH500" s="96"/>
      <c r="BI500" s="96"/>
      <c r="BJ500" s="96"/>
      <c r="BK500" s="96"/>
      <c r="BL500" s="96"/>
      <c r="BM500" s="96"/>
      <c r="BN500" s="96"/>
      <c r="BO500" s="96"/>
      <c r="BP500" s="96"/>
      <c r="BQ500" s="96"/>
      <c r="BR500" s="96"/>
      <c r="BS500" s="96"/>
      <c r="BT500" s="96"/>
      <c r="BU500" s="96"/>
      <c r="BV500" s="96"/>
      <c r="BW500" s="96"/>
      <c r="BX500" s="96"/>
      <c r="BY500" s="96"/>
      <c r="BZ500" s="96"/>
      <c r="CA500" s="96"/>
      <c r="CB500" s="96"/>
      <c r="CC500" s="96"/>
      <c r="CD500" s="96"/>
    </row>
    <row r="501" spans="1:82" s="97" customFormat="1">
      <c r="A501" s="90"/>
      <c r="B501" s="90"/>
      <c r="C501" s="90" t="s">
        <v>148</v>
      </c>
      <c r="D501" s="91" t="s">
        <v>149</v>
      </c>
      <c r="E501" s="91"/>
      <c r="F501" s="90"/>
      <c r="G501" s="90"/>
      <c r="H501" s="93"/>
      <c r="I501" s="90"/>
      <c r="J501" s="94">
        <f>J502</f>
        <v>0</v>
      </c>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L501" s="95"/>
      <c r="AM501" s="96"/>
      <c r="AN501" s="96"/>
      <c r="AO501" s="96"/>
      <c r="AP501" s="96"/>
      <c r="AQ501" s="96"/>
      <c r="AR501" s="96"/>
      <c r="AS501" s="96"/>
      <c r="AT501" s="96"/>
      <c r="AU501" s="96"/>
      <c r="AV501" s="96"/>
      <c r="AW501" s="96"/>
      <c r="AX501" s="96"/>
      <c r="AY501" s="96"/>
      <c r="AZ501" s="96"/>
      <c r="BA501" s="96"/>
      <c r="BB501" s="96"/>
      <c r="BC501" s="96"/>
      <c r="BD501" s="96"/>
      <c r="BE501" s="96"/>
      <c r="BF501" s="96"/>
      <c r="BG501" s="96"/>
      <c r="BH501" s="96"/>
      <c r="BI501" s="96"/>
      <c r="BJ501" s="96"/>
      <c r="BK501" s="96"/>
      <c r="BL501" s="96"/>
      <c r="BM501" s="96"/>
      <c r="BN501" s="96"/>
      <c r="BO501" s="96"/>
      <c r="BP501" s="96"/>
      <c r="BQ501" s="96"/>
      <c r="BR501" s="96"/>
      <c r="BS501" s="96"/>
      <c r="BT501" s="96"/>
      <c r="BU501" s="96"/>
      <c r="BV501" s="96"/>
      <c r="BW501" s="96"/>
      <c r="BX501" s="96"/>
      <c r="BY501" s="96"/>
      <c r="BZ501" s="96"/>
      <c r="CA501" s="96"/>
      <c r="CB501" s="96"/>
      <c r="CC501" s="96"/>
      <c r="CD501" s="96"/>
    </row>
    <row r="502" spans="1:82" s="97" customFormat="1">
      <c r="A502" s="42" t="s">
        <v>1300</v>
      </c>
      <c r="B502" s="42" t="s">
        <v>177</v>
      </c>
      <c r="C502" s="42" t="s">
        <v>1301</v>
      </c>
      <c r="D502" s="98" t="s">
        <v>1302</v>
      </c>
      <c r="E502" s="99" t="s">
        <v>211</v>
      </c>
      <c r="F502" s="42">
        <v>64.819999999999993</v>
      </c>
      <c r="G502" s="100">
        <f>$J$3</f>
        <v>0.26369999999999999</v>
      </c>
      <c r="H502" s="101">
        <v>0</v>
      </c>
      <c r="I502" s="43">
        <f>TRUNC((H502+(H502*G502)),2)</f>
        <v>0</v>
      </c>
      <c r="J502" s="43">
        <f>TRUNC((F502*I502),2)</f>
        <v>0</v>
      </c>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L502" s="95"/>
      <c r="AM502" s="96"/>
      <c r="AN502" s="96"/>
      <c r="AO502" s="96"/>
      <c r="AP502" s="96"/>
      <c r="AQ502" s="96"/>
      <c r="AR502" s="96"/>
      <c r="AS502" s="96"/>
      <c r="AT502" s="96"/>
      <c r="AU502" s="96"/>
      <c r="AV502" s="96"/>
      <c r="AW502" s="96"/>
      <c r="AX502" s="96"/>
      <c r="AY502" s="96"/>
      <c r="AZ502" s="96"/>
      <c r="BA502" s="96"/>
      <c r="BB502" s="96"/>
      <c r="BC502" s="96"/>
      <c r="BD502" s="96"/>
      <c r="BE502" s="96"/>
      <c r="BF502" s="96"/>
      <c r="BG502" s="96"/>
      <c r="BH502" s="96"/>
      <c r="BI502" s="96"/>
      <c r="BJ502" s="96"/>
      <c r="BK502" s="96"/>
      <c r="BL502" s="96"/>
      <c r="BM502" s="96"/>
      <c r="BN502" s="96"/>
      <c r="BO502" s="96"/>
      <c r="BP502" s="96"/>
      <c r="BQ502" s="96"/>
      <c r="BR502" s="96"/>
      <c r="BS502" s="96"/>
      <c r="BT502" s="96"/>
      <c r="BU502" s="96"/>
      <c r="BV502" s="96"/>
      <c r="BW502" s="96"/>
      <c r="BX502" s="96"/>
      <c r="BY502" s="96"/>
      <c r="BZ502" s="96"/>
      <c r="CA502" s="96"/>
      <c r="CB502" s="96"/>
      <c r="CC502" s="96"/>
      <c r="CD502" s="96"/>
    </row>
    <row r="503" spans="1:82" s="97" customFormat="1">
      <c r="A503" s="90"/>
      <c r="B503" s="90"/>
      <c r="C503" s="90" t="s">
        <v>150</v>
      </c>
      <c r="D503" s="91" t="s">
        <v>66</v>
      </c>
      <c r="E503" s="91"/>
      <c r="F503" s="90"/>
      <c r="G503" s="90"/>
      <c r="H503" s="93"/>
      <c r="I503" s="90"/>
      <c r="J503" s="94">
        <f>SUM(J504:J506)</f>
        <v>0</v>
      </c>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c r="AK503" s="95"/>
      <c r="AL503" s="95"/>
      <c r="AM503" s="96"/>
      <c r="AN503" s="96"/>
      <c r="AO503" s="96"/>
      <c r="AP503" s="96"/>
      <c r="AQ503" s="96"/>
      <c r="AR503" s="96"/>
      <c r="AS503" s="96"/>
      <c r="AT503" s="96"/>
      <c r="AU503" s="96"/>
      <c r="AV503" s="96"/>
      <c r="AW503" s="96"/>
      <c r="AX503" s="96"/>
      <c r="AY503" s="96"/>
      <c r="AZ503" s="96"/>
      <c r="BA503" s="96"/>
      <c r="BB503" s="96"/>
      <c r="BC503" s="96"/>
      <c r="BD503" s="96"/>
      <c r="BE503" s="96"/>
      <c r="BF503" s="96"/>
      <c r="BG503" s="96"/>
      <c r="BH503" s="96"/>
      <c r="BI503" s="96"/>
      <c r="BJ503" s="96"/>
      <c r="BK503" s="96"/>
      <c r="BL503" s="96"/>
      <c r="BM503" s="96"/>
      <c r="BN503" s="96"/>
      <c r="BO503" s="96"/>
      <c r="BP503" s="96"/>
      <c r="BQ503" s="96"/>
      <c r="BR503" s="96"/>
      <c r="BS503" s="96"/>
      <c r="BT503" s="96"/>
      <c r="BU503" s="96"/>
      <c r="BV503" s="96"/>
      <c r="BW503" s="96"/>
      <c r="BX503" s="96"/>
      <c r="BY503" s="96"/>
      <c r="BZ503" s="96"/>
      <c r="CA503" s="96"/>
      <c r="CB503" s="96"/>
      <c r="CC503" s="96"/>
      <c r="CD503" s="96"/>
    </row>
    <row r="504" spans="1:82" s="97" customFormat="1" ht="25.5">
      <c r="A504" s="42" t="s">
        <v>1303</v>
      </c>
      <c r="B504" s="42" t="s">
        <v>177</v>
      </c>
      <c r="C504" s="42" t="s">
        <v>1304</v>
      </c>
      <c r="D504" s="98" t="s">
        <v>1305</v>
      </c>
      <c r="E504" s="99" t="s">
        <v>189</v>
      </c>
      <c r="F504" s="42">
        <v>432.1</v>
      </c>
      <c r="G504" s="100">
        <f>$J$3</f>
        <v>0.26369999999999999</v>
      </c>
      <c r="H504" s="101">
        <v>0</v>
      </c>
      <c r="I504" s="43">
        <f>TRUNC((H504+(H504*G504)),2)</f>
        <v>0</v>
      </c>
      <c r="J504" s="43">
        <f>TRUNC((F504*I504),2)</f>
        <v>0</v>
      </c>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5"/>
      <c r="AL504" s="95"/>
      <c r="AM504" s="96"/>
      <c r="AN504" s="96"/>
      <c r="AO504" s="96"/>
      <c r="AP504" s="96"/>
      <c r="AQ504" s="96"/>
      <c r="AR504" s="96"/>
      <c r="AS504" s="96"/>
      <c r="AT504" s="96"/>
      <c r="AU504" s="96"/>
      <c r="AV504" s="96"/>
      <c r="AW504" s="96"/>
      <c r="AX504" s="96"/>
      <c r="AY504" s="96"/>
      <c r="AZ504" s="96"/>
      <c r="BA504" s="96"/>
      <c r="BB504" s="96"/>
      <c r="BC504" s="96"/>
      <c r="BD504" s="96"/>
      <c r="BE504" s="96"/>
      <c r="BF504" s="96"/>
      <c r="BG504" s="96"/>
      <c r="BH504" s="96"/>
      <c r="BI504" s="96"/>
      <c r="BJ504" s="96"/>
      <c r="BK504" s="96"/>
      <c r="BL504" s="96"/>
      <c r="BM504" s="96"/>
      <c r="BN504" s="96"/>
      <c r="BO504" s="96"/>
      <c r="BP504" s="96"/>
      <c r="BQ504" s="96"/>
      <c r="BR504" s="96"/>
      <c r="BS504" s="96"/>
      <c r="BT504" s="96"/>
      <c r="BU504" s="96"/>
      <c r="BV504" s="96"/>
      <c r="BW504" s="96"/>
      <c r="BX504" s="96"/>
      <c r="BY504" s="96"/>
      <c r="BZ504" s="96"/>
      <c r="CA504" s="96"/>
      <c r="CB504" s="96"/>
      <c r="CC504" s="96"/>
      <c r="CD504" s="96"/>
    </row>
    <row r="505" spans="1:82" s="97" customFormat="1" ht="25.5">
      <c r="A505" s="42" t="s">
        <v>1306</v>
      </c>
      <c r="B505" s="42" t="s">
        <v>177</v>
      </c>
      <c r="C505" s="42" t="s">
        <v>1307</v>
      </c>
      <c r="D505" s="98" t="s">
        <v>1308</v>
      </c>
      <c r="E505" s="99" t="s">
        <v>211</v>
      </c>
      <c r="F505" s="42">
        <v>64.819999999999993</v>
      </c>
      <c r="G505" s="100">
        <f>$J$3</f>
        <v>0.26369999999999999</v>
      </c>
      <c r="H505" s="101">
        <v>0</v>
      </c>
      <c r="I505" s="43">
        <f>TRUNC((H505+(H505*G505)),2)</f>
        <v>0</v>
      </c>
      <c r="J505" s="43">
        <f>TRUNC((F505*I505),2)</f>
        <v>0</v>
      </c>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L505" s="95"/>
      <c r="AM505" s="96"/>
      <c r="AN505" s="96"/>
      <c r="AO505" s="96"/>
      <c r="AP505" s="96"/>
      <c r="AQ505" s="96"/>
      <c r="AR505" s="96"/>
      <c r="AS505" s="96"/>
      <c r="AT505" s="96"/>
      <c r="AU505" s="96"/>
      <c r="AV505" s="96"/>
      <c r="AW505" s="96"/>
      <c r="AX505" s="96"/>
      <c r="AY505" s="96"/>
      <c r="AZ505" s="96"/>
      <c r="BA505" s="96"/>
      <c r="BB505" s="96"/>
      <c r="BC505" s="96"/>
      <c r="BD505" s="96"/>
      <c r="BE505" s="96"/>
      <c r="BF505" s="96"/>
      <c r="BG505" s="96"/>
      <c r="BH505" s="96"/>
      <c r="BI505" s="96"/>
      <c r="BJ505" s="96"/>
      <c r="BK505" s="96"/>
      <c r="BL505" s="96"/>
      <c r="BM505" s="96"/>
      <c r="BN505" s="96"/>
      <c r="BO505" s="96"/>
      <c r="BP505" s="96"/>
      <c r="BQ505" s="96"/>
      <c r="BR505" s="96"/>
      <c r="BS505" s="96"/>
      <c r="BT505" s="96"/>
      <c r="BU505" s="96"/>
      <c r="BV505" s="96"/>
      <c r="BW505" s="96"/>
      <c r="BX505" s="96"/>
      <c r="BY505" s="96"/>
      <c r="BZ505" s="96"/>
      <c r="CA505" s="96"/>
      <c r="CB505" s="96"/>
      <c r="CC505" s="96"/>
      <c r="CD505" s="96"/>
    </row>
    <row r="506" spans="1:82" s="97" customFormat="1" ht="25.5">
      <c r="A506" s="42" t="s">
        <v>1309</v>
      </c>
      <c r="B506" s="42" t="s">
        <v>177</v>
      </c>
      <c r="C506" s="42" t="s">
        <v>1310</v>
      </c>
      <c r="D506" s="98" t="s">
        <v>1311</v>
      </c>
      <c r="E506" s="99" t="s">
        <v>189</v>
      </c>
      <c r="F506" s="42">
        <v>432.1</v>
      </c>
      <c r="G506" s="100">
        <f>$J$3</f>
        <v>0.26369999999999999</v>
      </c>
      <c r="H506" s="101">
        <v>0</v>
      </c>
      <c r="I506" s="43">
        <f>TRUNC((H506+(H506*G506)),2)</f>
        <v>0</v>
      </c>
      <c r="J506" s="43">
        <f>TRUNC((F506*I506),2)</f>
        <v>0</v>
      </c>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L506" s="95"/>
      <c r="AM506" s="96"/>
      <c r="AN506" s="96"/>
      <c r="AO506" s="96"/>
      <c r="AP506" s="96"/>
      <c r="AQ506" s="96"/>
      <c r="AR506" s="96"/>
      <c r="AS506" s="96"/>
      <c r="AT506" s="96"/>
      <c r="AU506" s="96"/>
      <c r="AV506" s="96"/>
      <c r="AW506" s="96"/>
      <c r="AX506" s="96"/>
      <c r="AY506" s="96"/>
      <c r="AZ506" s="96"/>
      <c r="BA506" s="96"/>
      <c r="BB506" s="96"/>
      <c r="BC506" s="96"/>
      <c r="BD506" s="96"/>
      <c r="BE506" s="96"/>
      <c r="BF506" s="96"/>
      <c r="BG506" s="96"/>
      <c r="BH506" s="96"/>
      <c r="BI506" s="96"/>
      <c r="BJ506" s="96"/>
      <c r="BK506" s="96"/>
      <c r="BL506" s="96"/>
      <c r="BM506" s="96"/>
      <c r="BN506" s="96"/>
      <c r="BO506" s="96"/>
      <c r="BP506" s="96"/>
      <c r="BQ506" s="96"/>
      <c r="BR506" s="96"/>
      <c r="BS506" s="96"/>
      <c r="BT506" s="96"/>
      <c r="BU506" s="96"/>
      <c r="BV506" s="96"/>
      <c r="BW506" s="96"/>
      <c r="BX506" s="96"/>
      <c r="BY506" s="96"/>
      <c r="BZ506" s="96"/>
      <c r="CA506" s="96"/>
      <c r="CB506" s="96"/>
      <c r="CC506" s="96"/>
      <c r="CD506" s="96"/>
    </row>
    <row r="507" spans="1:82" s="97" customFormat="1">
      <c r="A507" s="90"/>
      <c r="B507" s="90"/>
      <c r="C507" s="90" t="s">
        <v>151</v>
      </c>
      <c r="D507" s="91" t="s">
        <v>152</v>
      </c>
      <c r="E507" s="91"/>
      <c r="F507" s="90"/>
      <c r="G507" s="90"/>
      <c r="H507" s="93"/>
      <c r="I507" s="90"/>
      <c r="J507" s="94">
        <f>SUM(J508:J510)</f>
        <v>0</v>
      </c>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L507" s="95"/>
      <c r="AM507" s="96"/>
      <c r="AN507" s="96"/>
      <c r="AO507" s="96"/>
      <c r="AP507" s="96"/>
      <c r="AQ507" s="96"/>
      <c r="AR507" s="96"/>
      <c r="AS507" s="96"/>
      <c r="AT507" s="96"/>
      <c r="AU507" s="96"/>
      <c r="AV507" s="96"/>
      <c r="AW507" s="96"/>
      <c r="AX507" s="96"/>
      <c r="AY507" s="96"/>
      <c r="AZ507" s="96"/>
      <c r="BA507" s="96"/>
      <c r="BB507" s="96"/>
      <c r="BC507" s="96"/>
      <c r="BD507" s="96"/>
      <c r="BE507" s="96"/>
      <c r="BF507" s="96"/>
      <c r="BG507" s="96"/>
      <c r="BH507" s="96"/>
      <c r="BI507" s="96"/>
      <c r="BJ507" s="96"/>
      <c r="BK507" s="96"/>
      <c r="BL507" s="96"/>
      <c r="BM507" s="96"/>
      <c r="BN507" s="96"/>
      <c r="BO507" s="96"/>
      <c r="BP507" s="96"/>
      <c r="BQ507" s="96"/>
      <c r="BR507" s="96"/>
      <c r="BS507" s="96"/>
      <c r="BT507" s="96"/>
      <c r="BU507" s="96"/>
      <c r="BV507" s="96"/>
      <c r="BW507" s="96"/>
      <c r="BX507" s="96"/>
      <c r="BY507" s="96"/>
      <c r="BZ507" s="96"/>
      <c r="CA507" s="96"/>
      <c r="CB507" s="96"/>
      <c r="CC507" s="96"/>
      <c r="CD507" s="96"/>
    </row>
    <row r="508" spans="1:82" s="97" customFormat="1">
      <c r="A508" s="42" t="s">
        <v>1312</v>
      </c>
      <c r="B508" s="42" t="s">
        <v>177</v>
      </c>
      <c r="C508" s="42" t="s">
        <v>1313</v>
      </c>
      <c r="D508" s="98" t="s">
        <v>1314</v>
      </c>
      <c r="E508" s="99" t="s">
        <v>189</v>
      </c>
      <c r="F508" s="42">
        <v>530.23</v>
      </c>
      <c r="G508" s="100">
        <f>$J$3</f>
        <v>0.26369999999999999</v>
      </c>
      <c r="H508" s="101">
        <v>0</v>
      </c>
      <c r="I508" s="43">
        <f>TRUNC((H508+(H508*G508)),2)</f>
        <v>0</v>
      </c>
      <c r="J508" s="43">
        <f>TRUNC((F508*I508),2)</f>
        <v>0</v>
      </c>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L508" s="95"/>
      <c r="AM508" s="96"/>
      <c r="AN508" s="96"/>
      <c r="AO508" s="96"/>
      <c r="AP508" s="96"/>
      <c r="AQ508" s="96"/>
      <c r="AR508" s="96"/>
      <c r="AS508" s="96"/>
      <c r="AT508" s="96"/>
      <c r="AU508" s="96"/>
      <c r="AV508" s="96"/>
      <c r="AW508" s="96"/>
      <c r="AX508" s="96"/>
      <c r="AY508" s="96"/>
      <c r="AZ508" s="96"/>
      <c r="BA508" s="96"/>
      <c r="BB508" s="96"/>
      <c r="BC508" s="96"/>
      <c r="BD508" s="96"/>
      <c r="BE508" s="96"/>
      <c r="BF508" s="96"/>
      <c r="BG508" s="96"/>
      <c r="BH508" s="96"/>
      <c r="BI508" s="96"/>
      <c r="BJ508" s="96"/>
      <c r="BK508" s="96"/>
      <c r="BL508" s="96"/>
      <c r="BM508" s="96"/>
      <c r="BN508" s="96"/>
      <c r="BO508" s="96"/>
      <c r="BP508" s="96"/>
      <c r="BQ508" s="96"/>
      <c r="BR508" s="96"/>
      <c r="BS508" s="96"/>
      <c r="BT508" s="96"/>
      <c r="BU508" s="96"/>
      <c r="BV508" s="96"/>
      <c r="BW508" s="96"/>
      <c r="BX508" s="96"/>
      <c r="BY508" s="96"/>
      <c r="BZ508" s="96"/>
      <c r="CA508" s="96"/>
      <c r="CB508" s="96"/>
      <c r="CC508" s="96"/>
      <c r="CD508" s="96"/>
    </row>
    <row r="509" spans="1:82" s="97" customFormat="1">
      <c r="A509" s="42" t="s">
        <v>1315</v>
      </c>
      <c r="B509" s="42" t="s">
        <v>177</v>
      </c>
      <c r="C509" s="42" t="s">
        <v>1316</v>
      </c>
      <c r="D509" s="98" t="s">
        <v>1317</v>
      </c>
      <c r="E509" s="99" t="s">
        <v>189</v>
      </c>
      <c r="F509" s="42">
        <v>432.1</v>
      </c>
      <c r="G509" s="100">
        <f>$J$3</f>
        <v>0.26369999999999999</v>
      </c>
      <c r="H509" s="101">
        <v>0</v>
      </c>
      <c r="I509" s="43">
        <f>TRUNC((H509+(H509*G509)),2)</f>
        <v>0</v>
      </c>
      <c r="J509" s="43">
        <f>TRUNC((F509*I509),2)</f>
        <v>0</v>
      </c>
      <c r="K509" s="95"/>
      <c r="L509" s="95"/>
      <c r="M509" s="95"/>
      <c r="N509" s="95"/>
      <c r="O509" s="95"/>
      <c r="P509" s="95"/>
      <c r="Q509" s="95"/>
      <c r="R509" s="95"/>
      <c r="S509" s="95"/>
      <c r="T509" s="95"/>
      <c r="U509" s="95"/>
      <c r="V509" s="95"/>
      <c r="W509" s="95"/>
      <c r="X509" s="95"/>
      <c r="Y509" s="95"/>
      <c r="Z509" s="95"/>
      <c r="AA509" s="95"/>
      <c r="AB509" s="95"/>
      <c r="AC509" s="95"/>
      <c r="AD509" s="95"/>
      <c r="AE509" s="95"/>
      <c r="AF509" s="95"/>
      <c r="AG509" s="95"/>
      <c r="AH509" s="95"/>
      <c r="AI509" s="95"/>
      <c r="AJ509" s="95"/>
      <c r="AK509" s="95"/>
      <c r="AL509" s="95"/>
      <c r="AM509" s="96"/>
      <c r="AN509" s="96"/>
      <c r="AO509" s="96"/>
      <c r="AP509" s="96"/>
      <c r="AQ509" s="96"/>
      <c r="AR509" s="96"/>
      <c r="AS509" s="96"/>
      <c r="AT509" s="96"/>
      <c r="AU509" s="96"/>
      <c r="AV509" s="96"/>
      <c r="AW509" s="96"/>
      <c r="AX509" s="96"/>
      <c r="AY509" s="96"/>
      <c r="AZ509" s="96"/>
      <c r="BA509" s="96"/>
      <c r="BB509" s="96"/>
      <c r="BC509" s="96"/>
      <c r="BD509" s="96"/>
      <c r="BE509" s="96"/>
      <c r="BF509" s="96"/>
      <c r="BG509" s="96"/>
      <c r="BH509" s="96"/>
      <c r="BI509" s="96"/>
      <c r="BJ509" s="96"/>
      <c r="BK509" s="96"/>
      <c r="BL509" s="96"/>
      <c r="BM509" s="96"/>
      <c r="BN509" s="96"/>
      <c r="BO509" s="96"/>
      <c r="BP509" s="96"/>
      <c r="BQ509" s="96"/>
      <c r="BR509" s="96"/>
      <c r="BS509" s="96"/>
      <c r="BT509" s="96"/>
      <c r="BU509" s="96"/>
      <c r="BV509" s="96"/>
      <c r="BW509" s="96"/>
      <c r="BX509" s="96"/>
      <c r="BY509" s="96"/>
      <c r="BZ509" s="96"/>
      <c r="CA509" s="96"/>
      <c r="CB509" s="96"/>
      <c r="CC509" s="96"/>
      <c r="CD509" s="96"/>
    </row>
    <row r="510" spans="1:82" s="97" customFormat="1" ht="25.5">
      <c r="A510" s="42" t="s">
        <v>1318</v>
      </c>
      <c r="B510" s="42" t="s">
        <v>177</v>
      </c>
      <c r="C510" s="42" t="s">
        <v>1319</v>
      </c>
      <c r="D510" s="98" t="s">
        <v>1320</v>
      </c>
      <c r="E510" s="99" t="s">
        <v>1321</v>
      </c>
      <c r="F510" s="42">
        <v>481.5</v>
      </c>
      <c r="G510" s="100">
        <f>$J$3</f>
        <v>0.26369999999999999</v>
      </c>
      <c r="H510" s="101">
        <v>0</v>
      </c>
      <c r="I510" s="43">
        <f>TRUNC((H510+(H510*G510)),2)</f>
        <v>0</v>
      </c>
      <c r="J510" s="43">
        <f>TRUNC((F510*I510),2)</f>
        <v>0</v>
      </c>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L510" s="95"/>
      <c r="AM510" s="96"/>
      <c r="AN510" s="96"/>
      <c r="AO510" s="96"/>
      <c r="AP510" s="96"/>
      <c r="AQ510" s="96"/>
      <c r="AR510" s="96"/>
      <c r="AS510" s="96"/>
      <c r="AT510" s="96"/>
      <c r="AU510" s="96"/>
      <c r="AV510" s="96"/>
      <c r="AW510" s="96"/>
      <c r="AX510" s="96"/>
      <c r="AY510" s="96"/>
      <c r="AZ510" s="96"/>
      <c r="BA510" s="96"/>
      <c r="BB510" s="96"/>
      <c r="BC510" s="96"/>
      <c r="BD510" s="96"/>
      <c r="BE510" s="96"/>
      <c r="BF510" s="96"/>
      <c r="BG510" s="96"/>
      <c r="BH510" s="96"/>
      <c r="BI510" s="96"/>
      <c r="BJ510" s="96"/>
      <c r="BK510" s="96"/>
      <c r="BL510" s="96"/>
      <c r="BM510" s="96"/>
      <c r="BN510" s="96"/>
      <c r="BO510" s="96"/>
      <c r="BP510" s="96"/>
      <c r="BQ510" s="96"/>
      <c r="BR510" s="96"/>
      <c r="BS510" s="96"/>
      <c r="BT510" s="96"/>
      <c r="BU510" s="96"/>
      <c r="BV510" s="96"/>
      <c r="BW510" s="96"/>
      <c r="BX510" s="96"/>
      <c r="BY510" s="96"/>
      <c r="BZ510" s="96"/>
      <c r="CA510" s="96"/>
      <c r="CB510" s="96"/>
      <c r="CC510" s="96"/>
      <c r="CD510" s="96"/>
    </row>
    <row r="511" spans="1:82" s="97" customFormat="1">
      <c r="A511" s="90"/>
      <c r="B511" s="90"/>
      <c r="C511" s="90" t="s">
        <v>153</v>
      </c>
      <c r="D511" s="91" t="s">
        <v>154</v>
      </c>
      <c r="E511" s="91"/>
      <c r="F511" s="90"/>
      <c r="G511" s="90"/>
      <c r="H511" s="93"/>
      <c r="I511" s="90"/>
      <c r="J511" s="94">
        <f>SUM(J512:J513)</f>
        <v>0</v>
      </c>
      <c r="K511" s="95"/>
      <c r="L511" s="95"/>
      <c r="M511" s="95"/>
      <c r="N511" s="95"/>
      <c r="O511" s="95"/>
      <c r="P511" s="95"/>
      <c r="Q511" s="95"/>
      <c r="R511" s="95"/>
      <c r="S511" s="95"/>
      <c r="T511" s="95"/>
      <c r="U511" s="95"/>
      <c r="V511" s="95"/>
      <c r="W511" s="95"/>
      <c r="X511" s="95"/>
      <c r="Y511" s="95"/>
      <c r="Z511" s="95"/>
      <c r="AA511" s="95"/>
      <c r="AB511" s="95"/>
      <c r="AC511" s="95"/>
      <c r="AD511" s="95"/>
      <c r="AE511" s="95"/>
      <c r="AF511" s="95"/>
      <c r="AG511" s="95"/>
      <c r="AH511" s="95"/>
      <c r="AI511" s="95"/>
      <c r="AJ511" s="95"/>
      <c r="AK511" s="95"/>
      <c r="AL511" s="95"/>
      <c r="AM511" s="96"/>
      <c r="AN511" s="96"/>
      <c r="AO511" s="96"/>
      <c r="AP511" s="96"/>
      <c r="AQ511" s="96"/>
      <c r="AR511" s="96"/>
      <c r="AS511" s="96"/>
      <c r="AT511" s="96"/>
      <c r="AU511" s="96"/>
      <c r="AV511" s="96"/>
      <c r="AW511" s="96"/>
      <c r="AX511" s="96"/>
      <c r="AY511" s="96"/>
      <c r="AZ511" s="96"/>
      <c r="BA511" s="96"/>
      <c r="BB511" s="96"/>
      <c r="BC511" s="96"/>
      <c r="BD511" s="96"/>
      <c r="BE511" s="96"/>
      <c r="BF511" s="96"/>
      <c r="BG511" s="96"/>
      <c r="BH511" s="96"/>
      <c r="BI511" s="96"/>
      <c r="BJ511" s="96"/>
      <c r="BK511" s="96"/>
      <c r="BL511" s="96"/>
      <c r="BM511" s="96"/>
      <c r="BN511" s="96"/>
      <c r="BO511" s="96"/>
      <c r="BP511" s="96"/>
      <c r="BQ511" s="96"/>
      <c r="BR511" s="96"/>
      <c r="BS511" s="96"/>
      <c r="BT511" s="96"/>
      <c r="BU511" s="96"/>
      <c r="BV511" s="96"/>
      <c r="BW511" s="96"/>
      <c r="BX511" s="96"/>
      <c r="BY511" s="96"/>
      <c r="BZ511" s="96"/>
      <c r="CA511" s="96"/>
      <c r="CB511" s="96"/>
      <c r="CC511" s="96"/>
      <c r="CD511" s="96"/>
    </row>
    <row r="512" spans="1:82" s="97" customFormat="1" ht="25.5">
      <c r="A512" s="42" t="s">
        <v>1322</v>
      </c>
      <c r="B512" s="42" t="s">
        <v>470</v>
      </c>
      <c r="C512" s="42" t="s">
        <v>1323</v>
      </c>
      <c r="D512" s="98" t="s">
        <v>1324</v>
      </c>
      <c r="E512" s="99" t="s">
        <v>1325</v>
      </c>
      <c r="F512" s="42">
        <v>1</v>
      </c>
      <c r="G512" s="100">
        <f>$J$3</f>
        <v>0.26369999999999999</v>
      </c>
      <c r="H512" s="101">
        <v>0</v>
      </c>
      <c r="I512" s="43">
        <f>TRUNC((H512+(H512*G512)),2)</f>
        <v>0</v>
      </c>
      <c r="J512" s="43">
        <f>TRUNC((F512*I512),2)</f>
        <v>0</v>
      </c>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c r="AH512" s="95"/>
      <c r="AI512" s="95"/>
      <c r="AJ512" s="95"/>
      <c r="AK512" s="95"/>
      <c r="AL512" s="95"/>
      <c r="AM512" s="96"/>
      <c r="AN512" s="96"/>
      <c r="AO512" s="96"/>
      <c r="AP512" s="96"/>
      <c r="AQ512" s="96"/>
      <c r="AR512" s="96"/>
      <c r="AS512" s="96"/>
      <c r="AT512" s="96"/>
      <c r="AU512" s="96"/>
      <c r="AV512" s="96"/>
      <c r="AW512" s="96"/>
      <c r="AX512" s="96"/>
      <c r="AY512" s="96"/>
      <c r="AZ512" s="96"/>
      <c r="BA512" s="96"/>
      <c r="BB512" s="96"/>
      <c r="BC512" s="96"/>
      <c r="BD512" s="96"/>
      <c r="BE512" s="96"/>
      <c r="BF512" s="96"/>
      <c r="BG512" s="96"/>
      <c r="BH512" s="96"/>
      <c r="BI512" s="96"/>
      <c r="BJ512" s="96"/>
      <c r="BK512" s="96"/>
      <c r="BL512" s="96"/>
      <c r="BM512" s="96"/>
      <c r="BN512" s="96"/>
      <c r="BO512" s="96"/>
      <c r="BP512" s="96"/>
      <c r="BQ512" s="96"/>
      <c r="BR512" s="96"/>
      <c r="BS512" s="96"/>
      <c r="BT512" s="96"/>
      <c r="BU512" s="96"/>
      <c r="BV512" s="96"/>
      <c r="BW512" s="96"/>
      <c r="BX512" s="96"/>
      <c r="BY512" s="96"/>
      <c r="BZ512" s="96"/>
      <c r="CA512" s="96"/>
      <c r="CB512" s="96"/>
      <c r="CC512" s="96"/>
      <c r="CD512" s="96"/>
    </row>
    <row r="513" spans="1:82" s="97" customFormat="1">
      <c r="A513" s="42" t="s">
        <v>1326</v>
      </c>
      <c r="B513" s="42" t="s">
        <v>639</v>
      </c>
      <c r="C513" s="42" t="s">
        <v>1327</v>
      </c>
      <c r="D513" s="98" t="s">
        <v>1328</v>
      </c>
      <c r="E513" s="99" t="s">
        <v>185</v>
      </c>
      <c r="F513" s="42">
        <v>1</v>
      </c>
      <c r="G513" s="100">
        <f>$J$3</f>
        <v>0.26369999999999999</v>
      </c>
      <c r="H513" s="101">
        <v>0</v>
      </c>
      <c r="I513" s="43">
        <f>TRUNC((H513+(H513*G513)),2)</f>
        <v>0</v>
      </c>
      <c r="J513" s="43">
        <f>TRUNC((F513*I513),2)</f>
        <v>0</v>
      </c>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L513" s="95"/>
      <c r="AM513" s="96"/>
      <c r="AN513" s="96"/>
      <c r="AO513" s="96"/>
      <c r="AP513" s="96"/>
      <c r="AQ513" s="96"/>
      <c r="AR513" s="96"/>
      <c r="AS513" s="96"/>
      <c r="AT513" s="96"/>
      <c r="AU513" s="96"/>
      <c r="AV513" s="96"/>
      <c r="AW513" s="96"/>
      <c r="AX513" s="96"/>
      <c r="AY513" s="96"/>
      <c r="AZ513" s="96"/>
      <c r="BA513" s="96"/>
      <c r="BB513" s="96"/>
      <c r="BC513" s="96"/>
      <c r="BD513" s="96"/>
      <c r="BE513" s="96"/>
      <c r="BF513" s="96"/>
      <c r="BG513" s="96"/>
      <c r="BH513" s="96"/>
      <c r="BI513" s="96"/>
      <c r="BJ513" s="96"/>
      <c r="BK513" s="96"/>
      <c r="BL513" s="96"/>
      <c r="BM513" s="96"/>
      <c r="BN513" s="96"/>
      <c r="BO513" s="96"/>
      <c r="BP513" s="96"/>
      <c r="BQ513" s="96"/>
      <c r="BR513" s="96"/>
      <c r="BS513" s="96"/>
      <c r="BT513" s="96"/>
      <c r="BU513" s="96"/>
      <c r="BV513" s="96"/>
      <c r="BW513" s="96"/>
      <c r="BX513" s="96"/>
      <c r="BY513" s="96"/>
      <c r="BZ513" s="96"/>
      <c r="CA513" s="96"/>
      <c r="CB513" s="96"/>
      <c r="CC513" s="96"/>
      <c r="CD513" s="96"/>
    </row>
    <row r="514" spans="1:82" s="97" customFormat="1">
      <c r="A514" s="90"/>
      <c r="B514" s="90"/>
      <c r="C514" s="90" t="s">
        <v>155</v>
      </c>
      <c r="D514" s="91" t="s">
        <v>156</v>
      </c>
      <c r="E514" s="91"/>
      <c r="F514" s="90"/>
      <c r="G514" s="90"/>
      <c r="H514" s="93"/>
      <c r="I514" s="90"/>
      <c r="J514" s="94">
        <f>SUM(J515:J516)</f>
        <v>0</v>
      </c>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L514" s="95"/>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6"/>
      <c r="BL514" s="96"/>
      <c r="BM514" s="96"/>
      <c r="BN514" s="96"/>
      <c r="BO514" s="96"/>
      <c r="BP514" s="96"/>
      <c r="BQ514" s="96"/>
      <c r="BR514" s="96"/>
      <c r="BS514" s="96"/>
      <c r="BT514" s="96"/>
      <c r="BU514" s="96"/>
      <c r="BV514" s="96"/>
      <c r="BW514" s="96"/>
      <c r="BX514" s="96"/>
      <c r="BY514" s="96"/>
      <c r="BZ514" s="96"/>
      <c r="CA514" s="96"/>
      <c r="CB514" s="96"/>
      <c r="CC514" s="96"/>
      <c r="CD514" s="96"/>
    </row>
    <row r="515" spans="1:82" s="97" customFormat="1">
      <c r="A515" s="42" t="s">
        <v>1329</v>
      </c>
      <c r="B515" s="42" t="s">
        <v>182</v>
      </c>
      <c r="C515" s="42" t="s">
        <v>1330</v>
      </c>
      <c r="D515" s="98" t="s">
        <v>1331</v>
      </c>
      <c r="E515" s="99" t="s">
        <v>189</v>
      </c>
      <c r="F515" s="42">
        <v>74</v>
      </c>
      <c r="G515" s="100">
        <f>$J$3</f>
        <v>0.26369999999999999</v>
      </c>
      <c r="H515" s="101">
        <v>0</v>
      </c>
      <c r="I515" s="43">
        <f>TRUNC((H515+(H515*G515)),2)</f>
        <v>0</v>
      </c>
      <c r="J515" s="43">
        <f>TRUNC((F515*I515),2)</f>
        <v>0</v>
      </c>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6"/>
      <c r="AN515" s="96"/>
      <c r="AO515" s="96"/>
      <c r="AP515" s="96"/>
      <c r="AQ515" s="96"/>
      <c r="AR515" s="96"/>
      <c r="AS515" s="96"/>
      <c r="AT515" s="96"/>
      <c r="AU515" s="96"/>
      <c r="AV515" s="96"/>
      <c r="AW515" s="96"/>
      <c r="AX515" s="96"/>
      <c r="AY515" s="96"/>
      <c r="AZ515" s="96"/>
      <c r="BA515" s="96"/>
      <c r="BB515" s="96"/>
      <c r="BC515" s="96"/>
      <c r="BD515" s="96"/>
      <c r="BE515" s="96"/>
      <c r="BF515" s="96"/>
      <c r="BG515" s="96"/>
      <c r="BH515" s="96"/>
      <c r="BI515" s="96"/>
      <c r="BJ515" s="96"/>
      <c r="BK515" s="96"/>
      <c r="BL515" s="96"/>
      <c r="BM515" s="96"/>
      <c r="BN515" s="96"/>
      <c r="BO515" s="96"/>
      <c r="BP515" s="96"/>
      <c r="BQ515" s="96"/>
      <c r="BR515" s="96"/>
      <c r="BS515" s="96"/>
      <c r="BT515" s="96"/>
      <c r="BU515" s="96"/>
      <c r="BV515" s="96"/>
      <c r="BW515" s="96"/>
      <c r="BX515" s="96"/>
      <c r="BY515" s="96"/>
      <c r="BZ515" s="96"/>
      <c r="CA515" s="96"/>
      <c r="CB515" s="96"/>
      <c r="CC515" s="96"/>
      <c r="CD515" s="96"/>
    </row>
    <row r="516" spans="1:82" s="97" customFormat="1">
      <c r="A516" s="42" t="s">
        <v>1332</v>
      </c>
      <c r="B516" s="42" t="s">
        <v>177</v>
      </c>
      <c r="C516" s="42" t="s">
        <v>1333</v>
      </c>
      <c r="D516" s="98" t="s">
        <v>1334</v>
      </c>
      <c r="E516" s="99" t="s">
        <v>189</v>
      </c>
      <c r="F516" s="42">
        <v>220.07</v>
      </c>
      <c r="G516" s="100">
        <f>$J$3</f>
        <v>0.26369999999999999</v>
      </c>
      <c r="H516" s="101">
        <v>0</v>
      </c>
      <c r="I516" s="43">
        <f>TRUNC((H516+(H516*G516)),2)</f>
        <v>0</v>
      </c>
      <c r="J516" s="43">
        <f>TRUNC((F516*I516),2)</f>
        <v>0</v>
      </c>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6"/>
      <c r="AN516" s="96"/>
      <c r="AO516" s="96"/>
      <c r="AP516" s="96"/>
      <c r="AQ516" s="96"/>
      <c r="AR516" s="96"/>
      <c r="AS516" s="96"/>
      <c r="AT516" s="96"/>
      <c r="AU516" s="96"/>
      <c r="AV516" s="96"/>
      <c r="AW516" s="96"/>
      <c r="AX516" s="96"/>
      <c r="AY516" s="96"/>
      <c r="AZ516" s="96"/>
      <c r="BA516" s="96"/>
      <c r="BB516" s="96"/>
      <c r="BC516" s="96"/>
      <c r="BD516" s="96"/>
      <c r="BE516" s="96"/>
      <c r="BF516" s="96"/>
      <c r="BG516" s="96"/>
      <c r="BH516" s="96"/>
      <c r="BI516" s="96"/>
      <c r="BJ516" s="96"/>
      <c r="BK516" s="96"/>
      <c r="BL516" s="96"/>
      <c r="BM516" s="96"/>
      <c r="BN516" s="96"/>
      <c r="BO516" s="96"/>
      <c r="BP516" s="96"/>
      <c r="BQ516" s="96"/>
      <c r="BR516" s="96"/>
      <c r="BS516" s="96"/>
      <c r="BT516" s="96"/>
      <c r="BU516" s="96"/>
      <c r="BV516" s="96"/>
      <c r="BW516" s="96"/>
      <c r="BX516" s="96"/>
      <c r="BY516" s="96"/>
      <c r="BZ516" s="96"/>
      <c r="CA516" s="96"/>
      <c r="CB516" s="96"/>
      <c r="CC516" s="96"/>
      <c r="CD516" s="96"/>
    </row>
    <row r="517" spans="1:82" s="97" customFormat="1">
      <c r="A517" s="90"/>
      <c r="B517" s="90"/>
      <c r="C517" s="90" t="s">
        <v>157</v>
      </c>
      <c r="D517" s="91" t="s">
        <v>158</v>
      </c>
      <c r="E517" s="91"/>
      <c r="F517" s="90"/>
      <c r="G517" s="90"/>
      <c r="H517" s="93"/>
      <c r="I517" s="90"/>
      <c r="J517" s="94">
        <f>SUM(J518:J521)</f>
        <v>0</v>
      </c>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6"/>
      <c r="AN517" s="96"/>
      <c r="AO517" s="96"/>
      <c r="AP517" s="96"/>
      <c r="AQ517" s="96"/>
      <c r="AR517" s="96"/>
      <c r="AS517" s="96"/>
      <c r="AT517" s="96"/>
      <c r="AU517" s="96"/>
      <c r="AV517" s="96"/>
      <c r="AW517" s="96"/>
      <c r="AX517" s="96"/>
      <c r="AY517" s="96"/>
      <c r="AZ517" s="96"/>
      <c r="BA517" s="96"/>
      <c r="BB517" s="96"/>
      <c r="BC517" s="96"/>
      <c r="BD517" s="96"/>
      <c r="BE517" s="96"/>
      <c r="BF517" s="96"/>
      <c r="BG517" s="96"/>
      <c r="BH517" s="96"/>
      <c r="BI517" s="96"/>
      <c r="BJ517" s="96"/>
      <c r="BK517" s="96"/>
      <c r="BL517" s="96"/>
      <c r="BM517" s="96"/>
      <c r="BN517" s="96"/>
      <c r="BO517" s="96"/>
      <c r="BP517" s="96"/>
      <c r="BQ517" s="96"/>
      <c r="BR517" s="96"/>
      <c r="BS517" s="96"/>
      <c r="BT517" s="96"/>
      <c r="BU517" s="96"/>
      <c r="BV517" s="96"/>
      <c r="BW517" s="96"/>
      <c r="BX517" s="96"/>
      <c r="BY517" s="96"/>
      <c r="BZ517" s="96"/>
      <c r="CA517" s="96"/>
      <c r="CB517" s="96"/>
      <c r="CC517" s="96"/>
      <c r="CD517" s="96"/>
    </row>
    <row r="518" spans="1:82" s="97" customFormat="1" ht="25.5">
      <c r="A518" s="42" t="s">
        <v>1335</v>
      </c>
      <c r="B518" s="42" t="s">
        <v>177</v>
      </c>
      <c r="C518" s="42" t="s">
        <v>1336</v>
      </c>
      <c r="D518" s="98" t="s">
        <v>1337</v>
      </c>
      <c r="E518" s="99" t="s">
        <v>189</v>
      </c>
      <c r="F518" s="42">
        <v>1030.23</v>
      </c>
      <c r="G518" s="100">
        <f>$J$3</f>
        <v>0.26369999999999999</v>
      </c>
      <c r="H518" s="101">
        <v>0</v>
      </c>
      <c r="I518" s="43">
        <f>TRUNC((H518+(H518*G518)),2)</f>
        <v>0</v>
      </c>
      <c r="J518" s="43">
        <f>TRUNC((F518*I518),2)</f>
        <v>0</v>
      </c>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6"/>
      <c r="AN518" s="96"/>
      <c r="AO518" s="96"/>
      <c r="AP518" s="96"/>
      <c r="AQ518" s="96"/>
      <c r="AR518" s="96"/>
      <c r="AS518" s="96"/>
      <c r="AT518" s="96"/>
      <c r="AU518" s="96"/>
      <c r="AV518" s="96"/>
      <c r="AW518" s="96"/>
      <c r="AX518" s="96"/>
      <c r="AY518" s="96"/>
      <c r="AZ518" s="96"/>
      <c r="BA518" s="96"/>
      <c r="BB518" s="96"/>
      <c r="BC518" s="96"/>
      <c r="BD518" s="96"/>
      <c r="BE518" s="96"/>
      <c r="BF518" s="96"/>
      <c r="BG518" s="96"/>
      <c r="BH518" s="96"/>
      <c r="BI518" s="96"/>
      <c r="BJ518" s="96"/>
      <c r="BK518" s="96"/>
      <c r="BL518" s="96"/>
      <c r="BM518" s="96"/>
      <c r="BN518" s="96"/>
      <c r="BO518" s="96"/>
      <c r="BP518" s="96"/>
      <c r="BQ518" s="96"/>
      <c r="BR518" s="96"/>
      <c r="BS518" s="96"/>
      <c r="BT518" s="96"/>
      <c r="BU518" s="96"/>
      <c r="BV518" s="96"/>
      <c r="BW518" s="96"/>
      <c r="BX518" s="96"/>
      <c r="BY518" s="96"/>
      <c r="BZ518" s="96"/>
      <c r="CA518" s="96"/>
      <c r="CB518" s="96"/>
      <c r="CC518" s="96"/>
      <c r="CD518" s="96"/>
    </row>
    <row r="519" spans="1:82" s="97" customFormat="1">
      <c r="A519" s="42" t="s">
        <v>1338</v>
      </c>
      <c r="B519" s="42" t="s">
        <v>177</v>
      </c>
      <c r="C519" s="42" t="s">
        <v>1339</v>
      </c>
      <c r="D519" s="98" t="s">
        <v>1340</v>
      </c>
      <c r="E519" s="99" t="s">
        <v>189</v>
      </c>
      <c r="F519" s="42">
        <v>1030.23</v>
      </c>
      <c r="G519" s="100">
        <f>$J$3</f>
        <v>0.26369999999999999</v>
      </c>
      <c r="H519" s="101">
        <v>0</v>
      </c>
      <c r="I519" s="43">
        <f>TRUNC((H519+(H519*G519)),2)</f>
        <v>0</v>
      </c>
      <c r="J519" s="43">
        <f>TRUNC((F519*I519),2)</f>
        <v>0</v>
      </c>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L519" s="95"/>
      <c r="AM519" s="96"/>
      <c r="AN519" s="96"/>
      <c r="AO519" s="96"/>
      <c r="AP519" s="96"/>
      <c r="AQ519" s="96"/>
      <c r="AR519" s="96"/>
      <c r="AS519" s="96"/>
      <c r="AT519" s="96"/>
      <c r="AU519" s="96"/>
      <c r="AV519" s="96"/>
      <c r="AW519" s="96"/>
      <c r="AX519" s="96"/>
      <c r="AY519" s="96"/>
      <c r="AZ519" s="96"/>
      <c r="BA519" s="96"/>
      <c r="BB519" s="96"/>
      <c r="BC519" s="96"/>
      <c r="BD519" s="96"/>
      <c r="BE519" s="96"/>
      <c r="BF519" s="96"/>
      <c r="BG519" s="96"/>
      <c r="BH519" s="96"/>
      <c r="BI519" s="96"/>
      <c r="BJ519" s="96"/>
      <c r="BK519" s="96"/>
      <c r="BL519" s="96"/>
      <c r="BM519" s="96"/>
      <c r="BN519" s="96"/>
      <c r="BO519" s="96"/>
      <c r="BP519" s="96"/>
      <c r="BQ519" s="96"/>
      <c r="BR519" s="96"/>
      <c r="BS519" s="96"/>
      <c r="BT519" s="96"/>
      <c r="BU519" s="96"/>
      <c r="BV519" s="96"/>
      <c r="BW519" s="96"/>
      <c r="BX519" s="96"/>
      <c r="BY519" s="96"/>
      <c r="BZ519" s="96"/>
      <c r="CA519" s="96"/>
      <c r="CB519" s="96"/>
      <c r="CC519" s="96"/>
      <c r="CD519" s="96"/>
    </row>
    <row r="520" spans="1:82" s="97" customFormat="1" ht="25.5">
      <c r="A520" s="42" t="s">
        <v>1341</v>
      </c>
      <c r="B520" s="42" t="s">
        <v>177</v>
      </c>
      <c r="C520" s="42" t="s">
        <v>1342</v>
      </c>
      <c r="D520" s="98" t="s">
        <v>1343</v>
      </c>
      <c r="E520" s="99" t="s">
        <v>189</v>
      </c>
      <c r="F520" s="42">
        <v>557.5</v>
      </c>
      <c r="G520" s="100">
        <f>$J$3</f>
        <v>0.26369999999999999</v>
      </c>
      <c r="H520" s="101">
        <v>0</v>
      </c>
      <c r="I520" s="43">
        <f>TRUNC((H520+(H520*G520)),2)</f>
        <v>0</v>
      </c>
      <c r="J520" s="43">
        <f>TRUNC((F520*I520),2)</f>
        <v>0</v>
      </c>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L520" s="95"/>
      <c r="AM520" s="96"/>
      <c r="AN520" s="96"/>
      <c r="AO520" s="96"/>
      <c r="AP520" s="96"/>
      <c r="AQ520" s="96"/>
      <c r="AR520" s="96"/>
      <c r="AS520" s="96"/>
      <c r="AT520" s="96"/>
      <c r="AU520" s="96"/>
      <c r="AV520" s="96"/>
      <c r="AW520" s="96"/>
      <c r="AX520" s="96"/>
      <c r="AY520" s="96"/>
      <c r="AZ520" s="96"/>
      <c r="BA520" s="96"/>
      <c r="BB520" s="96"/>
      <c r="BC520" s="96"/>
      <c r="BD520" s="96"/>
      <c r="BE520" s="96"/>
      <c r="BF520" s="96"/>
      <c r="BG520" s="96"/>
      <c r="BH520" s="96"/>
      <c r="BI520" s="96"/>
      <c r="BJ520" s="96"/>
      <c r="BK520" s="96"/>
      <c r="BL520" s="96"/>
      <c r="BM520" s="96"/>
      <c r="BN520" s="96"/>
      <c r="BO520" s="96"/>
      <c r="BP520" s="96"/>
      <c r="BQ520" s="96"/>
      <c r="BR520" s="96"/>
      <c r="BS520" s="96"/>
      <c r="BT520" s="96"/>
      <c r="BU520" s="96"/>
      <c r="BV520" s="96"/>
      <c r="BW520" s="96"/>
      <c r="BX520" s="96"/>
      <c r="BY520" s="96"/>
      <c r="BZ520" s="96"/>
      <c r="CA520" s="96"/>
      <c r="CB520" s="96"/>
      <c r="CC520" s="96"/>
      <c r="CD520" s="96"/>
    </row>
    <row r="521" spans="1:82" s="97" customFormat="1">
      <c r="A521" s="42" t="s">
        <v>1344</v>
      </c>
      <c r="B521" s="42" t="s">
        <v>639</v>
      </c>
      <c r="C521" s="42" t="s">
        <v>1345</v>
      </c>
      <c r="D521" s="98" t="s">
        <v>1346</v>
      </c>
      <c r="E521" s="99" t="s">
        <v>185</v>
      </c>
      <c r="F521" s="42">
        <v>255</v>
      </c>
      <c r="G521" s="100">
        <f>$J$3</f>
        <v>0.26369999999999999</v>
      </c>
      <c r="H521" s="101">
        <v>0</v>
      </c>
      <c r="I521" s="43">
        <f>TRUNC((H521+(H521*G521)),2)</f>
        <v>0</v>
      </c>
      <c r="J521" s="43">
        <f>TRUNC((F521*I521),2)</f>
        <v>0</v>
      </c>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L521" s="95"/>
      <c r="AM521" s="96"/>
      <c r="AN521" s="96"/>
      <c r="AO521" s="96"/>
      <c r="AP521" s="96"/>
      <c r="AQ521" s="96"/>
      <c r="AR521" s="96"/>
      <c r="AS521" s="96"/>
      <c r="AT521" s="96"/>
      <c r="AU521" s="96"/>
      <c r="AV521" s="96"/>
      <c r="AW521" s="96"/>
      <c r="AX521" s="96"/>
      <c r="AY521" s="96"/>
      <c r="AZ521" s="96"/>
      <c r="BA521" s="96"/>
      <c r="BB521" s="96"/>
      <c r="BC521" s="96"/>
      <c r="BD521" s="96"/>
      <c r="BE521" s="96"/>
      <c r="BF521" s="96"/>
      <c r="BG521" s="96"/>
      <c r="BH521" s="96"/>
      <c r="BI521" s="96"/>
      <c r="BJ521" s="96"/>
      <c r="BK521" s="96"/>
      <c r="BL521" s="96"/>
      <c r="BM521" s="96"/>
      <c r="BN521" s="96"/>
      <c r="BO521" s="96"/>
      <c r="BP521" s="96"/>
      <c r="BQ521" s="96"/>
      <c r="BR521" s="96"/>
      <c r="BS521" s="96"/>
      <c r="BT521" s="96"/>
      <c r="BU521" s="96"/>
      <c r="BV521" s="96"/>
      <c r="BW521" s="96"/>
      <c r="BX521" s="96"/>
      <c r="BY521" s="96"/>
      <c r="BZ521" s="96"/>
      <c r="CA521" s="96"/>
      <c r="CB521" s="96"/>
      <c r="CC521" s="96"/>
      <c r="CD521" s="96"/>
    </row>
    <row r="522" spans="1:82" s="97" customFormat="1">
      <c r="A522" s="105"/>
      <c r="B522" s="106"/>
      <c r="C522" s="107"/>
      <c r="D522" s="108"/>
      <c r="E522" s="106"/>
      <c r="F522" s="106"/>
      <c r="G522" s="52"/>
      <c r="H522" s="109"/>
      <c r="I522" s="109"/>
      <c r="J522" s="109"/>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L522" s="95"/>
      <c r="AM522" s="96"/>
      <c r="AN522" s="96"/>
      <c r="AO522" s="96"/>
      <c r="AP522" s="96"/>
      <c r="AQ522" s="96"/>
      <c r="AR522" s="96"/>
      <c r="AS522" s="96"/>
      <c r="AT522" s="96"/>
      <c r="AU522" s="96"/>
      <c r="AV522" s="96"/>
      <c r="AW522" s="96"/>
      <c r="AX522" s="96"/>
      <c r="AY522" s="96"/>
      <c r="AZ522" s="96"/>
      <c r="BA522" s="96"/>
      <c r="BB522" s="96"/>
      <c r="BC522" s="96"/>
      <c r="BD522" s="96"/>
      <c r="BE522" s="96"/>
      <c r="BF522" s="96"/>
      <c r="BG522" s="96"/>
      <c r="BH522" s="96"/>
      <c r="BI522" s="96"/>
      <c r="BJ522" s="96"/>
      <c r="BK522" s="96"/>
      <c r="BL522" s="96"/>
      <c r="BM522" s="96"/>
      <c r="BN522" s="96"/>
      <c r="BO522" s="96"/>
      <c r="BP522" s="96"/>
      <c r="BQ522" s="96"/>
      <c r="BR522" s="96"/>
      <c r="BS522" s="96"/>
      <c r="BT522" s="96"/>
      <c r="BU522" s="96"/>
      <c r="BV522" s="96"/>
      <c r="BW522" s="96"/>
      <c r="BX522" s="96"/>
      <c r="BY522" s="96"/>
      <c r="BZ522" s="96"/>
      <c r="CA522" s="96"/>
      <c r="CB522" s="96"/>
      <c r="CC522" s="96"/>
      <c r="CD522" s="96"/>
    </row>
    <row r="523" spans="1:82" s="114" customFormat="1">
      <c r="A523" s="110" t="s">
        <v>1347</v>
      </c>
      <c r="B523" s="111"/>
      <c r="C523" s="111"/>
      <c r="D523" s="111"/>
      <c r="E523" s="111"/>
      <c r="F523" s="111"/>
      <c r="G523" s="111"/>
      <c r="H523" s="112"/>
      <c r="I523" s="256">
        <f>J517+J514+J500+J491+J474+J459+J442+J428+J318+J311+J302+J291+J195+J189+J178+J171+J161+J157+J149+J141+J134+J28+J26+J22+J14+J11+J249</f>
        <v>0</v>
      </c>
      <c r="J523" s="256"/>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3"/>
      <c r="AL523" s="113"/>
      <c r="AM523" s="113"/>
      <c r="AN523" s="113"/>
      <c r="AO523" s="113"/>
      <c r="AP523" s="113"/>
      <c r="AQ523" s="113"/>
      <c r="AR523" s="113"/>
      <c r="AS523" s="113"/>
      <c r="AT523" s="113"/>
      <c r="AU523" s="113"/>
      <c r="AV523" s="113"/>
      <c r="AW523" s="113"/>
      <c r="AX523" s="113"/>
      <c r="AY523" s="113"/>
      <c r="AZ523" s="113"/>
      <c r="BA523" s="113"/>
      <c r="BB523" s="113"/>
      <c r="BC523" s="113"/>
      <c r="BD523" s="113"/>
      <c r="BE523" s="113"/>
      <c r="BF523" s="113"/>
      <c r="BG523" s="113"/>
      <c r="BH523" s="113"/>
      <c r="BI523" s="113"/>
      <c r="BJ523" s="113"/>
      <c r="BK523" s="113"/>
      <c r="BL523" s="113"/>
      <c r="BM523" s="113"/>
      <c r="BN523" s="113"/>
      <c r="BO523" s="113"/>
      <c r="BP523" s="113"/>
      <c r="BQ523" s="113"/>
      <c r="BR523" s="113"/>
      <c r="BS523" s="113"/>
      <c r="BT523" s="113"/>
      <c r="BU523" s="113"/>
      <c r="BV523" s="113"/>
      <c r="BW523" s="113"/>
      <c r="BX523" s="113"/>
      <c r="BY523" s="113"/>
      <c r="BZ523" s="113"/>
      <c r="CA523" s="113"/>
      <c r="CB523" s="113"/>
      <c r="CC523" s="113"/>
      <c r="CD523" s="113"/>
    </row>
    <row r="524" spans="1:82">
      <c r="A524" s="115"/>
      <c r="B524" s="115"/>
      <c r="C524" s="116"/>
      <c r="D524" s="117"/>
      <c r="E524" s="115"/>
      <c r="F524" s="118"/>
      <c r="H524" s="119"/>
      <c r="I524" s="116"/>
      <c r="J524" s="119"/>
    </row>
  </sheetData>
  <mergeCells count="15">
    <mergeCell ref="I523:J523"/>
    <mergeCell ref="B6:D6"/>
    <mergeCell ref="E6:J6"/>
    <mergeCell ref="A8:A9"/>
    <mergeCell ref="B8:B9"/>
    <mergeCell ref="C8:C9"/>
    <mergeCell ref="D8:D9"/>
    <mergeCell ref="E8:E9"/>
    <mergeCell ref="F8:F9"/>
    <mergeCell ref="H8:J8"/>
    <mergeCell ref="A1:J1"/>
    <mergeCell ref="E2:F2"/>
    <mergeCell ref="E3:F3"/>
    <mergeCell ref="H3:I3"/>
    <mergeCell ref="H4:I4"/>
  </mergeCells>
  <printOptions horizontalCentered="1"/>
  <pageMargins left="0.59027777777777801" right="0.118055555555556" top="0.51180555555555496" bottom="0.98472222222222205" header="0.51180555555555496" footer="0.31527777777777799"/>
  <pageSetup paperSize="9" scale="59" orientation="landscape" horizontalDpi="300" verticalDpi="300"/>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2"/>
  <sheetViews>
    <sheetView showZeros="0" zoomScale="85" zoomScaleNormal="85" zoomScalePageLayoutView="85" workbookViewId="0">
      <selection activeCell="H10" sqref="H10"/>
    </sheetView>
  </sheetViews>
  <sheetFormatPr defaultColWidth="8.7109375" defaultRowHeight="15"/>
  <cols>
    <col min="1" max="1" width="14.140625" customWidth="1"/>
    <col min="2" max="2" width="30.42578125" customWidth="1"/>
    <col min="3" max="3" width="9.5703125" customWidth="1"/>
    <col min="4" max="4" width="15.7109375" customWidth="1"/>
    <col min="5" max="5" width="15.28515625" customWidth="1"/>
    <col min="6" max="6" width="11.7109375" customWidth="1"/>
    <col min="7" max="7" width="19.5703125" customWidth="1"/>
    <col min="8" max="8" width="11.7109375" customWidth="1"/>
    <col min="10" max="10" width="10" customWidth="1"/>
    <col min="11" max="11" width="12.140625" customWidth="1"/>
    <col min="12" max="12" width="7.85546875" customWidth="1"/>
    <col min="13" max="13" width="9.7109375" customWidth="1"/>
    <col min="14" max="14" width="11.85546875" customWidth="1"/>
    <col min="17" max="17" width="12.42578125" customWidth="1"/>
    <col min="20" max="20" width="12.140625" customWidth="1"/>
    <col min="21" max="21" width="7.85546875" customWidth="1"/>
    <col min="22" max="22" width="9.85546875" customWidth="1"/>
    <col min="23" max="23" width="11.85546875" customWidth="1"/>
    <col min="25" max="25" width="12.5703125" customWidth="1"/>
    <col min="26" max="26" width="12.140625" customWidth="1"/>
    <col min="29" max="29" width="16" customWidth="1"/>
    <col min="30" max="30" width="7.5703125" customWidth="1"/>
    <col min="32" max="32" width="12.140625" customWidth="1"/>
    <col min="33" max="33" width="8.42578125" customWidth="1"/>
    <col min="34" max="34" width="12.5703125" customWidth="1"/>
    <col min="35" max="35" width="11.28515625" customWidth="1"/>
    <col min="36" max="36" width="8.42578125" customWidth="1"/>
    <col min="37" max="37" width="12.7109375" customWidth="1"/>
    <col min="38" max="38" width="12" customWidth="1"/>
    <col min="39" max="39" width="7.85546875" customWidth="1"/>
    <col min="40" max="40" width="14" customWidth="1"/>
    <col min="41" max="41" width="12" customWidth="1"/>
    <col min="42" max="42" width="18.140625" customWidth="1"/>
    <col min="43" max="43" width="12.7109375" customWidth="1"/>
    <col min="44" max="44" width="17.28515625" customWidth="1"/>
  </cols>
  <sheetData>
    <row r="1" spans="1:45" ht="17.25">
      <c r="A1" s="257" t="str">
        <f>[3]Orçamento!A1</f>
        <v>CONSTRUÇÃO
ESCOLA FLOR DO CERRADO</v>
      </c>
      <c r="B1" s="257"/>
      <c r="C1" s="257"/>
      <c r="D1" s="257"/>
      <c r="E1" s="257"/>
      <c r="F1" s="257"/>
      <c r="G1" s="257"/>
      <c r="H1" s="257"/>
      <c r="I1" s="257"/>
      <c r="J1" s="257"/>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row>
    <row r="2" spans="1:45" ht="17.25">
      <c r="A2" s="257" t="s">
        <v>1348</v>
      </c>
      <c r="B2" s="257"/>
      <c r="C2" s="257"/>
      <c r="D2" s="257"/>
      <c r="E2" s="257"/>
      <c r="F2" s="257"/>
      <c r="G2" s="257"/>
      <c r="H2" s="257"/>
      <c r="I2" s="257"/>
      <c r="J2" s="257"/>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row>
    <row r="3" spans="1:45" ht="17.25">
      <c r="A3" s="61" t="str">
        <f>[3]Resumo!$A$3</f>
        <v>Proprietário:</v>
      </c>
      <c r="B3" s="121" t="str">
        <f>[3]Resumo!$B$3</f>
        <v>Municipio de Sorriso</v>
      </c>
      <c r="C3" s="4" t="s">
        <v>1349</v>
      </c>
      <c r="D3" s="4"/>
      <c r="E3" s="122">
        <f>$E$71</f>
        <v>0</v>
      </c>
      <c r="F3" s="33" t="str">
        <f>[3]Resumo!$H$3</f>
        <v>Data:</v>
      </c>
      <c r="G3" s="123">
        <f>[3]Resumo!$I$3</f>
        <v>44607</v>
      </c>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row>
    <row r="4" spans="1:45" ht="17.25">
      <c r="A4" s="61" t="str">
        <f>[3]Resumo!$A$4</f>
        <v>Obra:</v>
      </c>
      <c r="B4" s="32" t="str">
        <f>Capa!B48</f>
        <v>Construção de Abrigo da Criança</v>
      </c>
      <c r="C4" s="125"/>
      <c r="D4" s="33" t="s">
        <v>160</v>
      </c>
      <c r="E4" s="122">
        <f>E3/B6</f>
        <v>0</v>
      </c>
      <c r="F4" s="33" t="s">
        <v>9</v>
      </c>
      <c r="G4" s="126">
        <f>'[3]BDI - Serviços'!I24</f>
        <v>0.26371417584863699</v>
      </c>
      <c r="H4" s="124"/>
      <c r="I4" s="124"/>
      <c r="J4" s="124"/>
      <c r="K4" s="124"/>
      <c r="L4" s="124"/>
      <c r="M4" s="127"/>
      <c r="N4" s="128"/>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row>
    <row r="5" spans="1:45" ht="31.5" customHeight="1">
      <c r="A5" s="61" t="str">
        <f>[3]Resumo!$A$5</f>
        <v>Local:</v>
      </c>
      <c r="B5" s="258" t="str">
        <f>Orçamento!B4</f>
        <v>Sorriso MT</v>
      </c>
      <c r="C5" s="258"/>
      <c r="D5" s="258"/>
      <c r="E5" s="258"/>
      <c r="F5" s="31" t="s">
        <v>10</v>
      </c>
      <c r="G5" s="259" t="str">
        <f>Orçamento!J5</f>
        <v xml:space="preserve">ABRIL/2022 - DESONERADO </v>
      </c>
      <c r="H5" s="259"/>
      <c r="I5" s="124"/>
      <c r="J5" s="124"/>
      <c r="K5" s="124"/>
      <c r="L5" s="124"/>
      <c r="M5" s="127"/>
      <c r="N5" s="128"/>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7"/>
    </row>
    <row r="6" spans="1:45" ht="17.25">
      <c r="A6" s="61" t="str">
        <f>[3]Resumo!$A$6</f>
        <v>Área:</v>
      </c>
      <c r="B6" s="129">
        <f>Orçamento!B5</f>
        <v>2099.66</v>
      </c>
      <c r="C6" s="121"/>
      <c r="D6" s="130"/>
      <c r="E6" s="121"/>
      <c r="F6" s="121"/>
      <c r="G6" s="32"/>
      <c r="H6" s="124"/>
      <c r="I6" s="124"/>
      <c r="J6" s="124"/>
      <c r="K6" s="124"/>
      <c r="L6" s="124"/>
      <c r="M6" s="127"/>
      <c r="N6" s="128"/>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7"/>
    </row>
    <row r="7" spans="1:45" ht="17.25">
      <c r="A7" s="260" t="str">
        <f>[3]Resumo!$A$7</f>
        <v>Responsável Técnico:</v>
      </c>
      <c r="B7" s="260"/>
      <c r="C7" s="261"/>
      <c r="D7" s="261"/>
      <c r="E7" s="261"/>
      <c r="F7" s="261"/>
      <c r="G7" s="261"/>
      <c r="H7" s="124"/>
      <c r="I7" s="124"/>
      <c r="J7" s="124"/>
      <c r="K7" s="124"/>
      <c r="L7" s="124"/>
      <c r="M7" s="127"/>
      <c r="N7" s="128"/>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7"/>
    </row>
    <row r="8" spans="1:45" ht="15.75" customHeight="1">
      <c r="A8" s="262" t="s">
        <v>14</v>
      </c>
      <c r="B8" s="262" t="s">
        <v>15</v>
      </c>
      <c r="C8" s="262"/>
      <c r="D8" s="262"/>
      <c r="E8" s="262" t="s">
        <v>1350</v>
      </c>
      <c r="F8" s="262"/>
      <c r="G8" s="262" t="s">
        <v>16</v>
      </c>
      <c r="H8" s="263">
        <v>30</v>
      </c>
      <c r="I8" s="263"/>
      <c r="J8" s="263"/>
      <c r="K8" s="263">
        <f>H8+30</f>
        <v>60</v>
      </c>
      <c r="L8" s="263"/>
      <c r="M8" s="263"/>
      <c r="N8" s="263">
        <f>K8+30</f>
        <v>90</v>
      </c>
      <c r="O8" s="263"/>
      <c r="P8" s="263"/>
      <c r="Q8" s="263">
        <f>N8+30</f>
        <v>120</v>
      </c>
      <c r="R8" s="263"/>
      <c r="S8" s="263"/>
      <c r="T8" s="263">
        <f>Q8+30</f>
        <v>150</v>
      </c>
      <c r="U8" s="263"/>
      <c r="V8" s="263"/>
      <c r="W8" s="263">
        <f>T8+30</f>
        <v>180</v>
      </c>
      <c r="X8" s="263"/>
      <c r="Y8" s="263"/>
      <c r="Z8" s="263">
        <f>W8+30</f>
        <v>210</v>
      </c>
      <c r="AA8" s="263"/>
      <c r="AB8" s="263"/>
      <c r="AC8" s="263">
        <f>Z8+30</f>
        <v>240</v>
      </c>
      <c r="AD8" s="263"/>
      <c r="AE8" s="263"/>
      <c r="AF8" s="263">
        <f>AC8+30</f>
        <v>270</v>
      </c>
      <c r="AG8" s="263"/>
      <c r="AH8" s="263"/>
      <c r="AI8" s="263">
        <f>AF8+30</f>
        <v>300</v>
      </c>
      <c r="AJ8" s="263"/>
      <c r="AK8" s="263"/>
      <c r="AL8" s="263">
        <f>AI8+30</f>
        <v>330</v>
      </c>
      <c r="AM8" s="263"/>
      <c r="AN8" s="263"/>
      <c r="AO8" s="263">
        <f>AL8+30</f>
        <v>360</v>
      </c>
      <c r="AP8" s="263"/>
      <c r="AQ8" s="263"/>
      <c r="AR8" s="264" t="s">
        <v>1351</v>
      </c>
      <c r="AS8" s="265" t="s">
        <v>1352</v>
      </c>
    </row>
    <row r="9" spans="1:45" ht="15.75">
      <c r="A9" s="262"/>
      <c r="B9" s="262"/>
      <c r="C9" s="262"/>
      <c r="D9" s="262"/>
      <c r="E9" s="262"/>
      <c r="F9" s="262"/>
      <c r="G9" s="262"/>
      <c r="H9" s="131" t="s">
        <v>1353</v>
      </c>
      <c r="I9" s="131" t="s">
        <v>1354</v>
      </c>
      <c r="J9" s="131" t="s">
        <v>1355</v>
      </c>
      <c r="K9" s="131" t="s">
        <v>1353</v>
      </c>
      <c r="L9" s="131" t="s">
        <v>1354</v>
      </c>
      <c r="M9" s="131" t="s">
        <v>1355</v>
      </c>
      <c r="N9" s="131" t="s">
        <v>1353</v>
      </c>
      <c r="O9" s="131" t="s">
        <v>1354</v>
      </c>
      <c r="P9" s="131" t="s">
        <v>1355</v>
      </c>
      <c r="Q9" s="131" t="s">
        <v>1353</v>
      </c>
      <c r="R9" s="131" t="s">
        <v>1354</v>
      </c>
      <c r="S9" s="131" t="s">
        <v>1355</v>
      </c>
      <c r="T9" s="131" t="s">
        <v>1353</v>
      </c>
      <c r="U9" s="131" t="s">
        <v>1354</v>
      </c>
      <c r="V9" s="131" t="s">
        <v>1355</v>
      </c>
      <c r="W9" s="131" t="s">
        <v>1353</v>
      </c>
      <c r="X9" s="131" t="s">
        <v>1354</v>
      </c>
      <c r="Y9" s="131" t="s">
        <v>1355</v>
      </c>
      <c r="Z9" s="131" t="s">
        <v>1353</v>
      </c>
      <c r="AA9" s="131" t="s">
        <v>1354</v>
      </c>
      <c r="AB9" s="131" t="s">
        <v>1355</v>
      </c>
      <c r="AC9" s="131" t="s">
        <v>1353</v>
      </c>
      <c r="AD9" s="131" t="s">
        <v>1354</v>
      </c>
      <c r="AE9" s="131" t="s">
        <v>1355</v>
      </c>
      <c r="AF9" s="131" t="s">
        <v>1353</v>
      </c>
      <c r="AG9" s="131" t="s">
        <v>1354</v>
      </c>
      <c r="AH9" s="131" t="s">
        <v>1355</v>
      </c>
      <c r="AI9" s="131" t="s">
        <v>1353</v>
      </c>
      <c r="AJ9" s="131" t="s">
        <v>1354</v>
      </c>
      <c r="AK9" s="131" t="s">
        <v>1355</v>
      </c>
      <c r="AL9" s="131" t="s">
        <v>1353</v>
      </c>
      <c r="AM9" s="131" t="s">
        <v>1354</v>
      </c>
      <c r="AN9" s="131" t="s">
        <v>1355</v>
      </c>
      <c r="AO9" s="131" t="s">
        <v>1353</v>
      </c>
      <c r="AP9" s="131" t="s">
        <v>1354</v>
      </c>
      <c r="AQ9" s="131" t="s">
        <v>1355</v>
      </c>
      <c r="AR9" s="264"/>
      <c r="AS9" s="265"/>
    </row>
    <row r="10" spans="1:45" ht="17.25">
      <c r="A10" s="132" t="str">
        <f>Resumo!A11</f>
        <v xml:space="preserve"> 1 </v>
      </c>
      <c r="B10" s="266" t="str">
        <f>Resumo!B11</f>
        <v>ADMINISTRATIVO DE OBRA</v>
      </c>
      <c r="C10" s="266">
        <f>[3]Orçamento!G23</f>
        <v>0</v>
      </c>
      <c r="D10" s="266">
        <f>[3]Orçamento!H23</f>
        <v>0</v>
      </c>
      <c r="E10" s="267">
        <f>Resumo!C11</f>
        <v>0</v>
      </c>
      <c r="F10" s="267"/>
      <c r="G10" s="133" t="e">
        <f t="shared" ref="G10:G41" si="0">E10/$E$71</f>
        <v>#DIV/0!</v>
      </c>
      <c r="H10" s="134">
        <f>J10*E10</f>
        <v>0</v>
      </c>
      <c r="I10" s="135">
        <v>0.31259999999999999</v>
      </c>
      <c r="J10" s="136">
        <f>I10</f>
        <v>0.31259999999999999</v>
      </c>
      <c r="K10" s="134">
        <f>L10*E10</f>
        <v>0</v>
      </c>
      <c r="L10" s="135">
        <v>4.9099999999999998E-2</v>
      </c>
      <c r="M10" s="136">
        <f>J10+L10</f>
        <v>0.36169999999999997</v>
      </c>
      <c r="N10" s="134">
        <f>O10*E10</f>
        <v>0</v>
      </c>
      <c r="O10" s="135">
        <v>4.9099999999999998E-2</v>
      </c>
      <c r="P10" s="136">
        <f>M10+O10</f>
        <v>0.41079999999999994</v>
      </c>
      <c r="Q10" s="134">
        <f>R10*E10</f>
        <v>0</v>
      </c>
      <c r="R10" s="135">
        <v>4.9099999999999998E-2</v>
      </c>
      <c r="S10" s="136">
        <f>P10+R10</f>
        <v>0.45989999999999992</v>
      </c>
      <c r="T10" s="134">
        <f>U10*E10</f>
        <v>0</v>
      </c>
      <c r="U10" s="135">
        <v>4.9099999999999998E-2</v>
      </c>
      <c r="V10" s="136">
        <f>S10+U10</f>
        <v>0.5089999999999999</v>
      </c>
      <c r="W10" s="134">
        <f>X10*E10</f>
        <v>0</v>
      </c>
      <c r="X10" s="135">
        <v>4.9099999999999998E-2</v>
      </c>
      <c r="Y10" s="136">
        <f>V10+X10</f>
        <v>0.55809999999999993</v>
      </c>
      <c r="Z10" s="134">
        <f>AA10*E10</f>
        <v>0</v>
      </c>
      <c r="AA10" s="135">
        <v>4.9099999999999998E-2</v>
      </c>
      <c r="AB10" s="136">
        <f>Y10+AA10</f>
        <v>0.60719999999999996</v>
      </c>
      <c r="AC10" s="134">
        <f>AD10*E10</f>
        <v>0</v>
      </c>
      <c r="AD10" s="135">
        <v>4.9099999999999998E-2</v>
      </c>
      <c r="AE10" s="136">
        <f>AB10+AD10</f>
        <v>0.65629999999999999</v>
      </c>
      <c r="AF10" s="134">
        <f>AG10*E10</f>
        <v>0</v>
      </c>
      <c r="AG10" s="135">
        <v>4.9099999999999998E-2</v>
      </c>
      <c r="AH10" s="136">
        <f>AE10+AG10</f>
        <v>0.70540000000000003</v>
      </c>
      <c r="AI10" s="134">
        <f>AJ10*$E$10</f>
        <v>0</v>
      </c>
      <c r="AJ10" s="135">
        <v>4.9099999999999998E-2</v>
      </c>
      <c r="AK10" s="136">
        <f>AH10+AJ10</f>
        <v>0.75450000000000006</v>
      </c>
      <c r="AL10" s="134">
        <f>AM10*$E$10</f>
        <v>0</v>
      </c>
      <c r="AM10" s="135">
        <v>4.9099999999999998E-2</v>
      </c>
      <c r="AN10" s="136">
        <f>AK10+AM10</f>
        <v>0.80360000000000009</v>
      </c>
      <c r="AO10" s="134">
        <f>AP10*$E$10</f>
        <v>0</v>
      </c>
      <c r="AP10" s="135">
        <v>0.19639999999999999</v>
      </c>
      <c r="AQ10" s="136">
        <f>AN10+AP10</f>
        <v>1</v>
      </c>
      <c r="AR10" s="137">
        <f t="shared" ref="AR10:AR41" si="1">AO10+AL10+AI10+AF10+AC10+Z10+W10+T10+Q10+N10+K10+H10</f>
        <v>0</v>
      </c>
      <c r="AS10" s="138" t="e">
        <f t="shared" ref="AS10:AS41" si="2">AR10/E10</f>
        <v>#DIV/0!</v>
      </c>
    </row>
    <row r="11" spans="1:45" ht="17.25">
      <c r="A11" s="132" t="str">
        <f>Resumo!A12</f>
        <v xml:space="preserve"> 2 </v>
      </c>
      <c r="B11" s="266" t="str">
        <f>Resumo!B12</f>
        <v>CANTEIRO DE OBRA</v>
      </c>
      <c r="C11" s="266">
        <f>[3]Orçamento!G24</f>
        <v>0.26371417584863699</v>
      </c>
      <c r="D11" s="266">
        <f>[3]Orçamento!H24</f>
        <v>0.28999999999999998</v>
      </c>
      <c r="E11" s="267">
        <f>Resumo!C12</f>
        <v>0</v>
      </c>
      <c r="F11" s="267"/>
      <c r="G11" s="133" t="e">
        <f t="shared" si="0"/>
        <v>#DIV/0!</v>
      </c>
      <c r="H11" s="134">
        <f>J11*E11</f>
        <v>0</v>
      </c>
      <c r="I11" s="135">
        <v>1</v>
      </c>
      <c r="J11" s="136">
        <f>I11</f>
        <v>1</v>
      </c>
      <c r="K11" s="134"/>
      <c r="L11" s="135"/>
      <c r="M11" s="136"/>
      <c r="N11" s="134"/>
      <c r="O11" s="135"/>
      <c r="P11" s="136"/>
      <c r="Q11" s="134"/>
      <c r="R11" s="135"/>
      <c r="S11" s="136"/>
      <c r="T11" s="134"/>
      <c r="U11" s="135"/>
      <c r="V11" s="136"/>
      <c r="W11" s="134"/>
      <c r="X11" s="135"/>
      <c r="Y11" s="136"/>
      <c r="Z11" s="134"/>
      <c r="AA11" s="135"/>
      <c r="AB11" s="136"/>
      <c r="AC11" s="134"/>
      <c r="AD11" s="135"/>
      <c r="AE11" s="136"/>
      <c r="AF11" s="134"/>
      <c r="AG11" s="135"/>
      <c r="AH11" s="136"/>
      <c r="AI11" s="134"/>
      <c r="AJ11" s="135"/>
      <c r="AK11" s="136"/>
      <c r="AL11" s="134"/>
      <c r="AM11" s="135"/>
      <c r="AN11" s="136"/>
      <c r="AO11" s="134"/>
      <c r="AP11" s="135"/>
      <c r="AQ11" s="136"/>
      <c r="AR11" s="137">
        <f t="shared" si="1"/>
        <v>0</v>
      </c>
      <c r="AS11" s="138" t="e">
        <f t="shared" si="2"/>
        <v>#DIV/0!</v>
      </c>
    </row>
    <row r="12" spans="1:45" ht="17.25">
      <c r="A12" s="132" t="str">
        <f>Resumo!A13</f>
        <v xml:space="preserve"> 3 </v>
      </c>
      <c r="B12" s="266" t="str">
        <f>Resumo!B13</f>
        <v>MOVIMENTAÇÃO DE TERRA</v>
      </c>
      <c r="C12" s="266">
        <f>[3]Orçamento!G25</f>
        <v>0.26371417584863699</v>
      </c>
      <c r="D12" s="266">
        <f>[3]Orçamento!H25</f>
        <v>0.25</v>
      </c>
      <c r="E12" s="267">
        <f>Resumo!C13</f>
        <v>0</v>
      </c>
      <c r="F12" s="267"/>
      <c r="G12" s="133" t="e">
        <f t="shared" si="0"/>
        <v>#DIV/0!</v>
      </c>
      <c r="H12" s="134">
        <f>I12*E12</f>
        <v>0</v>
      </c>
      <c r="I12" s="135">
        <v>0.5</v>
      </c>
      <c r="J12" s="136">
        <f>I12</f>
        <v>0.5</v>
      </c>
      <c r="K12" s="134">
        <f t="shared" ref="K12:K28" si="3">L12*E12</f>
        <v>0</v>
      </c>
      <c r="L12" s="135">
        <v>0.5</v>
      </c>
      <c r="M12" s="136">
        <f t="shared" ref="M12:M28" si="4">J12+L12</f>
        <v>1</v>
      </c>
      <c r="N12" s="134"/>
      <c r="O12" s="135"/>
      <c r="P12" s="136"/>
      <c r="Q12" s="134"/>
      <c r="R12" s="135"/>
      <c r="S12" s="136"/>
      <c r="T12" s="134"/>
      <c r="U12" s="135"/>
      <c r="V12" s="136"/>
      <c r="W12" s="134"/>
      <c r="X12" s="135"/>
      <c r="Y12" s="136"/>
      <c r="Z12" s="134"/>
      <c r="AA12" s="135"/>
      <c r="AB12" s="136"/>
      <c r="AC12" s="134"/>
      <c r="AD12" s="135"/>
      <c r="AE12" s="136"/>
      <c r="AF12" s="134"/>
      <c r="AG12" s="135"/>
      <c r="AH12" s="136"/>
      <c r="AI12" s="134"/>
      <c r="AJ12" s="135"/>
      <c r="AK12" s="136"/>
      <c r="AL12" s="134"/>
      <c r="AM12" s="135"/>
      <c r="AN12" s="136"/>
      <c r="AO12" s="134"/>
      <c r="AP12" s="135"/>
      <c r="AR12" s="137">
        <f t="shared" si="1"/>
        <v>0</v>
      </c>
      <c r="AS12" s="138" t="e">
        <f t="shared" si="2"/>
        <v>#DIV/0!</v>
      </c>
    </row>
    <row r="13" spans="1:45" ht="17.25">
      <c r="A13" s="132" t="str">
        <f>Resumo!A14</f>
        <v xml:space="preserve"> 4 </v>
      </c>
      <c r="B13" s="266" t="str">
        <f>Resumo!B14</f>
        <v>LOCAÇÃO DE OBRA</v>
      </c>
      <c r="C13" s="266">
        <f>[3]Orçamento!G26</f>
        <v>0.12784060312331699</v>
      </c>
      <c r="D13" s="266">
        <f>[3]Orçamento!H26</f>
        <v>31.69</v>
      </c>
      <c r="E13" s="267">
        <f>Resumo!C14</f>
        <v>0</v>
      </c>
      <c r="F13" s="267"/>
      <c r="G13" s="133" t="e">
        <f t="shared" si="0"/>
        <v>#DIV/0!</v>
      </c>
      <c r="H13" s="134"/>
      <c r="I13" s="135"/>
      <c r="J13" s="136"/>
      <c r="K13" s="134">
        <f t="shared" si="3"/>
        <v>0</v>
      </c>
      <c r="L13" s="135">
        <v>1</v>
      </c>
      <c r="M13" s="136">
        <f t="shared" si="4"/>
        <v>1</v>
      </c>
      <c r="N13" s="134"/>
      <c r="O13" s="135"/>
      <c r="P13" s="136"/>
      <c r="Q13" s="134"/>
      <c r="R13" s="135"/>
      <c r="S13" s="136"/>
      <c r="T13" s="134"/>
      <c r="U13" s="135"/>
      <c r="V13" s="136"/>
      <c r="W13" s="134"/>
      <c r="X13" s="135"/>
      <c r="Y13" s="136"/>
      <c r="Z13" s="134"/>
      <c r="AA13" s="135"/>
      <c r="AB13" s="136"/>
      <c r="AC13" s="134"/>
      <c r="AD13" s="135"/>
      <c r="AE13" s="136"/>
      <c r="AF13" s="134"/>
      <c r="AG13" s="135"/>
      <c r="AH13" s="136"/>
      <c r="AI13" s="134"/>
      <c r="AJ13" s="135"/>
      <c r="AK13" s="136"/>
      <c r="AL13" s="134"/>
      <c r="AM13" s="135"/>
      <c r="AN13" s="136"/>
      <c r="AO13" s="134"/>
      <c r="AP13" s="135"/>
      <c r="AQ13" s="136"/>
      <c r="AR13" s="137">
        <f t="shared" si="1"/>
        <v>0</v>
      </c>
      <c r="AS13" s="138" t="e">
        <f t="shared" si="2"/>
        <v>#DIV/0!</v>
      </c>
    </row>
    <row r="14" spans="1:45" ht="17.25">
      <c r="A14" s="132" t="str">
        <f>Resumo!A16</f>
        <v xml:space="preserve"> 5.1 </v>
      </c>
      <c r="B14" s="266" t="str">
        <f>Resumo!B16</f>
        <v>ESTACA RAIZ DA ESTRUTURA PRÉ-FABRICADA</v>
      </c>
      <c r="C14" s="266">
        <f>[3]Orçamento!G28</f>
        <v>0.26371417584863699</v>
      </c>
      <c r="D14" s="266">
        <f>[3]Orçamento!H28</f>
        <v>6.91</v>
      </c>
      <c r="E14" s="267">
        <f>Resumo!C16</f>
        <v>0</v>
      </c>
      <c r="F14" s="267"/>
      <c r="G14" s="133" t="e">
        <f t="shared" si="0"/>
        <v>#DIV/0!</v>
      </c>
      <c r="H14" s="134"/>
      <c r="I14" s="135"/>
      <c r="J14" s="136"/>
      <c r="K14" s="134">
        <f t="shared" si="3"/>
        <v>0</v>
      </c>
      <c r="L14" s="135">
        <v>0.4</v>
      </c>
      <c r="M14" s="136">
        <f t="shared" si="4"/>
        <v>0.4</v>
      </c>
      <c r="N14" s="134">
        <f t="shared" ref="N14:N28" si="5">O14*E14</f>
        <v>0</v>
      </c>
      <c r="O14" s="135">
        <v>0.4</v>
      </c>
      <c r="P14" s="136">
        <f t="shared" ref="P14:P28" si="6">M14+O14</f>
        <v>0.8</v>
      </c>
      <c r="Q14" s="134">
        <f t="shared" ref="Q14:Q29" si="7">R14*E14</f>
        <v>0</v>
      </c>
      <c r="R14" s="135">
        <v>0.2</v>
      </c>
      <c r="S14" s="136">
        <f t="shared" ref="S14:S29" si="8">P14+R14</f>
        <v>1</v>
      </c>
      <c r="T14" s="134"/>
      <c r="U14" s="135"/>
      <c r="V14" s="136"/>
      <c r="W14" s="134"/>
      <c r="X14" s="135"/>
      <c r="Y14" s="136"/>
      <c r="Z14" s="134"/>
      <c r="AA14" s="135"/>
      <c r="AB14" s="136"/>
      <c r="AC14" s="134"/>
      <c r="AD14" s="135"/>
      <c r="AE14" s="136"/>
      <c r="AF14" s="134"/>
      <c r="AG14" s="135"/>
      <c r="AH14" s="136"/>
      <c r="AI14" s="134"/>
      <c r="AJ14" s="135"/>
      <c r="AK14" s="136"/>
      <c r="AL14" s="134"/>
      <c r="AM14" s="135"/>
      <c r="AN14" s="136"/>
      <c r="AO14" s="134"/>
      <c r="AP14" s="135"/>
      <c r="AQ14" s="136"/>
      <c r="AR14" s="137">
        <f t="shared" si="1"/>
        <v>0</v>
      </c>
      <c r="AS14" s="138" t="e">
        <f t="shared" si="2"/>
        <v>#DIV/0!</v>
      </c>
    </row>
    <row r="15" spans="1:45" ht="17.25">
      <c r="A15" s="132" t="str">
        <f>Resumo!A17</f>
        <v xml:space="preserve"> 5.2 </v>
      </c>
      <c r="B15" s="266" t="str">
        <f>Resumo!B17</f>
        <v>BLOCOS DE COROAMENTO PRÉ MOLDADO</v>
      </c>
      <c r="C15" s="266">
        <f>[3]Orçamento!G29</f>
        <v>0</v>
      </c>
      <c r="D15" s="266" t="str">
        <f>[3]Orçamento!H29</f>
        <v>SUBTOTAL</v>
      </c>
      <c r="E15" s="267">
        <f>Resumo!C17</f>
        <v>0</v>
      </c>
      <c r="F15" s="267"/>
      <c r="G15" s="133" t="e">
        <f t="shared" si="0"/>
        <v>#DIV/0!</v>
      </c>
      <c r="H15" s="134"/>
      <c r="I15" s="135"/>
      <c r="J15" s="136"/>
      <c r="K15" s="134">
        <f t="shared" si="3"/>
        <v>0</v>
      </c>
      <c r="L15" s="135">
        <v>0.4</v>
      </c>
      <c r="M15" s="136">
        <f t="shared" si="4"/>
        <v>0.4</v>
      </c>
      <c r="N15" s="134">
        <f t="shared" si="5"/>
        <v>0</v>
      </c>
      <c r="O15" s="135">
        <v>0.4</v>
      </c>
      <c r="P15" s="136">
        <f t="shared" si="6"/>
        <v>0.8</v>
      </c>
      <c r="Q15" s="134">
        <f t="shared" si="7"/>
        <v>0</v>
      </c>
      <c r="R15" s="135">
        <v>0.2</v>
      </c>
      <c r="S15" s="136">
        <f t="shared" si="8"/>
        <v>1</v>
      </c>
      <c r="T15" s="134"/>
      <c r="U15" s="135"/>
      <c r="V15" s="136"/>
      <c r="W15" s="134"/>
      <c r="X15" s="135"/>
      <c r="Y15" s="136"/>
      <c r="Z15" s="134"/>
      <c r="AA15" s="135"/>
      <c r="AB15" s="136"/>
      <c r="AC15" s="134"/>
      <c r="AD15" s="135"/>
      <c r="AE15" s="136"/>
      <c r="AF15" s="134"/>
      <c r="AG15" s="135"/>
      <c r="AH15" s="136"/>
      <c r="AI15" s="134"/>
      <c r="AJ15" s="135"/>
      <c r="AK15" s="136"/>
      <c r="AL15" s="134"/>
      <c r="AM15" s="135"/>
      <c r="AN15" s="136"/>
      <c r="AO15" s="134"/>
      <c r="AP15" s="135"/>
      <c r="AQ15" s="136"/>
      <c r="AR15" s="137">
        <f t="shared" si="1"/>
        <v>0</v>
      </c>
      <c r="AS15" s="138" t="e">
        <f t="shared" si="2"/>
        <v>#DIV/0!</v>
      </c>
    </row>
    <row r="16" spans="1:45" ht="17.25">
      <c r="A16" s="132" t="str">
        <f>Resumo!A18</f>
        <v xml:space="preserve"> 5.3 </v>
      </c>
      <c r="B16" s="266" t="str">
        <f>Resumo!B18</f>
        <v>PILARES PRÉ MOLDADO</v>
      </c>
      <c r="C16" s="266">
        <f>[3]Orçamento!G30</f>
        <v>0</v>
      </c>
      <c r="D16" s="266">
        <f>[3]Orçamento!H30</f>
        <v>0</v>
      </c>
      <c r="E16" s="267">
        <f>Resumo!C18</f>
        <v>0</v>
      </c>
      <c r="F16" s="267"/>
      <c r="G16" s="133" t="e">
        <f t="shared" si="0"/>
        <v>#DIV/0!</v>
      </c>
      <c r="H16" s="134"/>
      <c r="I16" s="135"/>
      <c r="J16" s="136"/>
      <c r="K16" s="134">
        <f t="shared" si="3"/>
        <v>0</v>
      </c>
      <c r="L16" s="135">
        <v>0.4</v>
      </c>
      <c r="M16" s="136">
        <f t="shared" si="4"/>
        <v>0.4</v>
      </c>
      <c r="N16" s="134">
        <f t="shared" si="5"/>
        <v>0</v>
      </c>
      <c r="O16" s="135">
        <v>0.4</v>
      </c>
      <c r="P16" s="136">
        <f t="shared" si="6"/>
        <v>0.8</v>
      </c>
      <c r="Q16" s="134">
        <f t="shared" si="7"/>
        <v>0</v>
      </c>
      <c r="R16" s="135">
        <v>0.2</v>
      </c>
      <c r="S16" s="136">
        <f t="shared" si="8"/>
        <v>1</v>
      </c>
      <c r="T16" s="134"/>
      <c r="U16" s="135"/>
      <c r="V16" s="136"/>
      <c r="W16" s="134"/>
      <c r="X16" s="135"/>
      <c r="Y16" s="136"/>
      <c r="Z16" s="134"/>
      <c r="AA16" s="135"/>
      <c r="AB16" s="136"/>
      <c r="AC16" s="134"/>
      <c r="AD16" s="135"/>
      <c r="AE16" s="136"/>
      <c r="AF16" s="134"/>
      <c r="AG16" s="135"/>
      <c r="AH16" s="136"/>
      <c r="AI16" s="134"/>
      <c r="AJ16" s="135"/>
      <c r="AK16" s="136"/>
      <c r="AL16" s="134"/>
      <c r="AM16" s="135"/>
      <c r="AN16" s="136"/>
      <c r="AO16" s="134"/>
      <c r="AP16" s="135"/>
      <c r="AQ16" s="136"/>
      <c r="AR16" s="137">
        <f t="shared" si="1"/>
        <v>0</v>
      </c>
      <c r="AS16" s="138" t="e">
        <f t="shared" si="2"/>
        <v>#DIV/0!</v>
      </c>
    </row>
    <row r="17" spans="1:45" ht="17.25">
      <c r="A17" s="132" t="str">
        <f>Resumo!A19</f>
        <v xml:space="preserve"> 5.4 </v>
      </c>
      <c r="B17" s="266" t="str">
        <f>Resumo!B19</f>
        <v>VIGAS BALDRAMES</v>
      </c>
      <c r="C17" s="266">
        <f>[3]Orçamento!G31</f>
        <v>0</v>
      </c>
      <c r="D17" s="266">
        <f>[3]Orçamento!H31</f>
        <v>0</v>
      </c>
      <c r="E17" s="267">
        <f>Resumo!C19</f>
        <v>0</v>
      </c>
      <c r="F17" s="267"/>
      <c r="G17" s="133" t="e">
        <f t="shared" si="0"/>
        <v>#DIV/0!</v>
      </c>
      <c r="H17" s="134"/>
      <c r="I17" s="135"/>
      <c r="J17" s="136"/>
      <c r="K17" s="134">
        <f t="shared" si="3"/>
        <v>0</v>
      </c>
      <c r="L17" s="135">
        <v>0.4</v>
      </c>
      <c r="M17" s="136">
        <f t="shared" si="4"/>
        <v>0.4</v>
      </c>
      <c r="N17" s="134">
        <f t="shared" si="5"/>
        <v>0</v>
      </c>
      <c r="O17" s="135">
        <v>0.4</v>
      </c>
      <c r="P17" s="136">
        <f t="shared" si="6"/>
        <v>0.8</v>
      </c>
      <c r="Q17" s="134">
        <f t="shared" si="7"/>
        <v>0</v>
      </c>
      <c r="R17" s="135">
        <v>0.2</v>
      </c>
      <c r="S17" s="136">
        <f t="shared" si="8"/>
        <v>1</v>
      </c>
      <c r="T17" s="134"/>
      <c r="U17" s="135"/>
      <c r="V17" s="136"/>
      <c r="W17" s="134"/>
      <c r="X17" s="135"/>
      <c r="Y17" s="136"/>
      <c r="Z17" s="134"/>
      <c r="AA17" s="135"/>
      <c r="AB17" s="136"/>
      <c r="AC17" s="134"/>
      <c r="AD17" s="135"/>
      <c r="AE17" s="136"/>
      <c r="AF17" s="134"/>
      <c r="AG17" s="135"/>
      <c r="AH17" s="136"/>
      <c r="AI17" s="134"/>
      <c r="AJ17" s="135"/>
      <c r="AK17" s="136"/>
      <c r="AL17" s="134"/>
      <c r="AM17" s="135"/>
      <c r="AN17" s="136"/>
      <c r="AO17" s="134"/>
      <c r="AP17" s="135"/>
      <c r="AQ17" s="136"/>
      <c r="AR17" s="137">
        <f t="shared" si="1"/>
        <v>0</v>
      </c>
      <c r="AS17" s="138" t="e">
        <f t="shared" si="2"/>
        <v>#DIV/0!</v>
      </c>
    </row>
    <row r="18" spans="1:45" ht="17.25">
      <c r="A18" s="132" t="str">
        <f>Resumo!A20</f>
        <v xml:space="preserve"> 5.5 </v>
      </c>
      <c r="B18" s="266" t="str">
        <f>Resumo!B20</f>
        <v>VIGAS COBERTURAS</v>
      </c>
      <c r="C18" s="266">
        <f>[3]Orçamento!G32</f>
        <v>0.26371417584863699</v>
      </c>
      <c r="D18" s="266">
        <f>[3]Orçamento!H32</f>
        <v>43.19</v>
      </c>
      <c r="E18" s="267">
        <f>Resumo!C20</f>
        <v>0</v>
      </c>
      <c r="F18" s="267"/>
      <c r="G18" s="133" t="e">
        <f t="shared" si="0"/>
        <v>#DIV/0!</v>
      </c>
      <c r="H18" s="134"/>
      <c r="I18" s="135"/>
      <c r="J18" s="136"/>
      <c r="K18" s="134">
        <f t="shared" si="3"/>
        <v>0</v>
      </c>
      <c r="L18" s="135">
        <v>0.4</v>
      </c>
      <c r="M18" s="136">
        <f t="shared" si="4"/>
        <v>0.4</v>
      </c>
      <c r="N18" s="134">
        <f t="shared" si="5"/>
        <v>0</v>
      </c>
      <c r="O18" s="135">
        <v>0.4</v>
      </c>
      <c r="P18" s="136">
        <f t="shared" si="6"/>
        <v>0.8</v>
      </c>
      <c r="Q18" s="134">
        <f t="shared" si="7"/>
        <v>0</v>
      </c>
      <c r="R18" s="135">
        <v>0.2</v>
      </c>
      <c r="S18" s="136">
        <f t="shared" si="8"/>
        <v>1</v>
      </c>
      <c r="T18" s="134"/>
      <c r="U18" s="135"/>
      <c r="V18" s="136"/>
      <c r="W18" s="134"/>
      <c r="X18" s="135"/>
      <c r="Y18" s="136"/>
      <c r="Z18" s="134"/>
      <c r="AA18" s="135"/>
      <c r="AB18" s="136"/>
      <c r="AC18" s="134"/>
      <c r="AD18" s="135"/>
      <c r="AE18" s="136"/>
      <c r="AF18" s="134"/>
      <c r="AG18" s="135"/>
      <c r="AH18" s="136"/>
      <c r="AI18" s="134"/>
      <c r="AJ18" s="135"/>
      <c r="AK18" s="136"/>
      <c r="AL18" s="134"/>
      <c r="AM18" s="135"/>
      <c r="AN18" s="136"/>
      <c r="AO18" s="134"/>
      <c r="AP18" s="135"/>
      <c r="AQ18" s="136"/>
      <c r="AR18" s="137">
        <f t="shared" si="1"/>
        <v>0</v>
      </c>
      <c r="AS18" s="138" t="e">
        <f t="shared" si="2"/>
        <v>#DIV/0!</v>
      </c>
    </row>
    <row r="19" spans="1:45" ht="17.25">
      <c r="A19" s="132" t="str">
        <f>Resumo!A21</f>
        <v xml:space="preserve"> 5.6 </v>
      </c>
      <c r="B19" s="266" t="str">
        <f>Resumo!B21</f>
        <v>LAJES COBERTURA</v>
      </c>
      <c r="C19" s="266">
        <f>[3]Orçamento!G33</f>
        <v>0</v>
      </c>
      <c r="D19" s="266" t="str">
        <f>[3]Orçamento!H33</f>
        <v>SUBTOTAL</v>
      </c>
      <c r="E19" s="267">
        <f>Resumo!C21</f>
        <v>0</v>
      </c>
      <c r="F19" s="267"/>
      <c r="G19" s="133" t="e">
        <f t="shared" si="0"/>
        <v>#DIV/0!</v>
      </c>
      <c r="H19" s="134"/>
      <c r="I19" s="135"/>
      <c r="J19" s="136"/>
      <c r="K19" s="134">
        <f t="shared" si="3"/>
        <v>0</v>
      </c>
      <c r="L19" s="135">
        <v>0.3</v>
      </c>
      <c r="M19" s="136">
        <f t="shared" si="4"/>
        <v>0.3</v>
      </c>
      <c r="N19" s="134">
        <f t="shared" si="5"/>
        <v>0</v>
      </c>
      <c r="O19" s="135">
        <v>0.5</v>
      </c>
      <c r="P19" s="136">
        <f t="shared" si="6"/>
        <v>0.8</v>
      </c>
      <c r="Q19" s="134">
        <f t="shared" si="7"/>
        <v>0</v>
      </c>
      <c r="R19" s="135">
        <v>0.2</v>
      </c>
      <c r="S19" s="136">
        <f t="shared" si="8"/>
        <v>1</v>
      </c>
      <c r="T19" s="134"/>
      <c r="U19" s="135"/>
      <c r="V19" s="136"/>
      <c r="W19" s="134"/>
      <c r="X19" s="135"/>
      <c r="Y19" s="136"/>
      <c r="Z19" s="134"/>
      <c r="AA19" s="135"/>
      <c r="AB19" s="136"/>
      <c r="AC19" s="134"/>
      <c r="AD19" s="135"/>
      <c r="AE19" s="136"/>
      <c r="AF19" s="134"/>
      <c r="AG19" s="135"/>
      <c r="AH19" s="136"/>
      <c r="AI19" s="134"/>
      <c r="AJ19" s="135"/>
      <c r="AK19" s="136"/>
      <c r="AL19" s="134"/>
      <c r="AM19" s="135"/>
      <c r="AN19" s="136"/>
      <c r="AO19" s="134"/>
      <c r="AP19" s="135"/>
      <c r="AQ19" s="136"/>
      <c r="AR19" s="137">
        <f t="shared" si="1"/>
        <v>0</v>
      </c>
      <c r="AS19" s="138" t="e">
        <f t="shared" si="2"/>
        <v>#DIV/0!</v>
      </c>
    </row>
    <row r="20" spans="1:45" ht="17.25">
      <c r="A20" s="132" t="str">
        <f>Resumo!A22</f>
        <v xml:space="preserve"> 5.7 </v>
      </c>
      <c r="B20" s="266" t="str">
        <f>Resumo!B22</f>
        <v>VIGAS PLATIBANDA</v>
      </c>
      <c r="C20" s="266">
        <f>[3]Orçamento!G34</f>
        <v>0</v>
      </c>
      <c r="D20" s="266">
        <f>[3]Orçamento!H34</f>
        <v>0</v>
      </c>
      <c r="E20" s="267">
        <f>Resumo!C22</f>
        <v>0</v>
      </c>
      <c r="F20" s="267"/>
      <c r="G20" s="133" t="e">
        <f t="shared" si="0"/>
        <v>#DIV/0!</v>
      </c>
      <c r="H20" s="134"/>
      <c r="I20" s="135"/>
      <c r="J20" s="136"/>
      <c r="K20" s="134">
        <f t="shared" si="3"/>
        <v>0</v>
      </c>
      <c r="L20" s="135">
        <v>0.3</v>
      </c>
      <c r="M20" s="136">
        <f t="shared" si="4"/>
        <v>0.3</v>
      </c>
      <c r="N20" s="134">
        <f t="shared" si="5"/>
        <v>0</v>
      </c>
      <c r="O20" s="135">
        <v>0.5</v>
      </c>
      <c r="P20" s="136">
        <f t="shared" si="6"/>
        <v>0.8</v>
      </c>
      <c r="Q20" s="134">
        <f t="shared" si="7"/>
        <v>0</v>
      </c>
      <c r="R20" s="135">
        <v>0.2</v>
      </c>
      <c r="S20" s="136">
        <f t="shared" si="8"/>
        <v>1</v>
      </c>
      <c r="T20" s="134"/>
      <c r="U20" s="135"/>
      <c r="V20" s="136"/>
      <c r="W20" s="134"/>
      <c r="X20" s="135"/>
      <c r="Y20" s="136"/>
      <c r="Z20" s="134"/>
      <c r="AA20" s="135"/>
      <c r="AB20" s="136"/>
      <c r="AC20" s="134"/>
      <c r="AD20" s="135"/>
      <c r="AE20" s="136"/>
      <c r="AF20" s="134"/>
      <c r="AG20" s="135"/>
      <c r="AH20" s="136"/>
      <c r="AI20" s="134"/>
      <c r="AJ20" s="135"/>
      <c r="AK20" s="136"/>
      <c r="AL20" s="134"/>
      <c r="AM20" s="135"/>
      <c r="AN20" s="136"/>
      <c r="AO20" s="134"/>
      <c r="AP20" s="135"/>
      <c r="AQ20" s="136"/>
      <c r="AR20" s="137">
        <f t="shared" si="1"/>
        <v>0</v>
      </c>
      <c r="AS20" s="138" t="e">
        <f t="shared" si="2"/>
        <v>#DIV/0!</v>
      </c>
    </row>
    <row r="21" spans="1:45" ht="17.25">
      <c r="A21" s="132" t="str">
        <f>Resumo!A23</f>
        <v xml:space="preserve"> 5.8 </v>
      </c>
      <c r="B21" s="266" t="str">
        <f>Resumo!B23</f>
        <v>LAJES PLATIBANDA</v>
      </c>
      <c r="C21" s="266">
        <f>[3]Orçamento!G35</f>
        <v>0</v>
      </c>
      <c r="D21" s="266">
        <f>[3]Orçamento!H35</f>
        <v>0</v>
      </c>
      <c r="E21" s="267">
        <f>Resumo!C23</f>
        <v>0</v>
      </c>
      <c r="F21" s="267"/>
      <c r="G21" s="133" t="e">
        <f t="shared" si="0"/>
        <v>#DIV/0!</v>
      </c>
      <c r="H21" s="134"/>
      <c r="I21" s="135"/>
      <c r="J21" s="136"/>
      <c r="K21" s="134">
        <f t="shared" si="3"/>
        <v>0</v>
      </c>
      <c r="L21" s="135">
        <v>0.3</v>
      </c>
      <c r="M21" s="136">
        <f t="shared" si="4"/>
        <v>0.3</v>
      </c>
      <c r="N21" s="134">
        <f t="shared" si="5"/>
        <v>0</v>
      </c>
      <c r="O21" s="135">
        <v>0.5</v>
      </c>
      <c r="P21" s="136">
        <f t="shared" si="6"/>
        <v>0.8</v>
      </c>
      <c r="Q21" s="134">
        <f t="shared" si="7"/>
        <v>0</v>
      </c>
      <c r="R21" s="135">
        <v>0.2</v>
      </c>
      <c r="S21" s="136">
        <f t="shared" si="8"/>
        <v>1</v>
      </c>
      <c r="T21" s="134"/>
      <c r="U21" s="135"/>
      <c r="V21" s="136"/>
      <c r="W21" s="134"/>
      <c r="X21" s="135"/>
      <c r="Y21" s="136"/>
      <c r="Z21" s="134"/>
      <c r="AA21" s="135"/>
      <c r="AB21" s="136"/>
      <c r="AC21" s="134"/>
      <c r="AD21" s="135"/>
      <c r="AE21" s="136"/>
      <c r="AF21" s="134"/>
      <c r="AG21" s="135"/>
      <c r="AH21" s="136"/>
      <c r="AI21" s="134"/>
      <c r="AJ21" s="135"/>
      <c r="AK21" s="136"/>
      <c r="AL21" s="134"/>
      <c r="AM21" s="135"/>
      <c r="AN21" s="136"/>
      <c r="AO21" s="134"/>
      <c r="AP21" s="135"/>
      <c r="AQ21" s="136"/>
      <c r="AR21" s="137">
        <f t="shared" si="1"/>
        <v>0</v>
      </c>
      <c r="AS21" s="138" t="e">
        <f t="shared" si="2"/>
        <v>#DIV/0!</v>
      </c>
    </row>
    <row r="22" spans="1:45" ht="17.25" customHeight="1">
      <c r="A22" s="132" t="str">
        <f>Resumo!A24</f>
        <v xml:space="preserve"> 5.9 </v>
      </c>
      <c r="B22" s="266" t="str">
        <f>Resumo!B24</f>
        <v>ESTACA RESERVATÓRIO</v>
      </c>
      <c r="C22" s="266">
        <f>[3]Orçamento!G36</f>
        <v>0.26371417584863699</v>
      </c>
      <c r="D22" s="266">
        <f>[3]Orçamento!H36</f>
        <v>118.23</v>
      </c>
      <c r="E22" s="267">
        <f>Resumo!C24</f>
        <v>0</v>
      </c>
      <c r="F22" s="267"/>
      <c r="G22" s="133" t="e">
        <f t="shared" si="0"/>
        <v>#DIV/0!</v>
      </c>
      <c r="H22" s="134"/>
      <c r="I22" s="135"/>
      <c r="J22" s="136"/>
      <c r="K22" s="134">
        <f t="shared" si="3"/>
        <v>0</v>
      </c>
      <c r="L22" s="135">
        <v>0.3</v>
      </c>
      <c r="M22" s="136">
        <f t="shared" si="4"/>
        <v>0.3</v>
      </c>
      <c r="N22" s="134">
        <f t="shared" si="5"/>
        <v>0</v>
      </c>
      <c r="O22" s="135">
        <v>0.5</v>
      </c>
      <c r="P22" s="136">
        <f t="shared" si="6"/>
        <v>0.8</v>
      </c>
      <c r="Q22" s="134">
        <f t="shared" si="7"/>
        <v>0</v>
      </c>
      <c r="R22" s="135">
        <v>0.2</v>
      </c>
      <c r="S22" s="136">
        <f t="shared" si="8"/>
        <v>1</v>
      </c>
      <c r="T22" s="134"/>
      <c r="U22" s="135"/>
      <c r="V22" s="136"/>
      <c r="W22" s="134"/>
      <c r="X22" s="135"/>
      <c r="Y22" s="136"/>
      <c r="Z22" s="134"/>
      <c r="AA22" s="135"/>
      <c r="AB22" s="136"/>
      <c r="AC22" s="134"/>
      <c r="AD22" s="135"/>
      <c r="AE22" s="136"/>
      <c r="AF22" s="134"/>
      <c r="AG22" s="135"/>
      <c r="AH22" s="136"/>
      <c r="AI22" s="134"/>
      <c r="AJ22" s="135"/>
      <c r="AK22" s="136"/>
      <c r="AL22" s="134"/>
      <c r="AM22" s="135"/>
      <c r="AN22" s="136"/>
      <c r="AO22" s="134"/>
      <c r="AP22" s="135"/>
      <c r="AQ22" s="136"/>
      <c r="AR22" s="137">
        <f t="shared" si="1"/>
        <v>0</v>
      </c>
      <c r="AS22" s="138" t="e">
        <f t="shared" si="2"/>
        <v>#DIV/0!</v>
      </c>
    </row>
    <row r="23" spans="1:45" ht="17.25">
      <c r="A23" s="132" t="str">
        <f>Resumo!A25</f>
        <v xml:space="preserve"> 5.10 </v>
      </c>
      <c r="B23" s="266" t="str">
        <f>Resumo!B25</f>
        <v>BLOCO DE COROAMENTO RESERVATÓRIO</v>
      </c>
      <c r="C23" s="266">
        <f>[3]Orçamento!G37</f>
        <v>0.26371417584863699</v>
      </c>
      <c r="D23" s="266">
        <f>[3]Orçamento!H37</f>
        <v>19.91</v>
      </c>
      <c r="E23" s="267">
        <f>Resumo!C25</f>
        <v>0</v>
      </c>
      <c r="F23" s="267"/>
      <c r="G23" s="133" t="e">
        <f t="shared" si="0"/>
        <v>#DIV/0!</v>
      </c>
      <c r="H23" s="134"/>
      <c r="I23" s="135"/>
      <c r="J23" s="136"/>
      <c r="K23" s="134">
        <f t="shared" si="3"/>
        <v>0</v>
      </c>
      <c r="L23" s="135">
        <v>0.3</v>
      </c>
      <c r="M23" s="136">
        <f t="shared" si="4"/>
        <v>0.3</v>
      </c>
      <c r="N23" s="134">
        <f t="shared" si="5"/>
        <v>0</v>
      </c>
      <c r="O23" s="135">
        <v>0.5</v>
      </c>
      <c r="P23" s="136">
        <f t="shared" si="6"/>
        <v>0.8</v>
      </c>
      <c r="Q23" s="134">
        <f t="shared" si="7"/>
        <v>0</v>
      </c>
      <c r="R23" s="135">
        <v>0.2</v>
      </c>
      <c r="S23" s="136">
        <f t="shared" si="8"/>
        <v>1</v>
      </c>
      <c r="T23" s="134"/>
      <c r="U23" s="135"/>
      <c r="V23" s="136"/>
      <c r="W23" s="134"/>
      <c r="X23" s="135"/>
      <c r="Y23" s="136"/>
      <c r="Z23" s="134"/>
      <c r="AA23" s="135"/>
      <c r="AB23" s="136"/>
      <c r="AC23" s="134"/>
      <c r="AD23" s="135"/>
      <c r="AE23" s="136"/>
      <c r="AF23" s="134"/>
      <c r="AG23" s="135"/>
      <c r="AH23" s="136"/>
      <c r="AI23" s="134"/>
      <c r="AJ23" s="135"/>
      <c r="AK23" s="136"/>
      <c r="AL23" s="134"/>
      <c r="AM23" s="135"/>
      <c r="AN23" s="136"/>
      <c r="AO23" s="134"/>
      <c r="AP23" s="135"/>
      <c r="AQ23" s="136"/>
      <c r="AR23" s="137">
        <f t="shared" si="1"/>
        <v>0</v>
      </c>
      <c r="AS23" s="138" t="e">
        <f t="shared" si="2"/>
        <v>#DIV/0!</v>
      </c>
    </row>
    <row r="24" spans="1:45" ht="17.25">
      <c r="A24" s="132" t="str">
        <f>Resumo!A26</f>
        <v xml:space="preserve"> 5.11 </v>
      </c>
      <c r="B24" s="266" t="str">
        <f>Resumo!B26</f>
        <v>ESTACA ESCAVADA COM TRADO MECANICO</v>
      </c>
      <c r="C24" s="266">
        <f>[3]Orçamento!G38</f>
        <v>0.26371417584863699</v>
      </c>
      <c r="D24" s="266">
        <f>[3]Orçamento!H38</f>
        <v>19.46</v>
      </c>
      <c r="E24" s="267">
        <f>Resumo!C26</f>
        <v>0</v>
      </c>
      <c r="F24" s="267"/>
      <c r="G24" s="133" t="e">
        <f t="shared" si="0"/>
        <v>#DIV/0!</v>
      </c>
      <c r="H24" s="134"/>
      <c r="I24" s="135"/>
      <c r="J24" s="136"/>
      <c r="K24" s="134">
        <f t="shared" si="3"/>
        <v>0</v>
      </c>
      <c r="L24" s="135">
        <v>0.3</v>
      </c>
      <c r="M24" s="136">
        <f t="shared" si="4"/>
        <v>0.3</v>
      </c>
      <c r="N24" s="134">
        <f t="shared" si="5"/>
        <v>0</v>
      </c>
      <c r="O24" s="135">
        <v>0.6</v>
      </c>
      <c r="P24" s="136">
        <f t="shared" si="6"/>
        <v>0.89999999999999991</v>
      </c>
      <c r="Q24" s="134">
        <f t="shared" si="7"/>
        <v>0</v>
      </c>
      <c r="R24" s="135">
        <v>0.1</v>
      </c>
      <c r="S24" s="136">
        <f t="shared" si="8"/>
        <v>0.99999999999999989</v>
      </c>
      <c r="T24" s="134"/>
      <c r="U24" s="135"/>
      <c r="V24" s="136"/>
      <c r="W24" s="134"/>
      <c r="X24" s="135"/>
      <c r="Y24" s="136"/>
      <c r="Z24" s="134"/>
      <c r="AA24" s="135"/>
      <c r="AB24" s="136"/>
      <c r="AC24" s="134"/>
      <c r="AD24" s="135"/>
      <c r="AE24" s="136"/>
      <c r="AF24" s="134"/>
      <c r="AG24" s="135"/>
      <c r="AH24" s="136"/>
      <c r="AI24" s="134"/>
      <c r="AJ24" s="135"/>
      <c r="AK24" s="136"/>
      <c r="AL24" s="134"/>
      <c r="AM24" s="135"/>
      <c r="AN24" s="136"/>
      <c r="AO24" s="134"/>
      <c r="AP24" s="135"/>
      <c r="AQ24" s="136"/>
      <c r="AR24" s="137">
        <f t="shared" si="1"/>
        <v>0</v>
      </c>
      <c r="AS24" s="138" t="e">
        <f t="shared" si="2"/>
        <v>#DIV/0!</v>
      </c>
    </row>
    <row r="25" spans="1:45" ht="17.25" customHeight="1">
      <c r="A25" s="132" t="str">
        <f>Resumo!A27</f>
        <v xml:space="preserve"> 5.12 </v>
      </c>
      <c r="B25" s="266" t="str">
        <f>Resumo!B27</f>
        <v>VIGAS BALDRAMES MOLDADAS NO LOCAL</v>
      </c>
      <c r="C25" s="266">
        <f>[3]Orçamento!G39</f>
        <v>0.26371417584863699</v>
      </c>
      <c r="D25" s="266">
        <f>[3]Orçamento!H39</f>
        <v>17</v>
      </c>
      <c r="E25" s="267">
        <f>Resumo!C27</f>
        <v>0</v>
      </c>
      <c r="F25" s="267"/>
      <c r="G25" s="133" t="e">
        <f t="shared" si="0"/>
        <v>#DIV/0!</v>
      </c>
      <c r="H25" s="134"/>
      <c r="I25" s="135"/>
      <c r="J25" s="136"/>
      <c r="K25" s="134">
        <f t="shared" si="3"/>
        <v>0</v>
      </c>
      <c r="L25" s="135">
        <v>0.3</v>
      </c>
      <c r="M25" s="136">
        <f t="shared" si="4"/>
        <v>0.3</v>
      </c>
      <c r="N25" s="134">
        <f t="shared" si="5"/>
        <v>0</v>
      </c>
      <c r="O25" s="135">
        <v>0.6</v>
      </c>
      <c r="P25" s="136">
        <f t="shared" si="6"/>
        <v>0.89999999999999991</v>
      </c>
      <c r="Q25" s="134">
        <f t="shared" si="7"/>
        <v>0</v>
      </c>
      <c r="R25" s="135">
        <v>0.1</v>
      </c>
      <c r="S25" s="136">
        <f t="shared" si="8"/>
        <v>0.99999999999999989</v>
      </c>
      <c r="T25" s="134"/>
      <c r="U25" s="135"/>
      <c r="V25" s="136"/>
      <c r="W25" s="134"/>
      <c r="X25" s="135"/>
      <c r="Y25" s="136"/>
      <c r="Z25" s="134"/>
      <c r="AA25" s="135"/>
      <c r="AB25" s="136"/>
      <c r="AC25" s="134"/>
      <c r="AD25" s="135"/>
      <c r="AE25" s="136"/>
      <c r="AF25" s="134"/>
      <c r="AG25" s="135"/>
      <c r="AH25" s="136"/>
      <c r="AI25" s="134"/>
      <c r="AJ25" s="135"/>
      <c r="AK25" s="136"/>
      <c r="AL25" s="134"/>
      <c r="AM25" s="135"/>
      <c r="AN25" s="136"/>
      <c r="AO25" s="134"/>
      <c r="AP25" s="135"/>
      <c r="AQ25" s="136"/>
      <c r="AR25" s="137">
        <f t="shared" si="1"/>
        <v>0</v>
      </c>
      <c r="AS25" s="138" t="e">
        <f t="shared" si="2"/>
        <v>#DIV/0!</v>
      </c>
    </row>
    <row r="26" spans="1:45" ht="17.25">
      <c r="A26" s="132" t="str">
        <f>Resumo!A28</f>
        <v xml:space="preserve"> 5.13 </v>
      </c>
      <c r="B26" s="266" t="str">
        <f>Resumo!B28</f>
        <v>PILARES MOLDADA NO LOCAL</v>
      </c>
      <c r="C26" s="266">
        <f>[3]Orçamento!G40</f>
        <v>0.26371417584863699</v>
      </c>
      <c r="D26" s="266">
        <f>[3]Orçamento!H40</f>
        <v>14.49</v>
      </c>
      <c r="E26" s="267">
        <f>Resumo!C28</f>
        <v>0</v>
      </c>
      <c r="F26" s="267"/>
      <c r="G26" s="133" t="e">
        <f t="shared" si="0"/>
        <v>#DIV/0!</v>
      </c>
      <c r="H26" s="134"/>
      <c r="I26" s="135"/>
      <c r="J26" s="136"/>
      <c r="K26" s="134">
        <f t="shared" si="3"/>
        <v>0</v>
      </c>
      <c r="L26" s="135">
        <v>0.3</v>
      </c>
      <c r="M26" s="136">
        <f t="shared" si="4"/>
        <v>0.3</v>
      </c>
      <c r="N26" s="134">
        <f t="shared" si="5"/>
        <v>0</v>
      </c>
      <c r="O26" s="135">
        <v>0.6</v>
      </c>
      <c r="P26" s="136">
        <f t="shared" si="6"/>
        <v>0.89999999999999991</v>
      </c>
      <c r="Q26" s="134">
        <f t="shared" si="7"/>
        <v>0</v>
      </c>
      <c r="R26" s="135">
        <v>0.1</v>
      </c>
      <c r="S26" s="136">
        <f t="shared" si="8"/>
        <v>0.99999999999999989</v>
      </c>
      <c r="T26" s="134"/>
      <c r="U26" s="135"/>
      <c r="V26" s="136"/>
      <c r="W26" s="134"/>
      <c r="X26" s="135"/>
      <c r="Y26" s="136"/>
      <c r="Z26" s="134"/>
      <c r="AA26" s="135"/>
      <c r="AB26" s="136"/>
      <c r="AC26" s="134"/>
      <c r="AD26" s="135"/>
      <c r="AE26" s="136"/>
      <c r="AF26" s="134"/>
      <c r="AG26" s="135"/>
      <c r="AH26" s="136"/>
      <c r="AI26" s="134"/>
      <c r="AJ26" s="135"/>
      <c r="AK26" s="136"/>
      <c r="AL26" s="134"/>
      <c r="AM26" s="135"/>
      <c r="AN26" s="136"/>
      <c r="AO26" s="134"/>
      <c r="AP26" s="135"/>
      <c r="AQ26" s="136"/>
      <c r="AR26" s="137">
        <f t="shared" si="1"/>
        <v>0</v>
      </c>
      <c r="AS26" s="138" t="e">
        <f t="shared" si="2"/>
        <v>#DIV/0!</v>
      </c>
    </row>
    <row r="27" spans="1:45" ht="17.25">
      <c r="A27" s="132" t="str">
        <f>Resumo!A29</f>
        <v xml:space="preserve"> 5.14 </v>
      </c>
      <c r="B27" s="266" t="str">
        <f>Resumo!B29</f>
        <v>VIGAS TOPO MURO MOLDADO NO LOCAL</v>
      </c>
      <c r="C27" s="266">
        <f>[3]Orçamento!G41</f>
        <v>0</v>
      </c>
      <c r="D27" s="266">
        <f>[3]Orçamento!H41</f>
        <v>0</v>
      </c>
      <c r="E27" s="267">
        <f>Resumo!C29</f>
        <v>0</v>
      </c>
      <c r="F27" s="267"/>
      <c r="G27" s="133" t="e">
        <f t="shared" si="0"/>
        <v>#DIV/0!</v>
      </c>
      <c r="H27" s="134"/>
      <c r="I27" s="135"/>
      <c r="J27" s="136"/>
      <c r="K27" s="134">
        <f t="shared" si="3"/>
        <v>0</v>
      </c>
      <c r="L27" s="135">
        <v>0.3</v>
      </c>
      <c r="M27" s="136">
        <f t="shared" si="4"/>
        <v>0.3</v>
      </c>
      <c r="N27" s="134">
        <f t="shared" si="5"/>
        <v>0</v>
      </c>
      <c r="O27" s="135">
        <v>0.6</v>
      </c>
      <c r="P27" s="136">
        <f t="shared" si="6"/>
        <v>0.89999999999999991</v>
      </c>
      <c r="Q27" s="134">
        <f t="shared" si="7"/>
        <v>0</v>
      </c>
      <c r="R27" s="135">
        <v>0.1</v>
      </c>
      <c r="S27" s="136">
        <f t="shared" si="8"/>
        <v>0.99999999999999989</v>
      </c>
      <c r="T27" s="134"/>
      <c r="U27" s="135"/>
      <c r="V27" s="136"/>
      <c r="W27" s="134"/>
      <c r="X27" s="135"/>
      <c r="Y27" s="136"/>
      <c r="Z27" s="134"/>
      <c r="AA27" s="135"/>
      <c r="AB27" s="136"/>
      <c r="AC27" s="134"/>
      <c r="AD27" s="135"/>
      <c r="AE27" s="136"/>
      <c r="AF27" s="134"/>
      <c r="AG27" s="135"/>
      <c r="AH27" s="136"/>
      <c r="AI27" s="134"/>
      <c r="AJ27" s="135"/>
      <c r="AK27" s="136"/>
      <c r="AL27" s="134"/>
      <c r="AM27" s="135"/>
      <c r="AN27" s="136"/>
      <c r="AO27" s="134"/>
      <c r="AP27" s="135"/>
      <c r="AQ27" s="136"/>
      <c r="AR27" s="137">
        <f t="shared" si="1"/>
        <v>0</v>
      </c>
      <c r="AS27" s="138" t="e">
        <f t="shared" si="2"/>
        <v>#DIV/0!</v>
      </c>
    </row>
    <row r="28" spans="1:45" ht="17.25">
      <c r="A28" s="132" t="str">
        <f>Resumo!A30</f>
        <v xml:space="preserve"> 5.15 </v>
      </c>
      <c r="B28" s="266" t="str">
        <f>Resumo!B30</f>
        <v>PISO RADIER</v>
      </c>
      <c r="C28" s="266">
        <f>[3]Orçamento!G42</f>
        <v>0.26371417584863699</v>
      </c>
      <c r="D28" s="266">
        <f>[3]Orçamento!H42</f>
        <v>107.38</v>
      </c>
      <c r="E28" s="267">
        <f>Resumo!C30</f>
        <v>0</v>
      </c>
      <c r="F28" s="267"/>
      <c r="G28" s="133" t="e">
        <f t="shared" si="0"/>
        <v>#DIV/0!</v>
      </c>
      <c r="H28" s="134"/>
      <c r="I28" s="135"/>
      <c r="J28" s="136"/>
      <c r="K28" s="134">
        <f t="shared" si="3"/>
        <v>0</v>
      </c>
      <c r="L28" s="135">
        <v>0.3</v>
      </c>
      <c r="M28" s="136">
        <f t="shared" si="4"/>
        <v>0.3</v>
      </c>
      <c r="N28" s="134">
        <f t="shared" si="5"/>
        <v>0</v>
      </c>
      <c r="O28" s="135">
        <v>0.6</v>
      </c>
      <c r="P28" s="136">
        <f t="shared" si="6"/>
        <v>0.89999999999999991</v>
      </c>
      <c r="Q28" s="134">
        <f t="shared" si="7"/>
        <v>0</v>
      </c>
      <c r="R28" s="135">
        <v>0.1</v>
      </c>
      <c r="S28" s="136">
        <f t="shared" si="8"/>
        <v>0.99999999999999989</v>
      </c>
      <c r="T28" s="134"/>
      <c r="U28" s="135"/>
      <c r="V28" s="136"/>
      <c r="W28" s="134"/>
      <c r="X28" s="135"/>
      <c r="Y28" s="136"/>
      <c r="Z28" s="134"/>
      <c r="AA28" s="135"/>
      <c r="AB28" s="136"/>
      <c r="AC28" s="134"/>
      <c r="AD28" s="135"/>
      <c r="AE28" s="136"/>
      <c r="AF28" s="134"/>
      <c r="AG28" s="135"/>
      <c r="AH28" s="136"/>
      <c r="AI28" s="134"/>
      <c r="AJ28" s="135"/>
      <c r="AK28" s="136"/>
      <c r="AL28" s="134"/>
      <c r="AM28" s="135"/>
      <c r="AN28" s="136"/>
      <c r="AO28" s="134"/>
      <c r="AP28" s="135"/>
      <c r="AQ28" s="136"/>
      <c r="AR28" s="137">
        <f t="shared" si="1"/>
        <v>0</v>
      </c>
      <c r="AS28" s="138" t="e">
        <f t="shared" si="2"/>
        <v>#DIV/0!</v>
      </c>
    </row>
    <row r="29" spans="1:45" ht="17.25">
      <c r="A29" s="132" t="str">
        <f>Resumo!A31</f>
        <v xml:space="preserve"> 6 </v>
      </c>
      <c r="B29" s="266" t="str">
        <f>Resumo!B31</f>
        <v>VEDAÇÕES</v>
      </c>
      <c r="C29" s="266">
        <f>[3]Orçamento!G43</f>
        <v>0.26371417584863699</v>
      </c>
      <c r="D29" s="266">
        <f>[3]Orçamento!H43</f>
        <v>485.2</v>
      </c>
      <c r="E29" s="267">
        <f>Resumo!C31</f>
        <v>0</v>
      </c>
      <c r="F29" s="267"/>
      <c r="G29" s="133" t="e">
        <f t="shared" si="0"/>
        <v>#DIV/0!</v>
      </c>
      <c r="H29" s="134"/>
      <c r="I29" s="135"/>
      <c r="J29" s="136"/>
      <c r="K29" s="134"/>
      <c r="L29" s="135"/>
      <c r="M29" s="136"/>
      <c r="N29" s="134"/>
      <c r="O29" s="135"/>
      <c r="P29" s="136"/>
      <c r="Q29" s="134">
        <f t="shared" si="7"/>
        <v>0</v>
      </c>
      <c r="R29" s="135">
        <v>0.5</v>
      </c>
      <c r="S29" s="136">
        <f t="shared" si="8"/>
        <v>0.5</v>
      </c>
      <c r="T29" s="134">
        <f>U29*E29</f>
        <v>0</v>
      </c>
      <c r="U29" s="135">
        <v>0.5</v>
      </c>
      <c r="V29" s="136">
        <f>S29+U29</f>
        <v>1</v>
      </c>
      <c r="W29" s="134"/>
      <c r="X29" s="135"/>
      <c r="Y29" s="136"/>
      <c r="Z29" s="134"/>
      <c r="AA29" s="135"/>
      <c r="AB29" s="136"/>
      <c r="AC29" s="134"/>
      <c r="AD29" s="135"/>
      <c r="AE29" s="136"/>
      <c r="AF29" s="134"/>
      <c r="AG29" s="135"/>
      <c r="AH29" s="136"/>
      <c r="AI29" s="134"/>
      <c r="AJ29" s="135"/>
      <c r="AK29" s="136"/>
      <c r="AL29" s="134"/>
      <c r="AM29" s="135"/>
      <c r="AN29" s="136"/>
      <c r="AO29" s="134"/>
      <c r="AP29" s="135"/>
      <c r="AQ29" s="136"/>
      <c r="AR29" s="137">
        <f t="shared" si="1"/>
        <v>0</v>
      </c>
      <c r="AS29" s="138" t="e">
        <f t="shared" si="2"/>
        <v>#DIV/0!</v>
      </c>
    </row>
    <row r="30" spans="1:45" ht="17.25">
      <c r="A30" s="132" t="str">
        <f>Resumo!A33</f>
        <v xml:space="preserve"> 7.1 </v>
      </c>
      <c r="B30" s="266" t="str">
        <f>Resumo!B33</f>
        <v>PAREDES INTERNA</v>
      </c>
      <c r="C30" s="266">
        <f>[3]Orçamento!G45</f>
        <v>0.26371417584863699</v>
      </c>
      <c r="D30" s="266">
        <f>[3]Orçamento!H45</f>
        <v>19.46</v>
      </c>
      <c r="E30" s="267">
        <f>Resumo!C33</f>
        <v>0</v>
      </c>
      <c r="F30" s="267"/>
      <c r="G30" s="133" t="e">
        <f t="shared" si="0"/>
        <v>#DIV/0!</v>
      </c>
      <c r="H30" s="134"/>
      <c r="I30" s="135"/>
      <c r="J30" s="136"/>
      <c r="K30" s="134"/>
      <c r="L30" s="135"/>
      <c r="M30" s="136"/>
      <c r="N30" s="134"/>
      <c r="O30" s="135"/>
      <c r="P30" s="136"/>
      <c r="Q30" s="134"/>
      <c r="R30" s="135"/>
      <c r="S30" s="136"/>
      <c r="T30" s="134"/>
      <c r="U30" s="135"/>
      <c r="V30" s="136"/>
      <c r="W30" s="134">
        <f>X30*E30</f>
        <v>0</v>
      </c>
      <c r="X30" s="135">
        <v>0.5</v>
      </c>
      <c r="Y30" s="136">
        <f>V30+X30</f>
        <v>0.5</v>
      </c>
      <c r="Z30" s="134">
        <f>AA30*E30</f>
        <v>0</v>
      </c>
      <c r="AA30" s="135">
        <v>0.5</v>
      </c>
      <c r="AB30" s="136">
        <f>Y30+AA30</f>
        <v>1</v>
      </c>
      <c r="AC30" s="134"/>
      <c r="AD30" s="135"/>
      <c r="AE30" s="136"/>
      <c r="AF30" s="134"/>
      <c r="AG30" s="135"/>
      <c r="AH30" s="136"/>
      <c r="AI30" s="134"/>
      <c r="AJ30" s="135"/>
      <c r="AK30" s="136"/>
      <c r="AL30" s="134"/>
      <c r="AM30" s="135"/>
      <c r="AN30" s="136"/>
      <c r="AO30" s="134"/>
      <c r="AP30" s="135"/>
      <c r="AQ30" s="136"/>
      <c r="AR30" s="137">
        <f t="shared" si="1"/>
        <v>0</v>
      </c>
      <c r="AS30" s="138" t="e">
        <f t="shared" si="2"/>
        <v>#DIV/0!</v>
      </c>
    </row>
    <row r="31" spans="1:45" ht="17.25">
      <c r="A31" s="132" t="str">
        <f>Resumo!A34</f>
        <v xml:space="preserve"> 7.2 </v>
      </c>
      <c r="B31" s="266" t="str">
        <f>Resumo!B34</f>
        <v>PAREDE EXTERNA</v>
      </c>
      <c r="C31" s="266">
        <f>[3]Orçamento!G46</f>
        <v>0.26371417584863699</v>
      </c>
      <c r="D31" s="266">
        <f>[3]Orçamento!H46</f>
        <v>18.75</v>
      </c>
      <c r="E31" s="267">
        <f>Resumo!C34</f>
        <v>0</v>
      </c>
      <c r="F31" s="267"/>
      <c r="G31" s="133" t="e">
        <f t="shared" si="0"/>
        <v>#DIV/0!</v>
      </c>
      <c r="H31" s="134"/>
      <c r="I31" s="139"/>
      <c r="J31" s="136"/>
      <c r="K31" s="134"/>
      <c r="L31" s="135"/>
      <c r="M31" s="136"/>
      <c r="N31" s="134"/>
      <c r="O31" s="135"/>
      <c r="P31" s="136"/>
      <c r="Q31" s="134"/>
      <c r="R31" s="135"/>
      <c r="S31" s="136"/>
      <c r="T31" s="134"/>
      <c r="U31" s="135"/>
      <c r="V31" s="136"/>
      <c r="W31" s="134">
        <f>X31*E31</f>
        <v>0</v>
      </c>
      <c r="X31" s="135">
        <v>0.5</v>
      </c>
      <c r="Y31" s="136">
        <f>V31+X31</f>
        <v>0.5</v>
      </c>
      <c r="Z31" s="134">
        <f>AA31*E31</f>
        <v>0</v>
      </c>
      <c r="AA31" s="135">
        <v>0.5</v>
      </c>
      <c r="AB31" s="136">
        <f>Y31+AA31</f>
        <v>1</v>
      </c>
      <c r="AC31" s="134"/>
      <c r="AD31" s="135"/>
      <c r="AE31" s="136"/>
      <c r="AF31" s="134"/>
      <c r="AG31" s="135"/>
      <c r="AH31" s="136"/>
      <c r="AI31" s="134"/>
      <c r="AJ31" s="135"/>
      <c r="AK31" s="136"/>
      <c r="AL31" s="134"/>
      <c r="AM31" s="135"/>
      <c r="AN31" s="136"/>
      <c r="AO31" s="134"/>
      <c r="AP31" s="135"/>
      <c r="AQ31" s="136"/>
      <c r="AR31" s="137">
        <f t="shared" si="1"/>
        <v>0</v>
      </c>
      <c r="AS31" s="138" t="e">
        <f t="shared" si="2"/>
        <v>#DIV/0!</v>
      </c>
    </row>
    <row r="32" spans="1:45" ht="17.25">
      <c r="A32" s="132" t="str">
        <f>Resumo!A36</f>
        <v xml:space="preserve"> 8.1 </v>
      </c>
      <c r="B32" s="266" t="str">
        <f>Resumo!B36</f>
        <v>INFRAESTRUTURA</v>
      </c>
      <c r="C32" s="266">
        <f>[3]Orçamento!G48</f>
        <v>0.26371417584863699</v>
      </c>
      <c r="D32" s="266">
        <f>[3]Orçamento!H48</f>
        <v>14.49</v>
      </c>
      <c r="E32" s="267">
        <f>Resumo!C36</f>
        <v>0</v>
      </c>
      <c r="F32" s="267"/>
      <c r="G32" s="133" t="e">
        <f t="shared" si="0"/>
        <v>#DIV/0!</v>
      </c>
      <c r="H32" s="134"/>
      <c r="I32" s="139"/>
      <c r="J32" s="136"/>
      <c r="K32" s="134"/>
      <c r="L32" s="135"/>
      <c r="M32" s="136"/>
      <c r="N32" s="134"/>
      <c r="O32" s="135"/>
      <c r="P32" s="136"/>
      <c r="Q32" s="134"/>
      <c r="R32" s="135"/>
      <c r="S32" s="136"/>
      <c r="T32" s="134"/>
      <c r="U32" s="135"/>
      <c r="V32" s="136"/>
      <c r="W32" s="134"/>
      <c r="X32" s="135"/>
      <c r="Y32" s="136"/>
      <c r="Z32" s="134"/>
      <c r="AA32" s="135"/>
      <c r="AB32" s="136"/>
      <c r="AC32" s="134">
        <f>AD32*E32</f>
        <v>0</v>
      </c>
      <c r="AD32" s="135">
        <v>0.65</v>
      </c>
      <c r="AE32" s="136">
        <f>AB32+AD32</f>
        <v>0.65</v>
      </c>
      <c r="AF32" s="134">
        <f>AG32*E32</f>
        <v>0</v>
      </c>
      <c r="AG32" s="135">
        <v>0.35</v>
      </c>
      <c r="AH32" s="136">
        <f>AE32+AG32</f>
        <v>1</v>
      </c>
      <c r="AI32" s="134"/>
      <c r="AJ32" s="135"/>
      <c r="AK32" s="136"/>
      <c r="AL32" s="134"/>
      <c r="AM32" s="135"/>
      <c r="AN32" s="136"/>
      <c r="AO32" s="134"/>
      <c r="AP32" s="135"/>
      <c r="AQ32" s="136"/>
      <c r="AR32" s="137">
        <f t="shared" si="1"/>
        <v>0</v>
      </c>
      <c r="AS32" s="138" t="e">
        <f t="shared" si="2"/>
        <v>#DIV/0!</v>
      </c>
    </row>
    <row r="33" spans="1:45" ht="17.25">
      <c r="A33" s="132" t="str">
        <f>Resumo!A37</f>
        <v xml:space="preserve"> 8.2 </v>
      </c>
      <c r="B33" s="268" t="str">
        <f>Resumo!B37</f>
        <v>ACABAMENTO</v>
      </c>
      <c r="C33" s="268">
        <f>[3]Orçamento!G49</f>
        <v>0.26371417584863699</v>
      </c>
      <c r="D33" s="268">
        <f>[3]Orçamento!H49</f>
        <v>13.95</v>
      </c>
      <c r="E33" s="267">
        <f>Resumo!C37</f>
        <v>0</v>
      </c>
      <c r="F33" s="267"/>
      <c r="G33" s="133" t="e">
        <f t="shared" si="0"/>
        <v>#DIV/0!</v>
      </c>
      <c r="H33" s="134"/>
      <c r="I33" s="139"/>
      <c r="J33" s="136"/>
      <c r="K33" s="134"/>
      <c r="L33" s="135"/>
      <c r="M33" s="136"/>
      <c r="N33" s="134"/>
      <c r="O33" s="135"/>
      <c r="P33" s="136"/>
      <c r="Q33" s="134"/>
      <c r="R33" s="135"/>
      <c r="S33" s="136"/>
      <c r="T33" s="134">
        <f>U33*$E$33</f>
        <v>0</v>
      </c>
      <c r="U33" s="135">
        <v>0.42</v>
      </c>
      <c r="V33" s="136">
        <f>S33+U33</f>
        <v>0.42</v>
      </c>
      <c r="W33" s="134">
        <f>X33*E33</f>
        <v>0</v>
      </c>
      <c r="X33" s="135">
        <v>0.48</v>
      </c>
      <c r="Y33" s="136">
        <f>V33+X33</f>
        <v>0.89999999999999991</v>
      </c>
      <c r="Z33" s="134">
        <f>AA33*E33</f>
        <v>0</v>
      </c>
      <c r="AA33" s="135">
        <v>0.1</v>
      </c>
      <c r="AB33" s="136">
        <f>Y33+AA33</f>
        <v>0.99999999999999989</v>
      </c>
      <c r="AC33" s="134"/>
      <c r="AD33" s="135"/>
      <c r="AE33" s="136"/>
      <c r="AF33" s="134"/>
      <c r="AG33" s="135"/>
      <c r="AH33" s="136"/>
      <c r="AI33" s="134"/>
      <c r="AJ33" s="135"/>
      <c r="AK33" s="136"/>
      <c r="AL33" s="134"/>
      <c r="AM33" s="135"/>
      <c r="AN33" s="136"/>
      <c r="AO33" s="134"/>
      <c r="AP33" s="135"/>
      <c r="AQ33" s="136"/>
      <c r="AR33" s="137">
        <f t="shared" si="1"/>
        <v>0</v>
      </c>
      <c r="AS33" s="138" t="e">
        <f t="shared" si="2"/>
        <v>#DIV/0!</v>
      </c>
    </row>
    <row r="34" spans="1:45" ht="17.25">
      <c r="A34" s="132" t="str">
        <f>Resumo!A38</f>
        <v xml:space="preserve"> 8.3 </v>
      </c>
      <c r="B34" s="268" t="str">
        <f>Resumo!B38</f>
        <v>PISO AREA MOLHADA</v>
      </c>
      <c r="C34" s="268">
        <f>[3]Orçamento!G50</f>
        <v>0.26371417584863699</v>
      </c>
      <c r="D34" s="268">
        <f>[3]Orçamento!H50</f>
        <v>15.84</v>
      </c>
      <c r="E34" s="267">
        <f>Resumo!C38</f>
        <v>0</v>
      </c>
      <c r="F34" s="267"/>
      <c r="G34" s="133" t="e">
        <f t="shared" si="0"/>
        <v>#DIV/0!</v>
      </c>
      <c r="H34" s="134"/>
      <c r="I34" s="139"/>
      <c r="J34" s="136"/>
      <c r="K34" s="134"/>
      <c r="L34" s="135"/>
      <c r="M34" s="136"/>
      <c r="N34" s="134"/>
      <c r="O34" s="135"/>
      <c r="P34" s="136"/>
      <c r="Q34" s="134"/>
      <c r="R34" s="135"/>
      <c r="S34" s="136"/>
      <c r="T34" s="134"/>
      <c r="U34" s="135"/>
      <c r="V34" s="136"/>
      <c r="W34" s="134"/>
      <c r="X34" s="135"/>
      <c r="Y34" s="136"/>
      <c r="Z34" s="134"/>
      <c r="AA34" s="135"/>
      <c r="AB34" s="136"/>
      <c r="AC34" s="134"/>
      <c r="AD34" s="135"/>
      <c r="AE34" s="136"/>
      <c r="AF34" s="134">
        <f>AG34*E34</f>
        <v>0</v>
      </c>
      <c r="AG34" s="135">
        <v>0.4</v>
      </c>
      <c r="AH34" s="136">
        <f>AE34+AG34</f>
        <v>0.4</v>
      </c>
      <c r="AI34" s="134">
        <f>AJ34*E34</f>
        <v>0</v>
      </c>
      <c r="AJ34" s="135">
        <v>0.6</v>
      </c>
      <c r="AK34" s="136">
        <f>AH34+AJ34</f>
        <v>1</v>
      </c>
      <c r="AL34" s="134"/>
      <c r="AM34" s="135"/>
      <c r="AN34" s="136"/>
      <c r="AO34" s="134"/>
      <c r="AP34" s="135"/>
      <c r="AQ34" s="136"/>
      <c r="AR34" s="137">
        <f t="shared" si="1"/>
        <v>0</v>
      </c>
      <c r="AS34" s="138" t="e">
        <f t="shared" si="2"/>
        <v>#DIV/0!</v>
      </c>
    </row>
    <row r="35" spans="1:45" ht="17.25">
      <c r="A35" s="132" t="str">
        <f>Resumo!A39</f>
        <v xml:space="preserve"> 9 </v>
      </c>
      <c r="B35" s="268" t="str">
        <f>Resumo!B39</f>
        <v>FORROS</v>
      </c>
      <c r="C35" s="268">
        <f>[3]Orçamento!G51</f>
        <v>0.26371417584863699</v>
      </c>
      <c r="D35" s="268">
        <f>[3]Orçamento!H51</f>
        <v>668.79</v>
      </c>
      <c r="E35" s="267">
        <f>Resumo!C39</f>
        <v>0</v>
      </c>
      <c r="F35" s="267"/>
      <c r="G35" s="133" t="e">
        <f t="shared" si="0"/>
        <v>#DIV/0!</v>
      </c>
      <c r="H35" s="134"/>
      <c r="I35" s="139"/>
      <c r="J35" s="136"/>
      <c r="K35" s="134"/>
      <c r="L35" s="135"/>
      <c r="M35" s="136"/>
      <c r="N35" s="134"/>
      <c r="O35" s="135"/>
      <c r="P35" s="136"/>
      <c r="Q35" s="134"/>
      <c r="R35" s="135"/>
      <c r="S35" s="136"/>
      <c r="T35" s="134"/>
      <c r="U35" s="135"/>
      <c r="V35" s="136"/>
      <c r="W35" s="134"/>
      <c r="X35" s="135"/>
      <c r="Y35" s="136"/>
      <c r="Z35" s="134"/>
      <c r="AA35" s="135"/>
      <c r="AB35" s="136"/>
      <c r="AC35" s="134"/>
      <c r="AD35" s="135"/>
      <c r="AE35" s="136"/>
      <c r="AF35" s="134"/>
      <c r="AG35" s="135"/>
      <c r="AH35" s="136"/>
      <c r="AI35" s="134">
        <f>AJ35*E35</f>
        <v>0</v>
      </c>
      <c r="AJ35" s="135">
        <v>1</v>
      </c>
      <c r="AK35" s="136">
        <f>AH35+AJ35</f>
        <v>1</v>
      </c>
      <c r="AL35" s="134"/>
      <c r="AM35" s="135"/>
      <c r="AN35" s="136"/>
      <c r="AO35" s="134"/>
      <c r="AP35" s="135"/>
      <c r="AQ35" s="136"/>
      <c r="AR35" s="137">
        <f t="shared" si="1"/>
        <v>0</v>
      </c>
      <c r="AS35" s="138" t="e">
        <f t="shared" si="2"/>
        <v>#DIV/0!</v>
      </c>
    </row>
    <row r="36" spans="1:45" ht="17.25">
      <c r="A36" s="132" t="str">
        <f>Resumo!A41</f>
        <v xml:space="preserve"> 10.1 </v>
      </c>
      <c r="B36" s="268" t="str">
        <f>Resumo!B41</f>
        <v>PORTAS</v>
      </c>
      <c r="C36" s="268">
        <f>[3]Orçamento!G53</f>
        <v>0</v>
      </c>
      <c r="D36" s="268">
        <f>[3]Orçamento!H53</f>
        <v>0</v>
      </c>
      <c r="E36" s="267">
        <f>Resumo!C41</f>
        <v>0</v>
      </c>
      <c r="F36" s="267"/>
      <c r="G36" s="133" t="e">
        <f t="shared" si="0"/>
        <v>#DIV/0!</v>
      </c>
      <c r="H36" s="134"/>
      <c r="I36" s="139"/>
      <c r="J36" s="136"/>
      <c r="K36" s="134"/>
      <c r="L36" s="135"/>
      <c r="M36" s="136"/>
      <c r="N36" s="134"/>
      <c r="O36" s="135"/>
      <c r="P36" s="136"/>
      <c r="Q36" s="134"/>
      <c r="R36" s="135"/>
      <c r="S36" s="136"/>
      <c r="T36" s="134"/>
      <c r="U36" s="135"/>
      <c r="V36" s="136"/>
      <c r="W36" s="134"/>
      <c r="X36" s="135"/>
      <c r="Y36" s="136"/>
      <c r="Z36" s="134"/>
      <c r="AA36" s="135"/>
      <c r="AB36" s="136"/>
      <c r="AC36" s="134">
        <f>AD36*$E$36</f>
        <v>0</v>
      </c>
      <c r="AD36" s="135">
        <v>0.5</v>
      </c>
      <c r="AE36" s="136">
        <f>AB36+AD36</f>
        <v>0.5</v>
      </c>
      <c r="AF36" s="134">
        <f>AG36*$E$36</f>
        <v>0</v>
      </c>
      <c r="AG36" s="135">
        <v>0.5</v>
      </c>
      <c r="AH36" s="136">
        <f>AE36+AG36</f>
        <v>1</v>
      </c>
      <c r="AI36" s="134"/>
      <c r="AJ36" s="135"/>
      <c r="AK36" s="136"/>
      <c r="AL36" s="134"/>
      <c r="AM36" s="135"/>
      <c r="AN36" s="136"/>
      <c r="AO36" s="134"/>
      <c r="AP36" s="135"/>
      <c r="AQ36" s="136"/>
      <c r="AR36" s="137">
        <f t="shared" si="1"/>
        <v>0</v>
      </c>
      <c r="AS36" s="138" t="e">
        <f t="shared" si="2"/>
        <v>#DIV/0!</v>
      </c>
    </row>
    <row r="37" spans="1:45" ht="17.25">
      <c r="A37" s="132" t="str">
        <f>Resumo!A42</f>
        <v xml:space="preserve"> 10.2 </v>
      </c>
      <c r="B37" s="268" t="str">
        <f>Resumo!B42</f>
        <v>JANELAS</v>
      </c>
      <c r="C37" s="268">
        <f>[3]Orçamento!G54</f>
        <v>0.26371417584863699</v>
      </c>
      <c r="D37" s="268">
        <f>[3]Orçamento!H54</f>
        <v>4484.74</v>
      </c>
      <c r="E37" s="267">
        <f>Resumo!C42</f>
        <v>0</v>
      </c>
      <c r="F37" s="267"/>
      <c r="G37" s="133" t="e">
        <f t="shared" si="0"/>
        <v>#DIV/0!</v>
      </c>
      <c r="H37" s="134"/>
      <c r="I37" s="139"/>
      <c r="J37" s="136"/>
      <c r="K37" s="134"/>
      <c r="L37" s="135"/>
      <c r="M37" s="136"/>
      <c r="N37" s="134"/>
      <c r="O37" s="135"/>
      <c r="P37" s="136"/>
      <c r="Q37" s="134"/>
      <c r="R37" s="135"/>
      <c r="S37" s="136"/>
      <c r="T37" s="134"/>
      <c r="U37" s="135"/>
      <c r="V37" s="136"/>
      <c r="W37" s="134"/>
      <c r="X37" s="135"/>
      <c r="Y37" s="136"/>
      <c r="Z37" s="134"/>
      <c r="AA37" s="135"/>
      <c r="AB37" s="136"/>
      <c r="AC37" s="134">
        <f>AD37*$E$37</f>
        <v>0</v>
      </c>
      <c r="AD37" s="135">
        <v>0.5</v>
      </c>
      <c r="AE37" s="136">
        <f>AB37+AD37</f>
        <v>0.5</v>
      </c>
      <c r="AF37" s="134">
        <f>AG37*$E$37</f>
        <v>0</v>
      </c>
      <c r="AG37" s="135">
        <v>0.5</v>
      </c>
      <c r="AH37" s="136">
        <f>AE37+AG37</f>
        <v>1</v>
      </c>
      <c r="AI37" s="134"/>
      <c r="AJ37" s="135"/>
      <c r="AK37" s="136"/>
      <c r="AL37" s="134"/>
      <c r="AM37" s="135"/>
      <c r="AN37" s="136"/>
      <c r="AO37" s="134"/>
      <c r="AP37" s="135"/>
      <c r="AQ37" s="136"/>
      <c r="AR37" s="137">
        <f t="shared" si="1"/>
        <v>0</v>
      </c>
      <c r="AS37" s="138" t="e">
        <f t="shared" si="2"/>
        <v>#DIV/0!</v>
      </c>
    </row>
    <row r="38" spans="1:45" ht="17.25">
      <c r="A38" s="132" t="str">
        <f>Resumo!A43</f>
        <v xml:space="preserve"> 11 </v>
      </c>
      <c r="B38" s="268" t="str">
        <f>Resumo!B43</f>
        <v>LOUÇAS, METAIS E ACESSORIOS SANITÁRIOS</v>
      </c>
      <c r="C38" s="268">
        <f>[3]Orçamento!G55</f>
        <v>0.26371417584863699</v>
      </c>
      <c r="D38" s="268">
        <f>[3]Orçamento!H55</f>
        <v>4217.2700000000004</v>
      </c>
      <c r="E38" s="267">
        <f>Resumo!C43</f>
        <v>0</v>
      </c>
      <c r="F38" s="267"/>
      <c r="G38" s="133" t="e">
        <f t="shared" si="0"/>
        <v>#DIV/0!</v>
      </c>
      <c r="H38" s="134"/>
      <c r="I38" s="139"/>
      <c r="J38" s="136"/>
      <c r="K38" s="134"/>
      <c r="L38" s="135"/>
      <c r="M38" s="136"/>
      <c r="N38" s="134"/>
      <c r="O38" s="135"/>
      <c r="P38" s="136"/>
      <c r="Q38" s="134"/>
      <c r="R38" s="135"/>
      <c r="S38" s="136"/>
      <c r="T38" s="134"/>
      <c r="U38" s="135"/>
      <c r="V38" s="136"/>
      <c r="W38" s="134"/>
      <c r="X38" s="135"/>
      <c r="Y38" s="136"/>
      <c r="Z38" s="134"/>
      <c r="AA38" s="135"/>
      <c r="AB38" s="136"/>
      <c r="AC38" s="134"/>
      <c r="AD38" s="135"/>
      <c r="AE38" s="136"/>
      <c r="AF38" s="134">
        <f>AG38*$E$38</f>
        <v>0</v>
      </c>
      <c r="AG38" s="135">
        <v>1</v>
      </c>
      <c r="AH38" s="136">
        <f>AE38+AG38</f>
        <v>1</v>
      </c>
      <c r="AI38" s="134"/>
      <c r="AJ38" s="135"/>
      <c r="AK38" s="136"/>
      <c r="AL38" s="134"/>
      <c r="AM38" s="135"/>
      <c r="AN38" s="136"/>
      <c r="AO38" s="134"/>
      <c r="AP38" s="135"/>
      <c r="AQ38" s="136"/>
      <c r="AR38" s="137">
        <f t="shared" si="1"/>
        <v>0</v>
      </c>
      <c r="AS38" s="138" t="e">
        <f t="shared" si="2"/>
        <v>#DIV/0!</v>
      </c>
    </row>
    <row r="39" spans="1:45" ht="17.25">
      <c r="A39" s="132" t="str">
        <f>Resumo!A45</f>
        <v xml:space="preserve"> 12.1 </v>
      </c>
      <c r="B39" s="268" t="str">
        <f>Resumo!B45</f>
        <v>PARADE INTERNA</v>
      </c>
      <c r="C39" s="268">
        <f>[3]Orçamento!G57</f>
        <v>0</v>
      </c>
      <c r="D39" s="268" t="str">
        <f>[3]Orçamento!H57</f>
        <v>SUBTOTAL</v>
      </c>
      <c r="E39" s="267">
        <f>Resumo!C45</f>
        <v>0</v>
      </c>
      <c r="F39" s="267"/>
      <c r="G39" s="133" t="e">
        <f t="shared" si="0"/>
        <v>#DIV/0!</v>
      </c>
      <c r="H39" s="134"/>
      <c r="I39" s="139"/>
      <c r="J39" s="136"/>
      <c r="K39" s="134"/>
      <c r="L39" s="135"/>
      <c r="M39" s="136"/>
      <c r="N39" s="134"/>
      <c r="O39" s="135"/>
      <c r="P39" s="136"/>
      <c r="Q39" s="134"/>
      <c r="R39" s="135"/>
      <c r="S39" s="136"/>
      <c r="T39" s="134"/>
      <c r="U39" s="135"/>
      <c r="V39" s="136"/>
      <c r="W39" s="134">
        <f>X39*$E$39</f>
        <v>0</v>
      </c>
      <c r="X39" s="135">
        <v>0.25</v>
      </c>
      <c r="Y39" s="136">
        <f>V39+X39</f>
        <v>0.25</v>
      </c>
      <c r="Z39" s="134">
        <f>AA39*$E$39</f>
        <v>0</v>
      </c>
      <c r="AA39" s="135">
        <v>0.5</v>
      </c>
      <c r="AB39" s="136">
        <f t="shared" ref="AB39:AB44" si="9">Y39+AA39</f>
        <v>0.75</v>
      </c>
      <c r="AC39" s="134">
        <f>AD39*$E$39</f>
        <v>0</v>
      </c>
      <c r="AD39" s="135">
        <v>0.25</v>
      </c>
      <c r="AE39" s="136">
        <f t="shared" ref="AE39:AE44" si="10">AB39+AD39</f>
        <v>1</v>
      </c>
      <c r="AF39" s="134">
        <f>AG39*$E$39</f>
        <v>0</v>
      </c>
      <c r="AG39" s="135"/>
      <c r="AH39" s="136"/>
      <c r="AI39" s="134"/>
      <c r="AJ39" s="135"/>
      <c r="AK39" s="136"/>
      <c r="AL39" s="134"/>
      <c r="AM39" s="135"/>
      <c r="AN39" s="136"/>
      <c r="AO39" s="134"/>
      <c r="AP39" s="135"/>
      <c r="AQ39" s="136"/>
      <c r="AR39" s="137">
        <f t="shared" si="1"/>
        <v>0</v>
      </c>
      <c r="AS39" s="138" t="e">
        <f t="shared" si="2"/>
        <v>#DIV/0!</v>
      </c>
    </row>
    <row r="40" spans="1:45" ht="17.25">
      <c r="A40" s="132" t="str">
        <f>Resumo!A46</f>
        <v xml:space="preserve"> 12.2 </v>
      </c>
      <c r="B40" s="268" t="str">
        <f>Resumo!B46</f>
        <v>PAREDE EXTERNA</v>
      </c>
      <c r="C40" s="268">
        <f>[3]Orçamento!G58</f>
        <v>0</v>
      </c>
      <c r="D40" s="268">
        <f>[3]Orçamento!H58</f>
        <v>0</v>
      </c>
      <c r="E40" s="267">
        <f>Resumo!C46</f>
        <v>0</v>
      </c>
      <c r="F40" s="267"/>
      <c r="G40" s="133" t="e">
        <f t="shared" si="0"/>
        <v>#DIV/0!</v>
      </c>
      <c r="H40" s="134"/>
      <c r="I40" s="139"/>
      <c r="J40" s="136"/>
      <c r="K40" s="134"/>
      <c r="L40" s="135"/>
      <c r="M40" s="136"/>
      <c r="N40" s="134"/>
      <c r="O40" s="135"/>
      <c r="P40" s="136"/>
      <c r="Q40" s="134"/>
      <c r="R40" s="135"/>
      <c r="S40" s="136"/>
      <c r="T40" s="134"/>
      <c r="U40" s="135"/>
      <c r="V40" s="136"/>
      <c r="W40" s="134">
        <f>X40*$E$40</f>
        <v>0</v>
      </c>
      <c r="X40" s="135">
        <v>0.25</v>
      </c>
      <c r="Y40" s="136">
        <f>V40+X40</f>
        <v>0.25</v>
      </c>
      <c r="Z40" s="134">
        <f>AA40*$E$40</f>
        <v>0</v>
      </c>
      <c r="AA40" s="135">
        <v>0.5</v>
      </c>
      <c r="AB40" s="136">
        <f t="shared" si="9"/>
        <v>0.75</v>
      </c>
      <c r="AC40" s="134">
        <f>AD40*$E$40</f>
        <v>0</v>
      </c>
      <c r="AD40" s="135">
        <v>0.25</v>
      </c>
      <c r="AE40" s="136">
        <f t="shared" si="10"/>
        <v>1</v>
      </c>
      <c r="AF40" s="134">
        <f>AG40*$E$40</f>
        <v>0</v>
      </c>
      <c r="AG40" s="135"/>
      <c r="AH40" s="136"/>
      <c r="AI40" s="134"/>
      <c r="AJ40" s="135"/>
      <c r="AK40" s="136"/>
      <c r="AL40" s="134"/>
      <c r="AM40" s="135"/>
      <c r="AN40" s="136"/>
      <c r="AO40" s="134"/>
      <c r="AP40" s="135"/>
      <c r="AQ40" s="136"/>
      <c r="AR40" s="137">
        <f t="shared" si="1"/>
        <v>0</v>
      </c>
      <c r="AS40" s="138" t="e">
        <f t="shared" si="2"/>
        <v>#DIV/0!</v>
      </c>
    </row>
    <row r="41" spans="1:45" ht="17.25">
      <c r="A41" s="132" t="str">
        <f>Resumo!A47</f>
        <v xml:space="preserve"> 12.3 </v>
      </c>
      <c r="B41" s="268" t="str">
        <f>Resumo!B47</f>
        <v>TETO</v>
      </c>
      <c r="C41" s="268">
        <f>[3]Orçamento!G59</f>
        <v>0</v>
      </c>
      <c r="D41" s="268">
        <f>[3]Orçamento!H59</f>
        <v>0</v>
      </c>
      <c r="E41" s="267">
        <f>Resumo!C47</f>
        <v>0</v>
      </c>
      <c r="F41" s="267"/>
      <c r="G41" s="133" t="e">
        <f t="shared" si="0"/>
        <v>#DIV/0!</v>
      </c>
      <c r="H41" s="134"/>
      <c r="I41" s="139"/>
      <c r="J41" s="136"/>
      <c r="K41" s="134"/>
      <c r="L41" s="135"/>
      <c r="M41" s="136"/>
      <c r="N41" s="134"/>
      <c r="O41" s="135"/>
      <c r="P41" s="136"/>
      <c r="Q41" s="134"/>
      <c r="R41" s="135"/>
      <c r="S41" s="136"/>
      <c r="T41" s="134"/>
      <c r="U41" s="135"/>
      <c r="V41" s="136"/>
      <c r="W41" s="134">
        <f>X41*$E$41</f>
        <v>0</v>
      </c>
      <c r="X41" s="135">
        <v>0.25</v>
      </c>
      <c r="Y41" s="136">
        <f>V41+X41</f>
        <v>0.25</v>
      </c>
      <c r="Z41" s="134">
        <f>AA41*$E$41</f>
        <v>0</v>
      </c>
      <c r="AA41" s="135">
        <v>0.5</v>
      </c>
      <c r="AB41" s="136">
        <f t="shared" si="9"/>
        <v>0.75</v>
      </c>
      <c r="AC41" s="134">
        <f>AD41*$E$41</f>
        <v>0</v>
      </c>
      <c r="AD41" s="135">
        <v>0.25</v>
      </c>
      <c r="AE41" s="136">
        <f t="shared" si="10"/>
        <v>1</v>
      </c>
      <c r="AF41" s="134">
        <f>AG41*$E$41</f>
        <v>0</v>
      </c>
      <c r="AG41" s="135"/>
      <c r="AH41" s="136"/>
      <c r="AI41" s="134"/>
      <c r="AJ41" s="135"/>
      <c r="AK41" s="136"/>
      <c r="AL41" s="134"/>
      <c r="AM41" s="135"/>
      <c r="AN41" s="136"/>
      <c r="AO41" s="134"/>
      <c r="AP41" s="135"/>
      <c r="AQ41" s="136"/>
      <c r="AR41" s="137">
        <f t="shared" si="1"/>
        <v>0</v>
      </c>
      <c r="AS41" s="138" t="e">
        <f t="shared" si="2"/>
        <v>#DIV/0!</v>
      </c>
    </row>
    <row r="42" spans="1:45" ht="17.25">
      <c r="A42" s="132" t="str">
        <f>Resumo!A49</f>
        <v xml:space="preserve"> 13.1 </v>
      </c>
      <c r="B42" s="268" t="str">
        <f>Resumo!B49</f>
        <v>ESTRUTURA METALICA</v>
      </c>
      <c r="C42" s="268">
        <f>[3]Orçamento!G61</f>
        <v>0.26371417584863699</v>
      </c>
      <c r="D42" s="268">
        <f>[3]Orçamento!H61</f>
        <v>26.06</v>
      </c>
      <c r="E42" s="267">
        <f>Resumo!C49</f>
        <v>0</v>
      </c>
      <c r="F42" s="267"/>
      <c r="G42" s="133" t="e">
        <f t="shared" ref="G42:G70" si="11">E42/$E$71</f>
        <v>#DIV/0!</v>
      </c>
      <c r="H42" s="134"/>
      <c r="I42" s="139"/>
      <c r="J42" s="136"/>
      <c r="K42" s="134"/>
      <c r="L42" s="135"/>
      <c r="M42" s="136"/>
      <c r="N42" s="134"/>
      <c r="O42" s="135"/>
      <c r="P42" s="136"/>
      <c r="Q42" s="134"/>
      <c r="R42" s="135"/>
      <c r="S42" s="136"/>
      <c r="T42" s="134"/>
      <c r="U42" s="135"/>
      <c r="V42" s="136"/>
      <c r="W42" s="134"/>
      <c r="X42" s="135"/>
      <c r="Y42" s="136"/>
      <c r="Z42" s="134">
        <f>AA42*$E$42</f>
        <v>0</v>
      </c>
      <c r="AA42" s="135">
        <v>0.25</v>
      </c>
      <c r="AB42" s="136">
        <f t="shared" si="9"/>
        <v>0.25</v>
      </c>
      <c r="AC42" s="134">
        <f>AD42*$E$42</f>
        <v>0</v>
      </c>
      <c r="AD42" s="135">
        <v>0.25</v>
      </c>
      <c r="AE42" s="136">
        <f t="shared" si="10"/>
        <v>0.5</v>
      </c>
      <c r="AF42" s="134">
        <f>AG42*$E$42</f>
        <v>0</v>
      </c>
      <c r="AG42" s="135">
        <v>0.5</v>
      </c>
      <c r="AH42" s="136">
        <f>AE42+AG42</f>
        <v>1</v>
      </c>
      <c r="AI42" s="134"/>
      <c r="AJ42" s="135"/>
      <c r="AK42" s="136"/>
      <c r="AL42" s="134"/>
      <c r="AM42" s="135"/>
      <c r="AN42" s="136"/>
      <c r="AO42" s="134"/>
      <c r="AP42" s="135"/>
      <c r="AQ42" s="136"/>
      <c r="AR42" s="137">
        <f t="shared" ref="AR42:AR70" si="12">AO42+AL42+AI42+AF42+AC42+Z42+W42+T42+Q42+N42+K42+H42</f>
        <v>0</v>
      </c>
      <c r="AS42" s="138" t="e">
        <f t="shared" ref="AS42:AS73" si="13">AR42/E42</f>
        <v>#DIV/0!</v>
      </c>
    </row>
    <row r="43" spans="1:45" ht="17.25">
      <c r="A43" s="132" t="str">
        <f>Resumo!A50</f>
        <v xml:space="preserve"> 13.2 </v>
      </c>
      <c r="B43" s="268" t="str">
        <f>Resumo!B50</f>
        <v>COBERTURA E RUFO</v>
      </c>
      <c r="C43" s="268">
        <f>[3]Orçamento!G62</f>
        <v>0.26371417584863699</v>
      </c>
      <c r="D43" s="268">
        <f>[3]Orçamento!H62</f>
        <v>61.67</v>
      </c>
      <c r="E43" s="267">
        <f>Resumo!C50</f>
        <v>0</v>
      </c>
      <c r="F43" s="267"/>
      <c r="G43" s="133" t="e">
        <f t="shared" si="11"/>
        <v>#DIV/0!</v>
      </c>
      <c r="H43" s="134"/>
      <c r="I43" s="139"/>
      <c r="J43" s="136"/>
      <c r="K43" s="134"/>
      <c r="L43" s="135"/>
      <c r="M43" s="136"/>
      <c r="N43" s="134"/>
      <c r="O43" s="135"/>
      <c r="P43" s="136"/>
      <c r="Q43" s="134"/>
      <c r="R43" s="135"/>
      <c r="S43" s="136"/>
      <c r="T43" s="134"/>
      <c r="U43" s="135"/>
      <c r="V43" s="136"/>
      <c r="W43" s="134"/>
      <c r="X43" s="135"/>
      <c r="Y43" s="136"/>
      <c r="Z43" s="134">
        <f>AA43*$E$43</f>
        <v>0</v>
      </c>
      <c r="AA43" s="135">
        <v>0.25</v>
      </c>
      <c r="AB43" s="136">
        <f t="shared" si="9"/>
        <v>0.25</v>
      </c>
      <c r="AC43" s="134">
        <f>AD43*$E$43</f>
        <v>0</v>
      </c>
      <c r="AD43" s="135">
        <v>0.25</v>
      </c>
      <c r="AE43" s="136">
        <f t="shared" si="10"/>
        <v>0.5</v>
      </c>
      <c r="AF43" s="134">
        <f>AG43*$E$43</f>
        <v>0</v>
      </c>
      <c r="AG43" s="135">
        <v>0.5</v>
      </c>
      <c r="AH43" s="136">
        <f>AE43+AG43</f>
        <v>1</v>
      </c>
      <c r="AI43" s="134"/>
      <c r="AJ43" s="135"/>
      <c r="AK43" s="136"/>
      <c r="AL43" s="134"/>
      <c r="AM43" s="135"/>
      <c r="AN43" s="136"/>
      <c r="AO43" s="134"/>
      <c r="AP43" s="135"/>
      <c r="AQ43" s="136"/>
      <c r="AR43" s="137">
        <f t="shared" si="12"/>
        <v>0</v>
      </c>
      <c r="AS43" s="138" t="e">
        <f t="shared" si="13"/>
        <v>#DIV/0!</v>
      </c>
    </row>
    <row r="44" spans="1:45" ht="17.25">
      <c r="A44" s="132" t="str">
        <f>Resumo!A51</f>
        <v xml:space="preserve"> 14 </v>
      </c>
      <c r="B44" s="268" t="str">
        <f>Resumo!B51</f>
        <v>HIDRAULICO</v>
      </c>
      <c r="C44" s="268">
        <f>[3]Orçamento!G63</f>
        <v>0.26371417584863699</v>
      </c>
      <c r="D44" s="268">
        <f>[3]Orçamento!H63</f>
        <v>198.59</v>
      </c>
      <c r="E44" s="267">
        <f>Resumo!C51</f>
        <v>0</v>
      </c>
      <c r="F44" s="267"/>
      <c r="G44" s="133" t="e">
        <f t="shared" si="11"/>
        <v>#DIV/0!</v>
      </c>
      <c r="H44" s="134"/>
      <c r="I44" s="139"/>
      <c r="J44" s="136"/>
      <c r="K44" s="134"/>
      <c r="L44" s="135"/>
      <c r="M44" s="136"/>
      <c r="N44" s="134"/>
      <c r="O44" s="135"/>
      <c r="P44" s="136"/>
      <c r="Q44" s="134"/>
      <c r="R44" s="135"/>
      <c r="S44" s="136"/>
      <c r="T44" s="134"/>
      <c r="U44" s="135"/>
      <c r="V44" s="136"/>
      <c r="W44" s="134"/>
      <c r="X44" s="135"/>
      <c r="Y44" s="136"/>
      <c r="Z44" s="134">
        <f>AA44*$E$44</f>
        <v>0</v>
      </c>
      <c r="AA44" s="135">
        <v>0.25</v>
      </c>
      <c r="AB44" s="136">
        <f t="shared" si="9"/>
        <v>0.25</v>
      </c>
      <c r="AC44" s="134">
        <f>AD44*$E$44</f>
        <v>0</v>
      </c>
      <c r="AD44" s="135">
        <v>0.25</v>
      </c>
      <c r="AE44" s="136">
        <f t="shared" si="10"/>
        <v>0.5</v>
      </c>
      <c r="AF44" s="134">
        <f>AG44*$E$44</f>
        <v>0</v>
      </c>
      <c r="AG44" s="135">
        <v>0.5</v>
      </c>
      <c r="AH44" s="136">
        <f>AE44+AG44</f>
        <v>1</v>
      </c>
      <c r="AI44" s="134"/>
      <c r="AJ44" s="135"/>
      <c r="AK44" s="136"/>
      <c r="AL44" s="134"/>
      <c r="AM44" s="135"/>
      <c r="AN44" s="136"/>
      <c r="AO44" s="134"/>
      <c r="AP44" s="135"/>
      <c r="AQ44" s="136"/>
      <c r="AR44" s="137">
        <f t="shared" si="12"/>
        <v>0</v>
      </c>
      <c r="AS44" s="138" t="e">
        <f t="shared" si="13"/>
        <v>#DIV/0!</v>
      </c>
    </row>
    <row r="45" spans="1:45" ht="17.25">
      <c r="A45" s="132" t="str">
        <f>Resumo!A52</f>
        <v xml:space="preserve"> 15 </v>
      </c>
      <c r="B45" s="268" t="str">
        <f>Resumo!B52</f>
        <v>SANITÁRIO</v>
      </c>
      <c r="C45" s="268">
        <f>[3]Orçamento!G64</f>
        <v>0.26371417584863699</v>
      </c>
      <c r="D45" s="268">
        <f>[3]Orçamento!H64</f>
        <v>27.02</v>
      </c>
      <c r="E45" s="267">
        <f>Resumo!C52</f>
        <v>0</v>
      </c>
      <c r="F45" s="267"/>
      <c r="G45" s="133" t="e">
        <f t="shared" si="11"/>
        <v>#DIV/0!</v>
      </c>
      <c r="H45" s="134"/>
      <c r="I45" s="139"/>
      <c r="J45" s="136"/>
      <c r="K45" s="134"/>
      <c r="L45" s="135"/>
      <c r="M45" s="136"/>
      <c r="N45" s="134"/>
      <c r="O45" s="135"/>
      <c r="P45" s="136"/>
      <c r="Q45" s="134"/>
      <c r="R45" s="135"/>
      <c r="S45" s="136"/>
      <c r="T45" s="134">
        <f>U45*$E$45</f>
        <v>0</v>
      </c>
      <c r="U45" s="135">
        <v>0.5</v>
      </c>
      <c r="V45" s="136">
        <f>S45+U45</f>
        <v>0.5</v>
      </c>
      <c r="W45" s="134">
        <f>X45*$E$45</f>
        <v>0</v>
      </c>
      <c r="X45" s="135">
        <v>0.5</v>
      </c>
      <c r="Y45" s="136">
        <f>V45+X45</f>
        <v>1</v>
      </c>
      <c r="Z45" s="134"/>
      <c r="AA45" s="135"/>
      <c r="AB45" s="136"/>
      <c r="AC45" s="134"/>
      <c r="AD45" s="135"/>
      <c r="AE45" s="136"/>
      <c r="AF45" s="134"/>
      <c r="AG45" s="135"/>
      <c r="AH45" s="136"/>
      <c r="AI45" s="134"/>
      <c r="AJ45" s="135"/>
      <c r="AK45" s="136"/>
      <c r="AL45" s="134"/>
      <c r="AM45" s="135"/>
      <c r="AN45" s="136"/>
      <c r="AO45" s="134"/>
      <c r="AP45" s="135"/>
      <c r="AQ45" s="136"/>
      <c r="AR45" s="137">
        <f t="shared" si="12"/>
        <v>0</v>
      </c>
      <c r="AS45" s="138" t="e">
        <f t="shared" si="13"/>
        <v>#DIV/0!</v>
      </c>
    </row>
    <row r="46" spans="1:45" ht="17.25">
      <c r="A46" s="132" t="str">
        <f>Resumo!A53</f>
        <v xml:space="preserve"> 16 </v>
      </c>
      <c r="B46" s="268" t="str">
        <f>Resumo!B53</f>
        <v>DRENAGEM PLUVIAL</v>
      </c>
      <c r="C46" s="268">
        <f>[3]Orçamento!G65</f>
        <v>0</v>
      </c>
      <c r="D46" s="268">
        <f>[3]Orçamento!H65</f>
        <v>0</v>
      </c>
      <c r="E46" s="267">
        <f>Resumo!C53</f>
        <v>0</v>
      </c>
      <c r="F46" s="267"/>
      <c r="G46" s="133" t="e">
        <f t="shared" si="11"/>
        <v>#DIV/0!</v>
      </c>
      <c r="H46" s="134"/>
      <c r="I46" s="139"/>
      <c r="J46" s="136"/>
      <c r="K46" s="134"/>
      <c r="L46" s="135"/>
      <c r="M46" s="136"/>
      <c r="N46" s="134"/>
      <c r="O46" s="135"/>
      <c r="P46" s="136"/>
      <c r="Q46" s="134"/>
      <c r="R46" s="135"/>
      <c r="S46" s="136"/>
      <c r="T46" s="134"/>
      <c r="U46" s="135"/>
      <c r="V46" s="136"/>
      <c r="W46" s="134"/>
      <c r="X46" s="135"/>
      <c r="Y46" s="136"/>
      <c r="Z46" s="134">
        <f>AA46*$E$46</f>
        <v>0</v>
      </c>
      <c r="AA46" s="135">
        <v>0.25</v>
      </c>
      <c r="AB46" s="136">
        <f>Y46+AA46</f>
        <v>0.25</v>
      </c>
      <c r="AC46" s="134">
        <f>AD46*$E$46</f>
        <v>0</v>
      </c>
      <c r="AD46" s="135">
        <v>0.25</v>
      </c>
      <c r="AE46" s="136">
        <f t="shared" ref="AE46:AE57" si="14">AB46+AD46</f>
        <v>0.5</v>
      </c>
      <c r="AF46" s="134">
        <f>AG46*$E$46</f>
        <v>0</v>
      </c>
      <c r="AG46" s="135">
        <v>0.25</v>
      </c>
      <c r="AH46" s="136">
        <f t="shared" ref="AH46:AH59" si="15">AE46+AG46</f>
        <v>0.75</v>
      </c>
      <c r="AI46" s="134">
        <f>AJ46*$E$46</f>
        <v>0</v>
      </c>
      <c r="AJ46" s="135">
        <v>0.25</v>
      </c>
      <c r="AK46" s="136">
        <f t="shared" ref="AK46:AK59" si="16">AH46+AJ46</f>
        <v>1</v>
      </c>
      <c r="AL46" s="134"/>
      <c r="AM46" s="135"/>
      <c r="AN46" s="136"/>
      <c r="AO46" s="134"/>
      <c r="AP46" s="135"/>
      <c r="AQ46" s="136"/>
      <c r="AR46" s="137">
        <f t="shared" si="12"/>
        <v>0</v>
      </c>
      <c r="AS46" s="138" t="e">
        <f t="shared" si="13"/>
        <v>#DIV/0!</v>
      </c>
    </row>
    <row r="47" spans="1:45" ht="17.25">
      <c r="A47" s="132" t="str">
        <f>Resumo!A55</f>
        <v xml:space="preserve"> 17.1 </v>
      </c>
      <c r="B47" s="268" t="str">
        <f>Resumo!B55</f>
        <v>REDE DE CLIMATIZAÇÃO</v>
      </c>
      <c r="C47" s="268">
        <f>[3]Orçamento!G67</f>
        <v>0.26371417584863699</v>
      </c>
      <c r="D47" s="268">
        <f>[3]Orçamento!H67</f>
        <v>43.79</v>
      </c>
      <c r="E47" s="267">
        <f>Resumo!C55</f>
        <v>0</v>
      </c>
      <c r="F47" s="267"/>
      <c r="G47" s="133" t="e">
        <f t="shared" si="11"/>
        <v>#DIV/0!</v>
      </c>
      <c r="H47" s="134"/>
      <c r="I47" s="139"/>
      <c r="J47" s="136"/>
      <c r="K47" s="134"/>
      <c r="L47" s="135"/>
      <c r="M47" s="136"/>
      <c r="N47" s="134"/>
      <c r="O47" s="135"/>
      <c r="P47" s="136"/>
      <c r="Q47" s="134"/>
      <c r="R47" s="135"/>
      <c r="S47" s="136"/>
      <c r="T47" s="134"/>
      <c r="U47" s="135"/>
      <c r="V47" s="136"/>
      <c r="W47" s="134"/>
      <c r="X47" s="135"/>
      <c r="Y47" s="136"/>
      <c r="Z47" s="134">
        <f>AA47*$E$47</f>
        <v>0</v>
      </c>
      <c r="AA47" s="135">
        <v>0.25</v>
      </c>
      <c r="AB47" s="136">
        <f>Y47+AA47</f>
        <v>0.25</v>
      </c>
      <c r="AC47" s="134">
        <f>AD47*$E$47</f>
        <v>0</v>
      </c>
      <c r="AD47" s="135">
        <v>0.25</v>
      </c>
      <c r="AE47" s="136">
        <f t="shared" si="14"/>
        <v>0.5</v>
      </c>
      <c r="AF47" s="134">
        <f>AG47*$E$47</f>
        <v>0</v>
      </c>
      <c r="AG47" s="135">
        <v>0.25</v>
      </c>
      <c r="AH47" s="136">
        <f t="shared" si="15"/>
        <v>0.75</v>
      </c>
      <c r="AI47" s="134">
        <f>AJ47*$E$47</f>
        <v>0</v>
      </c>
      <c r="AJ47" s="135">
        <v>0.25</v>
      </c>
      <c r="AK47" s="136">
        <f t="shared" si="16"/>
        <v>1</v>
      </c>
      <c r="AL47" s="134"/>
      <c r="AM47" s="135"/>
      <c r="AN47" s="136"/>
      <c r="AO47" s="134"/>
      <c r="AP47" s="135"/>
      <c r="AQ47" s="136"/>
      <c r="AR47" s="137">
        <f t="shared" si="12"/>
        <v>0</v>
      </c>
      <c r="AS47" s="138" t="e">
        <f t="shared" si="13"/>
        <v>#DIV/0!</v>
      </c>
    </row>
    <row r="48" spans="1:45" ht="17.25">
      <c r="A48" s="132" t="str">
        <f>Resumo!A56</f>
        <v xml:space="preserve"> 17.2 </v>
      </c>
      <c r="B48" s="268" t="str">
        <f>Resumo!B56</f>
        <v>DRENAGEM DA CLIMATIZAÇÃO</v>
      </c>
      <c r="C48" s="268">
        <f>[3]Orçamento!G68</f>
        <v>0</v>
      </c>
      <c r="D48" s="268" t="str">
        <f>[3]Orçamento!H68</f>
        <v>SUBTOTAL</v>
      </c>
      <c r="E48" s="267">
        <f>Resumo!C56</f>
        <v>0</v>
      </c>
      <c r="F48" s="267"/>
      <c r="G48" s="133" t="e">
        <f t="shared" si="11"/>
        <v>#DIV/0!</v>
      </c>
      <c r="H48" s="134"/>
      <c r="I48" s="139"/>
      <c r="J48" s="136"/>
      <c r="K48" s="134"/>
      <c r="L48" s="135"/>
      <c r="M48" s="136"/>
      <c r="N48" s="134"/>
      <c r="O48" s="135"/>
      <c r="P48" s="136"/>
      <c r="Q48" s="134"/>
      <c r="R48" s="135"/>
      <c r="S48" s="136"/>
      <c r="T48" s="134"/>
      <c r="U48" s="135"/>
      <c r="V48" s="136"/>
      <c r="W48" s="134"/>
      <c r="X48" s="135"/>
      <c r="Y48" s="136"/>
      <c r="Z48" s="134"/>
      <c r="AA48" s="135"/>
      <c r="AB48" s="136"/>
      <c r="AC48" s="134">
        <f>AD48*$E$48</f>
        <v>0</v>
      </c>
      <c r="AD48" s="135">
        <v>0.25</v>
      </c>
      <c r="AE48" s="136">
        <f t="shared" si="14"/>
        <v>0.25</v>
      </c>
      <c r="AF48" s="134">
        <f>AG48*$E$48</f>
        <v>0</v>
      </c>
      <c r="AG48" s="135">
        <v>0.5</v>
      </c>
      <c r="AH48" s="136">
        <f t="shared" si="15"/>
        <v>0.75</v>
      </c>
      <c r="AI48" s="134">
        <f>AJ48*$E$48</f>
        <v>0</v>
      </c>
      <c r="AJ48" s="135">
        <v>0.25</v>
      </c>
      <c r="AK48" s="136">
        <f t="shared" si="16"/>
        <v>1</v>
      </c>
      <c r="AL48" s="134"/>
      <c r="AM48" s="135"/>
      <c r="AN48" s="136"/>
      <c r="AO48" s="134"/>
      <c r="AP48" s="135"/>
      <c r="AQ48" s="136"/>
      <c r="AR48" s="137">
        <f t="shared" si="12"/>
        <v>0</v>
      </c>
      <c r="AS48" s="138" t="e">
        <f t="shared" si="13"/>
        <v>#DIV/0!</v>
      </c>
    </row>
    <row r="49" spans="1:45" ht="17.25">
      <c r="A49" s="132" t="str">
        <f>Resumo!A57</f>
        <v xml:space="preserve"> 18 </v>
      </c>
      <c r="B49" s="268" t="str">
        <f>Resumo!B57</f>
        <v>LUMINARIAS</v>
      </c>
      <c r="C49" s="268">
        <f>[3]Orçamento!G69</f>
        <v>0</v>
      </c>
      <c r="D49" s="268">
        <f>[3]Orçamento!H69</f>
        <v>0</v>
      </c>
      <c r="E49" s="267">
        <f>Resumo!C57</f>
        <v>0</v>
      </c>
      <c r="F49" s="267"/>
      <c r="G49" s="133" t="e">
        <f t="shared" si="11"/>
        <v>#DIV/0!</v>
      </c>
      <c r="H49" s="134"/>
      <c r="I49" s="139"/>
      <c r="J49" s="136"/>
      <c r="K49" s="134"/>
      <c r="L49" s="135"/>
      <c r="M49" s="136"/>
      <c r="N49" s="134"/>
      <c r="O49" s="135"/>
      <c r="P49" s="136"/>
      <c r="Q49" s="134"/>
      <c r="R49" s="135"/>
      <c r="S49" s="136"/>
      <c r="T49" s="134"/>
      <c r="U49" s="135"/>
      <c r="V49" s="136"/>
      <c r="W49" s="134"/>
      <c r="X49" s="135"/>
      <c r="Y49" s="136"/>
      <c r="Z49" s="134"/>
      <c r="AA49" s="135"/>
      <c r="AB49" s="136"/>
      <c r="AC49" s="134">
        <f>AD49*$E$49</f>
        <v>0</v>
      </c>
      <c r="AD49" s="135">
        <v>0.25</v>
      </c>
      <c r="AE49" s="136">
        <f t="shared" si="14"/>
        <v>0.25</v>
      </c>
      <c r="AF49" s="134">
        <f>AG49*$E$49</f>
        <v>0</v>
      </c>
      <c r="AG49" s="135">
        <v>0.5</v>
      </c>
      <c r="AH49" s="136">
        <f t="shared" si="15"/>
        <v>0.75</v>
      </c>
      <c r="AI49" s="134">
        <f>AJ49*$E$49</f>
        <v>0</v>
      </c>
      <c r="AJ49" s="135">
        <v>0.25</v>
      </c>
      <c r="AK49" s="136">
        <f t="shared" si="16"/>
        <v>1</v>
      </c>
      <c r="AL49" s="134"/>
      <c r="AM49" s="135"/>
      <c r="AN49" s="136"/>
      <c r="AO49" s="134"/>
      <c r="AP49" s="135"/>
      <c r="AQ49" s="136"/>
      <c r="AR49" s="137">
        <f t="shared" si="12"/>
        <v>0</v>
      </c>
      <c r="AS49" s="138" t="e">
        <f t="shared" si="13"/>
        <v>#DIV/0!</v>
      </c>
    </row>
    <row r="50" spans="1:45" ht="17.25">
      <c r="A50" s="132" t="str">
        <f>Resumo!A59</f>
        <v xml:space="preserve"> 19.1 </v>
      </c>
      <c r="B50" s="268" t="str">
        <f>Resumo!B59</f>
        <v>ACESSORIOS PARA ELETRODUTOS</v>
      </c>
      <c r="C50" s="268">
        <f>[3]Orçamento!G71</f>
        <v>0.26371417584863699</v>
      </c>
      <c r="D50" s="268">
        <f>[3]Orçamento!H71</f>
        <v>17.11</v>
      </c>
      <c r="E50" s="267">
        <f>Resumo!C59</f>
        <v>0</v>
      </c>
      <c r="F50" s="267"/>
      <c r="G50" s="133" t="e">
        <f t="shared" si="11"/>
        <v>#DIV/0!</v>
      </c>
      <c r="H50" s="134"/>
      <c r="I50" s="139"/>
      <c r="J50" s="136"/>
      <c r="K50" s="134"/>
      <c r="L50" s="135"/>
      <c r="M50" s="136"/>
      <c r="N50" s="134"/>
      <c r="O50" s="135"/>
      <c r="P50" s="136"/>
      <c r="Q50" s="134"/>
      <c r="R50" s="135"/>
      <c r="S50" s="136"/>
      <c r="T50" s="134"/>
      <c r="U50" s="135"/>
      <c r="V50" s="136"/>
      <c r="W50" s="134"/>
      <c r="X50" s="135"/>
      <c r="Y50" s="136"/>
      <c r="Z50" s="134">
        <f>AA50*$E$50</f>
        <v>0</v>
      </c>
      <c r="AA50" s="135">
        <v>0.25</v>
      </c>
      <c r="AB50" s="136">
        <f>Y50+AA50</f>
        <v>0.25</v>
      </c>
      <c r="AC50" s="134">
        <f>AD50*$E$50</f>
        <v>0</v>
      </c>
      <c r="AD50" s="135">
        <v>0.25</v>
      </c>
      <c r="AE50" s="136">
        <f t="shared" si="14"/>
        <v>0.5</v>
      </c>
      <c r="AF50" s="134">
        <f>AG50*$E$50</f>
        <v>0</v>
      </c>
      <c r="AG50" s="135">
        <v>0.25</v>
      </c>
      <c r="AH50" s="136">
        <f t="shared" si="15"/>
        <v>0.75</v>
      </c>
      <c r="AI50" s="134">
        <f>AJ50*$E$50</f>
        <v>0</v>
      </c>
      <c r="AJ50" s="135">
        <v>0.25</v>
      </c>
      <c r="AK50" s="136">
        <f t="shared" si="16"/>
        <v>1</v>
      </c>
      <c r="AL50" s="134"/>
      <c r="AM50" s="135"/>
      <c r="AN50" s="136"/>
      <c r="AO50" s="134"/>
      <c r="AP50" s="135"/>
      <c r="AQ50" s="136"/>
      <c r="AR50" s="137">
        <f t="shared" si="12"/>
        <v>0</v>
      </c>
      <c r="AS50" s="138" t="e">
        <f t="shared" si="13"/>
        <v>#DIV/0!</v>
      </c>
    </row>
    <row r="51" spans="1:45" ht="17.25">
      <c r="A51" s="132" t="str">
        <f>Resumo!A60</f>
        <v xml:space="preserve"> 19.2 </v>
      </c>
      <c r="B51" s="268" t="str">
        <f>Resumo!B60</f>
        <v>CABO TRIPOLAR COBRE</v>
      </c>
      <c r="C51" s="268">
        <f>[3]Orçamento!G72</f>
        <v>0.26371417584863699</v>
      </c>
      <c r="D51" s="268">
        <f>[3]Orçamento!H72</f>
        <v>82.12</v>
      </c>
      <c r="E51" s="267">
        <f>Resumo!C60</f>
        <v>0</v>
      </c>
      <c r="F51" s="267"/>
      <c r="G51" s="133" t="e">
        <f t="shared" si="11"/>
        <v>#DIV/0!</v>
      </c>
      <c r="H51" s="134"/>
      <c r="I51" s="139"/>
      <c r="J51" s="136"/>
      <c r="K51" s="134"/>
      <c r="L51" s="135"/>
      <c r="M51" s="136"/>
      <c r="N51" s="134"/>
      <c r="O51" s="135"/>
      <c r="P51" s="136"/>
      <c r="Q51" s="134"/>
      <c r="R51" s="135"/>
      <c r="S51" s="136"/>
      <c r="T51" s="134"/>
      <c r="U51" s="135"/>
      <c r="V51" s="136"/>
      <c r="W51" s="134"/>
      <c r="X51" s="135"/>
      <c r="Y51" s="136"/>
      <c r="Z51" s="134">
        <f>AA51*$E$51</f>
        <v>0</v>
      </c>
      <c r="AA51" s="135">
        <v>0.25</v>
      </c>
      <c r="AB51" s="136">
        <f>Y51+AA51</f>
        <v>0.25</v>
      </c>
      <c r="AC51" s="134">
        <f>AD51*$E$51</f>
        <v>0</v>
      </c>
      <c r="AD51" s="135">
        <v>0.25</v>
      </c>
      <c r="AE51" s="136">
        <f t="shared" si="14"/>
        <v>0.5</v>
      </c>
      <c r="AF51" s="134">
        <f>AG51*$E$51</f>
        <v>0</v>
      </c>
      <c r="AG51" s="135">
        <v>0.25</v>
      </c>
      <c r="AH51" s="136">
        <f t="shared" si="15"/>
        <v>0.75</v>
      </c>
      <c r="AI51" s="134">
        <f>AJ51*$E$51</f>
        <v>0</v>
      </c>
      <c r="AJ51" s="135">
        <v>0.25</v>
      </c>
      <c r="AK51" s="136">
        <f t="shared" si="16"/>
        <v>1</v>
      </c>
      <c r="AL51" s="134"/>
      <c r="AM51" s="135"/>
      <c r="AN51" s="136"/>
      <c r="AO51" s="134"/>
      <c r="AP51" s="135"/>
      <c r="AQ51" s="136"/>
      <c r="AR51" s="137">
        <f t="shared" si="12"/>
        <v>0</v>
      </c>
      <c r="AS51" s="138" t="e">
        <f t="shared" si="13"/>
        <v>#DIV/0!</v>
      </c>
    </row>
    <row r="52" spans="1:45" ht="17.25">
      <c r="A52" s="132" t="str">
        <f>Resumo!A61</f>
        <v xml:space="preserve"> 19.3 </v>
      </c>
      <c r="B52" s="268" t="str">
        <f>Resumo!B61</f>
        <v>CABO UNIPOLAR ( COBRE )</v>
      </c>
      <c r="C52" s="268">
        <f>[3]Orçamento!G73</f>
        <v>0.26371417584863699</v>
      </c>
      <c r="D52" s="268">
        <f>[3]Orçamento!H73</f>
        <v>48.25</v>
      </c>
      <c r="E52" s="267">
        <f>Resumo!C61</f>
        <v>0</v>
      </c>
      <c r="F52" s="267"/>
      <c r="G52" s="133" t="e">
        <f t="shared" si="11"/>
        <v>#DIV/0!</v>
      </c>
      <c r="H52" s="134"/>
      <c r="I52" s="139"/>
      <c r="J52" s="136"/>
      <c r="K52" s="134"/>
      <c r="L52" s="135"/>
      <c r="M52" s="136"/>
      <c r="N52" s="134"/>
      <c r="O52" s="135"/>
      <c r="P52" s="136"/>
      <c r="Q52" s="134"/>
      <c r="R52" s="135"/>
      <c r="S52" s="136"/>
      <c r="T52" s="134"/>
      <c r="U52" s="135"/>
      <c r="V52" s="136"/>
      <c r="W52" s="134"/>
      <c r="X52" s="135"/>
      <c r="Y52" s="136"/>
      <c r="Z52" s="134">
        <f>AA52*$E$52</f>
        <v>0</v>
      </c>
      <c r="AA52" s="135">
        <v>0.25</v>
      </c>
      <c r="AB52" s="136">
        <f>Y52+AA52</f>
        <v>0.25</v>
      </c>
      <c r="AC52" s="134">
        <f>AD52*$E$52</f>
        <v>0</v>
      </c>
      <c r="AD52" s="135">
        <v>0.25</v>
      </c>
      <c r="AE52" s="136">
        <f t="shared" si="14"/>
        <v>0.5</v>
      </c>
      <c r="AF52" s="134">
        <f>AG52*$E$52</f>
        <v>0</v>
      </c>
      <c r="AG52" s="135">
        <v>0.25</v>
      </c>
      <c r="AH52" s="136">
        <f t="shared" si="15"/>
        <v>0.75</v>
      </c>
      <c r="AI52" s="134">
        <f>AJ52*$E$52</f>
        <v>0</v>
      </c>
      <c r="AJ52" s="135">
        <v>0.25</v>
      </c>
      <c r="AK52" s="136">
        <f t="shared" si="16"/>
        <v>1</v>
      </c>
      <c r="AL52" s="134"/>
      <c r="AM52" s="135"/>
      <c r="AN52" s="136"/>
      <c r="AO52" s="134"/>
      <c r="AP52" s="135"/>
      <c r="AQ52" s="136"/>
      <c r="AR52" s="137">
        <f t="shared" si="12"/>
        <v>0</v>
      </c>
      <c r="AS52" s="138" t="e">
        <f t="shared" si="13"/>
        <v>#DIV/0!</v>
      </c>
    </row>
    <row r="53" spans="1:45" ht="17.25">
      <c r="A53" s="132" t="str">
        <f>Resumo!A62</f>
        <v xml:space="preserve"> 19.4 </v>
      </c>
      <c r="B53" s="268" t="str">
        <f>Resumo!B62</f>
        <v>CAIXA DE PASSAGEM - EMBUTIR</v>
      </c>
      <c r="C53" s="268">
        <f>[3]Orçamento!G74</f>
        <v>0.26371417584863699</v>
      </c>
      <c r="D53" s="268">
        <f>[3]Orçamento!H74</f>
        <v>78.430000000000007</v>
      </c>
      <c r="E53" s="267">
        <f>Resumo!C62</f>
        <v>0</v>
      </c>
      <c r="F53" s="267"/>
      <c r="G53" s="133" t="e">
        <f t="shared" si="11"/>
        <v>#DIV/0!</v>
      </c>
      <c r="H53" s="134"/>
      <c r="I53" s="139"/>
      <c r="J53" s="136"/>
      <c r="K53" s="134"/>
      <c r="L53" s="135"/>
      <c r="M53" s="136"/>
      <c r="N53" s="134"/>
      <c r="O53" s="135"/>
      <c r="P53" s="136"/>
      <c r="Q53" s="134"/>
      <c r="R53" s="135"/>
      <c r="S53" s="136"/>
      <c r="T53" s="134"/>
      <c r="U53" s="135"/>
      <c r="V53" s="136"/>
      <c r="W53" s="134"/>
      <c r="X53" s="135"/>
      <c r="Y53" s="136"/>
      <c r="Z53" s="134">
        <f>AA53*$E$53</f>
        <v>0</v>
      </c>
      <c r="AA53" s="135">
        <v>0.25</v>
      </c>
      <c r="AB53" s="136">
        <f>Y53+AA53</f>
        <v>0.25</v>
      </c>
      <c r="AC53" s="134">
        <f>AD53*$E$53</f>
        <v>0</v>
      </c>
      <c r="AD53" s="135">
        <v>0.25</v>
      </c>
      <c r="AE53" s="136">
        <f t="shared" si="14"/>
        <v>0.5</v>
      </c>
      <c r="AF53" s="134">
        <f>AG53*$E$53</f>
        <v>0</v>
      </c>
      <c r="AG53" s="135">
        <v>0.25</v>
      </c>
      <c r="AH53" s="136">
        <f t="shared" si="15"/>
        <v>0.75</v>
      </c>
      <c r="AI53" s="134">
        <f>AJ53*$E$53</f>
        <v>0</v>
      </c>
      <c r="AJ53" s="135">
        <v>0.25</v>
      </c>
      <c r="AK53" s="136">
        <f t="shared" si="16"/>
        <v>1</v>
      </c>
      <c r="AL53" s="134"/>
      <c r="AM53" s="135"/>
      <c r="AN53" s="136"/>
      <c r="AO53" s="134"/>
      <c r="AP53" s="135"/>
      <c r="AQ53" s="136"/>
      <c r="AR53" s="137">
        <f t="shared" si="12"/>
        <v>0</v>
      </c>
      <c r="AS53" s="138" t="e">
        <f t="shared" si="13"/>
        <v>#DIV/0!</v>
      </c>
    </row>
    <row r="54" spans="1:45" ht="17.25">
      <c r="A54" s="132" t="str">
        <f>Resumo!A63</f>
        <v xml:space="preserve"> 19.5 </v>
      </c>
      <c r="B54" s="268" t="str">
        <f>Resumo!B63</f>
        <v>DISPOSITIVO ELÉTRICO - EMBUTIDO</v>
      </c>
      <c r="C54" s="268">
        <f>[3]Orçamento!G75</f>
        <v>0.26371417584863699</v>
      </c>
      <c r="D54" s="268">
        <f>[3]Orçamento!H75</f>
        <v>224.32</v>
      </c>
      <c r="E54" s="267">
        <f>Resumo!C63</f>
        <v>0</v>
      </c>
      <c r="F54" s="267"/>
      <c r="G54" s="133" t="e">
        <f t="shared" si="11"/>
        <v>#DIV/0!</v>
      </c>
      <c r="H54" s="134"/>
      <c r="I54" s="139"/>
      <c r="J54" s="136"/>
      <c r="K54" s="134"/>
      <c r="L54" s="135"/>
      <c r="M54" s="136"/>
      <c r="N54" s="134"/>
      <c r="O54" s="135"/>
      <c r="P54" s="136"/>
      <c r="Q54" s="134"/>
      <c r="R54" s="135"/>
      <c r="S54" s="136"/>
      <c r="T54" s="134"/>
      <c r="U54" s="135"/>
      <c r="V54" s="136"/>
      <c r="W54" s="134"/>
      <c r="X54" s="135"/>
      <c r="Y54" s="136"/>
      <c r="Z54" s="134"/>
      <c r="AA54" s="135"/>
      <c r="AB54" s="136"/>
      <c r="AC54" s="134">
        <f>AD54*$E$54</f>
        <v>0</v>
      </c>
      <c r="AD54" s="135">
        <v>0.25</v>
      </c>
      <c r="AE54" s="136">
        <f t="shared" si="14"/>
        <v>0.25</v>
      </c>
      <c r="AF54" s="134">
        <f>AG54*$E$54</f>
        <v>0</v>
      </c>
      <c r="AG54" s="135">
        <v>0.25</v>
      </c>
      <c r="AH54" s="136">
        <f t="shared" si="15"/>
        <v>0.5</v>
      </c>
      <c r="AI54" s="134">
        <f>AJ54*$E$54</f>
        <v>0</v>
      </c>
      <c r="AJ54" s="135">
        <v>0.25</v>
      </c>
      <c r="AK54" s="136">
        <f t="shared" si="16"/>
        <v>0.75</v>
      </c>
      <c r="AL54" s="134">
        <f>AM54*$E$54</f>
        <v>0</v>
      </c>
      <c r="AM54" s="135">
        <v>0.25</v>
      </c>
      <c r="AN54" s="136">
        <f t="shared" ref="AN54:AN64" si="17">AK54+AM54</f>
        <v>1</v>
      </c>
      <c r="AO54" s="134"/>
      <c r="AP54" s="135"/>
      <c r="AQ54" s="136"/>
      <c r="AR54" s="137">
        <f t="shared" si="12"/>
        <v>0</v>
      </c>
      <c r="AS54" s="138" t="e">
        <f t="shared" si="13"/>
        <v>#DIV/0!</v>
      </c>
    </row>
    <row r="55" spans="1:45" ht="17.25">
      <c r="A55" s="132" t="str">
        <f>Resumo!A64</f>
        <v xml:space="preserve"> 19.6 </v>
      </c>
      <c r="B55" s="268" t="str">
        <f>Resumo!B64</f>
        <v>DISPOSITIVO DE PROTEÇÃO</v>
      </c>
      <c r="C55" s="268">
        <f>[3]Orçamento!G76</f>
        <v>0</v>
      </c>
      <c r="D55" s="268" t="str">
        <f>[3]Orçamento!H76</f>
        <v>SUBTOTAL</v>
      </c>
      <c r="E55" s="267">
        <f>Resumo!C64</f>
        <v>0</v>
      </c>
      <c r="F55" s="267"/>
      <c r="G55" s="133" t="e">
        <f t="shared" si="11"/>
        <v>#DIV/0!</v>
      </c>
      <c r="H55" s="134"/>
      <c r="I55" s="139"/>
      <c r="J55" s="136"/>
      <c r="K55" s="134"/>
      <c r="L55" s="135"/>
      <c r="M55" s="136"/>
      <c r="N55" s="134"/>
      <c r="O55" s="135"/>
      <c r="P55" s="136"/>
      <c r="Q55" s="134"/>
      <c r="R55" s="135"/>
      <c r="S55" s="136"/>
      <c r="T55" s="134"/>
      <c r="U55" s="135"/>
      <c r="V55" s="136"/>
      <c r="W55" s="134"/>
      <c r="X55" s="135"/>
      <c r="Y55" s="136"/>
      <c r="Z55" s="134"/>
      <c r="AA55" s="135"/>
      <c r="AB55" s="136"/>
      <c r="AC55" s="134">
        <f>AD55*$E$55</f>
        <v>0</v>
      </c>
      <c r="AD55" s="135">
        <v>0.25</v>
      </c>
      <c r="AE55" s="136">
        <f t="shared" si="14"/>
        <v>0.25</v>
      </c>
      <c r="AF55" s="134">
        <f>AG55*$E$55</f>
        <v>0</v>
      </c>
      <c r="AG55" s="135">
        <v>0.25</v>
      </c>
      <c r="AH55" s="136">
        <f t="shared" si="15"/>
        <v>0.5</v>
      </c>
      <c r="AI55" s="134">
        <f>AJ55*$E$55</f>
        <v>0</v>
      </c>
      <c r="AJ55" s="135">
        <v>0.25</v>
      </c>
      <c r="AK55" s="136">
        <f t="shared" si="16"/>
        <v>0.75</v>
      </c>
      <c r="AL55" s="134">
        <f>AM55*$E$55</f>
        <v>0</v>
      </c>
      <c r="AM55" s="135">
        <v>0.25</v>
      </c>
      <c r="AN55" s="136">
        <f t="shared" si="17"/>
        <v>1</v>
      </c>
      <c r="AO55" s="134"/>
      <c r="AP55" s="135"/>
      <c r="AQ55" s="136"/>
      <c r="AR55" s="137">
        <f t="shared" si="12"/>
        <v>0</v>
      </c>
      <c r="AS55" s="138" t="e">
        <f t="shared" si="13"/>
        <v>#DIV/0!</v>
      </c>
    </row>
    <row r="56" spans="1:45" ht="17.25">
      <c r="A56" s="132" t="str">
        <f>Resumo!A65</f>
        <v xml:space="preserve"> 19.7 </v>
      </c>
      <c r="B56" s="268" t="str">
        <f>Resumo!B65</f>
        <v>ELETRODUTO PVC FLEXIVEL</v>
      </c>
      <c r="C56" s="268">
        <f>[3]Orçamento!G77</f>
        <v>0</v>
      </c>
      <c r="D56" s="268">
        <f>[3]Orçamento!H77</f>
        <v>0</v>
      </c>
      <c r="E56" s="267">
        <f>Resumo!C65</f>
        <v>0</v>
      </c>
      <c r="F56" s="267"/>
      <c r="G56" s="133" t="e">
        <f t="shared" si="11"/>
        <v>#DIV/0!</v>
      </c>
      <c r="H56" s="134"/>
      <c r="I56" s="139"/>
      <c r="J56" s="136"/>
      <c r="K56" s="134"/>
      <c r="L56" s="135"/>
      <c r="M56" s="136"/>
      <c r="N56" s="134"/>
      <c r="O56" s="135"/>
      <c r="P56" s="136"/>
      <c r="Q56" s="134"/>
      <c r="R56" s="135"/>
      <c r="S56" s="136"/>
      <c r="T56" s="134"/>
      <c r="U56" s="135"/>
      <c r="V56" s="136"/>
      <c r="W56" s="134"/>
      <c r="X56" s="135"/>
      <c r="Y56" s="136"/>
      <c r="Z56" s="134"/>
      <c r="AA56" s="135"/>
      <c r="AB56" s="136"/>
      <c r="AC56" s="134">
        <f>AD56*$E$56</f>
        <v>0</v>
      </c>
      <c r="AD56" s="135">
        <v>0.25</v>
      </c>
      <c r="AE56" s="136">
        <f t="shared" si="14"/>
        <v>0.25</v>
      </c>
      <c r="AF56" s="134">
        <f>AG56*$E$56</f>
        <v>0</v>
      </c>
      <c r="AG56" s="135">
        <v>0.25</v>
      </c>
      <c r="AH56" s="136">
        <f t="shared" si="15"/>
        <v>0.5</v>
      </c>
      <c r="AI56" s="134">
        <f>AJ56*$E$56</f>
        <v>0</v>
      </c>
      <c r="AJ56" s="135">
        <v>0.25</v>
      </c>
      <c r="AK56" s="136">
        <f t="shared" si="16"/>
        <v>0.75</v>
      </c>
      <c r="AL56" s="134">
        <f>AM56*$E$56</f>
        <v>0</v>
      </c>
      <c r="AM56" s="135">
        <v>0.25</v>
      </c>
      <c r="AN56" s="136">
        <f t="shared" si="17"/>
        <v>1</v>
      </c>
      <c r="AO56" s="134"/>
      <c r="AP56" s="135"/>
      <c r="AQ56" s="136"/>
      <c r="AR56" s="137">
        <f t="shared" si="12"/>
        <v>0</v>
      </c>
      <c r="AS56" s="138" t="e">
        <f t="shared" si="13"/>
        <v>#DIV/0!</v>
      </c>
    </row>
    <row r="57" spans="1:45" ht="17.25">
      <c r="A57" s="132" t="str">
        <f>Resumo!A66</f>
        <v xml:space="preserve"> 19.8 </v>
      </c>
      <c r="B57" s="268" t="str">
        <f>Resumo!B66</f>
        <v>QUADRO DISTRIBUIÇÃO CHAPA PINTADA - EMBUTIR</v>
      </c>
      <c r="C57" s="268">
        <f>[3]Orçamento!G78</f>
        <v>0.26371417584863699</v>
      </c>
      <c r="D57" s="268">
        <f>[3]Orçamento!H78</f>
        <v>74.37</v>
      </c>
      <c r="E57" s="267">
        <f>Resumo!C66</f>
        <v>0</v>
      </c>
      <c r="F57" s="267"/>
      <c r="G57" s="133" t="e">
        <f t="shared" si="11"/>
        <v>#DIV/0!</v>
      </c>
      <c r="H57" s="134"/>
      <c r="I57" s="139"/>
      <c r="J57" s="136"/>
      <c r="K57" s="134"/>
      <c r="L57" s="135"/>
      <c r="M57" s="136"/>
      <c r="N57" s="134"/>
      <c r="O57" s="135"/>
      <c r="P57" s="136"/>
      <c r="Q57" s="134"/>
      <c r="R57" s="135"/>
      <c r="S57" s="136"/>
      <c r="T57" s="134"/>
      <c r="U57" s="135"/>
      <c r="V57" s="136"/>
      <c r="W57" s="134"/>
      <c r="X57" s="135"/>
      <c r="Y57" s="136"/>
      <c r="Z57" s="134"/>
      <c r="AA57" s="135"/>
      <c r="AB57" s="136"/>
      <c r="AC57" s="134">
        <f>AD57*$E$57</f>
        <v>0</v>
      </c>
      <c r="AD57" s="135">
        <v>0.25</v>
      </c>
      <c r="AE57" s="136">
        <f t="shared" si="14"/>
        <v>0.25</v>
      </c>
      <c r="AF57" s="134">
        <f>AG57*$E$57</f>
        <v>0</v>
      </c>
      <c r="AG57" s="135">
        <v>0.25</v>
      </c>
      <c r="AH57" s="136">
        <f t="shared" si="15"/>
        <v>0.5</v>
      </c>
      <c r="AI57" s="134">
        <f>AJ57*$E$57</f>
        <v>0</v>
      </c>
      <c r="AJ57" s="135">
        <v>0.25</v>
      </c>
      <c r="AK57" s="136">
        <f t="shared" si="16"/>
        <v>0.75</v>
      </c>
      <c r="AL57" s="134">
        <f>AM57*$E$57</f>
        <v>0</v>
      </c>
      <c r="AM57" s="135">
        <v>0.25</v>
      </c>
      <c r="AN57" s="136">
        <f t="shared" si="17"/>
        <v>1</v>
      </c>
      <c r="AO57" s="134"/>
      <c r="AP57" s="135"/>
      <c r="AQ57" s="136"/>
      <c r="AR57" s="137">
        <f t="shared" si="12"/>
        <v>0</v>
      </c>
      <c r="AS57" s="138" t="e">
        <f t="shared" si="13"/>
        <v>#DIV/0!</v>
      </c>
    </row>
    <row r="58" spans="1:45" ht="17.25">
      <c r="A58" s="132" t="str">
        <f>Resumo!A67</f>
        <v xml:space="preserve"> 19.9 </v>
      </c>
      <c r="B58" s="268" t="str">
        <f>Resumo!B67</f>
        <v>QUADRO DE DISTRIBUIÇÃO CHAPA PINTADA - SOBREPOR</v>
      </c>
      <c r="C58" s="268">
        <f>[3]Orçamento!G79</f>
        <v>0.26371417584863699</v>
      </c>
      <c r="D58" s="268">
        <f>[3]Orçamento!H79</f>
        <v>82.31</v>
      </c>
      <c r="E58" s="267">
        <f>Resumo!C67</f>
        <v>0</v>
      </c>
      <c r="F58" s="267"/>
      <c r="G58" s="133" t="e">
        <f t="shared" si="11"/>
        <v>#DIV/0!</v>
      </c>
      <c r="H58" s="134"/>
      <c r="I58" s="139"/>
      <c r="J58" s="136"/>
      <c r="K58" s="134"/>
      <c r="L58" s="135"/>
      <c r="M58" s="136"/>
      <c r="N58" s="134"/>
      <c r="O58" s="135"/>
      <c r="P58" s="136"/>
      <c r="Q58" s="134"/>
      <c r="R58" s="135"/>
      <c r="S58" s="136"/>
      <c r="T58" s="134"/>
      <c r="U58" s="135"/>
      <c r="V58" s="136"/>
      <c r="W58" s="134"/>
      <c r="X58" s="135"/>
      <c r="Y58" s="136"/>
      <c r="Z58" s="134"/>
      <c r="AA58" s="135"/>
      <c r="AB58" s="136"/>
      <c r="AC58" s="134"/>
      <c r="AD58" s="135"/>
      <c r="AE58" s="136"/>
      <c r="AF58" s="134">
        <f>AG58*$E$58</f>
        <v>0</v>
      </c>
      <c r="AG58" s="135">
        <v>0.25</v>
      </c>
      <c r="AH58" s="136">
        <f t="shared" si="15"/>
        <v>0.25</v>
      </c>
      <c r="AI58" s="134">
        <f>AJ58*$E$58</f>
        <v>0</v>
      </c>
      <c r="AJ58" s="135">
        <v>0.25</v>
      </c>
      <c r="AK58" s="136">
        <f t="shared" si="16"/>
        <v>0.5</v>
      </c>
      <c r="AL58" s="134">
        <f>AM58*$E$58</f>
        <v>0</v>
      </c>
      <c r="AM58" s="135">
        <v>0.25</v>
      </c>
      <c r="AN58" s="136">
        <f t="shared" si="17"/>
        <v>0.75</v>
      </c>
      <c r="AO58" s="134">
        <f>AP58*$E$58</f>
        <v>0</v>
      </c>
      <c r="AP58" s="135">
        <v>0.25</v>
      </c>
      <c r="AQ58" s="136">
        <f>AN58+AP58</f>
        <v>1</v>
      </c>
      <c r="AR58" s="137">
        <f t="shared" si="12"/>
        <v>0</v>
      </c>
      <c r="AS58" s="138" t="e">
        <f t="shared" si="13"/>
        <v>#DIV/0!</v>
      </c>
    </row>
    <row r="59" spans="1:45" ht="17.25">
      <c r="A59" s="132" t="str">
        <f>Resumo!A69</f>
        <v xml:space="preserve"> 20.1 </v>
      </c>
      <c r="B59" s="268" t="str">
        <f>Resumo!B69</f>
        <v>ACESSORIOS CABEAMENTO - METÁLICO</v>
      </c>
      <c r="C59" s="268">
        <f>[3]Orçamento!G81</f>
        <v>0.26371417584863699</v>
      </c>
      <c r="D59" s="268">
        <f>[3]Orçamento!H81</f>
        <v>75.599999999999994</v>
      </c>
      <c r="E59" s="267">
        <f>Resumo!C69</f>
        <v>0</v>
      </c>
      <c r="F59" s="267"/>
      <c r="G59" s="133" t="e">
        <f t="shared" si="11"/>
        <v>#DIV/0!</v>
      </c>
      <c r="H59" s="134"/>
      <c r="I59" s="139"/>
      <c r="J59" s="136"/>
      <c r="K59" s="134"/>
      <c r="L59" s="135"/>
      <c r="M59" s="136"/>
      <c r="N59" s="134"/>
      <c r="O59" s="135"/>
      <c r="P59" s="136"/>
      <c r="Q59" s="134"/>
      <c r="R59" s="135"/>
      <c r="S59" s="136"/>
      <c r="T59" s="134"/>
      <c r="U59" s="135"/>
      <c r="V59" s="136"/>
      <c r="W59" s="134"/>
      <c r="X59" s="135"/>
      <c r="Y59" s="136"/>
      <c r="Z59" s="134"/>
      <c r="AA59" s="135"/>
      <c r="AB59" s="136"/>
      <c r="AC59" s="134"/>
      <c r="AD59" s="135"/>
      <c r="AE59" s="136"/>
      <c r="AF59" s="134">
        <f>AG59*$E$59</f>
        <v>0</v>
      </c>
      <c r="AG59" s="135">
        <v>0.25</v>
      </c>
      <c r="AH59" s="136">
        <f t="shared" si="15"/>
        <v>0.25</v>
      </c>
      <c r="AI59" s="134">
        <f>AJ59*$E$59</f>
        <v>0</v>
      </c>
      <c r="AJ59" s="135">
        <v>0.25</v>
      </c>
      <c r="AK59" s="136">
        <f t="shared" si="16"/>
        <v>0.5</v>
      </c>
      <c r="AL59" s="134">
        <f>AM59*$E$59</f>
        <v>0</v>
      </c>
      <c r="AM59" s="135">
        <v>0.25</v>
      </c>
      <c r="AN59" s="136">
        <f t="shared" si="17"/>
        <v>0.75</v>
      </c>
      <c r="AO59" s="134">
        <f>AP59*$E$59</f>
        <v>0</v>
      </c>
      <c r="AP59" s="135">
        <v>0.25</v>
      </c>
      <c r="AQ59" s="136">
        <f>AN59+AP59</f>
        <v>1</v>
      </c>
      <c r="AR59" s="137">
        <f t="shared" si="12"/>
        <v>0</v>
      </c>
      <c r="AS59" s="138" t="e">
        <f t="shared" si="13"/>
        <v>#DIV/0!</v>
      </c>
    </row>
    <row r="60" spans="1:45" ht="17.25">
      <c r="A60" s="132" t="str">
        <f>Resumo!A70</f>
        <v xml:space="preserve"> 21 </v>
      </c>
      <c r="B60" s="268" t="str">
        <f>Resumo!B70</f>
        <v>INCENDIO PPCI</v>
      </c>
      <c r="C60" s="268">
        <f>[3]Orçamento!G82</f>
        <v>0.26371417584863699</v>
      </c>
      <c r="D60" s="268">
        <f>[3]Orçamento!H82</f>
        <v>67.75</v>
      </c>
      <c r="E60" s="267">
        <f>Resumo!C70</f>
        <v>0</v>
      </c>
      <c r="F60" s="267"/>
      <c r="G60" s="133" t="e">
        <f t="shared" si="11"/>
        <v>#DIV/0!</v>
      </c>
      <c r="H60" s="134"/>
      <c r="I60" s="139"/>
      <c r="J60" s="136"/>
      <c r="K60" s="134"/>
      <c r="L60" s="135"/>
      <c r="M60" s="136"/>
      <c r="N60" s="134"/>
      <c r="O60" s="135"/>
      <c r="P60" s="136"/>
      <c r="Q60" s="134"/>
      <c r="R60" s="135"/>
      <c r="S60" s="136"/>
      <c r="T60" s="134"/>
      <c r="U60" s="135"/>
      <c r="V60" s="136"/>
      <c r="W60" s="134"/>
      <c r="X60" s="135"/>
      <c r="Y60" s="136"/>
      <c r="Z60" s="134"/>
      <c r="AA60" s="135"/>
      <c r="AB60" s="136"/>
      <c r="AC60" s="134"/>
      <c r="AD60" s="135"/>
      <c r="AE60" s="136"/>
      <c r="AF60" s="134"/>
      <c r="AG60" s="135"/>
      <c r="AH60" s="136"/>
      <c r="AI60" s="134"/>
      <c r="AJ60" s="135"/>
      <c r="AK60" s="136"/>
      <c r="AL60" s="134">
        <f>AM60*$E$60</f>
        <v>0</v>
      </c>
      <c r="AM60" s="135">
        <v>0.5</v>
      </c>
      <c r="AN60" s="136">
        <f t="shared" si="17"/>
        <v>0.5</v>
      </c>
      <c r="AO60" s="134">
        <f>AP60*$E$60</f>
        <v>0</v>
      </c>
      <c r="AP60" s="135">
        <v>0.5</v>
      </c>
      <c r="AQ60" s="136">
        <f>AN60+AP60</f>
        <v>1</v>
      </c>
      <c r="AR60" s="137">
        <f t="shared" si="12"/>
        <v>0</v>
      </c>
      <c r="AS60" s="138" t="e">
        <f t="shared" si="13"/>
        <v>#DIV/0!</v>
      </c>
    </row>
    <row r="61" spans="1:45" ht="17.25">
      <c r="A61" s="132" t="str">
        <f>Resumo!A71</f>
        <v xml:space="preserve"> 22 </v>
      </c>
      <c r="B61" s="268" t="str">
        <f>Resumo!B71</f>
        <v>REDE DE GAS GLP</v>
      </c>
      <c r="C61" s="268">
        <f>[3]Orçamento!G83</f>
        <v>0.26371417584863699</v>
      </c>
      <c r="D61" s="268">
        <f>[3]Orçamento!H83</f>
        <v>67.75</v>
      </c>
      <c r="E61" s="267">
        <f>Resumo!C71</f>
        <v>0</v>
      </c>
      <c r="F61" s="267"/>
      <c r="G61" s="133" t="e">
        <f t="shared" si="11"/>
        <v>#DIV/0!</v>
      </c>
      <c r="H61" s="134"/>
      <c r="I61" s="139"/>
      <c r="J61" s="136"/>
      <c r="K61" s="134"/>
      <c r="L61" s="135"/>
      <c r="M61" s="136"/>
      <c r="N61" s="134"/>
      <c r="O61" s="135"/>
      <c r="P61" s="136"/>
      <c r="Q61" s="134"/>
      <c r="R61" s="135"/>
      <c r="S61" s="136"/>
      <c r="T61" s="134"/>
      <c r="U61" s="135"/>
      <c r="V61" s="136"/>
      <c r="W61" s="134"/>
      <c r="X61" s="135"/>
      <c r="Y61" s="136"/>
      <c r="Z61" s="134"/>
      <c r="AA61" s="135"/>
      <c r="AB61" s="136"/>
      <c r="AC61" s="134"/>
      <c r="AD61" s="135"/>
      <c r="AE61" s="136"/>
      <c r="AF61" s="134"/>
      <c r="AG61" s="135"/>
      <c r="AH61" s="136"/>
      <c r="AI61" s="134"/>
      <c r="AJ61" s="135"/>
      <c r="AK61" s="136"/>
      <c r="AL61" s="134">
        <f>AM61*$E$61</f>
        <v>0</v>
      </c>
      <c r="AM61" s="135">
        <v>1</v>
      </c>
      <c r="AN61" s="136">
        <f t="shared" si="17"/>
        <v>1</v>
      </c>
      <c r="AO61" s="134"/>
      <c r="AP61" s="135"/>
      <c r="AQ61" s="136"/>
      <c r="AR61" s="137">
        <f t="shared" si="12"/>
        <v>0</v>
      </c>
      <c r="AS61" s="138" t="e">
        <f t="shared" si="13"/>
        <v>#DIV/0!</v>
      </c>
    </row>
    <row r="62" spans="1:45" ht="17.25">
      <c r="A62" s="132" t="str">
        <f>Resumo!A72</f>
        <v xml:space="preserve"> 23 </v>
      </c>
      <c r="B62" s="268" t="str">
        <f>Resumo!B72</f>
        <v>REDE DE SPDA</v>
      </c>
      <c r="C62" s="268">
        <f>[3]Orçamento!G84</f>
        <v>0.26371417584863699</v>
      </c>
      <c r="D62" s="268">
        <f>[3]Orçamento!H84</f>
        <v>76.489999999999995</v>
      </c>
      <c r="E62" s="267">
        <f>Resumo!C72</f>
        <v>0</v>
      </c>
      <c r="F62" s="267"/>
      <c r="G62" s="133" t="e">
        <f t="shared" si="11"/>
        <v>#DIV/0!</v>
      </c>
      <c r="H62" s="134"/>
      <c r="I62" s="139"/>
      <c r="J62" s="136"/>
      <c r="K62" s="134"/>
      <c r="L62" s="135"/>
      <c r="M62" s="136"/>
      <c r="N62" s="134"/>
      <c r="O62" s="135"/>
      <c r="P62" s="136"/>
      <c r="Q62" s="134"/>
      <c r="R62" s="135"/>
      <c r="S62" s="136"/>
      <c r="T62" s="134"/>
      <c r="U62" s="135"/>
      <c r="V62" s="136"/>
      <c r="W62" s="134"/>
      <c r="X62" s="135"/>
      <c r="Y62" s="136"/>
      <c r="Z62" s="134"/>
      <c r="AA62" s="135"/>
      <c r="AB62" s="136"/>
      <c r="AC62" s="134"/>
      <c r="AD62" s="135"/>
      <c r="AE62" s="136"/>
      <c r="AF62" s="134"/>
      <c r="AG62" s="135"/>
      <c r="AH62" s="136"/>
      <c r="AI62" s="134">
        <f>AJ62*$E$62</f>
        <v>0</v>
      </c>
      <c r="AJ62" s="135">
        <v>0.5</v>
      </c>
      <c r="AK62" s="136">
        <f t="shared" ref="AK62:AK67" si="18">AH62+AJ62</f>
        <v>0.5</v>
      </c>
      <c r="AL62" s="134">
        <f>AM62*$E$62</f>
        <v>0</v>
      </c>
      <c r="AM62" s="135">
        <v>0.5</v>
      </c>
      <c r="AN62" s="136">
        <f t="shared" si="17"/>
        <v>1</v>
      </c>
      <c r="AO62" s="134"/>
      <c r="AP62" s="135"/>
      <c r="AQ62" s="136"/>
      <c r="AR62" s="137">
        <f t="shared" si="12"/>
        <v>0</v>
      </c>
      <c r="AS62" s="138" t="e">
        <f t="shared" si="13"/>
        <v>#DIV/0!</v>
      </c>
    </row>
    <row r="63" spans="1:45" ht="17.25">
      <c r="A63" s="132" t="str">
        <f>Resumo!A74</f>
        <v xml:space="preserve"> 24.1 </v>
      </c>
      <c r="B63" s="268" t="str">
        <f>Resumo!B74</f>
        <v>PASSEIO PUBLICO</v>
      </c>
      <c r="C63" s="268">
        <f>[3]Orçamento!G86</f>
        <v>0</v>
      </c>
      <c r="D63" s="268">
        <f>[3]Orçamento!H86</f>
        <v>0</v>
      </c>
      <c r="E63" s="267">
        <f>Resumo!C74</f>
        <v>0</v>
      </c>
      <c r="F63" s="267"/>
      <c r="G63" s="133" t="e">
        <f t="shared" si="11"/>
        <v>#DIV/0!</v>
      </c>
      <c r="H63" s="134"/>
      <c r="I63" s="139"/>
      <c r="J63" s="136"/>
      <c r="K63" s="134"/>
      <c r="L63" s="135"/>
      <c r="M63" s="136"/>
      <c r="N63" s="134"/>
      <c r="O63" s="135"/>
      <c r="P63" s="136"/>
      <c r="Q63" s="134"/>
      <c r="R63" s="135"/>
      <c r="S63" s="136"/>
      <c r="T63" s="134"/>
      <c r="U63" s="135"/>
      <c r="V63" s="136"/>
      <c r="W63" s="134"/>
      <c r="X63" s="135"/>
      <c r="Y63" s="136"/>
      <c r="Z63" s="134"/>
      <c r="AA63" s="135"/>
      <c r="AB63" s="136"/>
      <c r="AC63" s="134"/>
      <c r="AD63" s="135"/>
      <c r="AE63" s="136"/>
      <c r="AF63" s="134"/>
      <c r="AG63" s="135"/>
      <c r="AH63" s="136"/>
      <c r="AI63" s="134">
        <f>AJ63*$E$63</f>
        <v>0</v>
      </c>
      <c r="AJ63" s="135">
        <v>0.25</v>
      </c>
      <c r="AK63" s="136">
        <f t="shared" si="18"/>
        <v>0.25</v>
      </c>
      <c r="AL63" s="134">
        <f>AM63*$E$63</f>
        <v>0</v>
      </c>
      <c r="AM63" s="135">
        <v>0.5</v>
      </c>
      <c r="AN63" s="136">
        <f t="shared" si="17"/>
        <v>0.75</v>
      </c>
      <c r="AO63" s="134">
        <f>AP63*$E$63</f>
        <v>0</v>
      </c>
      <c r="AP63" s="135">
        <v>0.25</v>
      </c>
      <c r="AQ63" s="136">
        <f>AN63+AP63</f>
        <v>1</v>
      </c>
      <c r="AR63" s="137">
        <f t="shared" si="12"/>
        <v>0</v>
      </c>
      <c r="AS63" s="138" t="e">
        <f t="shared" si="13"/>
        <v>#DIV/0!</v>
      </c>
    </row>
    <row r="64" spans="1:45" ht="17.25">
      <c r="A64" s="132" t="str">
        <f>Resumo!A75</f>
        <v xml:space="preserve"> 24.2 </v>
      </c>
      <c r="B64" s="268" t="str">
        <f>Resumo!B75</f>
        <v>PISOS TATIL</v>
      </c>
      <c r="C64" s="268">
        <f>[3]Orçamento!G87</f>
        <v>0</v>
      </c>
      <c r="D64" s="268">
        <f>[3]Orçamento!H87</f>
        <v>0</v>
      </c>
      <c r="E64" s="267">
        <f>Resumo!C75</f>
        <v>0</v>
      </c>
      <c r="F64" s="267"/>
      <c r="G64" s="133" t="e">
        <f t="shared" si="11"/>
        <v>#DIV/0!</v>
      </c>
      <c r="H64" s="134"/>
      <c r="I64" s="139"/>
      <c r="J64" s="136"/>
      <c r="K64" s="134"/>
      <c r="L64" s="135"/>
      <c r="M64" s="136"/>
      <c r="N64" s="134"/>
      <c r="O64" s="135"/>
      <c r="P64" s="136"/>
      <c r="Q64" s="134"/>
      <c r="R64" s="135"/>
      <c r="S64" s="136"/>
      <c r="T64" s="134"/>
      <c r="U64" s="135"/>
      <c r="V64" s="136"/>
      <c r="W64" s="134"/>
      <c r="X64" s="135"/>
      <c r="Y64" s="136"/>
      <c r="Z64" s="134"/>
      <c r="AA64" s="135"/>
      <c r="AB64" s="136"/>
      <c r="AC64" s="134"/>
      <c r="AD64" s="135"/>
      <c r="AE64" s="136"/>
      <c r="AF64" s="134"/>
      <c r="AG64" s="135"/>
      <c r="AH64" s="136"/>
      <c r="AI64" s="134">
        <f>AJ64*$E$64</f>
        <v>0</v>
      </c>
      <c r="AJ64" s="135">
        <v>0.25</v>
      </c>
      <c r="AK64" s="136">
        <f t="shared" si="18"/>
        <v>0.25</v>
      </c>
      <c r="AL64" s="134">
        <f>AM64*$E$64</f>
        <v>0</v>
      </c>
      <c r="AM64" s="135">
        <v>0.5</v>
      </c>
      <c r="AN64" s="136">
        <f t="shared" si="17"/>
        <v>0.75</v>
      </c>
      <c r="AO64" s="134">
        <f>AP64*$E$64</f>
        <v>0</v>
      </c>
      <c r="AP64" s="135">
        <v>0.25</v>
      </c>
      <c r="AQ64" s="136">
        <f>AN64+AP64</f>
        <v>1</v>
      </c>
      <c r="AR64" s="137">
        <f t="shared" si="12"/>
        <v>0</v>
      </c>
      <c r="AS64" s="138" t="e">
        <f t="shared" si="13"/>
        <v>#DIV/0!</v>
      </c>
    </row>
    <row r="65" spans="1:45" ht="17.25">
      <c r="A65" s="132" t="str">
        <f>Resumo!A77</f>
        <v xml:space="preserve"> 25.1 </v>
      </c>
      <c r="B65" s="268" t="str">
        <f>Resumo!B77</f>
        <v>MOVIMENTO DE TERRA</v>
      </c>
      <c r="C65" s="268">
        <f>[3]Orçamento!G89</f>
        <v>0.26371417584863699</v>
      </c>
      <c r="D65" s="268">
        <f>[3]Orçamento!H89</f>
        <v>860.41</v>
      </c>
      <c r="E65" s="267">
        <f>Resumo!C77</f>
        <v>0</v>
      </c>
      <c r="F65" s="267"/>
      <c r="G65" s="133" t="e">
        <f t="shared" si="11"/>
        <v>#DIV/0!</v>
      </c>
      <c r="H65" s="134"/>
      <c r="I65" s="139"/>
      <c r="J65" s="136"/>
      <c r="K65" s="134"/>
      <c r="L65" s="135"/>
      <c r="M65" s="136"/>
      <c r="N65" s="134"/>
      <c r="O65" s="135"/>
      <c r="P65" s="136"/>
      <c r="Q65" s="134"/>
      <c r="R65" s="135"/>
      <c r="S65" s="136"/>
      <c r="T65" s="134"/>
      <c r="U65" s="135"/>
      <c r="V65" s="136"/>
      <c r="W65" s="134"/>
      <c r="X65" s="135"/>
      <c r="Y65" s="136"/>
      <c r="Z65" s="134"/>
      <c r="AA65" s="135"/>
      <c r="AB65" s="136"/>
      <c r="AC65" s="134">
        <f>AD65*$E$65</f>
        <v>0</v>
      </c>
      <c r="AD65" s="135">
        <v>0.5</v>
      </c>
      <c r="AE65" s="136">
        <f>AB65+AD65</f>
        <v>0.5</v>
      </c>
      <c r="AF65" s="134">
        <f>AG65*$E$65</f>
        <v>0</v>
      </c>
      <c r="AG65" s="135">
        <v>0.25</v>
      </c>
      <c r="AH65" s="136">
        <f>AE65+AG65</f>
        <v>0.75</v>
      </c>
      <c r="AI65" s="134">
        <f>AJ65*$E$65</f>
        <v>0</v>
      </c>
      <c r="AJ65" s="135">
        <v>0.25</v>
      </c>
      <c r="AK65" s="136">
        <f t="shared" si="18"/>
        <v>1</v>
      </c>
      <c r="AL65" s="134"/>
      <c r="AM65" s="135"/>
      <c r="AN65" s="136"/>
      <c r="AO65" s="134"/>
      <c r="AP65" s="135"/>
      <c r="AQ65" s="136"/>
      <c r="AR65" s="137">
        <f t="shared" si="12"/>
        <v>0</v>
      </c>
      <c r="AS65" s="138" t="e">
        <f t="shared" si="13"/>
        <v>#DIV/0!</v>
      </c>
    </row>
    <row r="66" spans="1:45" ht="17.25">
      <c r="A66" s="132" t="str">
        <f>Resumo!A78</f>
        <v xml:space="preserve"> 25.2 </v>
      </c>
      <c r="B66" s="268" t="str">
        <f>Resumo!B78</f>
        <v>PISOS</v>
      </c>
      <c r="C66" s="268">
        <f>[3]Orçamento!G90</f>
        <v>0.26371417584863699</v>
      </c>
      <c r="D66" s="268">
        <f>[3]Orçamento!H90</f>
        <v>689.82</v>
      </c>
      <c r="E66" s="267">
        <f>Resumo!C78</f>
        <v>0</v>
      </c>
      <c r="F66" s="267"/>
      <c r="G66" s="133" t="e">
        <f t="shared" si="11"/>
        <v>#DIV/0!</v>
      </c>
      <c r="H66" s="134"/>
      <c r="I66" s="139"/>
      <c r="J66" s="136"/>
      <c r="K66" s="134"/>
      <c r="L66" s="135"/>
      <c r="M66" s="136"/>
      <c r="N66" s="134"/>
      <c r="O66" s="135"/>
      <c r="P66" s="136"/>
      <c r="Q66" s="134"/>
      <c r="R66" s="135"/>
      <c r="S66" s="136"/>
      <c r="T66" s="134"/>
      <c r="U66" s="135"/>
      <c r="V66" s="136"/>
      <c r="W66" s="134"/>
      <c r="X66" s="135"/>
      <c r="Y66" s="136"/>
      <c r="Z66" s="134"/>
      <c r="AA66" s="135"/>
      <c r="AB66" s="136"/>
      <c r="AC66" s="134"/>
      <c r="AD66" s="135"/>
      <c r="AE66" s="136"/>
      <c r="AF66" s="134">
        <f>AG66*$E$66</f>
        <v>0</v>
      </c>
      <c r="AG66" s="135">
        <v>0.5</v>
      </c>
      <c r="AH66" s="136">
        <f>AE66+AG66</f>
        <v>0.5</v>
      </c>
      <c r="AI66" s="134">
        <f>AJ66*$E$66</f>
        <v>0</v>
      </c>
      <c r="AJ66" s="135">
        <v>0.25</v>
      </c>
      <c r="AK66" s="136">
        <f t="shared" si="18"/>
        <v>0.75</v>
      </c>
      <c r="AL66" s="134">
        <f>AM66*$E$66</f>
        <v>0</v>
      </c>
      <c r="AM66" s="135">
        <v>0.25</v>
      </c>
      <c r="AN66" s="136">
        <f>AK66+AM66</f>
        <v>1</v>
      </c>
      <c r="AO66" s="134"/>
      <c r="AP66" s="135"/>
      <c r="AQ66" s="136"/>
      <c r="AR66" s="137">
        <f t="shared" si="12"/>
        <v>0</v>
      </c>
      <c r="AS66" s="138" t="e">
        <f t="shared" si="13"/>
        <v>#DIV/0!</v>
      </c>
    </row>
    <row r="67" spans="1:45" ht="17.25">
      <c r="A67" s="132" t="str">
        <f>Resumo!A79</f>
        <v xml:space="preserve"> 25.3 </v>
      </c>
      <c r="B67" s="268" t="str">
        <f>Resumo!B79</f>
        <v>PINTURA DA QUADRA</v>
      </c>
      <c r="C67" s="268">
        <f>[3]Orçamento!G91</f>
        <v>0.26371417584863699</v>
      </c>
      <c r="D67" s="268">
        <f>[3]Orçamento!H91</f>
        <v>1639.09</v>
      </c>
      <c r="E67" s="267">
        <f>Resumo!C79</f>
        <v>0</v>
      </c>
      <c r="F67" s="267"/>
      <c r="G67" s="133" t="e">
        <f t="shared" si="11"/>
        <v>#DIV/0!</v>
      </c>
      <c r="H67" s="134"/>
      <c r="I67" s="139"/>
      <c r="J67" s="136"/>
      <c r="K67" s="134"/>
      <c r="L67" s="135"/>
      <c r="M67" s="136"/>
      <c r="N67" s="134"/>
      <c r="O67" s="135"/>
      <c r="P67" s="136"/>
      <c r="Q67" s="134"/>
      <c r="R67" s="135"/>
      <c r="S67" s="136"/>
      <c r="T67" s="134"/>
      <c r="U67" s="135"/>
      <c r="V67" s="136"/>
      <c r="W67" s="134"/>
      <c r="X67" s="135"/>
      <c r="Y67" s="136"/>
      <c r="Z67" s="134"/>
      <c r="AA67" s="135"/>
      <c r="AB67" s="136"/>
      <c r="AC67" s="134"/>
      <c r="AD67" s="135"/>
      <c r="AE67" s="136"/>
      <c r="AF67" s="134"/>
      <c r="AG67" s="135"/>
      <c r="AH67" s="136"/>
      <c r="AI67" s="134">
        <f>AJ67*$E$67</f>
        <v>0</v>
      </c>
      <c r="AJ67" s="135">
        <v>0.5</v>
      </c>
      <c r="AK67" s="136">
        <f t="shared" si="18"/>
        <v>0.5</v>
      </c>
      <c r="AL67" s="134">
        <f>AM67*$E$67</f>
        <v>0</v>
      </c>
      <c r="AM67" s="135">
        <v>0.25</v>
      </c>
      <c r="AN67" s="136">
        <f>AK67+AM67</f>
        <v>0.75</v>
      </c>
      <c r="AO67" s="134">
        <f>AP67*$E$67</f>
        <v>0</v>
      </c>
      <c r="AP67" s="135">
        <v>0.25</v>
      </c>
      <c r="AQ67" s="136">
        <f>AN67+AP67</f>
        <v>1</v>
      </c>
      <c r="AR67" s="137">
        <f t="shared" si="12"/>
        <v>0</v>
      </c>
      <c r="AS67" s="138" t="e">
        <f t="shared" si="13"/>
        <v>#DIV/0!</v>
      </c>
    </row>
    <row r="68" spans="1:45" ht="17.25">
      <c r="A68" s="132" t="str">
        <f>Resumo!A80</f>
        <v xml:space="preserve"> 25.4 </v>
      </c>
      <c r="B68" s="268" t="str">
        <f>Resumo!B80</f>
        <v>SERVIÇOS COMPLEMENTARES</v>
      </c>
      <c r="C68" s="268">
        <f>[3]Orçamento!G92</f>
        <v>0.26371417584863699</v>
      </c>
      <c r="D68" s="268">
        <f>[3]Orçamento!H92</f>
        <v>569.75</v>
      </c>
      <c r="E68" s="267">
        <f>Resumo!C80</f>
        <v>0</v>
      </c>
      <c r="F68" s="267"/>
      <c r="G68" s="133" t="e">
        <f t="shared" si="11"/>
        <v>#DIV/0!</v>
      </c>
      <c r="H68" s="134"/>
      <c r="I68" s="139"/>
      <c r="J68" s="136"/>
      <c r="K68" s="134"/>
      <c r="L68" s="135"/>
      <c r="M68" s="136"/>
      <c r="N68" s="134"/>
      <c r="O68" s="135"/>
      <c r="P68" s="136"/>
      <c r="Q68" s="134"/>
      <c r="R68" s="135"/>
      <c r="S68" s="136"/>
      <c r="T68" s="134"/>
      <c r="U68" s="135"/>
      <c r="V68" s="136"/>
      <c r="W68" s="134"/>
      <c r="X68" s="135"/>
      <c r="Y68" s="136"/>
      <c r="Z68" s="134"/>
      <c r="AA68" s="135"/>
      <c r="AB68" s="136"/>
      <c r="AC68" s="134"/>
      <c r="AD68" s="135"/>
      <c r="AE68" s="136"/>
      <c r="AF68" s="134"/>
      <c r="AG68" s="135"/>
      <c r="AH68" s="136"/>
      <c r="AI68" s="134"/>
      <c r="AJ68" s="135"/>
      <c r="AK68" s="136"/>
      <c r="AL68" s="134">
        <f>AM68*$E$68</f>
        <v>0</v>
      </c>
      <c r="AM68" s="135">
        <v>0.5</v>
      </c>
      <c r="AN68" s="136">
        <f>AK68+AM68</f>
        <v>0.5</v>
      </c>
      <c r="AO68" s="134">
        <f>AP68*$E$68</f>
        <v>0</v>
      </c>
      <c r="AP68" s="135">
        <v>0.5</v>
      </c>
      <c r="AQ68" s="136">
        <f>AN68+AP68</f>
        <v>1</v>
      </c>
      <c r="AR68" s="137">
        <f t="shared" si="12"/>
        <v>0</v>
      </c>
      <c r="AS68" s="138" t="e">
        <f t="shared" si="13"/>
        <v>#DIV/0!</v>
      </c>
    </row>
    <row r="69" spans="1:45" ht="17.25">
      <c r="A69" s="132" t="str">
        <f>Resumo!A81</f>
        <v xml:space="preserve"> 26 </v>
      </c>
      <c r="B69" s="268" t="str">
        <f>Resumo!B81</f>
        <v>URBANIZAÇÃO</v>
      </c>
      <c r="C69" s="268">
        <f>[3]Orçamento!G93</f>
        <v>0.26371417584863699</v>
      </c>
      <c r="D69" s="268">
        <f>[3]Orçamento!H93</f>
        <v>3850</v>
      </c>
      <c r="E69" s="267">
        <f>Resumo!C81</f>
        <v>0</v>
      </c>
      <c r="F69" s="267"/>
      <c r="G69" s="133" t="e">
        <f t="shared" si="11"/>
        <v>#DIV/0!</v>
      </c>
      <c r="H69" s="134"/>
      <c r="I69" s="139"/>
      <c r="J69" s="136"/>
      <c r="K69" s="134"/>
      <c r="L69" s="135"/>
      <c r="M69" s="136"/>
      <c r="N69" s="134"/>
      <c r="O69" s="135"/>
      <c r="P69" s="136"/>
      <c r="Q69" s="134"/>
      <c r="R69" s="135"/>
      <c r="S69" s="136"/>
      <c r="T69" s="134"/>
      <c r="U69" s="135"/>
      <c r="V69" s="136"/>
      <c r="W69" s="134"/>
      <c r="X69" s="135"/>
      <c r="Y69" s="136"/>
      <c r="Z69" s="134"/>
      <c r="AA69" s="135"/>
      <c r="AB69" s="136"/>
      <c r="AC69" s="134"/>
      <c r="AD69" s="135"/>
      <c r="AE69" s="136"/>
      <c r="AF69" s="134"/>
      <c r="AG69" s="135"/>
      <c r="AH69" s="136"/>
      <c r="AI69" s="134"/>
      <c r="AJ69" s="135"/>
      <c r="AK69" s="136"/>
      <c r="AL69" s="134">
        <f>AM69*$E$69</f>
        <v>0</v>
      </c>
      <c r="AM69" s="135">
        <v>0.5</v>
      </c>
      <c r="AN69" s="136">
        <f>AK69+AM69</f>
        <v>0.5</v>
      </c>
      <c r="AO69" s="134">
        <f>AP69*$E$69</f>
        <v>0</v>
      </c>
      <c r="AP69" s="135">
        <v>0.5</v>
      </c>
      <c r="AQ69" s="136">
        <f>AN69+AP69</f>
        <v>1</v>
      </c>
      <c r="AR69" s="137">
        <f t="shared" si="12"/>
        <v>0</v>
      </c>
      <c r="AS69" s="138" t="e">
        <f t="shared" si="13"/>
        <v>#DIV/0!</v>
      </c>
    </row>
    <row r="70" spans="1:45" ht="17.25">
      <c r="A70" s="132" t="str">
        <f>Resumo!A82</f>
        <v xml:space="preserve"> 27 </v>
      </c>
      <c r="B70" s="268" t="str">
        <f>Resumo!B82</f>
        <v>SERVIÇOS FINAIS</v>
      </c>
      <c r="C70" s="268">
        <f>[3]Orçamento!G94</f>
        <v>0.26371417584863699</v>
      </c>
      <c r="D70" s="268">
        <f>[3]Orçamento!H94</f>
        <v>2890</v>
      </c>
      <c r="E70" s="267">
        <f>Resumo!C82</f>
        <v>0</v>
      </c>
      <c r="F70" s="267"/>
      <c r="G70" s="133" t="e">
        <f t="shared" si="11"/>
        <v>#DIV/0!</v>
      </c>
      <c r="H70" s="134"/>
      <c r="I70" s="139"/>
      <c r="J70" s="136"/>
      <c r="K70" s="134"/>
      <c r="L70" s="135"/>
      <c r="M70" s="136"/>
      <c r="N70" s="134"/>
      <c r="O70" s="135"/>
      <c r="P70" s="136"/>
      <c r="Q70" s="134"/>
      <c r="R70" s="135"/>
      <c r="S70" s="136"/>
      <c r="T70" s="134"/>
      <c r="U70" s="135"/>
      <c r="V70" s="136"/>
      <c r="W70" s="134"/>
      <c r="X70" s="135"/>
      <c r="Y70" s="136"/>
      <c r="Z70" s="134"/>
      <c r="AA70" s="135"/>
      <c r="AB70" s="136"/>
      <c r="AC70" s="134"/>
      <c r="AD70" s="135"/>
      <c r="AE70" s="136"/>
      <c r="AF70" s="134"/>
      <c r="AG70" s="135"/>
      <c r="AH70" s="136"/>
      <c r="AI70" s="134"/>
      <c r="AJ70" s="135"/>
      <c r="AK70" s="136"/>
      <c r="AL70" s="134"/>
      <c r="AM70" s="135"/>
      <c r="AN70" s="136"/>
      <c r="AO70" s="134">
        <f>AP70*$E$70</f>
        <v>0</v>
      </c>
      <c r="AP70" s="135">
        <v>1</v>
      </c>
      <c r="AQ70" s="136">
        <f>AN70+AP70</f>
        <v>1</v>
      </c>
      <c r="AR70" s="137">
        <f t="shared" si="12"/>
        <v>0</v>
      </c>
      <c r="AS70" s="138" t="e">
        <f t="shared" si="13"/>
        <v>#DIV/0!</v>
      </c>
    </row>
    <row r="71" spans="1:45" ht="15.75">
      <c r="A71" s="269" t="s">
        <v>1356</v>
      </c>
      <c r="B71" s="269"/>
      <c r="C71" s="269"/>
      <c r="D71" s="269"/>
      <c r="E71" s="270">
        <f>SUM(E10:F70)</f>
        <v>0</v>
      </c>
      <c r="F71" s="270"/>
      <c r="G71" s="140" t="e">
        <f>SUM(G10:G70)</f>
        <v>#DIV/0!</v>
      </c>
      <c r="H71" s="270">
        <f>SUM(H10:H70)</f>
        <v>0</v>
      </c>
      <c r="I71" s="270"/>
      <c r="J71" s="140" t="e">
        <f>H71/$E71</f>
        <v>#DIV/0!</v>
      </c>
      <c r="K71" s="270">
        <f>SUM(K10:K70)</f>
        <v>0</v>
      </c>
      <c r="L71" s="270"/>
      <c r="M71" s="140" t="e">
        <f>K71/$E71</f>
        <v>#DIV/0!</v>
      </c>
      <c r="N71" s="270">
        <f>SUM(N10:N70)</f>
        <v>0</v>
      </c>
      <c r="O71" s="270"/>
      <c r="P71" s="140" t="e">
        <f>N71/$E71</f>
        <v>#DIV/0!</v>
      </c>
      <c r="Q71" s="270">
        <f>SUM(Q10:Q70)</f>
        <v>0</v>
      </c>
      <c r="R71" s="270"/>
      <c r="S71" s="140" t="e">
        <f>Q71/$E71</f>
        <v>#DIV/0!</v>
      </c>
      <c r="T71" s="270">
        <f>SUM(T10:T70)</f>
        <v>0</v>
      </c>
      <c r="U71" s="270"/>
      <c r="V71" s="140" t="e">
        <f>T71/$E71</f>
        <v>#DIV/0!</v>
      </c>
      <c r="W71" s="270">
        <f>SUM(W10:W70)</f>
        <v>0</v>
      </c>
      <c r="X71" s="270"/>
      <c r="Y71" s="140" t="e">
        <f>W71/$E71</f>
        <v>#DIV/0!</v>
      </c>
      <c r="Z71" s="270">
        <f>SUM(Z10:Z70)</f>
        <v>0</v>
      </c>
      <c r="AA71" s="270"/>
      <c r="AB71" s="140" t="e">
        <f>Z71/$E71</f>
        <v>#DIV/0!</v>
      </c>
      <c r="AC71" s="270">
        <f>SUM(AC10:AC70)</f>
        <v>0</v>
      </c>
      <c r="AD71" s="270"/>
      <c r="AE71" s="140" t="e">
        <f>AC71/$E71</f>
        <v>#DIV/0!</v>
      </c>
      <c r="AF71" s="270">
        <f>SUM(AF10:AF70)</f>
        <v>0</v>
      </c>
      <c r="AG71" s="270"/>
      <c r="AH71" s="140" t="e">
        <f>AF71/$E71</f>
        <v>#DIV/0!</v>
      </c>
      <c r="AI71" s="270">
        <f>SUM(AI10:AI70)</f>
        <v>0</v>
      </c>
      <c r="AJ71" s="270"/>
      <c r="AK71" s="140" t="e">
        <f>AI71/$E71</f>
        <v>#DIV/0!</v>
      </c>
      <c r="AL71" s="270">
        <f>SUM(AL10:AL70)</f>
        <v>0</v>
      </c>
      <c r="AM71" s="270"/>
      <c r="AN71" s="140" t="e">
        <f>AL71/$E71</f>
        <v>#DIV/0!</v>
      </c>
      <c r="AO71" s="270">
        <f>SUM(AO10:AO70)</f>
        <v>0</v>
      </c>
      <c r="AP71" s="270"/>
      <c r="AQ71" s="140" t="e">
        <f>AO71/$E71</f>
        <v>#DIV/0!</v>
      </c>
      <c r="AR71" s="141">
        <f>SUM(AR10:AR70)</f>
        <v>0</v>
      </c>
      <c r="AS71" s="138" t="e">
        <f t="shared" si="13"/>
        <v>#DIV/0!</v>
      </c>
    </row>
    <row r="72" spans="1:45" ht="15.75">
      <c r="A72" s="269" t="s">
        <v>1357</v>
      </c>
      <c r="B72" s="269"/>
      <c r="C72" s="269"/>
      <c r="D72" s="269"/>
      <c r="E72" s="142"/>
      <c r="F72" s="142"/>
      <c r="G72" s="143"/>
      <c r="H72" s="270">
        <f>H71</f>
        <v>0</v>
      </c>
      <c r="I72" s="270"/>
      <c r="J72" s="140" t="e">
        <f>H72/$E71</f>
        <v>#DIV/0!</v>
      </c>
      <c r="K72" s="270">
        <f>H72+K71</f>
        <v>0</v>
      </c>
      <c r="L72" s="270"/>
      <c r="M72" s="140" t="e">
        <f>K72/$E71</f>
        <v>#DIV/0!</v>
      </c>
      <c r="N72" s="270">
        <f>K72+N71</f>
        <v>0</v>
      </c>
      <c r="O72" s="270"/>
      <c r="P72" s="140" t="e">
        <f>N72/$E71</f>
        <v>#DIV/0!</v>
      </c>
      <c r="Q72" s="270">
        <f>N72+Q71</f>
        <v>0</v>
      </c>
      <c r="R72" s="270"/>
      <c r="S72" s="140" t="e">
        <f>Q72/$E71</f>
        <v>#DIV/0!</v>
      </c>
      <c r="T72" s="270">
        <f>Q72+T71</f>
        <v>0</v>
      </c>
      <c r="U72" s="270"/>
      <c r="V72" s="140" t="e">
        <f>T72/$E71</f>
        <v>#DIV/0!</v>
      </c>
      <c r="W72" s="270">
        <f>T72+W71</f>
        <v>0</v>
      </c>
      <c r="X72" s="270"/>
      <c r="Y72" s="140" t="e">
        <f>W72/$E71</f>
        <v>#DIV/0!</v>
      </c>
      <c r="Z72" s="270">
        <f>W72+Z71</f>
        <v>0</v>
      </c>
      <c r="AA72" s="270"/>
      <c r="AB72" s="140" t="e">
        <f>Z72/$E71</f>
        <v>#DIV/0!</v>
      </c>
      <c r="AC72" s="270">
        <f>Z72+AC71</f>
        <v>0</v>
      </c>
      <c r="AD72" s="270"/>
      <c r="AE72" s="140" t="e">
        <f>AC72/$E71</f>
        <v>#DIV/0!</v>
      </c>
      <c r="AF72" s="270">
        <f>AC72+AF71</f>
        <v>0</v>
      </c>
      <c r="AG72" s="270"/>
      <c r="AH72" s="140" t="e">
        <f>AF72/$E71</f>
        <v>#DIV/0!</v>
      </c>
      <c r="AI72" s="270">
        <f>AF72+AI71</f>
        <v>0</v>
      </c>
      <c r="AJ72" s="270"/>
      <c r="AK72" s="140" t="e">
        <f>AI72/$E71</f>
        <v>#DIV/0!</v>
      </c>
      <c r="AL72" s="270">
        <f>AI72+AL71</f>
        <v>0</v>
      </c>
      <c r="AM72" s="270"/>
      <c r="AN72" s="140" t="e">
        <f>AL72/$E71</f>
        <v>#DIV/0!</v>
      </c>
      <c r="AO72" s="270">
        <f>AL72+AO71</f>
        <v>0</v>
      </c>
      <c r="AP72" s="270"/>
      <c r="AQ72" s="140" t="e">
        <f>AO72/$E71</f>
        <v>#DIV/0!</v>
      </c>
    </row>
  </sheetData>
  <mergeCells count="174">
    <mergeCell ref="AL71:AM71"/>
    <mergeCell ref="AO71:AP71"/>
    <mergeCell ref="A72:D72"/>
    <mergeCell ref="H72:I72"/>
    <mergeCell ref="K72:L72"/>
    <mergeCell ref="N72:O72"/>
    <mergeCell ref="Q72:R72"/>
    <mergeCell ref="T72:U72"/>
    <mergeCell ref="W72:X72"/>
    <mergeCell ref="Z72:AA72"/>
    <mergeCell ref="AC72:AD72"/>
    <mergeCell ref="AF72:AG72"/>
    <mergeCell ref="AI72:AJ72"/>
    <mergeCell ref="AL72:AM72"/>
    <mergeCell ref="AO72:AP72"/>
    <mergeCell ref="K71:L71"/>
    <mergeCell ref="N71:O71"/>
    <mergeCell ref="Q71:R71"/>
    <mergeCell ref="T71:U71"/>
    <mergeCell ref="W71:X71"/>
    <mergeCell ref="Z71:AA71"/>
    <mergeCell ref="AC71:AD71"/>
    <mergeCell ref="AF71:AG71"/>
    <mergeCell ref="AI71:AJ71"/>
    <mergeCell ref="B68:D68"/>
    <mergeCell ref="E68:F68"/>
    <mergeCell ref="B69:D69"/>
    <mergeCell ref="E69:F69"/>
    <mergeCell ref="B70:D70"/>
    <mergeCell ref="E70:F70"/>
    <mergeCell ref="A71:D71"/>
    <mergeCell ref="E71:F71"/>
    <mergeCell ref="H71:I71"/>
    <mergeCell ref="B63:D63"/>
    <mergeCell ref="E63:F63"/>
    <mergeCell ref="B64:D64"/>
    <mergeCell ref="E64:F64"/>
    <mergeCell ref="B65:D65"/>
    <mergeCell ref="E65:F65"/>
    <mergeCell ref="B66:D66"/>
    <mergeCell ref="E66:F66"/>
    <mergeCell ref="B67:D67"/>
    <mergeCell ref="E67:F67"/>
    <mergeCell ref="B58:D58"/>
    <mergeCell ref="E58:F58"/>
    <mergeCell ref="B59:D59"/>
    <mergeCell ref="E59:F59"/>
    <mergeCell ref="B60:D60"/>
    <mergeCell ref="E60:F60"/>
    <mergeCell ref="B61:D61"/>
    <mergeCell ref="E61:F61"/>
    <mergeCell ref="B62:D62"/>
    <mergeCell ref="E62:F62"/>
    <mergeCell ref="B53:D53"/>
    <mergeCell ref="E53:F53"/>
    <mergeCell ref="B54:D54"/>
    <mergeCell ref="E54:F54"/>
    <mergeCell ref="B55:D55"/>
    <mergeCell ref="E55:F55"/>
    <mergeCell ref="B56:D56"/>
    <mergeCell ref="E56:F56"/>
    <mergeCell ref="B57:D57"/>
    <mergeCell ref="E57:F57"/>
    <mergeCell ref="B48:D48"/>
    <mergeCell ref="E48:F48"/>
    <mergeCell ref="B49:D49"/>
    <mergeCell ref="E49:F49"/>
    <mergeCell ref="B50:D50"/>
    <mergeCell ref="E50:F50"/>
    <mergeCell ref="B51:D51"/>
    <mergeCell ref="E51:F51"/>
    <mergeCell ref="B52:D52"/>
    <mergeCell ref="E52:F52"/>
    <mergeCell ref="B43:D43"/>
    <mergeCell ref="E43:F43"/>
    <mergeCell ref="B44:D44"/>
    <mergeCell ref="E44:F44"/>
    <mergeCell ref="B45:D45"/>
    <mergeCell ref="E45:F45"/>
    <mergeCell ref="B46:D46"/>
    <mergeCell ref="E46:F46"/>
    <mergeCell ref="B47:D47"/>
    <mergeCell ref="E47:F47"/>
    <mergeCell ref="B38:D38"/>
    <mergeCell ref="E38:F38"/>
    <mergeCell ref="B39:D39"/>
    <mergeCell ref="E39:F39"/>
    <mergeCell ref="B40:D40"/>
    <mergeCell ref="E40:F40"/>
    <mergeCell ref="B41:D41"/>
    <mergeCell ref="E41:F41"/>
    <mergeCell ref="B42:D42"/>
    <mergeCell ref="E42:F42"/>
    <mergeCell ref="B33:D33"/>
    <mergeCell ref="E33:F33"/>
    <mergeCell ref="B34:D34"/>
    <mergeCell ref="E34:F34"/>
    <mergeCell ref="B35:D35"/>
    <mergeCell ref="E35:F35"/>
    <mergeCell ref="B36:D36"/>
    <mergeCell ref="E36:F36"/>
    <mergeCell ref="B37:D37"/>
    <mergeCell ref="E37:F37"/>
    <mergeCell ref="B28:D28"/>
    <mergeCell ref="E28:F28"/>
    <mergeCell ref="B29:D29"/>
    <mergeCell ref="E29:F29"/>
    <mergeCell ref="B30:D30"/>
    <mergeCell ref="E30:F30"/>
    <mergeCell ref="B31:D31"/>
    <mergeCell ref="E31:F31"/>
    <mergeCell ref="B32:D32"/>
    <mergeCell ref="E32:F32"/>
    <mergeCell ref="B23:D23"/>
    <mergeCell ref="E23:F23"/>
    <mergeCell ref="B24:D24"/>
    <mergeCell ref="E24:F24"/>
    <mergeCell ref="B25:D25"/>
    <mergeCell ref="E25:F25"/>
    <mergeCell ref="B26:D26"/>
    <mergeCell ref="E26:F26"/>
    <mergeCell ref="B27:D27"/>
    <mergeCell ref="E27:F27"/>
    <mergeCell ref="B18:D18"/>
    <mergeCell ref="E18:F18"/>
    <mergeCell ref="B19:D19"/>
    <mergeCell ref="E19:F19"/>
    <mergeCell ref="B20:D20"/>
    <mergeCell ref="E20:F20"/>
    <mergeCell ref="B21:D21"/>
    <mergeCell ref="E21:F21"/>
    <mergeCell ref="B22:D22"/>
    <mergeCell ref="E22:F22"/>
    <mergeCell ref="B13:D13"/>
    <mergeCell ref="E13:F13"/>
    <mergeCell ref="B14:D14"/>
    <mergeCell ref="E14:F14"/>
    <mergeCell ref="B15:D15"/>
    <mergeCell ref="E15:F15"/>
    <mergeCell ref="B16:D16"/>
    <mergeCell ref="E16:F16"/>
    <mergeCell ref="B17:D17"/>
    <mergeCell ref="E17:F17"/>
    <mergeCell ref="AL8:AN8"/>
    <mergeCell ref="AO8:AQ8"/>
    <mergeCell ref="AR8:AR9"/>
    <mergeCell ref="AS8:AS9"/>
    <mergeCell ref="B10:D10"/>
    <mergeCell ref="E10:F10"/>
    <mergeCell ref="B11:D11"/>
    <mergeCell ref="E11:F11"/>
    <mergeCell ref="B12:D12"/>
    <mergeCell ref="E12:F12"/>
    <mergeCell ref="K8:M8"/>
    <mergeCell ref="N8:P8"/>
    <mergeCell ref="Q8:S8"/>
    <mergeCell ref="T8:V8"/>
    <mergeCell ref="W8:Y8"/>
    <mergeCell ref="Z8:AB8"/>
    <mergeCell ref="AC8:AE8"/>
    <mergeCell ref="AF8:AH8"/>
    <mergeCell ref="AI8:AK8"/>
    <mergeCell ref="A1:J1"/>
    <mergeCell ref="A2:J2"/>
    <mergeCell ref="C3:D3"/>
    <mergeCell ref="B5:E5"/>
    <mergeCell ref="G5:H5"/>
    <mergeCell ref="A7:B7"/>
    <mergeCell ref="C7:G7"/>
    <mergeCell ref="A8:A9"/>
    <mergeCell ref="B8:D9"/>
    <mergeCell ref="E8:F9"/>
    <mergeCell ref="G8:G9"/>
    <mergeCell ref="H8:J8"/>
  </mergeCells>
  <pageMargins left="0.51180555555555496" right="0.51180555555555496" top="0.78749999999999998" bottom="0.63472222222222197" header="0.51180555555555496" footer="0.31527777777777799"/>
  <pageSetup paperSize="9" scale="7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50"/>
  <sheetViews>
    <sheetView showZeros="0" zoomScale="55" zoomScaleNormal="55" workbookViewId="0">
      <selection activeCell="J26" sqref="J26"/>
    </sheetView>
  </sheetViews>
  <sheetFormatPr defaultColWidth="8.7109375" defaultRowHeight="15"/>
  <cols>
    <col min="1" max="1" width="11.42578125" customWidth="1"/>
    <col min="2" max="2" width="16" customWidth="1"/>
    <col min="3" max="3" width="11.42578125" customWidth="1"/>
    <col min="4" max="4" width="95" customWidth="1"/>
    <col min="5" max="5" width="17.28515625" customWidth="1"/>
    <col min="6" max="7" width="13.85546875" customWidth="1"/>
    <col min="8" max="8" width="19.42578125" customWidth="1"/>
    <col min="9" max="9" width="21.5703125" customWidth="1"/>
    <col min="10" max="10" width="16.140625" customWidth="1"/>
  </cols>
  <sheetData>
    <row r="1" spans="1:10" ht="15.75" customHeight="1">
      <c r="A1" s="144"/>
      <c r="B1" s="144"/>
      <c r="C1" s="271" t="s">
        <v>1358</v>
      </c>
      <c r="D1" s="271"/>
      <c r="E1" s="271" t="s">
        <v>1359</v>
      </c>
      <c r="F1" s="271"/>
      <c r="G1" s="271" t="s">
        <v>1360</v>
      </c>
      <c r="H1" s="271"/>
      <c r="I1" s="271" t="s">
        <v>1361</v>
      </c>
      <c r="J1" s="271"/>
    </row>
    <row r="2" spans="1:10" ht="15.75" customHeight="1">
      <c r="A2" s="144"/>
      <c r="B2" s="144"/>
      <c r="C2" s="271" t="s">
        <v>1362</v>
      </c>
      <c r="D2" s="271"/>
      <c r="E2" s="271" t="s">
        <v>1363</v>
      </c>
      <c r="F2" s="271"/>
      <c r="G2" s="271" t="s">
        <v>1364</v>
      </c>
      <c r="H2" s="271"/>
      <c r="I2" s="271" t="s">
        <v>1365</v>
      </c>
      <c r="J2" s="271"/>
    </row>
    <row r="3" spans="1:10" ht="15" customHeight="1">
      <c r="A3" s="271" t="s">
        <v>1366</v>
      </c>
      <c r="B3" s="271"/>
      <c r="C3" s="271"/>
      <c r="D3" s="271"/>
      <c r="E3" s="271"/>
      <c r="F3" s="271"/>
      <c r="G3" s="271"/>
      <c r="H3" s="271"/>
      <c r="I3" s="271"/>
      <c r="J3" s="271"/>
    </row>
    <row r="4" spans="1:10" ht="15.75">
      <c r="A4" s="145" t="s">
        <v>17</v>
      </c>
      <c r="B4" s="145"/>
      <c r="C4" s="145"/>
      <c r="D4" s="145" t="s">
        <v>18</v>
      </c>
      <c r="E4" s="145"/>
      <c r="F4" s="272"/>
      <c r="G4" s="272"/>
      <c r="H4" s="145"/>
      <c r="I4" s="145"/>
      <c r="J4" s="146">
        <v>238331.91</v>
      </c>
    </row>
    <row r="5" spans="1:10" ht="15.75" customHeight="1">
      <c r="A5" s="144" t="s">
        <v>178</v>
      </c>
      <c r="B5" s="144" t="s">
        <v>165</v>
      </c>
      <c r="C5" s="144" t="s">
        <v>1367</v>
      </c>
      <c r="D5" s="144" t="s">
        <v>1368</v>
      </c>
      <c r="E5" s="271" t="s">
        <v>1369</v>
      </c>
      <c r="F5" s="271"/>
      <c r="G5" s="144" t="s">
        <v>1370</v>
      </c>
      <c r="H5" s="144" t="s">
        <v>1371</v>
      </c>
      <c r="I5" s="144" t="s">
        <v>1372</v>
      </c>
      <c r="J5" s="144" t="s">
        <v>1373</v>
      </c>
    </row>
    <row r="6" spans="1:10" ht="31.5" customHeight="1">
      <c r="A6" s="147" t="s">
        <v>1374</v>
      </c>
      <c r="B6" s="147" t="s">
        <v>176</v>
      </c>
      <c r="C6" s="147" t="s">
        <v>177</v>
      </c>
      <c r="D6" s="147" t="s">
        <v>179</v>
      </c>
      <c r="E6" s="273" t="s">
        <v>1375</v>
      </c>
      <c r="F6" s="273"/>
      <c r="G6" s="147" t="s">
        <v>180</v>
      </c>
      <c r="H6" s="148">
        <v>1</v>
      </c>
      <c r="I6" s="149">
        <v>19.989999999999998</v>
      </c>
      <c r="J6" s="149">
        <v>19.989999999999998</v>
      </c>
    </row>
    <row r="7" spans="1:10" ht="45" customHeight="1">
      <c r="A7" s="150" t="s">
        <v>1376</v>
      </c>
      <c r="B7" s="150" t="s">
        <v>1377</v>
      </c>
      <c r="C7" s="150" t="s">
        <v>177</v>
      </c>
      <c r="D7" s="150" t="s">
        <v>1378</v>
      </c>
      <c r="E7" s="274" t="s">
        <v>1375</v>
      </c>
      <c r="F7" s="274"/>
      <c r="G7" s="150" t="s">
        <v>180</v>
      </c>
      <c r="H7" s="151">
        <v>1</v>
      </c>
      <c r="I7" s="152">
        <v>0.06</v>
      </c>
      <c r="J7" s="152">
        <v>0.06</v>
      </c>
    </row>
    <row r="8" spans="1:10" ht="15" customHeight="1">
      <c r="A8" s="153" t="s">
        <v>1379</v>
      </c>
      <c r="B8" s="153" t="s">
        <v>1380</v>
      </c>
      <c r="C8" s="153" t="s">
        <v>177</v>
      </c>
      <c r="D8" s="153" t="s">
        <v>1381</v>
      </c>
      <c r="E8" s="275" t="s">
        <v>1382</v>
      </c>
      <c r="F8" s="275"/>
      <c r="G8" s="153" t="s">
        <v>180</v>
      </c>
      <c r="H8" s="154">
        <v>1</v>
      </c>
      <c r="I8" s="155">
        <v>1.52</v>
      </c>
      <c r="J8" s="155">
        <v>1.52</v>
      </c>
    </row>
    <row r="9" spans="1:10" ht="30" customHeight="1">
      <c r="A9" s="153" t="s">
        <v>1379</v>
      </c>
      <c r="B9" s="153" t="s">
        <v>1383</v>
      </c>
      <c r="C9" s="153" t="s">
        <v>177</v>
      </c>
      <c r="D9" s="153" t="s">
        <v>1384</v>
      </c>
      <c r="E9" s="275" t="s">
        <v>1385</v>
      </c>
      <c r="F9" s="275"/>
      <c r="G9" s="153" t="s">
        <v>180</v>
      </c>
      <c r="H9" s="154">
        <v>1</v>
      </c>
      <c r="I9" s="155">
        <v>1.1499999999999999</v>
      </c>
      <c r="J9" s="155">
        <v>1.1499999999999999</v>
      </c>
    </row>
    <row r="10" spans="1:10" ht="15" customHeight="1">
      <c r="A10" s="153" t="s">
        <v>1379</v>
      </c>
      <c r="B10" s="153" t="s">
        <v>1386</v>
      </c>
      <c r="C10" s="153" t="s">
        <v>177</v>
      </c>
      <c r="D10" s="153" t="s">
        <v>1387</v>
      </c>
      <c r="E10" s="275" t="s">
        <v>1382</v>
      </c>
      <c r="F10" s="275"/>
      <c r="G10" s="153" t="s">
        <v>180</v>
      </c>
      <c r="H10" s="154">
        <v>1</v>
      </c>
      <c r="I10" s="155">
        <v>0.81</v>
      </c>
      <c r="J10" s="155">
        <v>0.81</v>
      </c>
    </row>
    <row r="11" spans="1:10" ht="30" customHeight="1">
      <c r="A11" s="153" t="s">
        <v>1379</v>
      </c>
      <c r="B11" s="153" t="s">
        <v>1388</v>
      </c>
      <c r="C11" s="153" t="s">
        <v>177</v>
      </c>
      <c r="D11" s="153" t="s">
        <v>1389</v>
      </c>
      <c r="E11" s="275" t="s">
        <v>1385</v>
      </c>
      <c r="F11" s="275"/>
      <c r="G11" s="153" t="s">
        <v>180</v>
      </c>
      <c r="H11" s="154">
        <v>1</v>
      </c>
      <c r="I11" s="155">
        <v>0.56000000000000005</v>
      </c>
      <c r="J11" s="155">
        <v>0.56000000000000005</v>
      </c>
    </row>
    <row r="12" spans="1:10" ht="15" customHeight="1">
      <c r="A12" s="153" t="s">
        <v>1379</v>
      </c>
      <c r="B12" s="153" t="s">
        <v>1390</v>
      </c>
      <c r="C12" s="153" t="s">
        <v>177</v>
      </c>
      <c r="D12" s="153" t="s">
        <v>1391</v>
      </c>
      <c r="E12" s="275" t="s">
        <v>1392</v>
      </c>
      <c r="F12" s="275"/>
      <c r="G12" s="153" t="s">
        <v>180</v>
      </c>
      <c r="H12" s="154">
        <v>1</v>
      </c>
      <c r="I12" s="155">
        <v>0.06</v>
      </c>
      <c r="J12" s="155">
        <v>0.06</v>
      </c>
    </row>
    <row r="13" spans="1:10" ht="15" customHeight="1">
      <c r="A13" s="153" t="s">
        <v>1379</v>
      </c>
      <c r="B13" s="153" t="s">
        <v>1393</v>
      </c>
      <c r="C13" s="153" t="s">
        <v>177</v>
      </c>
      <c r="D13" s="153" t="s">
        <v>1394</v>
      </c>
      <c r="E13" s="275" t="s">
        <v>1395</v>
      </c>
      <c r="F13" s="275"/>
      <c r="G13" s="153" t="s">
        <v>180</v>
      </c>
      <c r="H13" s="154">
        <v>1</v>
      </c>
      <c r="I13" s="155">
        <v>0.68</v>
      </c>
      <c r="J13" s="155">
        <v>0.68</v>
      </c>
    </row>
    <row r="14" spans="1:10" ht="30" customHeight="1">
      <c r="A14" s="153" t="s">
        <v>1379</v>
      </c>
      <c r="B14" s="153" t="s">
        <v>1396</v>
      </c>
      <c r="C14" s="153" t="s">
        <v>177</v>
      </c>
      <c r="D14" s="153" t="s">
        <v>1397</v>
      </c>
      <c r="E14" s="275" t="s">
        <v>1398</v>
      </c>
      <c r="F14" s="275"/>
      <c r="G14" s="153" t="s">
        <v>180</v>
      </c>
      <c r="H14" s="154">
        <v>1</v>
      </c>
      <c r="I14" s="155">
        <v>15.15</v>
      </c>
      <c r="J14" s="155">
        <v>15.15</v>
      </c>
    </row>
    <row r="15" spans="1:10">
      <c r="A15" s="156"/>
      <c r="B15" s="156"/>
      <c r="C15" s="156"/>
      <c r="D15" s="156"/>
      <c r="E15" s="156" t="s">
        <v>1399</v>
      </c>
      <c r="F15" s="157">
        <v>15.21</v>
      </c>
      <c r="G15" s="156" t="s">
        <v>1400</v>
      </c>
      <c r="H15" s="157">
        <v>0</v>
      </c>
      <c r="I15" s="156" t="s">
        <v>1401</v>
      </c>
      <c r="J15" s="157">
        <v>15.21</v>
      </c>
    </row>
    <row r="16" spans="1:10" ht="30" customHeight="1">
      <c r="A16" s="156"/>
      <c r="B16" s="156"/>
      <c r="C16" s="156"/>
      <c r="D16" s="156"/>
      <c r="E16" s="156" t="s">
        <v>1402</v>
      </c>
      <c r="F16" s="157">
        <v>5.27</v>
      </c>
      <c r="G16" s="156"/>
      <c r="H16" s="276" t="s">
        <v>1403</v>
      </c>
      <c r="I16" s="276"/>
      <c r="J16" s="157">
        <v>25.26</v>
      </c>
    </row>
    <row r="17" spans="1:10" ht="15.75">
      <c r="A17" s="144"/>
      <c r="B17" s="144"/>
      <c r="C17" s="144"/>
      <c r="D17" s="144"/>
      <c r="E17" s="144"/>
      <c r="F17" s="144"/>
      <c r="G17" s="144" t="s">
        <v>1404</v>
      </c>
      <c r="H17" s="158">
        <v>2880</v>
      </c>
      <c r="I17" s="144" t="s">
        <v>1405</v>
      </c>
      <c r="J17" s="159">
        <v>72748.800000000003</v>
      </c>
    </row>
    <row r="18" spans="1:10" ht="15.75">
      <c r="A18" s="147"/>
      <c r="B18" s="147"/>
      <c r="C18" s="147"/>
      <c r="D18" s="147"/>
      <c r="E18" s="147"/>
      <c r="F18" s="147"/>
      <c r="G18" s="147"/>
      <c r="H18" s="147"/>
      <c r="I18" s="147"/>
      <c r="J18" s="147"/>
    </row>
    <row r="19" spans="1:10" ht="15.75" customHeight="1">
      <c r="A19" s="144" t="s">
        <v>183</v>
      </c>
      <c r="B19" s="144" t="s">
        <v>165</v>
      </c>
      <c r="C19" s="144" t="s">
        <v>1367</v>
      </c>
      <c r="D19" s="144" t="s">
        <v>1368</v>
      </c>
      <c r="E19" s="271" t="s">
        <v>1369</v>
      </c>
      <c r="F19" s="271"/>
      <c r="G19" s="144" t="s">
        <v>1370</v>
      </c>
      <c r="H19" s="144" t="s">
        <v>1371</v>
      </c>
      <c r="I19" s="144" t="s">
        <v>1372</v>
      </c>
      <c r="J19" s="144" t="s">
        <v>1373</v>
      </c>
    </row>
    <row r="20" spans="1:10" ht="31.5" customHeight="1">
      <c r="A20" s="147" t="s">
        <v>1374</v>
      </c>
      <c r="B20" s="147" t="s">
        <v>181</v>
      </c>
      <c r="C20" s="147" t="s">
        <v>182</v>
      </c>
      <c r="D20" s="147" t="s">
        <v>184</v>
      </c>
      <c r="E20" s="273" t="s">
        <v>1406</v>
      </c>
      <c r="F20" s="273"/>
      <c r="G20" s="147" t="s">
        <v>185</v>
      </c>
      <c r="H20" s="148">
        <v>1</v>
      </c>
      <c r="I20" s="149">
        <v>131030.39999999999</v>
      </c>
      <c r="J20" s="149">
        <v>131030.39999999999</v>
      </c>
    </row>
    <row r="21" spans="1:10" ht="45" customHeight="1">
      <c r="A21" s="150" t="s">
        <v>1376</v>
      </c>
      <c r="B21" s="150" t="s">
        <v>1407</v>
      </c>
      <c r="C21" s="150" t="s">
        <v>177</v>
      </c>
      <c r="D21" s="150" t="s">
        <v>1408</v>
      </c>
      <c r="E21" s="274" t="s">
        <v>1375</v>
      </c>
      <c r="F21" s="274"/>
      <c r="G21" s="150" t="s">
        <v>1409</v>
      </c>
      <c r="H21" s="151">
        <v>12</v>
      </c>
      <c r="I21" s="152">
        <v>2932.13</v>
      </c>
      <c r="J21" s="152">
        <v>35185.56</v>
      </c>
    </row>
    <row r="22" spans="1:10" ht="45" customHeight="1">
      <c r="A22" s="150" t="s">
        <v>1376</v>
      </c>
      <c r="B22" s="150" t="s">
        <v>1410</v>
      </c>
      <c r="C22" s="150" t="s">
        <v>177</v>
      </c>
      <c r="D22" s="150" t="s">
        <v>1411</v>
      </c>
      <c r="E22" s="274" t="s">
        <v>1375</v>
      </c>
      <c r="F22" s="274"/>
      <c r="G22" s="150" t="s">
        <v>180</v>
      </c>
      <c r="H22" s="151">
        <v>600</v>
      </c>
      <c r="I22" s="152">
        <v>81.02</v>
      </c>
      <c r="J22" s="152">
        <v>48612</v>
      </c>
    </row>
    <row r="23" spans="1:10" ht="45" customHeight="1">
      <c r="A23" s="150" t="s">
        <v>1376</v>
      </c>
      <c r="B23" s="150" t="s">
        <v>1412</v>
      </c>
      <c r="C23" s="150" t="s">
        <v>177</v>
      </c>
      <c r="D23" s="150" t="s">
        <v>1413</v>
      </c>
      <c r="E23" s="274" t="s">
        <v>1375</v>
      </c>
      <c r="F23" s="274"/>
      <c r="G23" s="150" t="s">
        <v>1409</v>
      </c>
      <c r="H23" s="151">
        <v>12</v>
      </c>
      <c r="I23" s="152">
        <v>3936.07</v>
      </c>
      <c r="J23" s="152">
        <v>47232.84</v>
      </c>
    </row>
    <row r="24" spans="1:10">
      <c r="A24" s="156"/>
      <c r="B24" s="156"/>
      <c r="C24" s="156"/>
      <c r="D24" s="156"/>
      <c r="E24" s="156" t="s">
        <v>1399</v>
      </c>
      <c r="F24" s="157">
        <v>121832.88</v>
      </c>
      <c r="G24" s="156" t="s">
        <v>1400</v>
      </c>
      <c r="H24" s="157">
        <v>0</v>
      </c>
      <c r="I24" s="156" t="s">
        <v>1401</v>
      </c>
      <c r="J24" s="157">
        <v>121832.88</v>
      </c>
    </row>
    <row r="25" spans="1:10" ht="30" customHeight="1">
      <c r="A25" s="156"/>
      <c r="B25" s="156"/>
      <c r="C25" s="156"/>
      <c r="D25" s="156"/>
      <c r="E25" s="156" t="s">
        <v>1402</v>
      </c>
      <c r="F25" s="157">
        <v>34552.71</v>
      </c>
      <c r="G25" s="156"/>
      <c r="H25" s="276" t="s">
        <v>1403</v>
      </c>
      <c r="I25" s="276"/>
      <c r="J25" s="157">
        <v>165583.10999999999</v>
      </c>
    </row>
    <row r="26" spans="1:10" ht="15.75">
      <c r="A26" s="144"/>
      <c r="B26" s="144"/>
      <c r="C26" s="144"/>
      <c r="D26" s="144"/>
      <c r="E26" s="144"/>
      <c r="F26" s="144"/>
      <c r="G26" s="144" t="s">
        <v>1404</v>
      </c>
      <c r="H26" s="158">
        <v>1</v>
      </c>
      <c r="I26" s="144" t="s">
        <v>1405</v>
      </c>
      <c r="J26" s="159">
        <v>165583.10999999999</v>
      </c>
    </row>
    <row r="27" spans="1:10" ht="15.75">
      <c r="A27" s="147"/>
      <c r="B27" s="147"/>
      <c r="C27" s="147"/>
      <c r="D27" s="147"/>
      <c r="E27" s="147"/>
      <c r="F27" s="147"/>
      <c r="G27" s="147"/>
      <c r="H27" s="147"/>
      <c r="I27" s="147"/>
      <c r="J27" s="147"/>
    </row>
    <row r="28" spans="1:10" ht="15.75">
      <c r="A28" s="145" t="s">
        <v>19</v>
      </c>
      <c r="B28" s="145"/>
      <c r="C28" s="145"/>
      <c r="D28" s="145" t="s">
        <v>20</v>
      </c>
      <c r="E28" s="145"/>
      <c r="F28" s="272"/>
      <c r="G28" s="272"/>
      <c r="H28" s="145"/>
      <c r="I28" s="145"/>
      <c r="J28" s="146">
        <v>168069.78</v>
      </c>
    </row>
    <row r="29" spans="1:10" ht="15.75" customHeight="1">
      <c r="A29" s="144" t="s">
        <v>187</v>
      </c>
      <c r="B29" s="144" t="s">
        <v>165</v>
      </c>
      <c r="C29" s="144" t="s">
        <v>1367</v>
      </c>
      <c r="D29" s="144" t="s">
        <v>1368</v>
      </c>
      <c r="E29" s="271" t="s">
        <v>1369</v>
      </c>
      <c r="F29" s="271"/>
      <c r="G29" s="144" t="s">
        <v>1370</v>
      </c>
      <c r="H29" s="144" t="s">
        <v>1371</v>
      </c>
      <c r="I29" s="144" t="s">
        <v>1372</v>
      </c>
      <c r="J29" s="144" t="s">
        <v>1373</v>
      </c>
    </row>
    <row r="30" spans="1:10" ht="31.5" customHeight="1">
      <c r="A30" s="147" t="s">
        <v>1374</v>
      </c>
      <c r="B30" s="147" t="s">
        <v>186</v>
      </c>
      <c r="C30" s="147" t="s">
        <v>177</v>
      </c>
      <c r="D30" s="147" t="s">
        <v>188</v>
      </c>
      <c r="E30" s="273" t="s">
        <v>1406</v>
      </c>
      <c r="F30" s="273"/>
      <c r="G30" s="147" t="s">
        <v>189</v>
      </c>
      <c r="H30" s="148">
        <v>1</v>
      </c>
      <c r="I30" s="149">
        <v>879.27</v>
      </c>
      <c r="J30" s="149">
        <v>879.27</v>
      </c>
    </row>
    <row r="31" spans="1:10" ht="45" customHeight="1">
      <c r="A31" s="150" t="s">
        <v>1376</v>
      </c>
      <c r="B31" s="150" t="s">
        <v>1414</v>
      </c>
      <c r="C31" s="150" t="s">
        <v>177</v>
      </c>
      <c r="D31" s="150" t="s">
        <v>1415</v>
      </c>
      <c r="E31" s="274" t="s">
        <v>1406</v>
      </c>
      <c r="F31" s="274"/>
      <c r="G31" s="150" t="s">
        <v>189</v>
      </c>
      <c r="H31" s="151">
        <v>0.35170000000000001</v>
      </c>
      <c r="I31" s="152">
        <v>137.85</v>
      </c>
      <c r="J31" s="152">
        <v>48.48</v>
      </c>
    </row>
    <row r="32" spans="1:10" ht="45" customHeight="1">
      <c r="A32" s="150" t="s">
        <v>1376</v>
      </c>
      <c r="B32" s="150" t="s">
        <v>1416</v>
      </c>
      <c r="C32" s="150" t="s">
        <v>177</v>
      </c>
      <c r="D32" s="150" t="s">
        <v>1417</v>
      </c>
      <c r="E32" s="274" t="s">
        <v>1406</v>
      </c>
      <c r="F32" s="274"/>
      <c r="G32" s="150" t="s">
        <v>189</v>
      </c>
      <c r="H32" s="151">
        <v>0.40479999999999999</v>
      </c>
      <c r="I32" s="152">
        <v>140.33000000000001</v>
      </c>
      <c r="J32" s="152">
        <v>56.8</v>
      </c>
    </row>
    <row r="33" spans="1:10" ht="45" customHeight="1">
      <c r="A33" s="150" t="s">
        <v>1376</v>
      </c>
      <c r="B33" s="150" t="s">
        <v>1418</v>
      </c>
      <c r="C33" s="150" t="s">
        <v>177</v>
      </c>
      <c r="D33" s="150" t="s">
        <v>1419</v>
      </c>
      <c r="E33" s="274" t="s">
        <v>1406</v>
      </c>
      <c r="F33" s="274"/>
      <c r="G33" s="150" t="s">
        <v>189</v>
      </c>
      <c r="H33" s="151">
        <v>2.81E-2</v>
      </c>
      <c r="I33" s="152">
        <v>122.88</v>
      </c>
      <c r="J33" s="152">
        <v>3.45</v>
      </c>
    </row>
    <row r="34" spans="1:10" ht="45" customHeight="1">
      <c r="A34" s="150" t="s">
        <v>1376</v>
      </c>
      <c r="B34" s="150" t="s">
        <v>1420</v>
      </c>
      <c r="C34" s="150" t="s">
        <v>177</v>
      </c>
      <c r="D34" s="150" t="s">
        <v>1421</v>
      </c>
      <c r="E34" s="274" t="s">
        <v>1406</v>
      </c>
      <c r="F34" s="274"/>
      <c r="G34" s="150" t="s">
        <v>189</v>
      </c>
      <c r="H34" s="151">
        <v>3.2300000000000002E-2</v>
      </c>
      <c r="I34" s="152">
        <v>124.65</v>
      </c>
      <c r="J34" s="152">
        <v>4.0199999999999996</v>
      </c>
    </row>
    <row r="35" spans="1:10" ht="45" customHeight="1">
      <c r="A35" s="150" t="s">
        <v>1376</v>
      </c>
      <c r="B35" s="150" t="s">
        <v>1422</v>
      </c>
      <c r="C35" s="150" t="s">
        <v>177</v>
      </c>
      <c r="D35" s="150" t="s">
        <v>1423</v>
      </c>
      <c r="E35" s="274" t="s">
        <v>1406</v>
      </c>
      <c r="F35" s="274"/>
      <c r="G35" s="150" t="s">
        <v>189</v>
      </c>
      <c r="H35" s="151">
        <v>0.54949999999999999</v>
      </c>
      <c r="I35" s="152">
        <v>163.16999999999999</v>
      </c>
      <c r="J35" s="152">
        <v>89.66</v>
      </c>
    </row>
    <row r="36" spans="1:10" ht="45" customHeight="1">
      <c r="A36" s="150" t="s">
        <v>1376</v>
      </c>
      <c r="B36" s="150" t="s">
        <v>1424</v>
      </c>
      <c r="C36" s="150" t="s">
        <v>177</v>
      </c>
      <c r="D36" s="150" t="s">
        <v>1425</v>
      </c>
      <c r="E36" s="274" t="s">
        <v>1406</v>
      </c>
      <c r="F36" s="274"/>
      <c r="G36" s="150" t="s">
        <v>189</v>
      </c>
      <c r="H36" s="151">
        <v>0.4284</v>
      </c>
      <c r="I36" s="152">
        <v>204.94</v>
      </c>
      <c r="J36" s="152">
        <v>87.79</v>
      </c>
    </row>
    <row r="37" spans="1:10" ht="45" customHeight="1">
      <c r="A37" s="150" t="s">
        <v>1376</v>
      </c>
      <c r="B37" s="150" t="s">
        <v>1426</v>
      </c>
      <c r="C37" s="150" t="s">
        <v>177</v>
      </c>
      <c r="D37" s="150" t="s">
        <v>1427</v>
      </c>
      <c r="E37" s="274" t="s">
        <v>1406</v>
      </c>
      <c r="F37" s="274"/>
      <c r="G37" s="150" t="s">
        <v>189</v>
      </c>
      <c r="H37" s="151">
        <v>4.3900000000000002E-2</v>
      </c>
      <c r="I37" s="152">
        <v>142.27000000000001</v>
      </c>
      <c r="J37" s="152">
        <v>6.24</v>
      </c>
    </row>
    <row r="38" spans="1:10" ht="45" customHeight="1">
      <c r="A38" s="150" t="s">
        <v>1376</v>
      </c>
      <c r="B38" s="150" t="s">
        <v>1428</v>
      </c>
      <c r="C38" s="150" t="s">
        <v>177</v>
      </c>
      <c r="D38" s="150" t="s">
        <v>1429</v>
      </c>
      <c r="E38" s="274" t="s">
        <v>1406</v>
      </c>
      <c r="F38" s="274"/>
      <c r="G38" s="150" t="s">
        <v>189</v>
      </c>
      <c r="H38" s="151">
        <v>3.4200000000000001E-2</v>
      </c>
      <c r="I38" s="152">
        <v>174.87</v>
      </c>
      <c r="J38" s="152">
        <v>5.98</v>
      </c>
    </row>
    <row r="39" spans="1:10" ht="45" customHeight="1">
      <c r="A39" s="150" t="s">
        <v>1376</v>
      </c>
      <c r="B39" s="150" t="s">
        <v>1430</v>
      </c>
      <c r="C39" s="150" t="s">
        <v>177</v>
      </c>
      <c r="D39" s="150" t="s">
        <v>1431</v>
      </c>
      <c r="E39" s="274" t="s">
        <v>1432</v>
      </c>
      <c r="F39" s="274"/>
      <c r="G39" s="150" t="s">
        <v>189</v>
      </c>
      <c r="H39" s="151">
        <v>1.4396</v>
      </c>
      <c r="I39" s="152">
        <v>19.8</v>
      </c>
      <c r="J39" s="152">
        <v>28.5</v>
      </c>
    </row>
    <row r="40" spans="1:10" ht="45" customHeight="1">
      <c r="A40" s="150" t="s">
        <v>1376</v>
      </c>
      <c r="B40" s="150" t="s">
        <v>1433</v>
      </c>
      <c r="C40" s="150" t="s">
        <v>177</v>
      </c>
      <c r="D40" s="150" t="s">
        <v>1434</v>
      </c>
      <c r="E40" s="274" t="s">
        <v>1432</v>
      </c>
      <c r="F40" s="274"/>
      <c r="G40" s="150" t="s">
        <v>189</v>
      </c>
      <c r="H40" s="151">
        <v>1.4396</v>
      </c>
      <c r="I40" s="152">
        <v>51.17</v>
      </c>
      <c r="J40" s="152">
        <v>73.66</v>
      </c>
    </row>
    <row r="41" spans="1:10" ht="45" customHeight="1">
      <c r="A41" s="150" t="s">
        <v>1376</v>
      </c>
      <c r="B41" s="150" t="s">
        <v>1435</v>
      </c>
      <c r="C41" s="150" t="s">
        <v>177</v>
      </c>
      <c r="D41" s="150" t="s">
        <v>1436</v>
      </c>
      <c r="E41" s="274" t="s">
        <v>1437</v>
      </c>
      <c r="F41" s="274"/>
      <c r="G41" s="150" t="s">
        <v>189</v>
      </c>
      <c r="H41" s="151">
        <v>7.5499999999999998E-2</v>
      </c>
      <c r="I41" s="152">
        <v>777.53</v>
      </c>
      <c r="J41" s="152">
        <v>58.7</v>
      </c>
    </row>
    <row r="42" spans="1:10" ht="45" customHeight="1">
      <c r="A42" s="150" t="s">
        <v>1376</v>
      </c>
      <c r="B42" s="150" t="s">
        <v>460</v>
      </c>
      <c r="C42" s="150" t="s">
        <v>177</v>
      </c>
      <c r="D42" s="150" t="s">
        <v>462</v>
      </c>
      <c r="E42" s="274" t="s">
        <v>1437</v>
      </c>
      <c r="F42" s="274"/>
      <c r="G42" s="150" t="s">
        <v>189</v>
      </c>
      <c r="H42" s="151">
        <v>6.3399999999999998E-2</v>
      </c>
      <c r="I42" s="152">
        <v>639.33000000000004</v>
      </c>
      <c r="J42" s="152">
        <v>40.53</v>
      </c>
    </row>
    <row r="43" spans="1:10" ht="45" customHeight="1">
      <c r="A43" s="150" t="s">
        <v>1376</v>
      </c>
      <c r="B43" s="150" t="s">
        <v>436</v>
      </c>
      <c r="C43" s="150" t="s">
        <v>177</v>
      </c>
      <c r="D43" s="150" t="s">
        <v>438</v>
      </c>
      <c r="E43" s="274" t="s">
        <v>1438</v>
      </c>
      <c r="F43" s="274"/>
      <c r="G43" s="150" t="s">
        <v>189</v>
      </c>
      <c r="H43" s="151">
        <v>6.0000000000000001E-3</v>
      </c>
      <c r="I43" s="152">
        <v>16.18</v>
      </c>
      <c r="J43" s="152">
        <v>0.09</v>
      </c>
    </row>
    <row r="44" spans="1:10" ht="45" customHeight="1">
      <c r="A44" s="150" t="s">
        <v>1376</v>
      </c>
      <c r="B44" s="150" t="s">
        <v>1439</v>
      </c>
      <c r="C44" s="150" t="s">
        <v>177</v>
      </c>
      <c r="D44" s="150" t="s">
        <v>1440</v>
      </c>
      <c r="E44" s="274" t="s">
        <v>1438</v>
      </c>
      <c r="F44" s="274"/>
      <c r="G44" s="150" t="s">
        <v>189</v>
      </c>
      <c r="H44" s="151">
        <v>1.4396</v>
      </c>
      <c r="I44" s="152">
        <v>26.99</v>
      </c>
      <c r="J44" s="152">
        <v>38.85</v>
      </c>
    </row>
    <row r="45" spans="1:10" ht="45" customHeight="1">
      <c r="A45" s="150" t="s">
        <v>1376</v>
      </c>
      <c r="B45" s="150" t="s">
        <v>1441</v>
      </c>
      <c r="C45" s="150" t="s">
        <v>177</v>
      </c>
      <c r="D45" s="150" t="s">
        <v>1442</v>
      </c>
      <c r="E45" s="274" t="s">
        <v>1438</v>
      </c>
      <c r="F45" s="274"/>
      <c r="G45" s="150" t="s">
        <v>211</v>
      </c>
      <c r="H45" s="151">
        <v>2.69E-2</v>
      </c>
      <c r="I45" s="152">
        <v>799.74</v>
      </c>
      <c r="J45" s="152">
        <v>21.51</v>
      </c>
    </row>
    <row r="46" spans="1:10" ht="45" customHeight="1">
      <c r="A46" s="150" t="s">
        <v>1376</v>
      </c>
      <c r="B46" s="150" t="s">
        <v>1443</v>
      </c>
      <c r="C46" s="150" t="s">
        <v>177</v>
      </c>
      <c r="D46" s="150" t="s">
        <v>1444</v>
      </c>
      <c r="E46" s="274" t="s">
        <v>1445</v>
      </c>
      <c r="F46" s="274"/>
      <c r="G46" s="150" t="s">
        <v>222</v>
      </c>
      <c r="H46" s="151">
        <v>0.25180000000000002</v>
      </c>
      <c r="I46" s="152">
        <v>8.58</v>
      </c>
      <c r="J46" s="152">
        <v>2.16</v>
      </c>
    </row>
    <row r="47" spans="1:10" ht="45" customHeight="1">
      <c r="A47" s="150" t="s">
        <v>1376</v>
      </c>
      <c r="B47" s="150" t="s">
        <v>1446</v>
      </c>
      <c r="C47" s="150" t="s">
        <v>177</v>
      </c>
      <c r="D47" s="150" t="s">
        <v>1447</v>
      </c>
      <c r="E47" s="274" t="s">
        <v>1445</v>
      </c>
      <c r="F47" s="274"/>
      <c r="G47" s="150" t="s">
        <v>222</v>
      </c>
      <c r="H47" s="151">
        <v>0.2266</v>
      </c>
      <c r="I47" s="152">
        <v>8.9600000000000009</v>
      </c>
      <c r="J47" s="152">
        <v>2.0299999999999998</v>
      </c>
    </row>
    <row r="48" spans="1:10" ht="45" customHeight="1">
      <c r="A48" s="150" t="s">
        <v>1376</v>
      </c>
      <c r="B48" s="150" t="s">
        <v>1448</v>
      </c>
      <c r="C48" s="150" t="s">
        <v>177</v>
      </c>
      <c r="D48" s="150" t="s">
        <v>1449</v>
      </c>
      <c r="E48" s="274" t="s">
        <v>1445</v>
      </c>
      <c r="F48" s="274"/>
      <c r="G48" s="150" t="s">
        <v>185</v>
      </c>
      <c r="H48" s="151">
        <v>7.5499999999999998E-2</v>
      </c>
      <c r="I48" s="152">
        <v>10.68</v>
      </c>
      <c r="J48" s="152">
        <v>0.8</v>
      </c>
    </row>
    <row r="49" spans="1:10" ht="45" customHeight="1">
      <c r="A49" s="150" t="s">
        <v>1376</v>
      </c>
      <c r="B49" s="150" t="s">
        <v>1450</v>
      </c>
      <c r="C49" s="150" t="s">
        <v>177</v>
      </c>
      <c r="D49" s="150" t="s">
        <v>1451</v>
      </c>
      <c r="E49" s="274" t="s">
        <v>1445</v>
      </c>
      <c r="F49" s="274"/>
      <c r="G49" s="150" t="s">
        <v>222</v>
      </c>
      <c r="H49" s="151">
        <v>0.62190000000000001</v>
      </c>
      <c r="I49" s="152">
        <v>2.65</v>
      </c>
      <c r="J49" s="152">
        <v>1.64</v>
      </c>
    </row>
    <row r="50" spans="1:10" ht="45" customHeight="1">
      <c r="A50" s="150" t="s">
        <v>1376</v>
      </c>
      <c r="B50" s="150" t="s">
        <v>927</v>
      </c>
      <c r="C50" s="150" t="s">
        <v>177</v>
      </c>
      <c r="D50" s="150" t="s">
        <v>1452</v>
      </c>
      <c r="E50" s="274" t="s">
        <v>1445</v>
      </c>
      <c r="F50" s="274"/>
      <c r="G50" s="150" t="s">
        <v>222</v>
      </c>
      <c r="H50" s="151">
        <v>0.67979999999999996</v>
      </c>
      <c r="I50" s="152">
        <v>3.9</v>
      </c>
      <c r="J50" s="152">
        <v>2.65</v>
      </c>
    </row>
    <row r="51" spans="1:10" ht="45" customHeight="1">
      <c r="A51" s="150" t="s">
        <v>1376</v>
      </c>
      <c r="B51" s="150" t="s">
        <v>1137</v>
      </c>
      <c r="C51" s="150" t="s">
        <v>177</v>
      </c>
      <c r="D51" s="150" t="s">
        <v>1139</v>
      </c>
      <c r="E51" s="274" t="s">
        <v>1445</v>
      </c>
      <c r="F51" s="274"/>
      <c r="G51" s="150" t="s">
        <v>185</v>
      </c>
      <c r="H51" s="151">
        <v>0.12590000000000001</v>
      </c>
      <c r="I51" s="152">
        <v>9.3800000000000008</v>
      </c>
      <c r="J51" s="152">
        <v>1.18</v>
      </c>
    </row>
    <row r="52" spans="1:10" ht="45" customHeight="1">
      <c r="A52" s="150" t="s">
        <v>1376</v>
      </c>
      <c r="B52" s="150" t="s">
        <v>1453</v>
      </c>
      <c r="C52" s="150" t="s">
        <v>177</v>
      </c>
      <c r="D52" s="150" t="s">
        <v>1454</v>
      </c>
      <c r="E52" s="274" t="s">
        <v>1445</v>
      </c>
      <c r="F52" s="274"/>
      <c r="G52" s="150" t="s">
        <v>185</v>
      </c>
      <c r="H52" s="151">
        <v>5.04E-2</v>
      </c>
      <c r="I52" s="152">
        <v>20.64</v>
      </c>
      <c r="J52" s="152">
        <v>1.04</v>
      </c>
    </row>
    <row r="53" spans="1:10" ht="45" customHeight="1">
      <c r="A53" s="150" t="s">
        <v>1376</v>
      </c>
      <c r="B53" s="150" t="s">
        <v>1455</v>
      </c>
      <c r="C53" s="150" t="s">
        <v>177</v>
      </c>
      <c r="D53" s="150" t="s">
        <v>1456</v>
      </c>
      <c r="E53" s="274" t="s">
        <v>1445</v>
      </c>
      <c r="F53" s="274"/>
      <c r="G53" s="150" t="s">
        <v>185</v>
      </c>
      <c r="H53" s="151">
        <v>2.52E-2</v>
      </c>
      <c r="I53" s="152">
        <v>13.85</v>
      </c>
      <c r="J53" s="152">
        <v>0.34</v>
      </c>
    </row>
    <row r="54" spans="1:10" ht="45" customHeight="1">
      <c r="A54" s="150" t="s">
        <v>1376</v>
      </c>
      <c r="B54" s="150" t="s">
        <v>1457</v>
      </c>
      <c r="C54" s="150" t="s">
        <v>177</v>
      </c>
      <c r="D54" s="150" t="s">
        <v>1458</v>
      </c>
      <c r="E54" s="274" t="s">
        <v>1445</v>
      </c>
      <c r="F54" s="274"/>
      <c r="G54" s="150" t="s">
        <v>185</v>
      </c>
      <c r="H54" s="151">
        <v>2.52E-2</v>
      </c>
      <c r="I54" s="152">
        <v>69.709999999999994</v>
      </c>
      <c r="J54" s="152">
        <v>1.75</v>
      </c>
    </row>
    <row r="55" spans="1:10" ht="45" customHeight="1">
      <c r="A55" s="150" t="s">
        <v>1376</v>
      </c>
      <c r="B55" s="150" t="s">
        <v>1459</v>
      </c>
      <c r="C55" s="150" t="s">
        <v>177</v>
      </c>
      <c r="D55" s="150" t="s">
        <v>1460</v>
      </c>
      <c r="E55" s="274" t="s">
        <v>1445</v>
      </c>
      <c r="F55" s="274"/>
      <c r="G55" s="150" t="s">
        <v>185</v>
      </c>
      <c r="H55" s="151">
        <v>5.04E-2</v>
      </c>
      <c r="I55" s="152">
        <v>27.96</v>
      </c>
      <c r="J55" s="152">
        <v>1.4</v>
      </c>
    </row>
    <row r="56" spans="1:10" ht="45" customHeight="1">
      <c r="A56" s="150" t="s">
        <v>1376</v>
      </c>
      <c r="B56" s="150" t="s">
        <v>1461</v>
      </c>
      <c r="C56" s="150" t="s">
        <v>177</v>
      </c>
      <c r="D56" s="150" t="s">
        <v>1462</v>
      </c>
      <c r="E56" s="274" t="s">
        <v>1445</v>
      </c>
      <c r="F56" s="274"/>
      <c r="G56" s="150" t="s">
        <v>185</v>
      </c>
      <c r="H56" s="151">
        <v>5.04E-2</v>
      </c>
      <c r="I56" s="152">
        <v>22.65</v>
      </c>
      <c r="J56" s="152">
        <v>1.1399999999999999</v>
      </c>
    </row>
    <row r="57" spans="1:10" ht="45" customHeight="1">
      <c r="A57" s="150" t="s">
        <v>1376</v>
      </c>
      <c r="B57" s="150" t="s">
        <v>1463</v>
      </c>
      <c r="C57" s="150" t="s">
        <v>177</v>
      </c>
      <c r="D57" s="150" t="s">
        <v>1464</v>
      </c>
      <c r="E57" s="274" t="s">
        <v>1445</v>
      </c>
      <c r="F57" s="274"/>
      <c r="G57" s="150" t="s">
        <v>185</v>
      </c>
      <c r="H57" s="151">
        <v>2.52E-2</v>
      </c>
      <c r="I57" s="152">
        <v>54.49</v>
      </c>
      <c r="J57" s="152">
        <v>1.37</v>
      </c>
    </row>
    <row r="58" spans="1:10" ht="45" customHeight="1">
      <c r="A58" s="150" t="s">
        <v>1376</v>
      </c>
      <c r="B58" s="150" t="s">
        <v>1465</v>
      </c>
      <c r="C58" s="150" t="s">
        <v>177</v>
      </c>
      <c r="D58" s="150" t="s">
        <v>1466</v>
      </c>
      <c r="E58" s="274" t="s">
        <v>1445</v>
      </c>
      <c r="F58" s="274"/>
      <c r="G58" s="150" t="s">
        <v>185</v>
      </c>
      <c r="H58" s="151">
        <v>0.1007</v>
      </c>
      <c r="I58" s="152">
        <v>213.55</v>
      </c>
      <c r="J58" s="152">
        <v>21.5</v>
      </c>
    </row>
    <row r="59" spans="1:10" ht="45" customHeight="1">
      <c r="A59" s="150" t="s">
        <v>1376</v>
      </c>
      <c r="B59" s="150" t="s">
        <v>1467</v>
      </c>
      <c r="C59" s="150" t="s">
        <v>177</v>
      </c>
      <c r="D59" s="150" t="s">
        <v>1468</v>
      </c>
      <c r="E59" s="274" t="s">
        <v>1445</v>
      </c>
      <c r="F59" s="274"/>
      <c r="G59" s="150" t="s">
        <v>185</v>
      </c>
      <c r="H59" s="151">
        <v>2.52E-2</v>
      </c>
      <c r="I59" s="152">
        <v>180.11</v>
      </c>
      <c r="J59" s="152">
        <v>4.53</v>
      </c>
    </row>
    <row r="60" spans="1:10" ht="45" customHeight="1">
      <c r="A60" s="150" t="s">
        <v>1376</v>
      </c>
      <c r="B60" s="150" t="s">
        <v>1469</v>
      </c>
      <c r="C60" s="150" t="s">
        <v>177</v>
      </c>
      <c r="D60" s="150" t="s">
        <v>1470</v>
      </c>
      <c r="E60" s="274" t="s">
        <v>1445</v>
      </c>
      <c r="F60" s="274"/>
      <c r="G60" s="150" t="s">
        <v>185</v>
      </c>
      <c r="H60" s="151">
        <v>2.52E-2</v>
      </c>
      <c r="I60" s="152">
        <v>16.45</v>
      </c>
      <c r="J60" s="152">
        <v>0.41</v>
      </c>
    </row>
    <row r="61" spans="1:10" ht="60" customHeight="1">
      <c r="A61" s="150" t="s">
        <v>1376</v>
      </c>
      <c r="B61" s="150" t="s">
        <v>1471</v>
      </c>
      <c r="C61" s="150" t="s">
        <v>177</v>
      </c>
      <c r="D61" s="150" t="s">
        <v>1472</v>
      </c>
      <c r="E61" s="274" t="s">
        <v>1473</v>
      </c>
      <c r="F61" s="274"/>
      <c r="G61" s="150" t="s">
        <v>222</v>
      </c>
      <c r="H61" s="151">
        <v>0.25180000000000002</v>
      </c>
      <c r="I61" s="152">
        <v>2.92</v>
      </c>
      <c r="J61" s="152">
        <v>0.73</v>
      </c>
    </row>
    <row r="62" spans="1:10" ht="45" customHeight="1">
      <c r="A62" s="150" t="s">
        <v>1376</v>
      </c>
      <c r="B62" s="150" t="s">
        <v>1474</v>
      </c>
      <c r="C62" s="150" t="s">
        <v>177</v>
      </c>
      <c r="D62" s="150" t="s">
        <v>1475</v>
      </c>
      <c r="E62" s="274" t="s">
        <v>1473</v>
      </c>
      <c r="F62" s="274"/>
      <c r="G62" s="150" t="s">
        <v>222</v>
      </c>
      <c r="H62" s="151">
        <v>0.2266</v>
      </c>
      <c r="I62" s="152">
        <v>1.48</v>
      </c>
      <c r="J62" s="152">
        <v>0.33</v>
      </c>
    </row>
    <row r="63" spans="1:10" ht="45" customHeight="1">
      <c r="A63" s="150" t="s">
        <v>1376</v>
      </c>
      <c r="B63" s="150" t="s">
        <v>793</v>
      </c>
      <c r="C63" s="150" t="s">
        <v>177</v>
      </c>
      <c r="D63" s="150" t="s">
        <v>795</v>
      </c>
      <c r="E63" s="274" t="s">
        <v>1476</v>
      </c>
      <c r="F63" s="274"/>
      <c r="G63" s="150" t="s">
        <v>211</v>
      </c>
      <c r="H63" s="151">
        <v>2.6200000000000001E-2</v>
      </c>
      <c r="I63" s="152">
        <v>63.37</v>
      </c>
      <c r="J63" s="152">
        <v>1.66</v>
      </c>
    </row>
    <row r="64" spans="1:10" ht="45" customHeight="1">
      <c r="A64" s="150" t="s">
        <v>1376</v>
      </c>
      <c r="B64" s="150" t="s">
        <v>1300</v>
      </c>
      <c r="C64" s="150" t="s">
        <v>177</v>
      </c>
      <c r="D64" s="150" t="s">
        <v>1302</v>
      </c>
      <c r="E64" s="274" t="s">
        <v>1476</v>
      </c>
      <c r="F64" s="274"/>
      <c r="G64" s="150" t="s">
        <v>211</v>
      </c>
      <c r="H64" s="151">
        <v>6.7000000000000002E-3</v>
      </c>
      <c r="I64" s="152">
        <v>38.42</v>
      </c>
      <c r="J64" s="152">
        <v>0.25</v>
      </c>
    </row>
    <row r="65" spans="1:10" ht="45" customHeight="1">
      <c r="A65" s="150" t="s">
        <v>1376</v>
      </c>
      <c r="B65" s="150" t="s">
        <v>500</v>
      </c>
      <c r="C65" s="150" t="s">
        <v>177</v>
      </c>
      <c r="D65" s="150" t="s">
        <v>502</v>
      </c>
      <c r="E65" s="274" t="s">
        <v>1477</v>
      </c>
      <c r="F65" s="274"/>
      <c r="G65" s="150" t="s">
        <v>189</v>
      </c>
      <c r="H65" s="151">
        <v>3.7456999999999998</v>
      </c>
      <c r="I65" s="152">
        <v>13.15</v>
      </c>
      <c r="J65" s="152">
        <v>49.25</v>
      </c>
    </row>
    <row r="66" spans="1:10" ht="45" customHeight="1">
      <c r="A66" s="150" t="s">
        <v>1376</v>
      </c>
      <c r="B66" s="150" t="s">
        <v>1478</v>
      </c>
      <c r="C66" s="150" t="s">
        <v>177</v>
      </c>
      <c r="D66" s="150" t="s">
        <v>1479</v>
      </c>
      <c r="E66" s="274" t="s">
        <v>1375</v>
      </c>
      <c r="F66" s="274"/>
      <c r="G66" s="150" t="s">
        <v>180</v>
      </c>
      <c r="H66" s="151">
        <v>0.97940000000000005</v>
      </c>
      <c r="I66" s="152">
        <v>19.739999999999998</v>
      </c>
      <c r="J66" s="152">
        <v>19.329999999999998</v>
      </c>
    </row>
    <row r="67" spans="1:10" ht="15" customHeight="1">
      <c r="A67" s="153" t="s">
        <v>1379</v>
      </c>
      <c r="B67" s="153" t="s">
        <v>1480</v>
      </c>
      <c r="C67" s="153" t="s">
        <v>177</v>
      </c>
      <c r="D67" s="153" t="s">
        <v>1481</v>
      </c>
      <c r="E67" s="275" t="s">
        <v>1482</v>
      </c>
      <c r="F67" s="275"/>
      <c r="G67" s="153" t="s">
        <v>222</v>
      </c>
      <c r="H67" s="154">
        <v>3.4843999999999999</v>
      </c>
      <c r="I67" s="155">
        <v>6.36</v>
      </c>
      <c r="J67" s="155">
        <v>22.16</v>
      </c>
    </row>
    <row r="68" spans="1:10" ht="30" customHeight="1">
      <c r="A68" s="153" t="s">
        <v>1379</v>
      </c>
      <c r="B68" s="153" t="s">
        <v>1483</v>
      </c>
      <c r="C68" s="153" t="s">
        <v>177</v>
      </c>
      <c r="D68" s="153" t="s">
        <v>1484</v>
      </c>
      <c r="E68" s="275" t="s">
        <v>1482</v>
      </c>
      <c r="F68" s="275"/>
      <c r="G68" s="153" t="s">
        <v>185</v>
      </c>
      <c r="H68" s="154">
        <v>2.52E-2</v>
      </c>
      <c r="I68" s="155">
        <v>181.75</v>
      </c>
      <c r="J68" s="155">
        <v>4.58</v>
      </c>
    </row>
    <row r="69" spans="1:10" ht="30" customHeight="1">
      <c r="A69" s="153" t="s">
        <v>1379</v>
      </c>
      <c r="B69" s="153" t="s">
        <v>1485</v>
      </c>
      <c r="C69" s="153" t="s">
        <v>177</v>
      </c>
      <c r="D69" s="153" t="s">
        <v>1486</v>
      </c>
      <c r="E69" s="275" t="s">
        <v>1482</v>
      </c>
      <c r="F69" s="275"/>
      <c r="G69" s="153" t="s">
        <v>185</v>
      </c>
      <c r="H69" s="154">
        <v>2.52E-2</v>
      </c>
      <c r="I69" s="155">
        <v>175.76</v>
      </c>
      <c r="J69" s="155">
        <v>4.42</v>
      </c>
    </row>
    <row r="70" spans="1:10" ht="45" customHeight="1">
      <c r="A70" s="153" t="s">
        <v>1379</v>
      </c>
      <c r="B70" s="153" t="s">
        <v>1487</v>
      </c>
      <c r="C70" s="153" t="s">
        <v>177</v>
      </c>
      <c r="D70" s="153" t="s">
        <v>1488</v>
      </c>
      <c r="E70" s="275" t="s">
        <v>1482</v>
      </c>
      <c r="F70" s="275"/>
      <c r="G70" s="153" t="s">
        <v>185</v>
      </c>
      <c r="H70" s="154">
        <v>2.52E-2</v>
      </c>
      <c r="I70" s="155">
        <v>18</v>
      </c>
      <c r="J70" s="155">
        <v>0.45</v>
      </c>
    </row>
    <row r="71" spans="1:10" ht="30" customHeight="1">
      <c r="A71" s="153" t="s">
        <v>1379</v>
      </c>
      <c r="B71" s="153" t="s">
        <v>1489</v>
      </c>
      <c r="C71" s="153" t="s">
        <v>177</v>
      </c>
      <c r="D71" s="153" t="s">
        <v>1490</v>
      </c>
      <c r="E71" s="275" t="s">
        <v>1482</v>
      </c>
      <c r="F71" s="275"/>
      <c r="G71" s="153" t="s">
        <v>189</v>
      </c>
      <c r="H71" s="154">
        <v>1</v>
      </c>
      <c r="I71" s="155">
        <v>104.1</v>
      </c>
      <c r="J71" s="155">
        <v>104.1</v>
      </c>
    </row>
    <row r="72" spans="1:10" ht="30" customHeight="1">
      <c r="A72" s="153" t="s">
        <v>1379</v>
      </c>
      <c r="B72" s="153" t="s">
        <v>1491</v>
      </c>
      <c r="C72" s="153" t="s">
        <v>177</v>
      </c>
      <c r="D72" s="153" t="s">
        <v>1492</v>
      </c>
      <c r="E72" s="275" t="s">
        <v>1482</v>
      </c>
      <c r="F72" s="275"/>
      <c r="G72" s="153" t="s">
        <v>222</v>
      </c>
      <c r="H72" s="154">
        <v>3.9174000000000002</v>
      </c>
      <c r="I72" s="155">
        <v>16.29</v>
      </c>
      <c r="J72" s="155">
        <v>63.81</v>
      </c>
    </row>
    <row r="73" spans="1:10">
      <c r="A73" s="156"/>
      <c r="B73" s="156"/>
      <c r="C73" s="156"/>
      <c r="D73" s="156"/>
      <c r="E73" s="156" t="s">
        <v>1399</v>
      </c>
      <c r="F73" s="157">
        <v>110.55</v>
      </c>
      <c r="G73" s="156" t="s">
        <v>1400</v>
      </c>
      <c r="H73" s="157">
        <v>0</v>
      </c>
      <c r="I73" s="156" t="s">
        <v>1401</v>
      </c>
      <c r="J73" s="157">
        <v>110.55</v>
      </c>
    </row>
    <row r="74" spans="1:10" ht="30" customHeight="1">
      <c r="A74" s="156"/>
      <c r="B74" s="156"/>
      <c r="C74" s="156"/>
      <c r="D74" s="156"/>
      <c r="E74" s="156" t="s">
        <v>1402</v>
      </c>
      <c r="F74" s="157">
        <v>231.86</v>
      </c>
      <c r="G74" s="156"/>
      <c r="H74" s="276" t="s">
        <v>1403</v>
      </c>
      <c r="I74" s="276"/>
      <c r="J74" s="157">
        <v>1111.1300000000001</v>
      </c>
    </row>
    <row r="75" spans="1:10" ht="15.75">
      <c r="A75" s="144"/>
      <c r="B75" s="144"/>
      <c r="C75" s="144"/>
      <c r="D75" s="144"/>
      <c r="E75" s="144"/>
      <c r="F75" s="144"/>
      <c r="G75" s="144" t="s">
        <v>1404</v>
      </c>
      <c r="H75" s="158">
        <v>20</v>
      </c>
      <c r="I75" s="144" t="s">
        <v>1405</v>
      </c>
      <c r="J75" s="159">
        <v>22222.6</v>
      </c>
    </row>
    <row r="76" spans="1:10" ht="15.75">
      <c r="A76" s="147"/>
      <c r="B76" s="147"/>
      <c r="C76" s="147"/>
      <c r="D76" s="147"/>
      <c r="E76" s="147"/>
      <c r="F76" s="147"/>
      <c r="G76" s="147"/>
      <c r="H76" s="147"/>
      <c r="I76" s="147"/>
      <c r="J76" s="147"/>
    </row>
    <row r="77" spans="1:10" ht="15.75" customHeight="1">
      <c r="A77" s="144" t="s">
        <v>191</v>
      </c>
      <c r="B77" s="144" t="s">
        <v>165</v>
      </c>
      <c r="C77" s="144" t="s">
        <v>1367</v>
      </c>
      <c r="D77" s="144" t="s">
        <v>1368</v>
      </c>
      <c r="E77" s="271" t="s">
        <v>1369</v>
      </c>
      <c r="F77" s="271"/>
      <c r="G77" s="144" t="s">
        <v>1370</v>
      </c>
      <c r="H77" s="144" t="s">
        <v>1371</v>
      </c>
      <c r="I77" s="144" t="s">
        <v>1372</v>
      </c>
      <c r="J77" s="144" t="s">
        <v>1373</v>
      </c>
    </row>
    <row r="78" spans="1:10" ht="31.5" customHeight="1">
      <c r="A78" s="147" t="s">
        <v>1374</v>
      </c>
      <c r="B78" s="147" t="s">
        <v>190</v>
      </c>
      <c r="C78" s="147" t="s">
        <v>177</v>
      </c>
      <c r="D78" s="147" t="s">
        <v>192</v>
      </c>
      <c r="E78" s="273" t="s">
        <v>1406</v>
      </c>
      <c r="F78" s="273"/>
      <c r="G78" s="147" t="s">
        <v>189</v>
      </c>
      <c r="H78" s="148">
        <v>1</v>
      </c>
      <c r="I78" s="149">
        <v>1104.57</v>
      </c>
      <c r="J78" s="149">
        <v>1104.57</v>
      </c>
    </row>
    <row r="79" spans="1:10" ht="45" customHeight="1">
      <c r="A79" s="150" t="s">
        <v>1376</v>
      </c>
      <c r="B79" s="150" t="s">
        <v>1424</v>
      </c>
      <c r="C79" s="150" t="s">
        <v>177</v>
      </c>
      <c r="D79" s="150" t="s">
        <v>1425</v>
      </c>
      <c r="E79" s="274" t="s">
        <v>1406</v>
      </c>
      <c r="F79" s="274"/>
      <c r="G79" s="150" t="s">
        <v>189</v>
      </c>
      <c r="H79" s="151">
        <v>0.3629</v>
      </c>
      <c r="I79" s="152">
        <v>204.94</v>
      </c>
      <c r="J79" s="152">
        <v>74.37</v>
      </c>
    </row>
    <row r="80" spans="1:10" ht="45" customHeight="1">
      <c r="A80" s="150" t="s">
        <v>1376</v>
      </c>
      <c r="B80" s="150" t="s">
        <v>1418</v>
      </c>
      <c r="C80" s="150" t="s">
        <v>177</v>
      </c>
      <c r="D80" s="150" t="s">
        <v>1419</v>
      </c>
      <c r="E80" s="274" t="s">
        <v>1406</v>
      </c>
      <c r="F80" s="274"/>
      <c r="G80" s="150" t="s">
        <v>189</v>
      </c>
      <c r="H80" s="151">
        <v>0.15809999999999999</v>
      </c>
      <c r="I80" s="152">
        <v>122.88</v>
      </c>
      <c r="J80" s="152">
        <v>19.420000000000002</v>
      </c>
    </row>
    <row r="81" spans="1:10" ht="45" customHeight="1">
      <c r="A81" s="150" t="s">
        <v>1376</v>
      </c>
      <c r="B81" s="150" t="s">
        <v>1422</v>
      </c>
      <c r="C81" s="150" t="s">
        <v>177</v>
      </c>
      <c r="D81" s="150" t="s">
        <v>1423</v>
      </c>
      <c r="E81" s="274" t="s">
        <v>1406</v>
      </c>
      <c r="F81" s="274"/>
      <c r="G81" s="150" t="s">
        <v>189</v>
      </c>
      <c r="H81" s="151">
        <v>0.46539999999999998</v>
      </c>
      <c r="I81" s="152">
        <v>163.16999999999999</v>
      </c>
      <c r="J81" s="152">
        <v>75.930000000000007</v>
      </c>
    </row>
    <row r="82" spans="1:10" ht="45" customHeight="1">
      <c r="A82" s="150" t="s">
        <v>1376</v>
      </c>
      <c r="B82" s="150" t="s">
        <v>1428</v>
      </c>
      <c r="C82" s="150" t="s">
        <v>177</v>
      </c>
      <c r="D82" s="150" t="s">
        <v>1429</v>
      </c>
      <c r="E82" s="274" t="s">
        <v>1406</v>
      </c>
      <c r="F82" s="274"/>
      <c r="G82" s="150" t="s">
        <v>189</v>
      </c>
      <c r="H82" s="151">
        <v>0.19259999999999999</v>
      </c>
      <c r="I82" s="152">
        <v>174.87</v>
      </c>
      <c r="J82" s="152">
        <v>33.67</v>
      </c>
    </row>
    <row r="83" spans="1:10" ht="45" customHeight="1">
      <c r="A83" s="150" t="s">
        <v>1376</v>
      </c>
      <c r="B83" s="150" t="s">
        <v>1420</v>
      </c>
      <c r="C83" s="150" t="s">
        <v>177</v>
      </c>
      <c r="D83" s="150" t="s">
        <v>1421</v>
      </c>
      <c r="E83" s="274" t="s">
        <v>1406</v>
      </c>
      <c r="F83" s="274"/>
      <c r="G83" s="150" t="s">
        <v>189</v>
      </c>
      <c r="H83" s="151">
        <v>0.182</v>
      </c>
      <c r="I83" s="152">
        <v>124.65</v>
      </c>
      <c r="J83" s="152">
        <v>22.68</v>
      </c>
    </row>
    <row r="84" spans="1:10" ht="45" customHeight="1">
      <c r="A84" s="150" t="s">
        <v>1376</v>
      </c>
      <c r="B84" s="150" t="s">
        <v>1426</v>
      </c>
      <c r="C84" s="150" t="s">
        <v>177</v>
      </c>
      <c r="D84" s="150" t="s">
        <v>1427</v>
      </c>
      <c r="E84" s="274" t="s">
        <v>1406</v>
      </c>
      <c r="F84" s="274"/>
      <c r="G84" s="150" t="s">
        <v>189</v>
      </c>
      <c r="H84" s="151">
        <v>0.247</v>
      </c>
      <c r="I84" s="152">
        <v>142.27000000000001</v>
      </c>
      <c r="J84" s="152">
        <v>35.14</v>
      </c>
    </row>
    <row r="85" spans="1:10" ht="45" customHeight="1">
      <c r="A85" s="150" t="s">
        <v>1376</v>
      </c>
      <c r="B85" s="150" t="s">
        <v>1414</v>
      </c>
      <c r="C85" s="150" t="s">
        <v>177</v>
      </c>
      <c r="D85" s="150" t="s">
        <v>1415</v>
      </c>
      <c r="E85" s="274" t="s">
        <v>1406</v>
      </c>
      <c r="F85" s="274"/>
      <c r="G85" s="150" t="s">
        <v>189</v>
      </c>
      <c r="H85" s="151">
        <v>0.2979</v>
      </c>
      <c r="I85" s="152">
        <v>137.85</v>
      </c>
      <c r="J85" s="152">
        <v>41.06</v>
      </c>
    </row>
    <row r="86" spans="1:10" ht="45" customHeight="1">
      <c r="A86" s="150" t="s">
        <v>1376</v>
      </c>
      <c r="B86" s="150" t="s">
        <v>1416</v>
      </c>
      <c r="C86" s="150" t="s">
        <v>177</v>
      </c>
      <c r="D86" s="150" t="s">
        <v>1417</v>
      </c>
      <c r="E86" s="274" t="s">
        <v>1406</v>
      </c>
      <c r="F86" s="274"/>
      <c r="G86" s="150" t="s">
        <v>189</v>
      </c>
      <c r="H86" s="151">
        <v>0.34289999999999998</v>
      </c>
      <c r="I86" s="152">
        <v>140.33000000000001</v>
      </c>
      <c r="J86" s="152">
        <v>48.11</v>
      </c>
    </row>
    <row r="87" spans="1:10" ht="45" customHeight="1">
      <c r="A87" s="150" t="s">
        <v>1376</v>
      </c>
      <c r="B87" s="150" t="s">
        <v>1430</v>
      </c>
      <c r="C87" s="150" t="s">
        <v>177</v>
      </c>
      <c r="D87" s="150" t="s">
        <v>1431</v>
      </c>
      <c r="E87" s="274" t="s">
        <v>1432</v>
      </c>
      <c r="F87" s="274"/>
      <c r="G87" s="150" t="s">
        <v>189</v>
      </c>
      <c r="H87" s="151">
        <v>1.3621000000000001</v>
      </c>
      <c r="I87" s="152">
        <v>19.8</v>
      </c>
      <c r="J87" s="152">
        <v>26.96</v>
      </c>
    </row>
    <row r="88" spans="1:10" ht="45" customHeight="1">
      <c r="A88" s="150" t="s">
        <v>1376</v>
      </c>
      <c r="B88" s="150" t="s">
        <v>1433</v>
      </c>
      <c r="C88" s="150" t="s">
        <v>177</v>
      </c>
      <c r="D88" s="150" t="s">
        <v>1434</v>
      </c>
      <c r="E88" s="274" t="s">
        <v>1432</v>
      </c>
      <c r="F88" s="274"/>
      <c r="G88" s="150" t="s">
        <v>189</v>
      </c>
      <c r="H88" s="151">
        <v>1.3621000000000001</v>
      </c>
      <c r="I88" s="152">
        <v>51.17</v>
      </c>
      <c r="J88" s="152">
        <v>69.69</v>
      </c>
    </row>
    <row r="89" spans="1:10" ht="45" customHeight="1">
      <c r="A89" s="150" t="s">
        <v>1376</v>
      </c>
      <c r="B89" s="150" t="s">
        <v>1493</v>
      </c>
      <c r="C89" s="150" t="s">
        <v>177</v>
      </c>
      <c r="D89" s="150" t="s">
        <v>1494</v>
      </c>
      <c r="E89" s="274" t="s">
        <v>1437</v>
      </c>
      <c r="F89" s="274"/>
      <c r="G89" s="150" t="s">
        <v>185</v>
      </c>
      <c r="H89" s="151">
        <v>3.85E-2</v>
      </c>
      <c r="I89" s="152">
        <v>295.44</v>
      </c>
      <c r="J89" s="152">
        <v>11.37</v>
      </c>
    </row>
    <row r="90" spans="1:10" ht="45" customHeight="1">
      <c r="A90" s="150" t="s">
        <v>1376</v>
      </c>
      <c r="B90" s="150" t="s">
        <v>1495</v>
      </c>
      <c r="C90" s="150" t="s">
        <v>177</v>
      </c>
      <c r="D90" s="150" t="s">
        <v>1496</v>
      </c>
      <c r="E90" s="274" t="s">
        <v>1437</v>
      </c>
      <c r="F90" s="274"/>
      <c r="G90" s="150" t="s">
        <v>185</v>
      </c>
      <c r="H90" s="151">
        <v>5.7799999999999997E-2</v>
      </c>
      <c r="I90" s="152">
        <v>321.54000000000002</v>
      </c>
      <c r="J90" s="152">
        <v>18.579999999999998</v>
      </c>
    </row>
    <row r="91" spans="1:10" ht="45" customHeight="1">
      <c r="A91" s="150" t="s">
        <v>1376</v>
      </c>
      <c r="B91" s="150" t="s">
        <v>1435</v>
      </c>
      <c r="C91" s="150" t="s">
        <v>177</v>
      </c>
      <c r="D91" s="150" t="s">
        <v>1436</v>
      </c>
      <c r="E91" s="274" t="s">
        <v>1437</v>
      </c>
      <c r="F91" s="274"/>
      <c r="G91" s="150" t="s">
        <v>189</v>
      </c>
      <c r="H91" s="151">
        <v>2.8899999999999999E-2</v>
      </c>
      <c r="I91" s="152">
        <v>777.53</v>
      </c>
      <c r="J91" s="152">
        <v>22.47</v>
      </c>
    </row>
    <row r="92" spans="1:10" ht="60" customHeight="1">
      <c r="A92" s="150" t="s">
        <v>1376</v>
      </c>
      <c r="B92" s="150" t="s">
        <v>1497</v>
      </c>
      <c r="C92" s="150" t="s">
        <v>177</v>
      </c>
      <c r="D92" s="150" t="s">
        <v>1498</v>
      </c>
      <c r="E92" s="274" t="s">
        <v>1437</v>
      </c>
      <c r="F92" s="274"/>
      <c r="G92" s="150" t="s">
        <v>189</v>
      </c>
      <c r="H92" s="151">
        <v>9.64E-2</v>
      </c>
      <c r="I92" s="152">
        <v>1038.99</v>
      </c>
      <c r="J92" s="152">
        <v>100.15</v>
      </c>
    </row>
    <row r="93" spans="1:10" ht="45" customHeight="1">
      <c r="A93" s="150" t="s">
        <v>1376</v>
      </c>
      <c r="B93" s="150" t="s">
        <v>460</v>
      </c>
      <c r="C93" s="150" t="s">
        <v>177</v>
      </c>
      <c r="D93" s="150" t="s">
        <v>462</v>
      </c>
      <c r="E93" s="274" t="s">
        <v>1437</v>
      </c>
      <c r="F93" s="274"/>
      <c r="G93" s="150" t="s">
        <v>189</v>
      </c>
      <c r="H93" s="151">
        <v>3.2399999999999998E-2</v>
      </c>
      <c r="I93" s="152">
        <v>639.33000000000004</v>
      </c>
      <c r="J93" s="152">
        <v>20.71</v>
      </c>
    </row>
    <row r="94" spans="1:10" ht="45" customHeight="1">
      <c r="A94" s="150" t="s">
        <v>1376</v>
      </c>
      <c r="B94" s="150" t="s">
        <v>1439</v>
      </c>
      <c r="C94" s="150" t="s">
        <v>177</v>
      </c>
      <c r="D94" s="150" t="s">
        <v>1440</v>
      </c>
      <c r="E94" s="274" t="s">
        <v>1438</v>
      </c>
      <c r="F94" s="274"/>
      <c r="G94" s="150" t="s">
        <v>189</v>
      </c>
      <c r="H94" s="151">
        <v>1.3559000000000001</v>
      </c>
      <c r="I94" s="152">
        <v>26.99</v>
      </c>
      <c r="J94" s="152">
        <v>36.590000000000003</v>
      </c>
    </row>
    <row r="95" spans="1:10" ht="45" customHeight="1">
      <c r="A95" s="150" t="s">
        <v>1376</v>
      </c>
      <c r="B95" s="150" t="s">
        <v>436</v>
      </c>
      <c r="C95" s="150" t="s">
        <v>177</v>
      </c>
      <c r="D95" s="150" t="s">
        <v>438</v>
      </c>
      <c r="E95" s="274" t="s">
        <v>1438</v>
      </c>
      <c r="F95" s="274"/>
      <c r="G95" s="150" t="s">
        <v>189</v>
      </c>
      <c r="H95" s="151">
        <v>5.4000000000000003E-3</v>
      </c>
      <c r="I95" s="152">
        <v>16.18</v>
      </c>
      <c r="J95" s="152">
        <v>0.08</v>
      </c>
    </row>
    <row r="96" spans="1:10" ht="45" customHeight="1">
      <c r="A96" s="150" t="s">
        <v>1376</v>
      </c>
      <c r="B96" s="150" t="s">
        <v>1441</v>
      </c>
      <c r="C96" s="150" t="s">
        <v>177</v>
      </c>
      <c r="D96" s="150" t="s">
        <v>1442</v>
      </c>
      <c r="E96" s="274" t="s">
        <v>1438</v>
      </c>
      <c r="F96" s="274"/>
      <c r="G96" s="150" t="s">
        <v>211</v>
      </c>
      <c r="H96" s="151">
        <v>2.3900000000000001E-2</v>
      </c>
      <c r="I96" s="152">
        <v>799.74</v>
      </c>
      <c r="J96" s="152">
        <v>19.11</v>
      </c>
    </row>
    <row r="97" spans="1:10" ht="45" customHeight="1">
      <c r="A97" s="150" t="s">
        <v>1376</v>
      </c>
      <c r="B97" s="150" t="s">
        <v>1446</v>
      </c>
      <c r="C97" s="150" t="s">
        <v>177</v>
      </c>
      <c r="D97" s="150" t="s">
        <v>1447</v>
      </c>
      <c r="E97" s="274" t="s">
        <v>1445</v>
      </c>
      <c r="F97" s="274"/>
      <c r="G97" s="150" t="s">
        <v>222</v>
      </c>
      <c r="H97" s="151">
        <v>1.7343999999999999</v>
      </c>
      <c r="I97" s="152">
        <v>8.9600000000000009</v>
      </c>
      <c r="J97" s="152">
        <v>15.54</v>
      </c>
    </row>
    <row r="98" spans="1:10" ht="45" customHeight="1">
      <c r="A98" s="150" t="s">
        <v>1376</v>
      </c>
      <c r="B98" s="150" t="s">
        <v>1443</v>
      </c>
      <c r="C98" s="150" t="s">
        <v>177</v>
      </c>
      <c r="D98" s="150" t="s">
        <v>1444</v>
      </c>
      <c r="E98" s="274" t="s">
        <v>1445</v>
      </c>
      <c r="F98" s="274"/>
      <c r="G98" s="150" t="s">
        <v>222</v>
      </c>
      <c r="H98" s="151">
        <v>0.53</v>
      </c>
      <c r="I98" s="152">
        <v>8.58</v>
      </c>
      <c r="J98" s="152">
        <v>4.54</v>
      </c>
    </row>
    <row r="99" spans="1:10" ht="45" customHeight="1">
      <c r="A99" s="150" t="s">
        <v>1376</v>
      </c>
      <c r="B99" s="150" t="s">
        <v>1450</v>
      </c>
      <c r="C99" s="150" t="s">
        <v>177</v>
      </c>
      <c r="D99" s="150" t="s">
        <v>1451</v>
      </c>
      <c r="E99" s="274" t="s">
        <v>1445</v>
      </c>
      <c r="F99" s="274"/>
      <c r="G99" s="150" t="s">
        <v>222</v>
      </c>
      <c r="H99" s="151">
        <v>1.4165000000000001</v>
      </c>
      <c r="I99" s="152">
        <v>2.65</v>
      </c>
      <c r="J99" s="152">
        <v>3.75</v>
      </c>
    </row>
    <row r="100" spans="1:10" ht="45" customHeight="1">
      <c r="A100" s="150" t="s">
        <v>1376</v>
      </c>
      <c r="B100" s="150" t="s">
        <v>927</v>
      </c>
      <c r="C100" s="150" t="s">
        <v>177</v>
      </c>
      <c r="D100" s="150" t="s">
        <v>1452</v>
      </c>
      <c r="E100" s="274" t="s">
        <v>1445</v>
      </c>
      <c r="F100" s="274"/>
      <c r="G100" s="150" t="s">
        <v>222</v>
      </c>
      <c r="H100" s="151">
        <v>3.4689000000000001</v>
      </c>
      <c r="I100" s="152">
        <v>3.9</v>
      </c>
      <c r="J100" s="152">
        <v>13.52</v>
      </c>
    </row>
    <row r="101" spans="1:10" ht="45" customHeight="1">
      <c r="A101" s="150" t="s">
        <v>1376</v>
      </c>
      <c r="B101" s="150" t="s">
        <v>958</v>
      </c>
      <c r="C101" s="150" t="s">
        <v>177</v>
      </c>
      <c r="D101" s="150" t="s">
        <v>1499</v>
      </c>
      <c r="E101" s="274" t="s">
        <v>1445</v>
      </c>
      <c r="F101" s="274"/>
      <c r="G101" s="150" t="s">
        <v>222</v>
      </c>
      <c r="H101" s="151">
        <v>2.0234999999999999</v>
      </c>
      <c r="I101" s="152">
        <v>6.44</v>
      </c>
      <c r="J101" s="152">
        <v>13.03</v>
      </c>
    </row>
    <row r="102" spans="1:10" ht="45" customHeight="1">
      <c r="A102" s="150" t="s">
        <v>1376</v>
      </c>
      <c r="B102" s="150" t="s">
        <v>1448</v>
      </c>
      <c r="C102" s="150" t="s">
        <v>177</v>
      </c>
      <c r="D102" s="150" t="s">
        <v>1449</v>
      </c>
      <c r="E102" s="274" t="s">
        <v>1445</v>
      </c>
      <c r="F102" s="274"/>
      <c r="G102" s="150" t="s">
        <v>185</v>
      </c>
      <c r="H102" s="151">
        <v>0.19270000000000001</v>
      </c>
      <c r="I102" s="152">
        <v>10.68</v>
      </c>
      <c r="J102" s="152">
        <v>2.0499999999999998</v>
      </c>
    </row>
    <row r="103" spans="1:10" ht="45" customHeight="1">
      <c r="A103" s="150" t="s">
        <v>1376</v>
      </c>
      <c r="B103" s="150" t="s">
        <v>916</v>
      </c>
      <c r="C103" s="150" t="s">
        <v>177</v>
      </c>
      <c r="D103" s="150" t="s">
        <v>1500</v>
      </c>
      <c r="E103" s="274" t="s">
        <v>1445</v>
      </c>
      <c r="F103" s="274"/>
      <c r="G103" s="150" t="s">
        <v>222</v>
      </c>
      <c r="H103" s="151">
        <v>0.19270000000000001</v>
      </c>
      <c r="I103" s="152">
        <v>16.13</v>
      </c>
      <c r="J103" s="152">
        <v>3.1</v>
      </c>
    </row>
    <row r="104" spans="1:10" ht="45" customHeight="1">
      <c r="A104" s="150" t="s">
        <v>1376</v>
      </c>
      <c r="B104" s="150" t="s">
        <v>1137</v>
      </c>
      <c r="C104" s="150" t="s">
        <v>177</v>
      </c>
      <c r="D104" s="150" t="s">
        <v>1139</v>
      </c>
      <c r="E104" s="274" t="s">
        <v>1445</v>
      </c>
      <c r="F104" s="274"/>
      <c r="G104" s="150" t="s">
        <v>185</v>
      </c>
      <c r="H104" s="151">
        <v>0.1734</v>
      </c>
      <c r="I104" s="152">
        <v>9.3800000000000008</v>
      </c>
      <c r="J104" s="152">
        <v>1.62</v>
      </c>
    </row>
    <row r="105" spans="1:10" ht="45" customHeight="1">
      <c r="A105" s="150" t="s">
        <v>1376</v>
      </c>
      <c r="B105" s="150" t="s">
        <v>1453</v>
      </c>
      <c r="C105" s="150" t="s">
        <v>177</v>
      </c>
      <c r="D105" s="150" t="s">
        <v>1454</v>
      </c>
      <c r="E105" s="274" t="s">
        <v>1445</v>
      </c>
      <c r="F105" s="274"/>
      <c r="G105" s="150" t="s">
        <v>185</v>
      </c>
      <c r="H105" s="151">
        <v>0.28910000000000002</v>
      </c>
      <c r="I105" s="152">
        <v>20.64</v>
      </c>
      <c r="J105" s="152">
        <v>5.96</v>
      </c>
    </row>
    <row r="106" spans="1:10" ht="45" customHeight="1">
      <c r="A106" s="150" t="s">
        <v>1376</v>
      </c>
      <c r="B106" s="150" t="s">
        <v>1501</v>
      </c>
      <c r="C106" s="150" t="s">
        <v>177</v>
      </c>
      <c r="D106" s="150" t="s">
        <v>1502</v>
      </c>
      <c r="E106" s="274" t="s">
        <v>1445</v>
      </c>
      <c r="F106" s="274"/>
      <c r="G106" s="150" t="s">
        <v>185</v>
      </c>
      <c r="H106" s="151">
        <v>5.7799999999999997E-2</v>
      </c>
      <c r="I106" s="152">
        <v>7.8</v>
      </c>
      <c r="J106" s="152">
        <v>0.45</v>
      </c>
    </row>
    <row r="107" spans="1:10" ht="45" customHeight="1">
      <c r="A107" s="150" t="s">
        <v>1376</v>
      </c>
      <c r="B107" s="150" t="s">
        <v>1503</v>
      </c>
      <c r="C107" s="150" t="s">
        <v>177</v>
      </c>
      <c r="D107" s="150" t="s">
        <v>1504</v>
      </c>
      <c r="E107" s="274" t="s">
        <v>1445</v>
      </c>
      <c r="F107" s="274"/>
      <c r="G107" s="150" t="s">
        <v>185</v>
      </c>
      <c r="H107" s="151">
        <v>1.9300000000000001E-2</v>
      </c>
      <c r="I107" s="152">
        <v>548.91</v>
      </c>
      <c r="J107" s="152">
        <v>10.59</v>
      </c>
    </row>
    <row r="108" spans="1:10" ht="45" customHeight="1">
      <c r="A108" s="150" t="s">
        <v>1376</v>
      </c>
      <c r="B108" s="150" t="s">
        <v>1455</v>
      </c>
      <c r="C108" s="150" t="s">
        <v>177</v>
      </c>
      <c r="D108" s="150" t="s">
        <v>1456</v>
      </c>
      <c r="E108" s="274" t="s">
        <v>1445</v>
      </c>
      <c r="F108" s="274"/>
      <c r="G108" s="150" t="s">
        <v>185</v>
      </c>
      <c r="H108" s="151">
        <v>0.13489999999999999</v>
      </c>
      <c r="I108" s="152">
        <v>13.85</v>
      </c>
      <c r="J108" s="152">
        <v>1.86</v>
      </c>
    </row>
    <row r="109" spans="1:10" ht="45" customHeight="1">
      <c r="A109" s="150" t="s">
        <v>1376</v>
      </c>
      <c r="B109" s="150" t="s">
        <v>1505</v>
      </c>
      <c r="C109" s="150" t="s">
        <v>177</v>
      </c>
      <c r="D109" s="150" t="s">
        <v>1506</v>
      </c>
      <c r="E109" s="274" t="s">
        <v>1445</v>
      </c>
      <c r="F109" s="274"/>
      <c r="G109" s="150" t="s">
        <v>185</v>
      </c>
      <c r="H109" s="151">
        <v>3.85E-2</v>
      </c>
      <c r="I109" s="152">
        <v>142.75</v>
      </c>
      <c r="J109" s="152">
        <v>5.49</v>
      </c>
    </row>
    <row r="110" spans="1:10" ht="45" customHeight="1">
      <c r="A110" s="150" t="s">
        <v>1376</v>
      </c>
      <c r="B110" s="150" t="s">
        <v>1459</v>
      </c>
      <c r="C110" s="150" t="s">
        <v>177</v>
      </c>
      <c r="D110" s="150" t="s">
        <v>1460</v>
      </c>
      <c r="E110" s="274" t="s">
        <v>1445</v>
      </c>
      <c r="F110" s="274"/>
      <c r="G110" s="150" t="s">
        <v>185</v>
      </c>
      <c r="H110" s="151">
        <v>0.1734</v>
      </c>
      <c r="I110" s="152">
        <v>27.96</v>
      </c>
      <c r="J110" s="152">
        <v>4.84</v>
      </c>
    </row>
    <row r="111" spans="1:10" ht="45" customHeight="1">
      <c r="A111" s="150" t="s">
        <v>1376</v>
      </c>
      <c r="B111" s="150" t="s">
        <v>1465</v>
      </c>
      <c r="C111" s="150" t="s">
        <v>177</v>
      </c>
      <c r="D111" s="150" t="s">
        <v>1466</v>
      </c>
      <c r="E111" s="274" t="s">
        <v>1445</v>
      </c>
      <c r="F111" s="274"/>
      <c r="G111" s="150" t="s">
        <v>185</v>
      </c>
      <c r="H111" s="151">
        <v>0.11559999999999999</v>
      </c>
      <c r="I111" s="152">
        <v>213.55</v>
      </c>
      <c r="J111" s="152">
        <v>24.68</v>
      </c>
    </row>
    <row r="112" spans="1:10" ht="45" customHeight="1">
      <c r="A112" s="150" t="s">
        <v>1376</v>
      </c>
      <c r="B112" s="150" t="s">
        <v>1461</v>
      </c>
      <c r="C112" s="150" t="s">
        <v>177</v>
      </c>
      <c r="D112" s="150" t="s">
        <v>1462</v>
      </c>
      <c r="E112" s="274" t="s">
        <v>1445</v>
      </c>
      <c r="F112" s="274"/>
      <c r="G112" s="150" t="s">
        <v>185</v>
      </c>
      <c r="H112" s="151">
        <v>7.7100000000000002E-2</v>
      </c>
      <c r="I112" s="152">
        <v>22.65</v>
      </c>
      <c r="J112" s="152">
        <v>1.74</v>
      </c>
    </row>
    <row r="113" spans="1:10" ht="45" customHeight="1">
      <c r="A113" s="150" t="s">
        <v>1376</v>
      </c>
      <c r="B113" s="150" t="s">
        <v>1507</v>
      </c>
      <c r="C113" s="150" t="s">
        <v>177</v>
      </c>
      <c r="D113" s="150" t="s">
        <v>1508</v>
      </c>
      <c r="E113" s="274" t="s">
        <v>1445</v>
      </c>
      <c r="F113" s="274"/>
      <c r="G113" s="150" t="s">
        <v>185</v>
      </c>
      <c r="H113" s="151">
        <v>0.13489999999999999</v>
      </c>
      <c r="I113" s="152">
        <v>37.93</v>
      </c>
      <c r="J113" s="152">
        <v>5.1100000000000003</v>
      </c>
    </row>
    <row r="114" spans="1:10" ht="45" customHeight="1">
      <c r="A114" s="150" t="s">
        <v>1376</v>
      </c>
      <c r="B114" s="150" t="s">
        <v>1509</v>
      </c>
      <c r="C114" s="150" t="s">
        <v>177</v>
      </c>
      <c r="D114" s="150" t="s">
        <v>1510</v>
      </c>
      <c r="E114" s="274" t="s">
        <v>1445</v>
      </c>
      <c r="F114" s="274"/>
      <c r="G114" s="150" t="s">
        <v>185</v>
      </c>
      <c r="H114" s="151">
        <v>0.1542</v>
      </c>
      <c r="I114" s="152">
        <v>36.409999999999997</v>
      </c>
      <c r="J114" s="152">
        <v>5.61</v>
      </c>
    </row>
    <row r="115" spans="1:10" ht="45" customHeight="1">
      <c r="A115" s="150" t="s">
        <v>1376</v>
      </c>
      <c r="B115" s="150" t="s">
        <v>1467</v>
      </c>
      <c r="C115" s="150" t="s">
        <v>177</v>
      </c>
      <c r="D115" s="150" t="s">
        <v>1468</v>
      </c>
      <c r="E115" s="274" t="s">
        <v>1445</v>
      </c>
      <c r="F115" s="274"/>
      <c r="G115" s="150" t="s">
        <v>185</v>
      </c>
      <c r="H115" s="151">
        <v>7.7100000000000002E-2</v>
      </c>
      <c r="I115" s="152">
        <v>180.11</v>
      </c>
      <c r="J115" s="152">
        <v>13.88</v>
      </c>
    </row>
    <row r="116" spans="1:10" ht="45" customHeight="1">
      <c r="A116" s="150" t="s">
        <v>1376</v>
      </c>
      <c r="B116" s="150" t="s">
        <v>1511</v>
      </c>
      <c r="C116" s="150" t="s">
        <v>177</v>
      </c>
      <c r="D116" s="150" t="s">
        <v>1512</v>
      </c>
      <c r="E116" s="274" t="s">
        <v>1445</v>
      </c>
      <c r="F116" s="274"/>
      <c r="G116" s="150" t="s">
        <v>185</v>
      </c>
      <c r="H116" s="151">
        <v>3.85E-2</v>
      </c>
      <c r="I116" s="152">
        <v>17.690000000000001</v>
      </c>
      <c r="J116" s="152">
        <v>0.68</v>
      </c>
    </row>
    <row r="117" spans="1:10" ht="45" customHeight="1">
      <c r="A117" s="150" t="s">
        <v>1376</v>
      </c>
      <c r="B117" s="150" t="s">
        <v>1469</v>
      </c>
      <c r="C117" s="150" t="s">
        <v>177</v>
      </c>
      <c r="D117" s="150" t="s">
        <v>1470</v>
      </c>
      <c r="E117" s="274" t="s">
        <v>1445</v>
      </c>
      <c r="F117" s="274"/>
      <c r="G117" s="150" t="s">
        <v>185</v>
      </c>
      <c r="H117" s="151">
        <v>3.85E-2</v>
      </c>
      <c r="I117" s="152">
        <v>16.45</v>
      </c>
      <c r="J117" s="152">
        <v>0.63</v>
      </c>
    </row>
    <row r="118" spans="1:10" ht="45" customHeight="1">
      <c r="A118" s="150" t="s">
        <v>1376</v>
      </c>
      <c r="B118" s="150" t="s">
        <v>693</v>
      </c>
      <c r="C118" s="150" t="s">
        <v>177</v>
      </c>
      <c r="D118" s="150" t="s">
        <v>695</v>
      </c>
      <c r="E118" s="274" t="s">
        <v>1473</v>
      </c>
      <c r="F118" s="274"/>
      <c r="G118" s="150" t="s">
        <v>222</v>
      </c>
      <c r="H118" s="151">
        <v>0.13880000000000001</v>
      </c>
      <c r="I118" s="152">
        <v>18.690000000000001</v>
      </c>
      <c r="J118" s="152">
        <v>2.59</v>
      </c>
    </row>
    <row r="119" spans="1:10" ht="45" customHeight="1">
      <c r="A119" s="150" t="s">
        <v>1376</v>
      </c>
      <c r="B119" s="150" t="s">
        <v>1513</v>
      </c>
      <c r="C119" s="150" t="s">
        <v>177</v>
      </c>
      <c r="D119" s="150" t="s">
        <v>1514</v>
      </c>
      <c r="E119" s="274" t="s">
        <v>1445</v>
      </c>
      <c r="F119" s="274"/>
      <c r="G119" s="150" t="s">
        <v>185</v>
      </c>
      <c r="H119" s="151">
        <v>3.85E-2</v>
      </c>
      <c r="I119" s="152">
        <v>67.709999999999994</v>
      </c>
      <c r="J119" s="152">
        <v>2.6</v>
      </c>
    </row>
    <row r="120" spans="1:10" ht="45" customHeight="1">
      <c r="A120" s="150" t="s">
        <v>1376</v>
      </c>
      <c r="B120" s="150" t="s">
        <v>1515</v>
      </c>
      <c r="C120" s="150" t="s">
        <v>177</v>
      </c>
      <c r="D120" s="150" t="s">
        <v>1516</v>
      </c>
      <c r="E120" s="274" t="s">
        <v>1517</v>
      </c>
      <c r="F120" s="274"/>
      <c r="G120" s="150" t="s">
        <v>222</v>
      </c>
      <c r="H120" s="151">
        <v>0.61670000000000003</v>
      </c>
      <c r="I120" s="152">
        <v>9.1300000000000008</v>
      </c>
      <c r="J120" s="152">
        <v>5.63</v>
      </c>
    </row>
    <row r="121" spans="1:10" ht="45" customHeight="1">
      <c r="A121" s="150" t="s">
        <v>1376</v>
      </c>
      <c r="B121" s="150" t="s">
        <v>1518</v>
      </c>
      <c r="C121" s="150" t="s">
        <v>177</v>
      </c>
      <c r="D121" s="150" t="s">
        <v>1519</v>
      </c>
      <c r="E121" s="274" t="s">
        <v>1517</v>
      </c>
      <c r="F121" s="274"/>
      <c r="G121" s="150" t="s">
        <v>185</v>
      </c>
      <c r="H121" s="151">
        <v>1.9300000000000001E-2</v>
      </c>
      <c r="I121" s="152">
        <v>46.04</v>
      </c>
      <c r="J121" s="152">
        <v>0.88</v>
      </c>
    </row>
    <row r="122" spans="1:10" ht="45" customHeight="1">
      <c r="A122" s="150" t="s">
        <v>1376</v>
      </c>
      <c r="B122" s="150" t="s">
        <v>690</v>
      </c>
      <c r="C122" s="150" t="s">
        <v>177</v>
      </c>
      <c r="D122" s="150" t="s">
        <v>692</v>
      </c>
      <c r="E122" s="274" t="s">
        <v>1473</v>
      </c>
      <c r="F122" s="274"/>
      <c r="G122" s="150" t="s">
        <v>222</v>
      </c>
      <c r="H122" s="151">
        <v>0.12529999999999999</v>
      </c>
      <c r="I122" s="152">
        <v>29.21</v>
      </c>
      <c r="J122" s="152">
        <v>3.66</v>
      </c>
    </row>
    <row r="123" spans="1:10" ht="45" customHeight="1">
      <c r="A123" s="150" t="s">
        <v>1376</v>
      </c>
      <c r="B123" s="150" t="s">
        <v>684</v>
      </c>
      <c r="C123" s="150" t="s">
        <v>177</v>
      </c>
      <c r="D123" s="150" t="s">
        <v>686</v>
      </c>
      <c r="E123" s="274" t="s">
        <v>1473</v>
      </c>
      <c r="F123" s="274"/>
      <c r="G123" s="150" t="s">
        <v>222</v>
      </c>
      <c r="H123" s="151">
        <v>0.1472</v>
      </c>
      <c r="I123" s="152">
        <v>56.38</v>
      </c>
      <c r="J123" s="152">
        <v>8.2899999999999991</v>
      </c>
    </row>
    <row r="124" spans="1:10" ht="45" customHeight="1">
      <c r="A124" s="150" t="s">
        <v>1376</v>
      </c>
      <c r="B124" s="150" t="s">
        <v>724</v>
      </c>
      <c r="C124" s="150" t="s">
        <v>177</v>
      </c>
      <c r="D124" s="150" t="s">
        <v>726</v>
      </c>
      <c r="E124" s="274" t="s">
        <v>1473</v>
      </c>
      <c r="F124" s="274"/>
      <c r="G124" s="150" t="s">
        <v>185</v>
      </c>
      <c r="H124" s="151">
        <v>7.7100000000000002E-2</v>
      </c>
      <c r="I124" s="152">
        <v>10.72</v>
      </c>
      <c r="J124" s="152">
        <v>0.82</v>
      </c>
    </row>
    <row r="125" spans="1:10" ht="45" customHeight="1">
      <c r="A125" s="150" t="s">
        <v>1376</v>
      </c>
      <c r="B125" s="150" t="s">
        <v>727</v>
      </c>
      <c r="C125" s="150" t="s">
        <v>177</v>
      </c>
      <c r="D125" s="150" t="s">
        <v>729</v>
      </c>
      <c r="E125" s="274" t="s">
        <v>1473</v>
      </c>
      <c r="F125" s="274"/>
      <c r="G125" s="150" t="s">
        <v>185</v>
      </c>
      <c r="H125" s="151">
        <v>1.9300000000000001E-2</v>
      </c>
      <c r="I125" s="152">
        <v>11.09</v>
      </c>
      <c r="J125" s="152">
        <v>0.21</v>
      </c>
    </row>
    <row r="126" spans="1:10" ht="45" customHeight="1">
      <c r="A126" s="150" t="s">
        <v>1376</v>
      </c>
      <c r="B126" s="150" t="s">
        <v>1520</v>
      </c>
      <c r="C126" s="150" t="s">
        <v>177</v>
      </c>
      <c r="D126" s="150" t="s">
        <v>1521</v>
      </c>
      <c r="E126" s="274" t="s">
        <v>1473</v>
      </c>
      <c r="F126" s="274"/>
      <c r="G126" s="150" t="s">
        <v>185</v>
      </c>
      <c r="H126" s="151">
        <v>5.7799999999999997E-2</v>
      </c>
      <c r="I126" s="152">
        <v>44.71</v>
      </c>
      <c r="J126" s="152">
        <v>2.58</v>
      </c>
    </row>
    <row r="127" spans="1:10" ht="45" customHeight="1">
      <c r="A127" s="150" t="s">
        <v>1376</v>
      </c>
      <c r="B127" s="150" t="s">
        <v>712</v>
      </c>
      <c r="C127" s="150" t="s">
        <v>177</v>
      </c>
      <c r="D127" s="150" t="s">
        <v>714</v>
      </c>
      <c r="E127" s="274" t="s">
        <v>1473</v>
      </c>
      <c r="F127" s="274"/>
      <c r="G127" s="150" t="s">
        <v>185</v>
      </c>
      <c r="H127" s="151">
        <v>5.7799999999999997E-2</v>
      </c>
      <c r="I127" s="152">
        <v>7.15</v>
      </c>
      <c r="J127" s="152">
        <v>0.41</v>
      </c>
    </row>
    <row r="128" spans="1:10" ht="45" customHeight="1">
      <c r="A128" s="150" t="s">
        <v>1376</v>
      </c>
      <c r="B128" s="150" t="s">
        <v>781</v>
      </c>
      <c r="C128" s="150" t="s">
        <v>177</v>
      </c>
      <c r="D128" s="150" t="s">
        <v>783</v>
      </c>
      <c r="E128" s="274" t="s">
        <v>1473</v>
      </c>
      <c r="F128" s="274"/>
      <c r="G128" s="150" t="s">
        <v>185</v>
      </c>
      <c r="H128" s="151">
        <v>3.85E-2</v>
      </c>
      <c r="I128" s="152">
        <v>44.9</v>
      </c>
      <c r="J128" s="152">
        <v>1.72</v>
      </c>
    </row>
    <row r="129" spans="1:10" ht="45" customHeight="1">
      <c r="A129" s="150" t="s">
        <v>1376</v>
      </c>
      <c r="B129" s="150" t="s">
        <v>778</v>
      </c>
      <c r="C129" s="150" t="s">
        <v>177</v>
      </c>
      <c r="D129" s="150" t="s">
        <v>780</v>
      </c>
      <c r="E129" s="274" t="s">
        <v>1473</v>
      </c>
      <c r="F129" s="274"/>
      <c r="G129" s="150" t="s">
        <v>185</v>
      </c>
      <c r="H129" s="151">
        <v>5.7799999999999997E-2</v>
      </c>
      <c r="I129" s="152">
        <v>21.74</v>
      </c>
      <c r="J129" s="152">
        <v>1.25</v>
      </c>
    </row>
    <row r="130" spans="1:10" ht="60" customHeight="1">
      <c r="A130" s="150" t="s">
        <v>1376</v>
      </c>
      <c r="B130" s="150" t="s">
        <v>1522</v>
      </c>
      <c r="C130" s="150" t="s">
        <v>177</v>
      </c>
      <c r="D130" s="150" t="s">
        <v>1523</v>
      </c>
      <c r="E130" s="274" t="s">
        <v>1473</v>
      </c>
      <c r="F130" s="274"/>
      <c r="G130" s="150" t="s">
        <v>185</v>
      </c>
      <c r="H130" s="151">
        <v>1.9300000000000001E-2</v>
      </c>
      <c r="I130" s="152">
        <v>391.08</v>
      </c>
      <c r="J130" s="152">
        <v>7.54</v>
      </c>
    </row>
    <row r="131" spans="1:10" ht="45" customHeight="1">
      <c r="A131" s="150" t="s">
        <v>1376</v>
      </c>
      <c r="B131" s="150" t="s">
        <v>1524</v>
      </c>
      <c r="C131" s="150" t="s">
        <v>177</v>
      </c>
      <c r="D131" s="150" t="s">
        <v>1525</v>
      </c>
      <c r="E131" s="274" t="s">
        <v>1473</v>
      </c>
      <c r="F131" s="274"/>
      <c r="G131" s="150" t="s">
        <v>185</v>
      </c>
      <c r="H131" s="151">
        <v>3.85E-2</v>
      </c>
      <c r="I131" s="152">
        <v>34.43</v>
      </c>
      <c r="J131" s="152">
        <v>1.32</v>
      </c>
    </row>
    <row r="132" spans="1:10" ht="45" customHeight="1">
      <c r="A132" s="150" t="s">
        <v>1376</v>
      </c>
      <c r="B132" s="150" t="s">
        <v>1526</v>
      </c>
      <c r="C132" s="150" t="s">
        <v>177</v>
      </c>
      <c r="D132" s="150" t="s">
        <v>1527</v>
      </c>
      <c r="E132" s="274" t="s">
        <v>1473</v>
      </c>
      <c r="F132" s="274"/>
      <c r="G132" s="150" t="s">
        <v>185</v>
      </c>
      <c r="H132" s="151">
        <v>3.85E-2</v>
      </c>
      <c r="I132" s="152">
        <v>451.81</v>
      </c>
      <c r="J132" s="152">
        <v>17.39</v>
      </c>
    </row>
    <row r="133" spans="1:10" ht="45" customHeight="1">
      <c r="A133" s="150" t="s">
        <v>1376</v>
      </c>
      <c r="B133" s="150" t="s">
        <v>1528</v>
      </c>
      <c r="C133" s="150" t="s">
        <v>177</v>
      </c>
      <c r="D133" s="150" t="s">
        <v>1529</v>
      </c>
      <c r="E133" s="274" t="s">
        <v>1473</v>
      </c>
      <c r="F133" s="274"/>
      <c r="G133" s="150" t="s">
        <v>185</v>
      </c>
      <c r="H133" s="151">
        <v>1.9300000000000001E-2</v>
      </c>
      <c r="I133" s="152">
        <v>369.88</v>
      </c>
      <c r="J133" s="152">
        <v>7.13</v>
      </c>
    </row>
    <row r="134" spans="1:10" ht="60" customHeight="1">
      <c r="A134" s="150" t="s">
        <v>1376</v>
      </c>
      <c r="B134" s="150" t="s">
        <v>1530</v>
      </c>
      <c r="C134" s="150" t="s">
        <v>177</v>
      </c>
      <c r="D134" s="150" t="s">
        <v>1531</v>
      </c>
      <c r="E134" s="274" t="s">
        <v>1473</v>
      </c>
      <c r="F134" s="274"/>
      <c r="G134" s="150" t="s">
        <v>185</v>
      </c>
      <c r="H134" s="151">
        <v>3.85E-2</v>
      </c>
      <c r="I134" s="152">
        <v>235.78</v>
      </c>
      <c r="J134" s="152">
        <v>9.07</v>
      </c>
    </row>
    <row r="135" spans="1:10" ht="45" customHeight="1">
      <c r="A135" s="150" t="s">
        <v>1376</v>
      </c>
      <c r="B135" s="150" t="s">
        <v>1532</v>
      </c>
      <c r="C135" s="150" t="s">
        <v>177</v>
      </c>
      <c r="D135" s="150" t="s">
        <v>1533</v>
      </c>
      <c r="E135" s="274" t="s">
        <v>1473</v>
      </c>
      <c r="F135" s="274"/>
      <c r="G135" s="150" t="s">
        <v>185</v>
      </c>
      <c r="H135" s="151">
        <v>9.64E-2</v>
      </c>
      <c r="I135" s="152">
        <v>118.54</v>
      </c>
      <c r="J135" s="152">
        <v>11.42</v>
      </c>
    </row>
    <row r="136" spans="1:10" ht="45" customHeight="1">
      <c r="A136" s="150" t="s">
        <v>1376</v>
      </c>
      <c r="B136" s="150" t="s">
        <v>672</v>
      </c>
      <c r="C136" s="150" t="s">
        <v>177</v>
      </c>
      <c r="D136" s="150" t="s">
        <v>674</v>
      </c>
      <c r="E136" s="274" t="s">
        <v>1473</v>
      </c>
      <c r="F136" s="274"/>
      <c r="G136" s="150" t="s">
        <v>222</v>
      </c>
      <c r="H136" s="151">
        <v>0.1002</v>
      </c>
      <c r="I136" s="152">
        <v>10.07</v>
      </c>
      <c r="J136" s="152">
        <v>1</v>
      </c>
    </row>
    <row r="137" spans="1:10" ht="45" customHeight="1">
      <c r="A137" s="150" t="s">
        <v>1376</v>
      </c>
      <c r="B137" s="150" t="s">
        <v>1534</v>
      </c>
      <c r="C137" s="150" t="s">
        <v>177</v>
      </c>
      <c r="D137" s="150" t="s">
        <v>1535</v>
      </c>
      <c r="E137" s="274" t="s">
        <v>1473</v>
      </c>
      <c r="F137" s="274"/>
      <c r="G137" s="150" t="s">
        <v>222</v>
      </c>
      <c r="H137" s="151">
        <v>0.1002</v>
      </c>
      <c r="I137" s="152">
        <v>10.54</v>
      </c>
      <c r="J137" s="152">
        <v>1.05</v>
      </c>
    </row>
    <row r="138" spans="1:10" ht="45" customHeight="1">
      <c r="A138" s="150" t="s">
        <v>1376</v>
      </c>
      <c r="B138" s="150" t="s">
        <v>1474</v>
      </c>
      <c r="C138" s="150" t="s">
        <v>177</v>
      </c>
      <c r="D138" s="150" t="s">
        <v>1475</v>
      </c>
      <c r="E138" s="274" t="s">
        <v>1473</v>
      </c>
      <c r="F138" s="274"/>
      <c r="G138" s="150" t="s">
        <v>222</v>
      </c>
      <c r="H138" s="151">
        <v>1.7343999999999999</v>
      </c>
      <c r="I138" s="152">
        <v>1.48</v>
      </c>
      <c r="J138" s="152">
        <v>2.56</v>
      </c>
    </row>
    <row r="139" spans="1:10" ht="60" customHeight="1">
      <c r="A139" s="150" t="s">
        <v>1376</v>
      </c>
      <c r="B139" s="150" t="s">
        <v>1471</v>
      </c>
      <c r="C139" s="150" t="s">
        <v>177</v>
      </c>
      <c r="D139" s="150" t="s">
        <v>1472</v>
      </c>
      <c r="E139" s="274" t="s">
        <v>1473</v>
      </c>
      <c r="F139" s="274"/>
      <c r="G139" s="150" t="s">
        <v>222</v>
      </c>
      <c r="H139" s="151">
        <v>0.53</v>
      </c>
      <c r="I139" s="152">
        <v>2.92</v>
      </c>
      <c r="J139" s="152">
        <v>1.54</v>
      </c>
    </row>
    <row r="140" spans="1:10" ht="45" customHeight="1">
      <c r="A140" s="150" t="s">
        <v>1376</v>
      </c>
      <c r="B140" s="150" t="s">
        <v>793</v>
      </c>
      <c r="C140" s="150" t="s">
        <v>177</v>
      </c>
      <c r="D140" s="150" t="s">
        <v>795</v>
      </c>
      <c r="E140" s="274" t="s">
        <v>1476</v>
      </c>
      <c r="F140" s="274"/>
      <c r="G140" s="150" t="s">
        <v>211</v>
      </c>
      <c r="H140" s="151">
        <v>2.3300000000000001E-2</v>
      </c>
      <c r="I140" s="152">
        <v>63.37</v>
      </c>
      <c r="J140" s="152">
        <v>1.47</v>
      </c>
    </row>
    <row r="141" spans="1:10" ht="45" customHeight="1">
      <c r="A141" s="150" t="s">
        <v>1376</v>
      </c>
      <c r="B141" s="150" t="s">
        <v>1300</v>
      </c>
      <c r="C141" s="150" t="s">
        <v>177</v>
      </c>
      <c r="D141" s="150" t="s">
        <v>1302</v>
      </c>
      <c r="E141" s="274" t="s">
        <v>1476</v>
      </c>
      <c r="F141" s="274"/>
      <c r="G141" s="150" t="s">
        <v>211</v>
      </c>
      <c r="H141" s="151">
        <v>6.0000000000000001E-3</v>
      </c>
      <c r="I141" s="152">
        <v>38.42</v>
      </c>
      <c r="J141" s="152">
        <v>0.23</v>
      </c>
    </row>
    <row r="142" spans="1:10" ht="45" customHeight="1">
      <c r="A142" s="150" t="s">
        <v>1376</v>
      </c>
      <c r="B142" s="150" t="s">
        <v>1536</v>
      </c>
      <c r="C142" s="150" t="s">
        <v>177</v>
      </c>
      <c r="D142" s="150" t="s">
        <v>1537</v>
      </c>
      <c r="E142" s="274" t="s">
        <v>1538</v>
      </c>
      <c r="F142" s="274"/>
      <c r="G142" s="150" t="s">
        <v>189</v>
      </c>
      <c r="H142" s="151">
        <v>0.1023</v>
      </c>
      <c r="I142" s="152">
        <v>76.599999999999994</v>
      </c>
      <c r="J142" s="152">
        <v>7.83</v>
      </c>
    </row>
    <row r="143" spans="1:10" ht="60" customHeight="1">
      <c r="A143" s="150" t="s">
        <v>1376</v>
      </c>
      <c r="B143" s="150" t="s">
        <v>1539</v>
      </c>
      <c r="C143" s="150" t="s">
        <v>177</v>
      </c>
      <c r="D143" s="150" t="s">
        <v>1540</v>
      </c>
      <c r="E143" s="274" t="s">
        <v>1541</v>
      </c>
      <c r="F143" s="274"/>
      <c r="G143" s="150" t="s">
        <v>189</v>
      </c>
      <c r="H143" s="151">
        <v>8.0600000000000005E-2</v>
      </c>
      <c r="I143" s="152">
        <v>47.69</v>
      </c>
      <c r="J143" s="152">
        <v>3.84</v>
      </c>
    </row>
    <row r="144" spans="1:10" ht="45" customHeight="1">
      <c r="A144" s="150" t="s">
        <v>1376</v>
      </c>
      <c r="B144" s="150" t="s">
        <v>500</v>
      </c>
      <c r="C144" s="150" t="s">
        <v>177</v>
      </c>
      <c r="D144" s="150" t="s">
        <v>502</v>
      </c>
      <c r="E144" s="274" t="s">
        <v>1477</v>
      </c>
      <c r="F144" s="274"/>
      <c r="G144" s="150" t="s">
        <v>189</v>
      </c>
      <c r="H144" s="151">
        <v>4.4976000000000003</v>
      </c>
      <c r="I144" s="152">
        <v>13.15</v>
      </c>
      <c r="J144" s="152">
        <v>59.14</v>
      </c>
    </row>
    <row r="145" spans="1:10" ht="45" customHeight="1">
      <c r="A145" s="150" t="s">
        <v>1376</v>
      </c>
      <c r="B145" s="150" t="s">
        <v>1542</v>
      </c>
      <c r="C145" s="150" t="s">
        <v>177</v>
      </c>
      <c r="D145" s="150" t="s">
        <v>1543</v>
      </c>
      <c r="E145" s="274" t="s">
        <v>1544</v>
      </c>
      <c r="F145" s="274"/>
      <c r="G145" s="150" t="s">
        <v>189</v>
      </c>
      <c r="H145" s="151">
        <v>0.20469999999999999</v>
      </c>
      <c r="I145" s="152">
        <v>10.07</v>
      </c>
      <c r="J145" s="152">
        <v>2.06</v>
      </c>
    </row>
    <row r="146" spans="1:10" ht="45" customHeight="1">
      <c r="A146" s="150" t="s">
        <v>1376</v>
      </c>
      <c r="B146" s="150" t="s">
        <v>1545</v>
      </c>
      <c r="C146" s="150" t="s">
        <v>177</v>
      </c>
      <c r="D146" s="150" t="s">
        <v>1546</v>
      </c>
      <c r="E146" s="274" t="s">
        <v>1544</v>
      </c>
      <c r="F146" s="274"/>
      <c r="G146" s="150" t="s">
        <v>189</v>
      </c>
      <c r="H146" s="151">
        <v>3.85E-2</v>
      </c>
      <c r="I146" s="152">
        <v>21.85</v>
      </c>
      <c r="J146" s="152">
        <v>0.84</v>
      </c>
    </row>
    <row r="147" spans="1:10" ht="60" customHeight="1">
      <c r="A147" s="150" t="s">
        <v>1376</v>
      </c>
      <c r="B147" s="150" t="s">
        <v>1547</v>
      </c>
      <c r="C147" s="150" t="s">
        <v>177</v>
      </c>
      <c r="D147" s="150" t="s">
        <v>1548</v>
      </c>
      <c r="E147" s="274" t="s">
        <v>1544</v>
      </c>
      <c r="F147" s="274"/>
      <c r="G147" s="150" t="s">
        <v>189</v>
      </c>
      <c r="H147" s="151">
        <v>0.20469999999999999</v>
      </c>
      <c r="I147" s="152">
        <v>31.06</v>
      </c>
      <c r="J147" s="152">
        <v>6.35</v>
      </c>
    </row>
    <row r="148" spans="1:10" ht="30" customHeight="1">
      <c r="A148" s="153" t="s">
        <v>1379</v>
      </c>
      <c r="B148" s="153" t="s">
        <v>1483</v>
      </c>
      <c r="C148" s="153" t="s">
        <v>177</v>
      </c>
      <c r="D148" s="153" t="s">
        <v>1484</v>
      </c>
      <c r="E148" s="275" t="s">
        <v>1482</v>
      </c>
      <c r="F148" s="275"/>
      <c r="G148" s="153" t="s">
        <v>185</v>
      </c>
      <c r="H148" s="154">
        <v>1.9300000000000001E-2</v>
      </c>
      <c r="I148" s="155">
        <v>181.75</v>
      </c>
      <c r="J148" s="155">
        <v>3.5</v>
      </c>
    </row>
    <row r="149" spans="1:10" ht="30" customHeight="1">
      <c r="A149" s="153" t="s">
        <v>1379</v>
      </c>
      <c r="B149" s="153" t="s">
        <v>1485</v>
      </c>
      <c r="C149" s="153" t="s">
        <v>177</v>
      </c>
      <c r="D149" s="153" t="s">
        <v>1486</v>
      </c>
      <c r="E149" s="275" t="s">
        <v>1482</v>
      </c>
      <c r="F149" s="275"/>
      <c r="G149" s="153" t="s">
        <v>185</v>
      </c>
      <c r="H149" s="154">
        <v>1.9300000000000001E-2</v>
      </c>
      <c r="I149" s="155">
        <v>175.76</v>
      </c>
      <c r="J149" s="155">
        <v>3.39</v>
      </c>
    </row>
    <row r="150" spans="1:10" ht="45" customHeight="1">
      <c r="A150" s="153" t="s">
        <v>1379</v>
      </c>
      <c r="B150" s="153" t="s">
        <v>1549</v>
      </c>
      <c r="C150" s="153" t="s">
        <v>177</v>
      </c>
      <c r="D150" s="153" t="s">
        <v>1550</v>
      </c>
      <c r="E150" s="275" t="s">
        <v>1482</v>
      </c>
      <c r="F150" s="275"/>
      <c r="G150" s="153" t="s">
        <v>1551</v>
      </c>
      <c r="H150" s="154">
        <v>5.7799999999999997E-2</v>
      </c>
      <c r="I150" s="155">
        <v>70</v>
      </c>
      <c r="J150" s="155">
        <v>4.04</v>
      </c>
    </row>
    <row r="151" spans="1:10" ht="60" customHeight="1">
      <c r="A151" s="153" t="s">
        <v>1379</v>
      </c>
      <c r="B151" s="153" t="s">
        <v>1552</v>
      </c>
      <c r="C151" s="153" t="s">
        <v>177</v>
      </c>
      <c r="D151" s="153" t="s">
        <v>1553</v>
      </c>
      <c r="E151" s="275" t="s">
        <v>1482</v>
      </c>
      <c r="F151" s="275"/>
      <c r="G151" s="153" t="s">
        <v>1551</v>
      </c>
      <c r="H151" s="154">
        <v>3.85E-2</v>
      </c>
      <c r="I151" s="155">
        <v>78.37</v>
      </c>
      <c r="J151" s="155">
        <v>3.01</v>
      </c>
    </row>
    <row r="152" spans="1:10" ht="30" customHeight="1">
      <c r="A152" s="153" t="s">
        <v>1379</v>
      </c>
      <c r="B152" s="153" t="s">
        <v>1489</v>
      </c>
      <c r="C152" s="153" t="s">
        <v>177</v>
      </c>
      <c r="D152" s="153" t="s">
        <v>1490</v>
      </c>
      <c r="E152" s="275" t="s">
        <v>1482</v>
      </c>
      <c r="F152" s="275"/>
      <c r="G152" s="153" t="s">
        <v>189</v>
      </c>
      <c r="H152" s="154">
        <v>0.99380000000000002</v>
      </c>
      <c r="I152" s="155">
        <v>104.1</v>
      </c>
      <c r="J152" s="155">
        <v>103.45</v>
      </c>
    </row>
    <row r="153" spans="1:10">
      <c r="A153" s="156"/>
      <c r="B153" s="156"/>
      <c r="C153" s="156"/>
      <c r="D153" s="156"/>
      <c r="E153" s="156" t="s">
        <v>1399</v>
      </c>
      <c r="F153" s="157">
        <v>153.54</v>
      </c>
      <c r="G153" s="156" t="s">
        <v>1400</v>
      </c>
      <c r="H153" s="157">
        <v>0</v>
      </c>
      <c r="I153" s="156" t="s">
        <v>1401</v>
      </c>
      <c r="J153" s="157">
        <v>153.54</v>
      </c>
    </row>
    <row r="154" spans="1:10" ht="30" customHeight="1">
      <c r="A154" s="156"/>
      <c r="B154" s="156"/>
      <c r="C154" s="156"/>
      <c r="D154" s="156"/>
      <c r="E154" s="156" t="s">
        <v>1402</v>
      </c>
      <c r="F154" s="157">
        <v>291.27</v>
      </c>
      <c r="G154" s="156"/>
      <c r="H154" s="276" t="s">
        <v>1403</v>
      </c>
      <c r="I154" s="276"/>
      <c r="J154" s="157">
        <v>1395.84</v>
      </c>
    </row>
    <row r="155" spans="1:10" ht="15.75">
      <c r="A155" s="144"/>
      <c r="B155" s="144"/>
      <c r="C155" s="144"/>
      <c r="D155" s="144"/>
      <c r="E155" s="144"/>
      <c r="F155" s="144"/>
      <c r="G155" s="144" t="s">
        <v>1404</v>
      </c>
      <c r="H155" s="158">
        <v>14.7</v>
      </c>
      <c r="I155" s="144" t="s">
        <v>1405</v>
      </c>
      <c r="J155" s="159">
        <v>20518.84</v>
      </c>
    </row>
    <row r="156" spans="1:10" ht="15.75">
      <c r="A156" s="147"/>
      <c r="B156" s="147"/>
      <c r="C156" s="147"/>
      <c r="D156" s="147"/>
      <c r="E156" s="147"/>
      <c r="F156" s="147"/>
      <c r="G156" s="147"/>
      <c r="H156" s="147"/>
      <c r="I156" s="147"/>
      <c r="J156" s="147"/>
    </row>
    <row r="157" spans="1:10" ht="15.75" customHeight="1">
      <c r="A157" s="144" t="s">
        <v>194</v>
      </c>
      <c r="B157" s="144" t="s">
        <v>165</v>
      </c>
      <c r="C157" s="144" t="s">
        <v>1367</v>
      </c>
      <c r="D157" s="144" t="s">
        <v>1368</v>
      </c>
      <c r="E157" s="271" t="s">
        <v>1369</v>
      </c>
      <c r="F157" s="271"/>
      <c r="G157" s="144" t="s">
        <v>1370</v>
      </c>
      <c r="H157" s="144" t="s">
        <v>1371</v>
      </c>
      <c r="I157" s="144" t="s">
        <v>1372</v>
      </c>
      <c r="J157" s="144" t="s">
        <v>1373</v>
      </c>
    </row>
    <row r="158" spans="1:10" ht="31.5" customHeight="1">
      <c r="A158" s="147" t="s">
        <v>1374</v>
      </c>
      <c r="B158" s="147" t="s">
        <v>193</v>
      </c>
      <c r="C158" s="147" t="s">
        <v>177</v>
      </c>
      <c r="D158" s="147" t="s">
        <v>195</v>
      </c>
      <c r="E158" s="273" t="s">
        <v>1406</v>
      </c>
      <c r="F158" s="273"/>
      <c r="G158" s="147" t="s">
        <v>189</v>
      </c>
      <c r="H158" s="148">
        <v>1</v>
      </c>
      <c r="I158" s="149">
        <v>968.78</v>
      </c>
      <c r="J158" s="149">
        <v>968.78</v>
      </c>
    </row>
    <row r="159" spans="1:10" ht="45" customHeight="1">
      <c r="A159" s="150" t="s">
        <v>1376</v>
      </c>
      <c r="B159" s="150" t="s">
        <v>1424</v>
      </c>
      <c r="C159" s="150" t="s">
        <v>177</v>
      </c>
      <c r="D159" s="150" t="s">
        <v>1425</v>
      </c>
      <c r="E159" s="274" t="s">
        <v>1406</v>
      </c>
      <c r="F159" s="274"/>
      <c r="G159" s="150" t="s">
        <v>189</v>
      </c>
      <c r="H159" s="151">
        <v>0.31819999999999998</v>
      </c>
      <c r="I159" s="152">
        <v>204.94</v>
      </c>
      <c r="J159" s="152">
        <v>65.209999999999994</v>
      </c>
    </row>
    <row r="160" spans="1:10" ht="45" customHeight="1">
      <c r="A160" s="150" t="s">
        <v>1376</v>
      </c>
      <c r="B160" s="150" t="s">
        <v>1418</v>
      </c>
      <c r="C160" s="150" t="s">
        <v>177</v>
      </c>
      <c r="D160" s="150" t="s">
        <v>1419</v>
      </c>
      <c r="E160" s="274" t="s">
        <v>1406</v>
      </c>
      <c r="F160" s="274"/>
      <c r="G160" s="150" t="s">
        <v>189</v>
      </c>
      <c r="H160" s="151">
        <v>8.3000000000000004E-2</v>
      </c>
      <c r="I160" s="152">
        <v>122.88</v>
      </c>
      <c r="J160" s="152">
        <v>10.19</v>
      </c>
    </row>
    <row r="161" spans="1:10" ht="45" customHeight="1">
      <c r="A161" s="150" t="s">
        <v>1376</v>
      </c>
      <c r="B161" s="150" t="s">
        <v>1422</v>
      </c>
      <c r="C161" s="150" t="s">
        <v>177</v>
      </c>
      <c r="D161" s="150" t="s">
        <v>1423</v>
      </c>
      <c r="E161" s="274" t="s">
        <v>1406</v>
      </c>
      <c r="F161" s="274"/>
      <c r="G161" s="150" t="s">
        <v>189</v>
      </c>
      <c r="H161" s="151">
        <v>0.40810000000000002</v>
      </c>
      <c r="I161" s="152">
        <v>163.16999999999999</v>
      </c>
      <c r="J161" s="152">
        <v>66.58</v>
      </c>
    </row>
    <row r="162" spans="1:10" ht="45" customHeight="1">
      <c r="A162" s="150" t="s">
        <v>1376</v>
      </c>
      <c r="B162" s="150" t="s">
        <v>1428</v>
      </c>
      <c r="C162" s="150" t="s">
        <v>177</v>
      </c>
      <c r="D162" s="150" t="s">
        <v>1429</v>
      </c>
      <c r="E162" s="274" t="s">
        <v>1406</v>
      </c>
      <c r="F162" s="274"/>
      <c r="G162" s="150" t="s">
        <v>189</v>
      </c>
      <c r="H162" s="151">
        <v>0.1011</v>
      </c>
      <c r="I162" s="152">
        <v>174.87</v>
      </c>
      <c r="J162" s="152">
        <v>17.670000000000002</v>
      </c>
    </row>
    <row r="163" spans="1:10" ht="45" customHeight="1">
      <c r="A163" s="150" t="s">
        <v>1376</v>
      </c>
      <c r="B163" s="150" t="s">
        <v>1420</v>
      </c>
      <c r="C163" s="150" t="s">
        <v>177</v>
      </c>
      <c r="D163" s="150" t="s">
        <v>1421</v>
      </c>
      <c r="E163" s="274" t="s">
        <v>1406</v>
      </c>
      <c r="F163" s="274"/>
      <c r="G163" s="150" t="s">
        <v>189</v>
      </c>
      <c r="H163" s="151">
        <v>9.5600000000000004E-2</v>
      </c>
      <c r="I163" s="152">
        <v>124.65</v>
      </c>
      <c r="J163" s="152">
        <v>11.91</v>
      </c>
    </row>
    <row r="164" spans="1:10" ht="45" customHeight="1">
      <c r="A164" s="150" t="s">
        <v>1376</v>
      </c>
      <c r="B164" s="150" t="s">
        <v>1426</v>
      </c>
      <c r="C164" s="150" t="s">
        <v>177</v>
      </c>
      <c r="D164" s="150" t="s">
        <v>1427</v>
      </c>
      <c r="E164" s="274" t="s">
        <v>1406</v>
      </c>
      <c r="F164" s="274"/>
      <c r="G164" s="150" t="s">
        <v>189</v>
      </c>
      <c r="H164" s="151">
        <v>0.12970000000000001</v>
      </c>
      <c r="I164" s="152">
        <v>142.27000000000001</v>
      </c>
      <c r="J164" s="152">
        <v>18.45</v>
      </c>
    </row>
    <row r="165" spans="1:10" ht="45" customHeight="1">
      <c r="A165" s="150" t="s">
        <v>1376</v>
      </c>
      <c r="B165" s="150" t="s">
        <v>1414</v>
      </c>
      <c r="C165" s="150" t="s">
        <v>177</v>
      </c>
      <c r="D165" s="150" t="s">
        <v>1415</v>
      </c>
      <c r="E165" s="274" t="s">
        <v>1406</v>
      </c>
      <c r="F165" s="274"/>
      <c r="G165" s="150" t="s">
        <v>189</v>
      </c>
      <c r="H165" s="151">
        <v>0.26119999999999999</v>
      </c>
      <c r="I165" s="152">
        <v>137.85</v>
      </c>
      <c r="J165" s="152">
        <v>36</v>
      </c>
    </row>
    <row r="166" spans="1:10" ht="45" customHeight="1">
      <c r="A166" s="150" t="s">
        <v>1376</v>
      </c>
      <c r="B166" s="150" t="s">
        <v>1416</v>
      </c>
      <c r="C166" s="150" t="s">
        <v>177</v>
      </c>
      <c r="D166" s="150" t="s">
        <v>1417</v>
      </c>
      <c r="E166" s="274" t="s">
        <v>1406</v>
      </c>
      <c r="F166" s="274"/>
      <c r="G166" s="150" t="s">
        <v>189</v>
      </c>
      <c r="H166" s="151">
        <v>0.30070000000000002</v>
      </c>
      <c r="I166" s="152">
        <v>140.33000000000001</v>
      </c>
      <c r="J166" s="152">
        <v>42.19</v>
      </c>
    </row>
    <row r="167" spans="1:10" ht="45" customHeight="1">
      <c r="A167" s="150" t="s">
        <v>1376</v>
      </c>
      <c r="B167" s="150" t="s">
        <v>1430</v>
      </c>
      <c r="C167" s="150" t="s">
        <v>177</v>
      </c>
      <c r="D167" s="150" t="s">
        <v>1431</v>
      </c>
      <c r="E167" s="274" t="s">
        <v>1432</v>
      </c>
      <c r="F167" s="274"/>
      <c r="G167" s="150" t="s">
        <v>189</v>
      </c>
      <c r="H167" s="151">
        <v>1.3566</v>
      </c>
      <c r="I167" s="152">
        <v>19.8</v>
      </c>
      <c r="J167" s="152">
        <v>26.86</v>
      </c>
    </row>
    <row r="168" spans="1:10" ht="45" customHeight="1">
      <c r="A168" s="150" t="s">
        <v>1376</v>
      </c>
      <c r="B168" s="150" t="s">
        <v>1433</v>
      </c>
      <c r="C168" s="150" t="s">
        <v>177</v>
      </c>
      <c r="D168" s="150" t="s">
        <v>1434</v>
      </c>
      <c r="E168" s="274" t="s">
        <v>1432</v>
      </c>
      <c r="F168" s="274"/>
      <c r="G168" s="150" t="s">
        <v>189</v>
      </c>
      <c r="H168" s="151">
        <v>1.3566</v>
      </c>
      <c r="I168" s="152">
        <v>51.17</v>
      </c>
      <c r="J168" s="152">
        <v>69.41</v>
      </c>
    </row>
    <row r="169" spans="1:10" ht="45" customHeight="1">
      <c r="A169" s="150" t="s">
        <v>1376</v>
      </c>
      <c r="B169" s="150" t="s">
        <v>1495</v>
      </c>
      <c r="C169" s="150" t="s">
        <v>177</v>
      </c>
      <c r="D169" s="150" t="s">
        <v>1496</v>
      </c>
      <c r="E169" s="274" t="s">
        <v>1437</v>
      </c>
      <c r="F169" s="274"/>
      <c r="G169" s="150" t="s">
        <v>185</v>
      </c>
      <c r="H169" s="151">
        <v>3.4799999999999998E-2</v>
      </c>
      <c r="I169" s="152">
        <v>321.54000000000002</v>
      </c>
      <c r="J169" s="152">
        <v>11.18</v>
      </c>
    </row>
    <row r="170" spans="1:10" ht="45" customHeight="1">
      <c r="A170" s="150" t="s">
        <v>1376</v>
      </c>
      <c r="B170" s="150" t="s">
        <v>1554</v>
      </c>
      <c r="C170" s="150" t="s">
        <v>177</v>
      </c>
      <c r="D170" s="150" t="s">
        <v>1555</v>
      </c>
      <c r="E170" s="274" t="s">
        <v>1437</v>
      </c>
      <c r="F170" s="274"/>
      <c r="G170" s="150" t="s">
        <v>185</v>
      </c>
      <c r="H170" s="151">
        <v>5.2200000000000003E-2</v>
      </c>
      <c r="I170" s="152">
        <v>99.02</v>
      </c>
      <c r="J170" s="152">
        <v>5.16</v>
      </c>
    </row>
    <row r="171" spans="1:10" ht="45" customHeight="1">
      <c r="A171" s="150" t="s">
        <v>1376</v>
      </c>
      <c r="B171" s="150" t="s">
        <v>1435</v>
      </c>
      <c r="C171" s="150" t="s">
        <v>177</v>
      </c>
      <c r="D171" s="150" t="s">
        <v>1436</v>
      </c>
      <c r="E171" s="274" t="s">
        <v>1437</v>
      </c>
      <c r="F171" s="274"/>
      <c r="G171" s="150" t="s">
        <v>189</v>
      </c>
      <c r="H171" s="151">
        <v>9.0499999999999997E-2</v>
      </c>
      <c r="I171" s="152">
        <v>777.53</v>
      </c>
      <c r="J171" s="152">
        <v>70.36</v>
      </c>
    </row>
    <row r="172" spans="1:10" ht="45" customHeight="1">
      <c r="A172" s="150" t="s">
        <v>1376</v>
      </c>
      <c r="B172" s="150" t="s">
        <v>1439</v>
      </c>
      <c r="C172" s="150" t="s">
        <v>177</v>
      </c>
      <c r="D172" s="150" t="s">
        <v>1440</v>
      </c>
      <c r="E172" s="274" t="s">
        <v>1438</v>
      </c>
      <c r="F172" s="274"/>
      <c r="G172" s="150" t="s">
        <v>189</v>
      </c>
      <c r="H172" s="151">
        <v>1.3328</v>
      </c>
      <c r="I172" s="152">
        <v>26.99</v>
      </c>
      <c r="J172" s="152">
        <v>35.97</v>
      </c>
    </row>
    <row r="173" spans="1:10" ht="45" customHeight="1">
      <c r="A173" s="150" t="s">
        <v>1376</v>
      </c>
      <c r="B173" s="150" t="s">
        <v>436</v>
      </c>
      <c r="C173" s="150" t="s">
        <v>177</v>
      </c>
      <c r="D173" s="150" t="s">
        <v>438</v>
      </c>
      <c r="E173" s="274" t="s">
        <v>1438</v>
      </c>
      <c r="F173" s="274"/>
      <c r="G173" s="150" t="s">
        <v>189</v>
      </c>
      <c r="H173" s="151">
        <v>6.4000000000000003E-3</v>
      </c>
      <c r="I173" s="152">
        <v>16.18</v>
      </c>
      <c r="J173" s="152">
        <v>0.1</v>
      </c>
    </row>
    <row r="174" spans="1:10" ht="45" customHeight="1">
      <c r="A174" s="150" t="s">
        <v>1376</v>
      </c>
      <c r="B174" s="150" t="s">
        <v>1441</v>
      </c>
      <c r="C174" s="150" t="s">
        <v>177</v>
      </c>
      <c r="D174" s="150" t="s">
        <v>1442</v>
      </c>
      <c r="E174" s="274" t="s">
        <v>1438</v>
      </c>
      <c r="F174" s="274"/>
      <c r="G174" s="150" t="s">
        <v>211</v>
      </c>
      <c r="H174" s="151">
        <v>2.86E-2</v>
      </c>
      <c r="I174" s="152">
        <v>799.74</v>
      </c>
      <c r="J174" s="152">
        <v>22.87</v>
      </c>
    </row>
    <row r="175" spans="1:10" ht="45" customHeight="1">
      <c r="A175" s="150" t="s">
        <v>1376</v>
      </c>
      <c r="B175" s="150" t="s">
        <v>1556</v>
      </c>
      <c r="C175" s="150" t="s">
        <v>177</v>
      </c>
      <c r="D175" s="150" t="s">
        <v>1557</v>
      </c>
      <c r="E175" s="274" t="s">
        <v>1445</v>
      </c>
      <c r="F175" s="274"/>
      <c r="G175" s="150" t="s">
        <v>185</v>
      </c>
      <c r="H175" s="151">
        <v>1.7399999999999999E-2</v>
      </c>
      <c r="I175" s="152">
        <v>8.6199999999999992</v>
      </c>
      <c r="J175" s="152">
        <v>0.14000000000000001</v>
      </c>
    </row>
    <row r="176" spans="1:10" ht="45" customHeight="1">
      <c r="A176" s="150" t="s">
        <v>1376</v>
      </c>
      <c r="B176" s="150" t="s">
        <v>1558</v>
      </c>
      <c r="C176" s="150" t="s">
        <v>177</v>
      </c>
      <c r="D176" s="150" t="s">
        <v>1559</v>
      </c>
      <c r="E176" s="274" t="s">
        <v>1445</v>
      </c>
      <c r="F176" s="274"/>
      <c r="G176" s="150" t="s">
        <v>185</v>
      </c>
      <c r="H176" s="151">
        <v>3.4799999999999998E-2</v>
      </c>
      <c r="I176" s="152">
        <v>6.17</v>
      </c>
      <c r="J176" s="152">
        <v>0.21</v>
      </c>
    </row>
    <row r="177" spans="1:10" ht="45" customHeight="1">
      <c r="A177" s="150" t="s">
        <v>1376</v>
      </c>
      <c r="B177" s="150" t="s">
        <v>1446</v>
      </c>
      <c r="C177" s="150" t="s">
        <v>177</v>
      </c>
      <c r="D177" s="150" t="s">
        <v>1447</v>
      </c>
      <c r="E177" s="274" t="s">
        <v>1445</v>
      </c>
      <c r="F177" s="274"/>
      <c r="G177" s="150" t="s">
        <v>222</v>
      </c>
      <c r="H177" s="151">
        <v>0.15659999999999999</v>
      </c>
      <c r="I177" s="152">
        <v>8.9600000000000009</v>
      </c>
      <c r="J177" s="152">
        <v>1.4</v>
      </c>
    </row>
    <row r="178" spans="1:10" ht="45" customHeight="1">
      <c r="A178" s="150" t="s">
        <v>1376</v>
      </c>
      <c r="B178" s="150" t="s">
        <v>1560</v>
      </c>
      <c r="C178" s="150" t="s">
        <v>177</v>
      </c>
      <c r="D178" s="150" t="s">
        <v>1561</v>
      </c>
      <c r="E178" s="274" t="s">
        <v>1445</v>
      </c>
      <c r="F178" s="274"/>
      <c r="G178" s="150" t="s">
        <v>185</v>
      </c>
      <c r="H178" s="151">
        <v>3.4799999999999998E-2</v>
      </c>
      <c r="I178" s="152">
        <v>5.16</v>
      </c>
      <c r="J178" s="152">
        <v>0.17</v>
      </c>
    </row>
    <row r="179" spans="1:10" ht="45" customHeight="1">
      <c r="A179" s="150" t="s">
        <v>1376</v>
      </c>
      <c r="B179" s="150" t="s">
        <v>1443</v>
      </c>
      <c r="C179" s="150" t="s">
        <v>177</v>
      </c>
      <c r="D179" s="150" t="s">
        <v>1444</v>
      </c>
      <c r="E179" s="274" t="s">
        <v>1445</v>
      </c>
      <c r="F179" s="274"/>
      <c r="G179" s="150" t="s">
        <v>222</v>
      </c>
      <c r="H179" s="151">
        <v>0.33069999999999999</v>
      </c>
      <c r="I179" s="152">
        <v>8.58</v>
      </c>
      <c r="J179" s="152">
        <v>2.83</v>
      </c>
    </row>
    <row r="180" spans="1:10" ht="45" customHeight="1">
      <c r="A180" s="150" t="s">
        <v>1376</v>
      </c>
      <c r="B180" s="150" t="s">
        <v>1450</v>
      </c>
      <c r="C180" s="150" t="s">
        <v>177</v>
      </c>
      <c r="D180" s="150" t="s">
        <v>1451</v>
      </c>
      <c r="E180" s="274" t="s">
        <v>1445</v>
      </c>
      <c r="F180" s="274"/>
      <c r="G180" s="150" t="s">
        <v>222</v>
      </c>
      <c r="H180" s="151">
        <v>1.2529999999999999</v>
      </c>
      <c r="I180" s="152">
        <v>2.65</v>
      </c>
      <c r="J180" s="152">
        <v>3.32</v>
      </c>
    </row>
    <row r="181" spans="1:10" ht="45" customHeight="1">
      <c r="A181" s="150" t="s">
        <v>1376</v>
      </c>
      <c r="B181" s="150" t="s">
        <v>927</v>
      </c>
      <c r="C181" s="150" t="s">
        <v>177</v>
      </c>
      <c r="D181" s="150" t="s">
        <v>1452</v>
      </c>
      <c r="E181" s="274" t="s">
        <v>1445</v>
      </c>
      <c r="F181" s="274"/>
      <c r="G181" s="150" t="s">
        <v>222</v>
      </c>
      <c r="H181" s="151">
        <v>0.46989999999999998</v>
      </c>
      <c r="I181" s="152">
        <v>3.9</v>
      </c>
      <c r="J181" s="152">
        <v>1.83</v>
      </c>
    </row>
    <row r="182" spans="1:10" ht="45" customHeight="1">
      <c r="A182" s="150" t="s">
        <v>1376</v>
      </c>
      <c r="B182" s="150" t="s">
        <v>958</v>
      </c>
      <c r="C182" s="150" t="s">
        <v>177</v>
      </c>
      <c r="D182" s="150" t="s">
        <v>1499</v>
      </c>
      <c r="E182" s="274" t="s">
        <v>1445</v>
      </c>
      <c r="F182" s="274"/>
      <c r="G182" s="150" t="s">
        <v>222</v>
      </c>
      <c r="H182" s="151">
        <v>1.0442</v>
      </c>
      <c r="I182" s="152">
        <v>6.44</v>
      </c>
      <c r="J182" s="152">
        <v>6.72</v>
      </c>
    </row>
    <row r="183" spans="1:10" ht="45" customHeight="1">
      <c r="A183" s="150" t="s">
        <v>1376</v>
      </c>
      <c r="B183" s="150" t="s">
        <v>1562</v>
      </c>
      <c r="C183" s="150" t="s">
        <v>177</v>
      </c>
      <c r="D183" s="150" t="s">
        <v>1563</v>
      </c>
      <c r="E183" s="274" t="s">
        <v>1445</v>
      </c>
      <c r="F183" s="274"/>
      <c r="G183" s="150" t="s">
        <v>222</v>
      </c>
      <c r="H183" s="151">
        <v>0.1305</v>
      </c>
      <c r="I183" s="152">
        <v>10.01</v>
      </c>
      <c r="J183" s="152">
        <v>1.3</v>
      </c>
    </row>
    <row r="184" spans="1:10" ht="45" customHeight="1">
      <c r="A184" s="150" t="s">
        <v>1376</v>
      </c>
      <c r="B184" s="150" t="s">
        <v>1564</v>
      </c>
      <c r="C184" s="150" t="s">
        <v>177</v>
      </c>
      <c r="D184" s="150" t="s">
        <v>1565</v>
      </c>
      <c r="E184" s="274" t="s">
        <v>1445</v>
      </c>
      <c r="F184" s="274"/>
      <c r="G184" s="150" t="s">
        <v>222</v>
      </c>
      <c r="H184" s="151">
        <v>2.6100000000000002E-2</v>
      </c>
      <c r="I184" s="152">
        <v>10.43</v>
      </c>
      <c r="J184" s="152">
        <v>0.27</v>
      </c>
    </row>
    <row r="185" spans="1:10" ht="45" customHeight="1">
      <c r="A185" s="150" t="s">
        <v>1376</v>
      </c>
      <c r="B185" s="150" t="s">
        <v>1448</v>
      </c>
      <c r="C185" s="150" t="s">
        <v>177</v>
      </c>
      <c r="D185" s="150" t="s">
        <v>1449</v>
      </c>
      <c r="E185" s="274" t="s">
        <v>1445</v>
      </c>
      <c r="F185" s="274"/>
      <c r="G185" s="150" t="s">
        <v>185</v>
      </c>
      <c r="H185" s="151">
        <v>6.9599999999999995E-2</v>
      </c>
      <c r="I185" s="152">
        <v>10.68</v>
      </c>
      <c r="J185" s="152">
        <v>0.74</v>
      </c>
    </row>
    <row r="186" spans="1:10" ht="45" customHeight="1">
      <c r="A186" s="150" t="s">
        <v>1376</v>
      </c>
      <c r="B186" s="150" t="s">
        <v>916</v>
      </c>
      <c r="C186" s="150" t="s">
        <v>177</v>
      </c>
      <c r="D186" s="150" t="s">
        <v>1500</v>
      </c>
      <c r="E186" s="274" t="s">
        <v>1445</v>
      </c>
      <c r="F186" s="274"/>
      <c r="G186" s="150" t="s">
        <v>222</v>
      </c>
      <c r="H186" s="151">
        <v>0.2611</v>
      </c>
      <c r="I186" s="152">
        <v>16.13</v>
      </c>
      <c r="J186" s="152">
        <v>4.21</v>
      </c>
    </row>
    <row r="187" spans="1:10" ht="45" customHeight="1">
      <c r="A187" s="150" t="s">
        <v>1376</v>
      </c>
      <c r="B187" s="150" t="s">
        <v>1137</v>
      </c>
      <c r="C187" s="150" t="s">
        <v>177</v>
      </c>
      <c r="D187" s="150" t="s">
        <v>1139</v>
      </c>
      <c r="E187" s="274" t="s">
        <v>1445</v>
      </c>
      <c r="F187" s="274"/>
      <c r="G187" s="150" t="s">
        <v>185</v>
      </c>
      <c r="H187" s="151">
        <v>0.13919999999999999</v>
      </c>
      <c r="I187" s="152">
        <v>9.3800000000000008</v>
      </c>
      <c r="J187" s="152">
        <v>1.3</v>
      </c>
    </row>
    <row r="188" spans="1:10" ht="45" customHeight="1">
      <c r="A188" s="150" t="s">
        <v>1376</v>
      </c>
      <c r="B188" s="150" t="s">
        <v>1002</v>
      </c>
      <c r="C188" s="150" t="s">
        <v>177</v>
      </c>
      <c r="D188" s="150" t="s">
        <v>1004</v>
      </c>
      <c r="E188" s="274" t="s">
        <v>1445</v>
      </c>
      <c r="F188" s="274"/>
      <c r="G188" s="150" t="s">
        <v>185</v>
      </c>
      <c r="H188" s="151">
        <v>1.7399999999999999E-2</v>
      </c>
      <c r="I188" s="152">
        <v>46.49</v>
      </c>
      <c r="J188" s="152">
        <v>0.8</v>
      </c>
    </row>
    <row r="189" spans="1:10" ht="45" customHeight="1">
      <c r="A189" s="150" t="s">
        <v>1376</v>
      </c>
      <c r="B189" s="150" t="s">
        <v>1453</v>
      </c>
      <c r="C189" s="150" t="s">
        <v>177</v>
      </c>
      <c r="D189" s="150" t="s">
        <v>1454</v>
      </c>
      <c r="E189" s="274" t="s">
        <v>1445</v>
      </c>
      <c r="F189" s="274"/>
      <c r="G189" s="150" t="s">
        <v>185</v>
      </c>
      <c r="H189" s="151">
        <v>1.7399999999999999E-2</v>
      </c>
      <c r="I189" s="152">
        <v>20.64</v>
      </c>
      <c r="J189" s="152">
        <v>0.35</v>
      </c>
    </row>
    <row r="190" spans="1:10" ht="45" customHeight="1">
      <c r="A190" s="150" t="s">
        <v>1376</v>
      </c>
      <c r="B190" s="150" t="s">
        <v>999</v>
      </c>
      <c r="C190" s="150" t="s">
        <v>177</v>
      </c>
      <c r="D190" s="150" t="s">
        <v>1001</v>
      </c>
      <c r="E190" s="274" t="s">
        <v>1445</v>
      </c>
      <c r="F190" s="274"/>
      <c r="G190" s="150" t="s">
        <v>185</v>
      </c>
      <c r="H190" s="151">
        <v>1.7399999999999999E-2</v>
      </c>
      <c r="I190" s="152">
        <v>33.94</v>
      </c>
      <c r="J190" s="152">
        <v>0.59</v>
      </c>
    </row>
    <row r="191" spans="1:10" ht="45" customHeight="1">
      <c r="A191" s="150" t="s">
        <v>1376</v>
      </c>
      <c r="B191" s="150" t="s">
        <v>1455</v>
      </c>
      <c r="C191" s="150" t="s">
        <v>177</v>
      </c>
      <c r="D191" s="150" t="s">
        <v>1456</v>
      </c>
      <c r="E191" s="274" t="s">
        <v>1445</v>
      </c>
      <c r="F191" s="274"/>
      <c r="G191" s="150" t="s">
        <v>185</v>
      </c>
      <c r="H191" s="151">
        <v>5.2200000000000003E-2</v>
      </c>
      <c r="I191" s="152">
        <v>13.85</v>
      </c>
      <c r="J191" s="152">
        <v>0.72</v>
      </c>
    </row>
    <row r="192" spans="1:10" ht="45" customHeight="1">
      <c r="A192" s="150" t="s">
        <v>1376</v>
      </c>
      <c r="B192" s="150" t="s">
        <v>1505</v>
      </c>
      <c r="C192" s="150" t="s">
        <v>177</v>
      </c>
      <c r="D192" s="150" t="s">
        <v>1506</v>
      </c>
      <c r="E192" s="274" t="s">
        <v>1445</v>
      </c>
      <c r="F192" s="274"/>
      <c r="G192" s="150" t="s">
        <v>185</v>
      </c>
      <c r="H192" s="151">
        <v>5.2200000000000003E-2</v>
      </c>
      <c r="I192" s="152">
        <v>142.75</v>
      </c>
      <c r="J192" s="152">
        <v>7.45</v>
      </c>
    </row>
    <row r="193" spans="1:10" ht="45" customHeight="1">
      <c r="A193" s="150" t="s">
        <v>1376</v>
      </c>
      <c r="B193" s="150" t="s">
        <v>1457</v>
      </c>
      <c r="C193" s="150" t="s">
        <v>177</v>
      </c>
      <c r="D193" s="150" t="s">
        <v>1458</v>
      </c>
      <c r="E193" s="274" t="s">
        <v>1445</v>
      </c>
      <c r="F193" s="274"/>
      <c r="G193" s="150" t="s">
        <v>185</v>
      </c>
      <c r="H193" s="151">
        <v>1.7399999999999999E-2</v>
      </c>
      <c r="I193" s="152">
        <v>69.709999999999994</v>
      </c>
      <c r="J193" s="152">
        <v>1.21</v>
      </c>
    </row>
    <row r="194" spans="1:10" ht="45" customHeight="1">
      <c r="A194" s="150" t="s">
        <v>1376</v>
      </c>
      <c r="B194" s="150" t="s">
        <v>1459</v>
      </c>
      <c r="C194" s="150" t="s">
        <v>177</v>
      </c>
      <c r="D194" s="150" t="s">
        <v>1460</v>
      </c>
      <c r="E194" s="274" t="s">
        <v>1445</v>
      </c>
      <c r="F194" s="274"/>
      <c r="G194" s="150" t="s">
        <v>185</v>
      </c>
      <c r="H194" s="151">
        <v>0.10440000000000001</v>
      </c>
      <c r="I194" s="152">
        <v>27.96</v>
      </c>
      <c r="J194" s="152">
        <v>2.91</v>
      </c>
    </row>
    <row r="195" spans="1:10" ht="45" customHeight="1">
      <c r="A195" s="150" t="s">
        <v>1376</v>
      </c>
      <c r="B195" s="150" t="s">
        <v>1465</v>
      </c>
      <c r="C195" s="150" t="s">
        <v>177</v>
      </c>
      <c r="D195" s="150" t="s">
        <v>1466</v>
      </c>
      <c r="E195" s="274" t="s">
        <v>1445</v>
      </c>
      <c r="F195" s="274"/>
      <c r="G195" s="150" t="s">
        <v>185</v>
      </c>
      <c r="H195" s="151">
        <v>0.13919999999999999</v>
      </c>
      <c r="I195" s="152">
        <v>213.55</v>
      </c>
      <c r="J195" s="152">
        <v>29.72</v>
      </c>
    </row>
    <row r="196" spans="1:10" ht="45" customHeight="1">
      <c r="A196" s="150" t="s">
        <v>1376</v>
      </c>
      <c r="B196" s="150" t="s">
        <v>1461</v>
      </c>
      <c r="C196" s="150" t="s">
        <v>177</v>
      </c>
      <c r="D196" s="150" t="s">
        <v>1462</v>
      </c>
      <c r="E196" s="274" t="s">
        <v>1445</v>
      </c>
      <c r="F196" s="274"/>
      <c r="G196" s="150" t="s">
        <v>185</v>
      </c>
      <c r="H196" s="151">
        <v>3.4799999999999998E-2</v>
      </c>
      <c r="I196" s="152">
        <v>22.65</v>
      </c>
      <c r="J196" s="152">
        <v>0.78</v>
      </c>
    </row>
    <row r="197" spans="1:10" ht="45" customHeight="1">
      <c r="A197" s="150" t="s">
        <v>1376</v>
      </c>
      <c r="B197" s="150" t="s">
        <v>693</v>
      </c>
      <c r="C197" s="150" t="s">
        <v>177</v>
      </c>
      <c r="D197" s="150" t="s">
        <v>695</v>
      </c>
      <c r="E197" s="274" t="s">
        <v>1473</v>
      </c>
      <c r="F197" s="274"/>
      <c r="G197" s="150" t="s">
        <v>222</v>
      </c>
      <c r="H197" s="151">
        <v>0.16309999999999999</v>
      </c>
      <c r="I197" s="152">
        <v>18.690000000000001</v>
      </c>
      <c r="J197" s="152">
        <v>3.04</v>
      </c>
    </row>
    <row r="198" spans="1:10" ht="45" customHeight="1">
      <c r="A198" s="150" t="s">
        <v>1376</v>
      </c>
      <c r="B198" s="150" t="s">
        <v>1513</v>
      </c>
      <c r="C198" s="150" t="s">
        <v>177</v>
      </c>
      <c r="D198" s="150" t="s">
        <v>1514</v>
      </c>
      <c r="E198" s="274" t="s">
        <v>1445</v>
      </c>
      <c r="F198" s="274"/>
      <c r="G198" s="150" t="s">
        <v>185</v>
      </c>
      <c r="H198" s="151">
        <v>5.2200000000000003E-2</v>
      </c>
      <c r="I198" s="152">
        <v>67.709999999999994</v>
      </c>
      <c r="J198" s="152">
        <v>3.53</v>
      </c>
    </row>
    <row r="199" spans="1:10" ht="45" customHeight="1">
      <c r="A199" s="150" t="s">
        <v>1376</v>
      </c>
      <c r="B199" s="150" t="s">
        <v>690</v>
      </c>
      <c r="C199" s="150" t="s">
        <v>177</v>
      </c>
      <c r="D199" s="150" t="s">
        <v>692</v>
      </c>
      <c r="E199" s="274" t="s">
        <v>1473</v>
      </c>
      <c r="F199" s="274"/>
      <c r="G199" s="150" t="s">
        <v>222</v>
      </c>
      <c r="H199" s="151">
        <v>0.2235</v>
      </c>
      <c r="I199" s="152">
        <v>29.21</v>
      </c>
      <c r="J199" s="152">
        <v>6.52</v>
      </c>
    </row>
    <row r="200" spans="1:10" ht="45" customHeight="1">
      <c r="A200" s="150" t="s">
        <v>1376</v>
      </c>
      <c r="B200" s="150" t="s">
        <v>684</v>
      </c>
      <c r="C200" s="150" t="s">
        <v>177</v>
      </c>
      <c r="D200" s="150" t="s">
        <v>686</v>
      </c>
      <c r="E200" s="274" t="s">
        <v>1473</v>
      </c>
      <c r="F200" s="274"/>
      <c r="G200" s="150" t="s">
        <v>222</v>
      </c>
      <c r="H200" s="151">
        <v>4.7E-2</v>
      </c>
      <c r="I200" s="152">
        <v>56.38</v>
      </c>
      <c r="J200" s="152">
        <v>2.64</v>
      </c>
    </row>
    <row r="201" spans="1:10" ht="45" customHeight="1">
      <c r="A201" s="150" t="s">
        <v>1376</v>
      </c>
      <c r="B201" s="150" t="s">
        <v>724</v>
      </c>
      <c r="C201" s="150" t="s">
        <v>177</v>
      </c>
      <c r="D201" s="150" t="s">
        <v>726</v>
      </c>
      <c r="E201" s="274" t="s">
        <v>1473</v>
      </c>
      <c r="F201" s="274"/>
      <c r="G201" s="150" t="s">
        <v>185</v>
      </c>
      <c r="H201" s="151">
        <v>0.17399999999999999</v>
      </c>
      <c r="I201" s="152">
        <v>10.72</v>
      </c>
      <c r="J201" s="152">
        <v>1.86</v>
      </c>
    </row>
    <row r="202" spans="1:10" ht="45" customHeight="1">
      <c r="A202" s="150" t="s">
        <v>1376</v>
      </c>
      <c r="B202" s="150" t="s">
        <v>727</v>
      </c>
      <c r="C202" s="150" t="s">
        <v>177</v>
      </c>
      <c r="D202" s="150" t="s">
        <v>729</v>
      </c>
      <c r="E202" s="274" t="s">
        <v>1473</v>
      </c>
      <c r="F202" s="274"/>
      <c r="G202" s="150" t="s">
        <v>185</v>
      </c>
      <c r="H202" s="151">
        <v>1.7399999999999999E-2</v>
      </c>
      <c r="I202" s="152">
        <v>11.09</v>
      </c>
      <c r="J202" s="152">
        <v>0.19</v>
      </c>
    </row>
    <row r="203" spans="1:10" ht="45" customHeight="1">
      <c r="A203" s="150" t="s">
        <v>1376</v>
      </c>
      <c r="B203" s="150" t="s">
        <v>1520</v>
      </c>
      <c r="C203" s="150" t="s">
        <v>177</v>
      </c>
      <c r="D203" s="150" t="s">
        <v>1521</v>
      </c>
      <c r="E203" s="274" t="s">
        <v>1473</v>
      </c>
      <c r="F203" s="274"/>
      <c r="G203" s="150" t="s">
        <v>185</v>
      </c>
      <c r="H203" s="151">
        <v>5.2200000000000003E-2</v>
      </c>
      <c r="I203" s="152">
        <v>44.71</v>
      </c>
      <c r="J203" s="152">
        <v>2.33</v>
      </c>
    </row>
    <row r="204" spans="1:10" ht="45" customHeight="1">
      <c r="A204" s="150" t="s">
        <v>1376</v>
      </c>
      <c r="B204" s="150" t="s">
        <v>778</v>
      </c>
      <c r="C204" s="150" t="s">
        <v>177</v>
      </c>
      <c r="D204" s="150" t="s">
        <v>780</v>
      </c>
      <c r="E204" s="274" t="s">
        <v>1473</v>
      </c>
      <c r="F204" s="274"/>
      <c r="G204" s="150" t="s">
        <v>185</v>
      </c>
      <c r="H204" s="151">
        <v>1.7399999999999999E-2</v>
      </c>
      <c r="I204" s="152">
        <v>21.74</v>
      </c>
      <c r="J204" s="152">
        <v>0.37</v>
      </c>
    </row>
    <row r="205" spans="1:10" ht="45" customHeight="1">
      <c r="A205" s="150" t="s">
        <v>1376</v>
      </c>
      <c r="B205" s="150" t="s">
        <v>1566</v>
      </c>
      <c r="C205" s="150" t="s">
        <v>177</v>
      </c>
      <c r="D205" s="150" t="s">
        <v>1567</v>
      </c>
      <c r="E205" s="274" t="s">
        <v>1473</v>
      </c>
      <c r="F205" s="274"/>
      <c r="G205" s="150" t="s">
        <v>185</v>
      </c>
      <c r="H205" s="151">
        <v>6.9599999999999995E-2</v>
      </c>
      <c r="I205" s="152">
        <v>14.98</v>
      </c>
      <c r="J205" s="152">
        <v>1.04</v>
      </c>
    </row>
    <row r="206" spans="1:10" ht="45" customHeight="1">
      <c r="A206" s="150" t="s">
        <v>1376</v>
      </c>
      <c r="B206" s="150" t="s">
        <v>485</v>
      </c>
      <c r="C206" s="150" t="s">
        <v>177</v>
      </c>
      <c r="D206" s="150" t="s">
        <v>487</v>
      </c>
      <c r="E206" s="274" t="s">
        <v>1473</v>
      </c>
      <c r="F206" s="274"/>
      <c r="G206" s="150" t="s">
        <v>185</v>
      </c>
      <c r="H206" s="151">
        <v>6.9599999999999995E-2</v>
      </c>
      <c r="I206" s="152">
        <v>88.68</v>
      </c>
      <c r="J206" s="152">
        <v>6.17</v>
      </c>
    </row>
    <row r="207" spans="1:10" ht="45" customHeight="1">
      <c r="A207" s="150" t="s">
        <v>1376</v>
      </c>
      <c r="B207" s="150" t="s">
        <v>1526</v>
      </c>
      <c r="C207" s="150" t="s">
        <v>177</v>
      </c>
      <c r="D207" s="150" t="s">
        <v>1527</v>
      </c>
      <c r="E207" s="274" t="s">
        <v>1473</v>
      </c>
      <c r="F207" s="274"/>
      <c r="G207" s="150" t="s">
        <v>185</v>
      </c>
      <c r="H207" s="151">
        <v>5.2200000000000003E-2</v>
      </c>
      <c r="I207" s="152">
        <v>451.81</v>
      </c>
      <c r="J207" s="152">
        <v>23.58</v>
      </c>
    </row>
    <row r="208" spans="1:10" ht="45" customHeight="1">
      <c r="A208" s="150" t="s">
        <v>1376</v>
      </c>
      <c r="B208" s="150" t="s">
        <v>1528</v>
      </c>
      <c r="C208" s="150" t="s">
        <v>177</v>
      </c>
      <c r="D208" s="150" t="s">
        <v>1529</v>
      </c>
      <c r="E208" s="274" t="s">
        <v>1473</v>
      </c>
      <c r="F208" s="274"/>
      <c r="G208" s="150" t="s">
        <v>185</v>
      </c>
      <c r="H208" s="151">
        <v>3.4799999999999998E-2</v>
      </c>
      <c r="I208" s="152">
        <v>369.88</v>
      </c>
      <c r="J208" s="152">
        <v>12.87</v>
      </c>
    </row>
    <row r="209" spans="1:10" ht="60" customHeight="1">
      <c r="A209" s="150" t="s">
        <v>1376</v>
      </c>
      <c r="B209" s="150" t="s">
        <v>1530</v>
      </c>
      <c r="C209" s="150" t="s">
        <v>177</v>
      </c>
      <c r="D209" s="150" t="s">
        <v>1531</v>
      </c>
      <c r="E209" s="274" t="s">
        <v>1473</v>
      </c>
      <c r="F209" s="274"/>
      <c r="G209" s="150" t="s">
        <v>185</v>
      </c>
      <c r="H209" s="151">
        <v>5.2200000000000003E-2</v>
      </c>
      <c r="I209" s="152">
        <v>235.78</v>
      </c>
      <c r="J209" s="152">
        <v>12.3</v>
      </c>
    </row>
    <row r="210" spans="1:10" ht="45" customHeight="1">
      <c r="A210" s="150" t="s">
        <v>1376</v>
      </c>
      <c r="B210" s="150" t="s">
        <v>1568</v>
      </c>
      <c r="C210" s="150" t="s">
        <v>177</v>
      </c>
      <c r="D210" s="150" t="s">
        <v>1569</v>
      </c>
      <c r="E210" s="274" t="s">
        <v>1473</v>
      </c>
      <c r="F210" s="274"/>
      <c r="G210" s="150" t="s">
        <v>185</v>
      </c>
      <c r="H210" s="151">
        <v>6.9599999999999995E-2</v>
      </c>
      <c r="I210" s="152">
        <v>42.05</v>
      </c>
      <c r="J210" s="152">
        <v>2.92</v>
      </c>
    </row>
    <row r="211" spans="1:10" ht="45" customHeight="1">
      <c r="A211" s="150" t="s">
        <v>1376</v>
      </c>
      <c r="B211" s="150" t="s">
        <v>1532</v>
      </c>
      <c r="C211" s="150" t="s">
        <v>177</v>
      </c>
      <c r="D211" s="150" t="s">
        <v>1533</v>
      </c>
      <c r="E211" s="274" t="s">
        <v>1473</v>
      </c>
      <c r="F211" s="274"/>
      <c r="G211" s="150" t="s">
        <v>185</v>
      </c>
      <c r="H211" s="151">
        <v>0.17399999999999999</v>
      </c>
      <c r="I211" s="152">
        <v>118.54</v>
      </c>
      <c r="J211" s="152">
        <v>20.62</v>
      </c>
    </row>
    <row r="212" spans="1:10" ht="45" customHeight="1">
      <c r="A212" s="150" t="s">
        <v>1376</v>
      </c>
      <c r="B212" s="150" t="s">
        <v>672</v>
      </c>
      <c r="C212" s="150" t="s">
        <v>177</v>
      </c>
      <c r="D212" s="150" t="s">
        <v>674</v>
      </c>
      <c r="E212" s="274" t="s">
        <v>1473</v>
      </c>
      <c r="F212" s="274"/>
      <c r="G212" s="150" t="s">
        <v>222</v>
      </c>
      <c r="H212" s="151">
        <v>7.22E-2</v>
      </c>
      <c r="I212" s="152">
        <v>10.07</v>
      </c>
      <c r="J212" s="152">
        <v>0.72</v>
      </c>
    </row>
    <row r="213" spans="1:10" ht="45" customHeight="1">
      <c r="A213" s="150" t="s">
        <v>1376</v>
      </c>
      <c r="B213" s="150" t="s">
        <v>1534</v>
      </c>
      <c r="C213" s="150" t="s">
        <v>177</v>
      </c>
      <c r="D213" s="150" t="s">
        <v>1535</v>
      </c>
      <c r="E213" s="274" t="s">
        <v>1473</v>
      </c>
      <c r="F213" s="274"/>
      <c r="G213" s="150" t="s">
        <v>222</v>
      </c>
      <c r="H213" s="151">
        <v>7.22E-2</v>
      </c>
      <c r="I213" s="152">
        <v>10.54</v>
      </c>
      <c r="J213" s="152">
        <v>0.76</v>
      </c>
    </row>
    <row r="214" spans="1:10" ht="45" customHeight="1">
      <c r="A214" s="150" t="s">
        <v>1376</v>
      </c>
      <c r="B214" s="150" t="s">
        <v>1474</v>
      </c>
      <c r="C214" s="150" t="s">
        <v>177</v>
      </c>
      <c r="D214" s="150" t="s">
        <v>1475</v>
      </c>
      <c r="E214" s="274" t="s">
        <v>1473</v>
      </c>
      <c r="F214" s="274"/>
      <c r="G214" s="150" t="s">
        <v>222</v>
      </c>
      <c r="H214" s="151">
        <v>0.1827</v>
      </c>
      <c r="I214" s="152">
        <v>1.48</v>
      </c>
      <c r="J214" s="152">
        <v>0.27</v>
      </c>
    </row>
    <row r="215" spans="1:10" ht="60" customHeight="1">
      <c r="A215" s="150" t="s">
        <v>1376</v>
      </c>
      <c r="B215" s="150" t="s">
        <v>1471</v>
      </c>
      <c r="C215" s="150" t="s">
        <v>177</v>
      </c>
      <c r="D215" s="150" t="s">
        <v>1472</v>
      </c>
      <c r="E215" s="274" t="s">
        <v>1473</v>
      </c>
      <c r="F215" s="274"/>
      <c r="G215" s="150" t="s">
        <v>222</v>
      </c>
      <c r="H215" s="151">
        <v>0.4612</v>
      </c>
      <c r="I215" s="152">
        <v>2.92</v>
      </c>
      <c r="J215" s="152">
        <v>1.34</v>
      </c>
    </row>
    <row r="216" spans="1:10" ht="45" customHeight="1">
      <c r="A216" s="150" t="s">
        <v>1376</v>
      </c>
      <c r="B216" s="150" t="s">
        <v>793</v>
      </c>
      <c r="C216" s="150" t="s">
        <v>177</v>
      </c>
      <c r="D216" s="150" t="s">
        <v>795</v>
      </c>
      <c r="E216" s="274" t="s">
        <v>1476</v>
      </c>
      <c r="F216" s="274"/>
      <c r="G216" s="150" t="s">
        <v>211</v>
      </c>
      <c r="H216" s="151">
        <v>2.7900000000000001E-2</v>
      </c>
      <c r="I216" s="152">
        <v>63.37</v>
      </c>
      <c r="J216" s="152">
        <v>1.76</v>
      </c>
    </row>
    <row r="217" spans="1:10" ht="45" customHeight="1">
      <c r="A217" s="150" t="s">
        <v>1376</v>
      </c>
      <c r="B217" s="150" t="s">
        <v>1300</v>
      </c>
      <c r="C217" s="150" t="s">
        <v>177</v>
      </c>
      <c r="D217" s="150" t="s">
        <v>1302</v>
      </c>
      <c r="E217" s="274" t="s">
        <v>1476</v>
      </c>
      <c r="F217" s="274"/>
      <c r="G217" s="150" t="s">
        <v>211</v>
      </c>
      <c r="H217" s="151">
        <v>7.1999999999999998E-3</v>
      </c>
      <c r="I217" s="152">
        <v>38.42</v>
      </c>
      <c r="J217" s="152">
        <v>0.27</v>
      </c>
    </row>
    <row r="218" spans="1:10" ht="45" customHeight="1">
      <c r="A218" s="150" t="s">
        <v>1376</v>
      </c>
      <c r="B218" s="150" t="s">
        <v>1536</v>
      </c>
      <c r="C218" s="150" t="s">
        <v>177</v>
      </c>
      <c r="D218" s="150" t="s">
        <v>1537</v>
      </c>
      <c r="E218" s="274" t="s">
        <v>1538</v>
      </c>
      <c r="F218" s="274"/>
      <c r="G218" s="150" t="s">
        <v>189</v>
      </c>
      <c r="H218" s="151">
        <v>0.46750000000000003</v>
      </c>
      <c r="I218" s="152">
        <v>76.599999999999994</v>
      </c>
      <c r="J218" s="152">
        <v>35.81</v>
      </c>
    </row>
    <row r="219" spans="1:10" ht="60" customHeight="1">
      <c r="A219" s="150" t="s">
        <v>1376</v>
      </c>
      <c r="B219" s="150" t="s">
        <v>1539</v>
      </c>
      <c r="C219" s="150" t="s">
        <v>177</v>
      </c>
      <c r="D219" s="150" t="s">
        <v>1540</v>
      </c>
      <c r="E219" s="274" t="s">
        <v>1541</v>
      </c>
      <c r="F219" s="274"/>
      <c r="G219" s="150" t="s">
        <v>189</v>
      </c>
      <c r="H219" s="151">
        <v>0.46279999999999999</v>
      </c>
      <c r="I219" s="152">
        <v>47.69</v>
      </c>
      <c r="J219" s="152">
        <v>22.07</v>
      </c>
    </row>
    <row r="220" spans="1:10" ht="45" customHeight="1">
      <c r="A220" s="150" t="s">
        <v>1376</v>
      </c>
      <c r="B220" s="150" t="s">
        <v>500</v>
      </c>
      <c r="C220" s="150" t="s">
        <v>177</v>
      </c>
      <c r="D220" s="150" t="s">
        <v>502</v>
      </c>
      <c r="E220" s="274" t="s">
        <v>1477</v>
      </c>
      <c r="F220" s="274"/>
      <c r="G220" s="150" t="s">
        <v>189</v>
      </c>
      <c r="H220" s="151">
        <v>2.4441999999999999</v>
      </c>
      <c r="I220" s="152">
        <v>13.15</v>
      </c>
      <c r="J220" s="152">
        <v>32.14</v>
      </c>
    </row>
    <row r="221" spans="1:10" ht="45" customHeight="1">
      <c r="A221" s="150" t="s">
        <v>1376</v>
      </c>
      <c r="B221" s="150" t="s">
        <v>1570</v>
      </c>
      <c r="C221" s="150" t="s">
        <v>177</v>
      </c>
      <c r="D221" s="150" t="s">
        <v>1571</v>
      </c>
      <c r="E221" s="274" t="s">
        <v>1541</v>
      </c>
      <c r="F221" s="274"/>
      <c r="G221" s="150" t="s">
        <v>189</v>
      </c>
      <c r="H221" s="151">
        <v>0.51339999999999997</v>
      </c>
      <c r="I221" s="152">
        <v>32.21</v>
      </c>
      <c r="J221" s="152">
        <v>16.53</v>
      </c>
    </row>
    <row r="222" spans="1:10" ht="45" customHeight="1">
      <c r="A222" s="150" t="s">
        <v>1376</v>
      </c>
      <c r="B222" s="150" t="s">
        <v>1542</v>
      </c>
      <c r="C222" s="150" t="s">
        <v>177</v>
      </c>
      <c r="D222" s="150" t="s">
        <v>1543</v>
      </c>
      <c r="E222" s="274" t="s">
        <v>1544</v>
      </c>
      <c r="F222" s="274"/>
      <c r="G222" s="150" t="s">
        <v>189</v>
      </c>
      <c r="H222" s="151">
        <v>0.76790000000000003</v>
      </c>
      <c r="I222" s="152">
        <v>10.07</v>
      </c>
      <c r="J222" s="152">
        <v>7.73</v>
      </c>
    </row>
    <row r="223" spans="1:10" ht="60" customHeight="1">
      <c r="A223" s="150" t="s">
        <v>1376</v>
      </c>
      <c r="B223" s="150" t="s">
        <v>1572</v>
      </c>
      <c r="C223" s="150" t="s">
        <v>177</v>
      </c>
      <c r="D223" s="150" t="s">
        <v>1573</v>
      </c>
      <c r="E223" s="274" t="s">
        <v>1544</v>
      </c>
      <c r="F223" s="274"/>
      <c r="G223" s="150" t="s">
        <v>189</v>
      </c>
      <c r="H223" s="151">
        <v>0.1681</v>
      </c>
      <c r="I223" s="152">
        <v>12.19</v>
      </c>
      <c r="J223" s="152">
        <v>2.04</v>
      </c>
    </row>
    <row r="224" spans="1:10" ht="45" customHeight="1">
      <c r="A224" s="150" t="s">
        <v>1376</v>
      </c>
      <c r="B224" s="150" t="s">
        <v>1574</v>
      </c>
      <c r="C224" s="150" t="s">
        <v>177</v>
      </c>
      <c r="D224" s="150" t="s">
        <v>1575</v>
      </c>
      <c r="E224" s="274" t="s">
        <v>1544</v>
      </c>
      <c r="F224" s="274"/>
      <c r="G224" s="150" t="s">
        <v>189</v>
      </c>
      <c r="H224" s="151">
        <v>0.1681</v>
      </c>
      <c r="I224" s="152">
        <v>50.87</v>
      </c>
      <c r="J224" s="152">
        <v>8.5500000000000007</v>
      </c>
    </row>
    <row r="225" spans="1:10" ht="45" customHeight="1">
      <c r="A225" s="150" t="s">
        <v>1376</v>
      </c>
      <c r="B225" s="150" t="s">
        <v>1545</v>
      </c>
      <c r="C225" s="150" t="s">
        <v>177</v>
      </c>
      <c r="D225" s="150" t="s">
        <v>1546</v>
      </c>
      <c r="E225" s="274" t="s">
        <v>1544</v>
      </c>
      <c r="F225" s="274"/>
      <c r="G225" s="150" t="s">
        <v>189</v>
      </c>
      <c r="H225" s="151">
        <v>0.18940000000000001</v>
      </c>
      <c r="I225" s="152">
        <v>21.85</v>
      </c>
      <c r="J225" s="152">
        <v>4.13</v>
      </c>
    </row>
    <row r="226" spans="1:10" ht="60" customHeight="1">
      <c r="A226" s="150" t="s">
        <v>1376</v>
      </c>
      <c r="B226" s="150" t="s">
        <v>1547</v>
      </c>
      <c r="C226" s="150" t="s">
        <v>177</v>
      </c>
      <c r="D226" s="150" t="s">
        <v>1548</v>
      </c>
      <c r="E226" s="274" t="s">
        <v>1544</v>
      </c>
      <c r="F226" s="274"/>
      <c r="G226" s="150" t="s">
        <v>189</v>
      </c>
      <c r="H226" s="151">
        <v>0.76790000000000003</v>
      </c>
      <c r="I226" s="152">
        <v>31.06</v>
      </c>
      <c r="J226" s="152">
        <v>23.85</v>
      </c>
    </row>
    <row r="227" spans="1:10" ht="30" customHeight="1">
      <c r="A227" s="153" t="s">
        <v>1379</v>
      </c>
      <c r="B227" s="153" t="s">
        <v>1576</v>
      </c>
      <c r="C227" s="153" t="s">
        <v>177</v>
      </c>
      <c r="D227" s="153" t="s">
        <v>1577</v>
      </c>
      <c r="E227" s="275" t="s">
        <v>1482</v>
      </c>
      <c r="F227" s="275"/>
      <c r="G227" s="153" t="s">
        <v>185</v>
      </c>
      <c r="H227" s="154">
        <v>3.4799999999999998E-2</v>
      </c>
      <c r="I227" s="155">
        <v>42.49</v>
      </c>
      <c r="J227" s="155">
        <v>1.47</v>
      </c>
    </row>
    <row r="228" spans="1:10" ht="45" customHeight="1">
      <c r="A228" s="153" t="s">
        <v>1379</v>
      </c>
      <c r="B228" s="153" t="s">
        <v>1549</v>
      </c>
      <c r="C228" s="153" t="s">
        <v>177</v>
      </c>
      <c r="D228" s="153" t="s">
        <v>1550</v>
      </c>
      <c r="E228" s="275" t="s">
        <v>1482</v>
      </c>
      <c r="F228" s="275"/>
      <c r="G228" s="153" t="s">
        <v>1551</v>
      </c>
      <c r="H228" s="154">
        <v>3.4799999999999998E-2</v>
      </c>
      <c r="I228" s="155">
        <v>70</v>
      </c>
      <c r="J228" s="155">
        <v>2.4300000000000002</v>
      </c>
    </row>
    <row r="229" spans="1:10" ht="30" customHeight="1">
      <c r="A229" s="153" t="s">
        <v>1379</v>
      </c>
      <c r="B229" s="153" t="s">
        <v>1489</v>
      </c>
      <c r="C229" s="153" t="s">
        <v>177</v>
      </c>
      <c r="D229" s="153" t="s">
        <v>1490</v>
      </c>
      <c r="E229" s="275" t="s">
        <v>1482</v>
      </c>
      <c r="F229" s="275"/>
      <c r="G229" s="153" t="s">
        <v>189</v>
      </c>
      <c r="H229" s="154">
        <v>0.97619999999999996</v>
      </c>
      <c r="I229" s="155">
        <v>104.1</v>
      </c>
      <c r="J229" s="155">
        <v>101.62</v>
      </c>
    </row>
    <row r="230" spans="1:10" ht="15" customHeight="1">
      <c r="A230" s="153" t="s">
        <v>1379</v>
      </c>
      <c r="B230" s="153" t="s">
        <v>1578</v>
      </c>
      <c r="C230" s="153" t="s">
        <v>177</v>
      </c>
      <c r="D230" s="153" t="s">
        <v>1579</v>
      </c>
      <c r="E230" s="275" t="s">
        <v>1482</v>
      </c>
      <c r="F230" s="275"/>
      <c r="G230" s="153" t="s">
        <v>185</v>
      </c>
      <c r="H230" s="154">
        <v>1.7399999999999999E-2</v>
      </c>
      <c r="I230" s="155">
        <v>22.22</v>
      </c>
      <c r="J230" s="155">
        <v>0.38</v>
      </c>
    </row>
    <row r="231" spans="1:10" ht="30" customHeight="1">
      <c r="A231" s="153" t="s">
        <v>1379</v>
      </c>
      <c r="B231" s="153" t="s">
        <v>1580</v>
      </c>
      <c r="C231" s="153" t="s">
        <v>177</v>
      </c>
      <c r="D231" s="153" t="s">
        <v>1581</v>
      </c>
      <c r="E231" s="275" t="s">
        <v>1482</v>
      </c>
      <c r="F231" s="275"/>
      <c r="G231" s="153" t="s">
        <v>185</v>
      </c>
      <c r="H231" s="154">
        <v>3.4799999999999998E-2</v>
      </c>
      <c r="I231" s="155">
        <v>29.57</v>
      </c>
      <c r="J231" s="155">
        <v>1.02</v>
      </c>
    </row>
    <row r="232" spans="1:10" ht="30" customHeight="1">
      <c r="A232" s="153" t="s">
        <v>1379</v>
      </c>
      <c r="B232" s="153" t="s">
        <v>1582</v>
      </c>
      <c r="C232" s="153" t="s">
        <v>177</v>
      </c>
      <c r="D232" s="153" t="s">
        <v>1583</v>
      </c>
      <c r="E232" s="275" t="s">
        <v>1482</v>
      </c>
      <c r="F232" s="275"/>
      <c r="G232" s="153" t="s">
        <v>185</v>
      </c>
      <c r="H232" s="154">
        <v>1.7399999999999999E-2</v>
      </c>
      <c r="I232" s="155">
        <v>696.44</v>
      </c>
      <c r="J232" s="155">
        <v>12.11</v>
      </c>
    </row>
    <row r="233" spans="1:10" ht="45" customHeight="1">
      <c r="A233" s="153" t="s">
        <v>1379</v>
      </c>
      <c r="B233" s="153" t="s">
        <v>1584</v>
      </c>
      <c r="C233" s="153" t="s">
        <v>177</v>
      </c>
      <c r="D233" s="153" t="s">
        <v>1585</v>
      </c>
      <c r="E233" s="275" t="s">
        <v>1482</v>
      </c>
      <c r="F233" s="275"/>
      <c r="G233" s="153" t="s">
        <v>185</v>
      </c>
      <c r="H233" s="154">
        <v>4.4761799999999997E-2</v>
      </c>
      <c r="I233" s="155">
        <v>224.86</v>
      </c>
      <c r="J233" s="155">
        <v>10.06</v>
      </c>
    </row>
    <row r="234" spans="1:10" ht="30" customHeight="1">
      <c r="A234" s="153" t="s">
        <v>1379</v>
      </c>
      <c r="B234" s="153" t="s">
        <v>1586</v>
      </c>
      <c r="C234" s="153" t="s">
        <v>177</v>
      </c>
      <c r="D234" s="153" t="s">
        <v>1587</v>
      </c>
      <c r="E234" s="275" t="s">
        <v>1482</v>
      </c>
      <c r="F234" s="275"/>
      <c r="G234" s="153" t="s">
        <v>185</v>
      </c>
      <c r="H234" s="154">
        <v>1.7399999999999999E-2</v>
      </c>
      <c r="I234" s="155">
        <v>153.18</v>
      </c>
      <c r="J234" s="155">
        <v>2.66</v>
      </c>
    </row>
    <row r="235" spans="1:10">
      <c r="A235" s="156"/>
      <c r="B235" s="156"/>
      <c r="C235" s="156"/>
      <c r="D235" s="156"/>
      <c r="E235" s="156" t="s">
        <v>1399</v>
      </c>
      <c r="F235" s="157">
        <v>156.91</v>
      </c>
      <c r="G235" s="156" t="s">
        <v>1400</v>
      </c>
      <c r="H235" s="157">
        <v>0</v>
      </c>
      <c r="I235" s="156" t="s">
        <v>1401</v>
      </c>
      <c r="J235" s="157">
        <v>156.91</v>
      </c>
    </row>
    <row r="236" spans="1:10" ht="30" customHeight="1">
      <c r="A236" s="156"/>
      <c r="B236" s="156"/>
      <c r="C236" s="156"/>
      <c r="D236" s="156"/>
      <c r="E236" s="156" t="s">
        <v>1402</v>
      </c>
      <c r="F236" s="157">
        <v>255.46</v>
      </c>
      <c r="G236" s="156"/>
      <c r="H236" s="276" t="s">
        <v>1403</v>
      </c>
      <c r="I236" s="276"/>
      <c r="J236" s="157">
        <v>1224.24</v>
      </c>
    </row>
    <row r="237" spans="1:10" ht="15.75">
      <c r="A237" s="144"/>
      <c r="B237" s="144"/>
      <c r="C237" s="144"/>
      <c r="D237" s="144"/>
      <c r="E237" s="144"/>
      <c r="F237" s="144"/>
      <c r="G237" s="144" t="s">
        <v>1404</v>
      </c>
      <c r="H237" s="158">
        <v>20</v>
      </c>
      <c r="I237" s="144" t="s">
        <v>1405</v>
      </c>
      <c r="J237" s="159">
        <v>24484.799999999999</v>
      </c>
    </row>
    <row r="238" spans="1:10" ht="15.75">
      <c r="A238" s="147"/>
      <c r="B238" s="147"/>
      <c r="C238" s="147"/>
      <c r="D238" s="147"/>
      <c r="E238" s="147"/>
      <c r="F238" s="147"/>
      <c r="G238" s="147"/>
      <c r="H238" s="147"/>
      <c r="I238" s="147"/>
      <c r="J238" s="147"/>
    </row>
    <row r="239" spans="1:10" ht="15.75" customHeight="1">
      <c r="A239" s="144" t="s">
        <v>197</v>
      </c>
      <c r="B239" s="144" t="s">
        <v>165</v>
      </c>
      <c r="C239" s="144" t="s">
        <v>1367</v>
      </c>
      <c r="D239" s="144" t="s">
        <v>1368</v>
      </c>
      <c r="E239" s="271" t="s">
        <v>1369</v>
      </c>
      <c r="F239" s="271"/>
      <c r="G239" s="144" t="s">
        <v>1370</v>
      </c>
      <c r="H239" s="144" t="s">
        <v>1371</v>
      </c>
      <c r="I239" s="144" t="s">
        <v>1372</v>
      </c>
      <c r="J239" s="144" t="s">
        <v>1373</v>
      </c>
    </row>
    <row r="240" spans="1:10" ht="31.5" customHeight="1">
      <c r="A240" s="147" t="s">
        <v>1374</v>
      </c>
      <c r="B240" s="147" t="s">
        <v>196</v>
      </c>
      <c r="C240" s="147" t="s">
        <v>177</v>
      </c>
      <c r="D240" s="147" t="s">
        <v>198</v>
      </c>
      <c r="E240" s="273" t="s">
        <v>1406</v>
      </c>
      <c r="F240" s="273"/>
      <c r="G240" s="147" t="s">
        <v>189</v>
      </c>
      <c r="H240" s="148">
        <v>1</v>
      </c>
      <c r="I240" s="149">
        <v>585</v>
      </c>
      <c r="J240" s="149">
        <v>585</v>
      </c>
    </row>
    <row r="241" spans="1:10" ht="45" customHeight="1">
      <c r="A241" s="150" t="s">
        <v>1376</v>
      </c>
      <c r="B241" s="150" t="s">
        <v>1414</v>
      </c>
      <c r="C241" s="150" t="s">
        <v>177</v>
      </c>
      <c r="D241" s="150" t="s">
        <v>1415</v>
      </c>
      <c r="E241" s="274" t="s">
        <v>1406</v>
      </c>
      <c r="F241" s="274"/>
      <c r="G241" s="150" t="s">
        <v>189</v>
      </c>
      <c r="H241" s="151">
        <v>0.1449</v>
      </c>
      <c r="I241" s="152">
        <v>137.85</v>
      </c>
      <c r="J241" s="152">
        <v>19.97</v>
      </c>
    </row>
    <row r="242" spans="1:10" ht="45" customHeight="1">
      <c r="A242" s="150" t="s">
        <v>1376</v>
      </c>
      <c r="B242" s="150" t="s">
        <v>1416</v>
      </c>
      <c r="C242" s="150" t="s">
        <v>177</v>
      </c>
      <c r="D242" s="150" t="s">
        <v>1417</v>
      </c>
      <c r="E242" s="274" t="s">
        <v>1406</v>
      </c>
      <c r="F242" s="274"/>
      <c r="G242" s="150" t="s">
        <v>189</v>
      </c>
      <c r="H242" s="151">
        <v>0.1668</v>
      </c>
      <c r="I242" s="152">
        <v>140.33000000000001</v>
      </c>
      <c r="J242" s="152">
        <v>23.4</v>
      </c>
    </row>
    <row r="243" spans="1:10" ht="45" customHeight="1">
      <c r="A243" s="150" t="s">
        <v>1376</v>
      </c>
      <c r="B243" s="150" t="s">
        <v>1422</v>
      </c>
      <c r="C243" s="150" t="s">
        <v>177</v>
      </c>
      <c r="D243" s="150" t="s">
        <v>1423</v>
      </c>
      <c r="E243" s="274" t="s">
        <v>1406</v>
      </c>
      <c r="F243" s="274"/>
      <c r="G243" s="150" t="s">
        <v>189</v>
      </c>
      <c r="H243" s="151">
        <v>0.22639999999999999</v>
      </c>
      <c r="I243" s="152">
        <v>163.16999999999999</v>
      </c>
      <c r="J243" s="152">
        <v>36.94</v>
      </c>
    </row>
    <row r="244" spans="1:10" ht="45" customHeight="1">
      <c r="A244" s="150" t="s">
        <v>1376</v>
      </c>
      <c r="B244" s="150" t="s">
        <v>1424</v>
      </c>
      <c r="C244" s="150" t="s">
        <v>177</v>
      </c>
      <c r="D244" s="150" t="s">
        <v>1425</v>
      </c>
      <c r="E244" s="274" t="s">
        <v>1406</v>
      </c>
      <c r="F244" s="274"/>
      <c r="G244" s="150" t="s">
        <v>189</v>
      </c>
      <c r="H244" s="151">
        <v>0.17649999999999999</v>
      </c>
      <c r="I244" s="152">
        <v>204.94</v>
      </c>
      <c r="J244" s="152">
        <v>36.17</v>
      </c>
    </row>
    <row r="245" spans="1:10" ht="45" customHeight="1">
      <c r="A245" s="150" t="s">
        <v>1376</v>
      </c>
      <c r="B245" s="150" t="s">
        <v>1430</v>
      </c>
      <c r="C245" s="150" t="s">
        <v>177</v>
      </c>
      <c r="D245" s="150" t="s">
        <v>1431</v>
      </c>
      <c r="E245" s="274" t="s">
        <v>1432</v>
      </c>
      <c r="F245" s="274"/>
      <c r="G245" s="150" t="s">
        <v>189</v>
      </c>
      <c r="H245" s="151">
        <v>1.4510000000000001</v>
      </c>
      <c r="I245" s="152">
        <v>19.8</v>
      </c>
      <c r="J245" s="152">
        <v>28.72</v>
      </c>
    </row>
    <row r="246" spans="1:10" ht="45" customHeight="1">
      <c r="A246" s="150" t="s">
        <v>1376</v>
      </c>
      <c r="B246" s="150" t="s">
        <v>1433</v>
      </c>
      <c r="C246" s="150" t="s">
        <v>177</v>
      </c>
      <c r="D246" s="150" t="s">
        <v>1434</v>
      </c>
      <c r="E246" s="274" t="s">
        <v>1432</v>
      </c>
      <c r="F246" s="274"/>
      <c r="G246" s="150" t="s">
        <v>189</v>
      </c>
      <c r="H246" s="151">
        <v>1.4510000000000001</v>
      </c>
      <c r="I246" s="152">
        <v>51.17</v>
      </c>
      <c r="J246" s="152">
        <v>74.239999999999995</v>
      </c>
    </row>
    <row r="247" spans="1:10" ht="45" customHeight="1">
      <c r="A247" s="150" t="s">
        <v>1376</v>
      </c>
      <c r="B247" s="150" t="s">
        <v>1495</v>
      </c>
      <c r="C247" s="150" t="s">
        <v>177</v>
      </c>
      <c r="D247" s="150" t="s">
        <v>1496</v>
      </c>
      <c r="E247" s="274" t="s">
        <v>1437</v>
      </c>
      <c r="F247" s="274"/>
      <c r="G247" s="150" t="s">
        <v>185</v>
      </c>
      <c r="H247" s="151">
        <v>2.6800000000000001E-2</v>
      </c>
      <c r="I247" s="152">
        <v>321.54000000000002</v>
      </c>
      <c r="J247" s="152">
        <v>8.61</v>
      </c>
    </row>
    <row r="248" spans="1:10" ht="45" customHeight="1">
      <c r="A248" s="150" t="s">
        <v>1376</v>
      </c>
      <c r="B248" s="150" t="s">
        <v>436</v>
      </c>
      <c r="C248" s="150" t="s">
        <v>177</v>
      </c>
      <c r="D248" s="150" t="s">
        <v>438</v>
      </c>
      <c r="E248" s="274" t="s">
        <v>1438</v>
      </c>
      <c r="F248" s="274"/>
      <c r="G248" s="150" t="s">
        <v>189</v>
      </c>
      <c r="H248" s="151">
        <v>8.9999999999999993E-3</v>
      </c>
      <c r="I248" s="152">
        <v>16.18</v>
      </c>
      <c r="J248" s="152">
        <v>0.14000000000000001</v>
      </c>
    </row>
    <row r="249" spans="1:10" ht="45" customHeight="1">
      <c r="A249" s="150" t="s">
        <v>1376</v>
      </c>
      <c r="B249" s="150" t="s">
        <v>1439</v>
      </c>
      <c r="C249" s="150" t="s">
        <v>177</v>
      </c>
      <c r="D249" s="150" t="s">
        <v>1440</v>
      </c>
      <c r="E249" s="274" t="s">
        <v>1438</v>
      </c>
      <c r="F249" s="274"/>
      <c r="G249" s="150" t="s">
        <v>189</v>
      </c>
      <c r="H249" s="151">
        <v>1.4510000000000001</v>
      </c>
      <c r="I249" s="152">
        <v>26.99</v>
      </c>
      <c r="J249" s="152">
        <v>39.159999999999997</v>
      </c>
    </row>
    <row r="250" spans="1:10" ht="45" customHeight="1">
      <c r="A250" s="150" t="s">
        <v>1376</v>
      </c>
      <c r="B250" s="150" t="s">
        <v>1441</v>
      </c>
      <c r="C250" s="150" t="s">
        <v>177</v>
      </c>
      <c r="D250" s="150" t="s">
        <v>1442</v>
      </c>
      <c r="E250" s="274" t="s">
        <v>1438</v>
      </c>
      <c r="F250" s="274"/>
      <c r="G250" s="150" t="s">
        <v>211</v>
      </c>
      <c r="H250" s="151">
        <v>0.04</v>
      </c>
      <c r="I250" s="152">
        <v>799.74</v>
      </c>
      <c r="J250" s="152">
        <v>31.98</v>
      </c>
    </row>
    <row r="251" spans="1:10" ht="45" customHeight="1">
      <c r="A251" s="150" t="s">
        <v>1376</v>
      </c>
      <c r="B251" s="150" t="s">
        <v>1443</v>
      </c>
      <c r="C251" s="150" t="s">
        <v>177</v>
      </c>
      <c r="D251" s="150" t="s">
        <v>1444</v>
      </c>
      <c r="E251" s="274" t="s">
        <v>1445</v>
      </c>
      <c r="F251" s="274"/>
      <c r="G251" s="150" t="s">
        <v>222</v>
      </c>
      <c r="H251" s="151">
        <v>0.3221</v>
      </c>
      <c r="I251" s="152">
        <v>8.58</v>
      </c>
      <c r="J251" s="152">
        <v>2.76</v>
      </c>
    </row>
    <row r="252" spans="1:10" ht="45" customHeight="1">
      <c r="A252" s="150" t="s">
        <v>1376</v>
      </c>
      <c r="B252" s="150" t="s">
        <v>1446</v>
      </c>
      <c r="C252" s="150" t="s">
        <v>177</v>
      </c>
      <c r="D252" s="150" t="s">
        <v>1447</v>
      </c>
      <c r="E252" s="274" t="s">
        <v>1445</v>
      </c>
      <c r="F252" s="274"/>
      <c r="G252" s="150" t="s">
        <v>222</v>
      </c>
      <c r="H252" s="151">
        <v>0.53690000000000004</v>
      </c>
      <c r="I252" s="152">
        <v>8.9600000000000009</v>
      </c>
      <c r="J252" s="152">
        <v>4.8099999999999996</v>
      </c>
    </row>
    <row r="253" spans="1:10" ht="45" customHeight="1">
      <c r="A253" s="150" t="s">
        <v>1376</v>
      </c>
      <c r="B253" s="150" t="s">
        <v>1448</v>
      </c>
      <c r="C253" s="150" t="s">
        <v>177</v>
      </c>
      <c r="D253" s="150" t="s">
        <v>1449</v>
      </c>
      <c r="E253" s="274" t="s">
        <v>1445</v>
      </c>
      <c r="F253" s="274"/>
      <c r="G253" s="150" t="s">
        <v>185</v>
      </c>
      <c r="H253" s="151">
        <v>0.1074</v>
      </c>
      <c r="I253" s="152">
        <v>10.68</v>
      </c>
      <c r="J253" s="152">
        <v>1.1399999999999999</v>
      </c>
    </row>
    <row r="254" spans="1:10" ht="45" customHeight="1">
      <c r="A254" s="150" t="s">
        <v>1376</v>
      </c>
      <c r="B254" s="150" t="s">
        <v>1450</v>
      </c>
      <c r="C254" s="150" t="s">
        <v>177</v>
      </c>
      <c r="D254" s="150" t="s">
        <v>1451</v>
      </c>
      <c r="E254" s="274" t="s">
        <v>1445</v>
      </c>
      <c r="F254" s="274"/>
      <c r="G254" s="150" t="s">
        <v>222</v>
      </c>
      <c r="H254" s="151">
        <v>0.85909999999999997</v>
      </c>
      <c r="I254" s="152">
        <v>2.65</v>
      </c>
      <c r="J254" s="152">
        <v>2.27</v>
      </c>
    </row>
    <row r="255" spans="1:10" ht="45" customHeight="1">
      <c r="A255" s="150" t="s">
        <v>1376</v>
      </c>
      <c r="B255" s="150" t="s">
        <v>927</v>
      </c>
      <c r="C255" s="150" t="s">
        <v>177</v>
      </c>
      <c r="D255" s="150" t="s">
        <v>1452</v>
      </c>
      <c r="E255" s="274" t="s">
        <v>1445</v>
      </c>
      <c r="F255" s="274"/>
      <c r="G255" s="150" t="s">
        <v>222</v>
      </c>
      <c r="H255" s="151">
        <v>2.5503</v>
      </c>
      <c r="I255" s="152">
        <v>3.9</v>
      </c>
      <c r="J255" s="152">
        <v>9.94</v>
      </c>
    </row>
    <row r="256" spans="1:10" ht="45" customHeight="1">
      <c r="A256" s="150" t="s">
        <v>1376</v>
      </c>
      <c r="B256" s="150" t="s">
        <v>1137</v>
      </c>
      <c r="C256" s="150" t="s">
        <v>177</v>
      </c>
      <c r="D256" s="150" t="s">
        <v>1139</v>
      </c>
      <c r="E256" s="274" t="s">
        <v>1445</v>
      </c>
      <c r="F256" s="274"/>
      <c r="G256" s="150" t="s">
        <v>185</v>
      </c>
      <c r="H256" s="151">
        <v>0.16109999999999999</v>
      </c>
      <c r="I256" s="152">
        <v>9.3800000000000008</v>
      </c>
      <c r="J256" s="152">
        <v>1.51</v>
      </c>
    </row>
    <row r="257" spans="1:10" ht="45" customHeight="1">
      <c r="A257" s="150" t="s">
        <v>1376</v>
      </c>
      <c r="B257" s="150" t="s">
        <v>1453</v>
      </c>
      <c r="C257" s="150" t="s">
        <v>177</v>
      </c>
      <c r="D257" s="150" t="s">
        <v>1454</v>
      </c>
      <c r="E257" s="274" t="s">
        <v>1445</v>
      </c>
      <c r="F257" s="274"/>
      <c r="G257" s="150" t="s">
        <v>185</v>
      </c>
      <c r="H257" s="151">
        <v>0.18790000000000001</v>
      </c>
      <c r="I257" s="152">
        <v>20.64</v>
      </c>
      <c r="J257" s="152">
        <v>3.87</v>
      </c>
    </row>
    <row r="258" spans="1:10" ht="45" customHeight="1">
      <c r="A258" s="150" t="s">
        <v>1376</v>
      </c>
      <c r="B258" s="150" t="s">
        <v>1455</v>
      </c>
      <c r="C258" s="150" t="s">
        <v>177</v>
      </c>
      <c r="D258" s="150" t="s">
        <v>1456</v>
      </c>
      <c r="E258" s="274" t="s">
        <v>1445</v>
      </c>
      <c r="F258" s="274"/>
      <c r="G258" s="150" t="s">
        <v>185</v>
      </c>
      <c r="H258" s="151">
        <v>2.6800000000000001E-2</v>
      </c>
      <c r="I258" s="152">
        <v>13.85</v>
      </c>
      <c r="J258" s="152">
        <v>0.37</v>
      </c>
    </row>
    <row r="259" spans="1:10" ht="45" customHeight="1">
      <c r="A259" s="150" t="s">
        <v>1376</v>
      </c>
      <c r="B259" s="150" t="s">
        <v>1457</v>
      </c>
      <c r="C259" s="150" t="s">
        <v>177</v>
      </c>
      <c r="D259" s="150" t="s">
        <v>1458</v>
      </c>
      <c r="E259" s="274" t="s">
        <v>1445</v>
      </c>
      <c r="F259" s="274"/>
      <c r="G259" s="150" t="s">
        <v>185</v>
      </c>
      <c r="H259" s="151">
        <v>2.6800000000000001E-2</v>
      </c>
      <c r="I259" s="152">
        <v>69.709999999999994</v>
      </c>
      <c r="J259" s="152">
        <v>1.86</v>
      </c>
    </row>
    <row r="260" spans="1:10" ht="45" customHeight="1">
      <c r="A260" s="150" t="s">
        <v>1376</v>
      </c>
      <c r="B260" s="150" t="s">
        <v>1459</v>
      </c>
      <c r="C260" s="150" t="s">
        <v>177</v>
      </c>
      <c r="D260" s="150" t="s">
        <v>1460</v>
      </c>
      <c r="E260" s="274" t="s">
        <v>1445</v>
      </c>
      <c r="F260" s="274"/>
      <c r="G260" s="150" t="s">
        <v>185</v>
      </c>
      <c r="H260" s="151">
        <v>0.1074</v>
      </c>
      <c r="I260" s="152">
        <v>27.96</v>
      </c>
      <c r="J260" s="152">
        <v>3</v>
      </c>
    </row>
    <row r="261" spans="1:10" ht="45" customHeight="1">
      <c r="A261" s="150" t="s">
        <v>1376</v>
      </c>
      <c r="B261" s="150" t="s">
        <v>1461</v>
      </c>
      <c r="C261" s="150" t="s">
        <v>177</v>
      </c>
      <c r="D261" s="150" t="s">
        <v>1462</v>
      </c>
      <c r="E261" s="274" t="s">
        <v>1445</v>
      </c>
      <c r="F261" s="274"/>
      <c r="G261" s="150" t="s">
        <v>185</v>
      </c>
      <c r="H261" s="151">
        <v>2.6800000000000001E-2</v>
      </c>
      <c r="I261" s="152">
        <v>22.65</v>
      </c>
      <c r="J261" s="152">
        <v>0.6</v>
      </c>
    </row>
    <row r="262" spans="1:10" ht="45" customHeight="1">
      <c r="A262" s="150" t="s">
        <v>1376</v>
      </c>
      <c r="B262" s="150" t="s">
        <v>1509</v>
      </c>
      <c r="C262" s="150" t="s">
        <v>177</v>
      </c>
      <c r="D262" s="150" t="s">
        <v>1510</v>
      </c>
      <c r="E262" s="274" t="s">
        <v>1445</v>
      </c>
      <c r="F262" s="274"/>
      <c r="G262" s="150" t="s">
        <v>185</v>
      </c>
      <c r="H262" s="151">
        <v>0.13420000000000001</v>
      </c>
      <c r="I262" s="152">
        <v>36.409999999999997</v>
      </c>
      <c r="J262" s="152">
        <v>4.88</v>
      </c>
    </row>
    <row r="263" spans="1:10" ht="45" customHeight="1">
      <c r="A263" s="150" t="s">
        <v>1376</v>
      </c>
      <c r="B263" s="150" t="s">
        <v>1507</v>
      </c>
      <c r="C263" s="150" t="s">
        <v>177</v>
      </c>
      <c r="D263" s="150" t="s">
        <v>1508</v>
      </c>
      <c r="E263" s="274" t="s">
        <v>1445</v>
      </c>
      <c r="F263" s="274"/>
      <c r="G263" s="150" t="s">
        <v>185</v>
      </c>
      <c r="H263" s="151">
        <v>2.6800000000000001E-2</v>
      </c>
      <c r="I263" s="152">
        <v>37.93</v>
      </c>
      <c r="J263" s="152">
        <v>1.01</v>
      </c>
    </row>
    <row r="264" spans="1:10" ht="45" customHeight="1">
      <c r="A264" s="150" t="s">
        <v>1376</v>
      </c>
      <c r="B264" s="150" t="s">
        <v>1465</v>
      </c>
      <c r="C264" s="150" t="s">
        <v>177</v>
      </c>
      <c r="D264" s="150" t="s">
        <v>1466</v>
      </c>
      <c r="E264" s="274" t="s">
        <v>1445</v>
      </c>
      <c r="F264" s="274"/>
      <c r="G264" s="150" t="s">
        <v>185</v>
      </c>
      <c r="H264" s="151">
        <v>0.16109999999999999</v>
      </c>
      <c r="I264" s="152">
        <v>213.55</v>
      </c>
      <c r="J264" s="152">
        <v>34.4</v>
      </c>
    </row>
    <row r="265" spans="1:10" ht="45" customHeight="1">
      <c r="A265" s="150" t="s">
        <v>1376</v>
      </c>
      <c r="B265" s="150" t="s">
        <v>693</v>
      </c>
      <c r="C265" s="150" t="s">
        <v>177</v>
      </c>
      <c r="D265" s="150" t="s">
        <v>695</v>
      </c>
      <c r="E265" s="274" t="s">
        <v>1473</v>
      </c>
      <c r="F265" s="274"/>
      <c r="G265" s="150" t="s">
        <v>222</v>
      </c>
      <c r="H265" s="151">
        <v>8.8599999999999998E-2</v>
      </c>
      <c r="I265" s="152">
        <v>18.690000000000001</v>
      </c>
      <c r="J265" s="152">
        <v>1.65</v>
      </c>
    </row>
    <row r="266" spans="1:10" ht="45" customHeight="1">
      <c r="A266" s="150" t="s">
        <v>1376</v>
      </c>
      <c r="B266" s="150" t="s">
        <v>684</v>
      </c>
      <c r="C266" s="150" t="s">
        <v>177</v>
      </c>
      <c r="D266" s="150" t="s">
        <v>686</v>
      </c>
      <c r="E266" s="274" t="s">
        <v>1473</v>
      </c>
      <c r="F266" s="274"/>
      <c r="G266" s="150" t="s">
        <v>222</v>
      </c>
      <c r="H266" s="151">
        <v>0.14230000000000001</v>
      </c>
      <c r="I266" s="152">
        <v>56.38</v>
      </c>
      <c r="J266" s="152">
        <v>8.02</v>
      </c>
    </row>
    <row r="267" spans="1:10" ht="45" customHeight="1">
      <c r="A267" s="150" t="s">
        <v>1376</v>
      </c>
      <c r="B267" s="150" t="s">
        <v>724</v>
      </c>
      <c r="C267" s="150" t="s">
        <v>177</v>
      </c>
      <c r="D267" s="150" t="s">
        <v>726</v>
      </c>
      <c r="E267" s="274" t="s">
        <v>1473</v>
      </c>
      <c r="F267" s="274"/>
      <c r="G267" s="150" t="s">
        <v>185</v>
      </c>
      <c r="H267" s="151">
        <v>5.3699999999999998E-2</v>
      </c>
      <c r="I267" s="152">
        <v>10.72</v>
      </c>
      <c r="J267" s="152">
        <v>0.56999999999999995</v>
      </c>
    </row>
    <row r="268" spans="1:10" ht="45" customHeight="1">
      <c r="A268" s="150" t="s">
        <v>1376</v>
      </c>
      <c r="B268" s="150" t="s">
        <v>1528</v>
      </c>
      <c r="C268" s="150" t="s">
        <v>177</v>
      </c>
      <c r="D268" s="150" t="s">
        <v>1529</v>
      </c>
      <c r="E268" s="274" t="s">
        <v>1473</v>
      </c>
      <c r="F268" s="274"/>
      <c r="G268" s="150" t="s">
        <v>185</v>
      </c>
      <c r="H268" s="151">
        <v>2.6800000000000001E-2</v>
      </c>
      <c r="I268" s="152">
        <v>369.88</v>
      </c>
      <c r="J268" s="152">
        <v>9.91</v>
      </c>
    </row>
    <row r="269" spans="1:10" ht="45" customHeight="1">
      <c r="A269" s="150" t="s">
        <v>1376</v>
      </c>
      <c r="B269" s="150" t="s">
        <v>1588</v>
      </c>
      <c r="C269" s="150" t="s">
        <v>177</v>
      </c>
      <c r="D269" s="150" t="s">
        <v>1589</v>
      </c>
      <c r="E269" s="274" t="s">
        <v>1473</v>
      </c>
      <c r="F269" s="274"/>
      <c r="G269" s="150" t="s">
        <v>185</v>
      </c>
      <c r="H269" s="151">
        <v>2.6800000000000001E-2</v>
      </c>
      <c r="I269" s="152">
        <v>163.15</v>
      </c>
      <c r="J269" s="152">
        <v>4.37</v>
      </c>
    </row>
    <row r="270" spans="1:10" ht="60" customHeight="1">
      <c r="A270" s="150" t="s">
        <v>1376</v>
      </c>
      <c r="B270" s="150" t="s">
        <v>1522</v>
      </c>
      <c r="C270" s="150" t="s">
        <v>177</v>
      </c>
      <c r="D270" s="150" t="s">
        <v>1523</v>
      </c>
      <c r="E270" s="274" t="s">
        <v>1473</v>
      </c>
      <c r="F270" s="274"/>
      <c r="G270" s="150" t="s">
        <v>185</v>
      </c>
      <c r="H270" s="151">
        <v>2.6800000000000001E-2</v>
      </c>
      <c r="I270" s="152">
        <v>391.08</v>
      </c>
      <c r="J270" s="152">
        <v>10.48</v>
      </c>
    </row>
    <row r="271" spans="1:10" ht="60" customHeight="1">
      <c r="A271" s="150" t="s">
        <v>1376</v>
      </c>
      <c r="B271" s="150" t="s">
        <v>1530</v>
      </c>
      <c r="C271" s="150" t="s">
        <v>177</v>
      </c>
      <c r="D271" s="150" t="s">
        <v>1531</v>
      </c>
      <c r="E271" s="274" t="s">
        <v>1473</v>
      </c>
      <c r="F271" s="274"/>
      <c r="G271" s="150" t="s">
        <v>185</v>
      </c>
      <c r="H271" s="151">
        <v>2.6800000000000001E-2</v>
      </c>
      <c r="I271" s="152">
        <v>235.78</v>
      </c>
      <c r="J271" s="152">
        <v>6.31</v>
      </c>
    </row>
    <row r="272" spans="1:10" ht="45" customHeight="1">
      <c r="A272" s="150" t="s">
        <v>1376</v>
      </c>
      <c r="B272" s="150" t="s">
        <v>1532</v>
      </c>
      <c r="C272" s="150" t="s">
        <v>177</v>
      </c>
      <c r="D272" s="150" t="s">
        <v>1533</v>
      </c>
      <c r="E272" s="274" t="s">
        <v>1473</v>
      </c>
      <c r="F272" s="274"/>
      <c r="G272" s="150" t="s">
        <v>185</v>
      </c>
      <c r="H272" s="151">
        <v>5.3699999999999998E-2</v>
      </c>
      <c r="I272" s="152">
        <v>118.54</v>
      </c>
      <c r="J272" s="152">
        <v>6.36</v>
      </c>
    </row>
    <row r="273" spans="1:10" ht="60" customHeight="1">
      <c r="A273" s="150" t="s">
        <v>1376</v>
      </c>
      <c r="B273" s="150" t="s">
        <v>1471</v>
      </c>
      <c r="C273" s="150" t="s">
        <v>177</v>
      </c>
      <c r="D273" s="150" t="s">
        <v>1472</v>
      </c>
      <c r="E273" s="274" t="s">
        <v>1473</v>
      </c>
      <c r="F273" s="274"/>
      <c r="G273" s="150" t="s">
        <v>222</v>
      </c>
      <c r="H273" s="151">
        <v>0.3221</v>
      </c>
      <c r="I273" s="152">
        <v>2.92</v>
      </c>
      <c r="J273" s="152">
        <v>0.94</v>
      </c>
    </row>
    <row r="274" spans="1:10" ht="45" customHeight="1">
      <c r="A274" s="150" t="s">
        <v>1376</v>
      </c>
      <c r="B274" s="150" t="s">
        <v>1474</v>
      </c>
      <c r="C274" s="150" t="s">
        <v>177</v>
      </c>
      <c r="D274" s="150" t="s">
        <v>1475</v>
      </c>
      <c r="E274" s="274" t="s">
        <v>1473</v>
      </c>
      <c r="F274" s="274"/>
      <c r="G274" s="150" t="s">
        <v>222</v>
      </c>
      <c r="H274" s="151">
        <v>0.53690000000000004</v>
      </c>
      <c r="I274" s="152">
        <v>1.48</v>
      </c>
      <c r="J274" s="152">
        <v>0.79</v>
      </c>
    </row>
    <row r="275" spans="1:10" ht="45" customHeight="1">
      <c r="A275" s="150" t="s">
        <v>1376</v>
      </c>
      <c r="B275" s="150" t="s">
        <v>793</v>
      </c>
      <c r="C275" s="150" t="s">
        <v>177</v>
      </c>
      <c r="D275" s="150" t="s">
        <v>795</v>
      </c>
      <c r="E275" s="274" t="s">
        <v>1476</v>
      </c>
      <c r="F275" s="274"/>
      <c r="G275" s="150" t="s">
        <v>211</v>
      </c>
      <c r="H275" s="151">
        <v>3.9E-2</v>
      </c>
      <c r="I275" s="152">
        <v>63.37</v>
      </c>
      <c r="J275" s="152">
        <v>2.4700000000000002</v>
      </c>
    </row>
    <row r="276" spans="1:10" ht="45" customHeight="1">
      <c r="A276" s="150" t="s">
        <v>1376</v>
      </c>
      <c r="B276" s="150" t="s">
        <v>1300</v>
      </c>
      <c r="C276" s="150" t="s">
        <v>177</v>
      </c>
      <c r="D276" s="150" t="s">
        <v>1302</v>
      </c>
      <c r="E276" s="274" t="s">
        <v>1476</v>
      </c>
      <c r="F276" s="274"/>
      <c r="G276" s="150" t="s">
        <v>211</v>
      </c>
      <c r="H276" s="151">
        <v>0.01</v>
      </c>
      <c r="I276" s="152">
        <v>38.42</v>
      </c>
      <c r="J276" s="152">
        <v>0.38</v>
      </c>
    </row>
    <row r="277" spans="1:10" ht="45" customHeight="1">
      <c r="A277" s="150" t="s">
        <v>1376</v>
      </c>
      <c r="B277" s="150" t="s">
        <v>500</v>
      </c>
      <c r="C277" s="150" t="s">
        <v>177</v>
      </c>
      <c r="D277" s="150" t="s">
        <v>502</v>
      </c>
      <c r="E277" s="274" t="s">
        <v>1477</v>
      </c>
      <c r="F277" s="274"/>
      <c r="G277" s="150" t="s">
        <v>189</v>
      </c>
      <c r="H277" s="151">
        <v>1.4293</v>
      </c>
      <c r="I277" s="152">
        <v>13.15</v>
      </c>
      <c r="J277" s="152">
        <v>18.79</v>
      </c>
    </row>
    <row r="278" spans="1:10" ht="45" customHeight="1">
      <c r="A278" s="150" t="s">
        <v>1376</v>
      </c>
      <c r="B278" s="150" t="s">
        <v>1478</v>
      </c>
      <c r="C278" s="150" t="s">
        <v>177</v>
      </c>
      <c r="D278" s="150" t="s">
        <v>1479</v>
      </c>
      <c r="E278" s="274" t="s">
        <v>1375</v>
      </c>
      <c r="F278" s="274"/>
      <c r="G278" s="150" t="s">
        <v>180</v>
      </c>
      <c r="H278" s="151">
        <v>1.1154999999999999</v>
      </c>
      <c r="I278" s="152">
        <v>19.739999999999998</v>
      </c>
      <c r="J278" s="152">
        <v>22.01</v>
      </c>
    </row>
    <row r="279" spans="1:10" ht="30" customHeight="1">
      <c r="A279" s="153" t="s">
        <v>1379</v>
      </c>
      <c r="B279" s="153" t="s">
        <v>1483</v>
      </c>
      <c r="C279" s="153" t="s">
        <v>177</v>
      </c>
      <c r="D279" s="153" t="s">
        <v>1484</v>
      </c>
      <c r="E279" s="275" t="s">
        <v>1482</v>
      </c>
      <c r="F279" s="275"/>
      <c r="G279" s="153" t="s">
        <v>185</v>
      </c>
      <c r="H279" s="154">
        <v>2.6800000000000001E-2</v>
      </c>
      <c r="I279" s="155">
        <v>181.75</v>
      </c>
      <c r="J279" s="155">
        <v>4.87</v>
      </c>
    </row>
    <row r="280" spans="1:10" ht="30" customHeight="1">
      <c r="A280" s="153" t="s">
        <v>1379</v>
      </c>
      <c r="B280" s="153" t="s">
        <v>1485</v>
      </c>
      <c r="C280" s="153" t="s">
        <v>177</v>
      </c>
      <c r="D280" s="153" t="s">
        <v>1486</v>
      </c>
      <c r="E280" s="275" t="s">
        <v>1482</v>
      </c>
      <c r="F280" s="275"/>
      <c r="G280" s="153" t="s">
        <v>185</v>
      </c>
      <c r="H280" s="154">
        <v>2.6800000000000001E-2</v>
      </c>
      <c r="I280" s="155">
        <v>175.76</v>
      </c>
      <c r="J280" s="155">
        <v>4.71</v>
      </c>
    </row>
    <row r="281" spans="1:10" ht="45" customHeight="1">
      <c r="A281" s="153" t="s">
        <v>1379</v>
      </c>
      <c r="B281" s="153" t="s">
        <v>1549</v>
      </c>
      <c r="C281" s="153" t="s">
        <v>177</v>
      </c>
      <c r="D281" s="153" t="s">
        <v>1550</v>
      </c>
      <c r="E281" s="275" t="s">
        <v>1482</v>
      </c>
      <c r="F281" s="275"/>
      <c r="G281" s="153" t="s">
        <v>1551</v>
      </c>
      <c r="H281" s="154">
        <v>2.6800000000000001E-2</v>
      </c>
      <c r="I281" s="155">
        <v>70</v>
      </c>
      <c r="J281" s="155">
        <v>1.87</v>
      </c>
    </row>
    <row r="282" spans="1:10" ht="30" customHeight="1">
      <c r="A282" s="153" t="s">
        <v>1379</v>
      </c>
      <c r="B282" s="153" t="s">
        <v>1489</v>
      </c>
      <c r="C282" s="153" t="s">
        <v>177</v>
      </c>
      <c r="D282" s="153" t="s">
        <v>1490</v>
      </c>
      <c r="E282" s="275" t="s">
        <v>1482</v>
      </c>
      <c r="F282" s="275"/>
      <c r="G282" s="153" t="s">
        <v>189</v>
      </c>
      <c r="H282" s="154">
        <v>1</v>
      </c>
      <c r="I282" s="155">
        <v>104.1</v>
      </c>
      <c r="J282" s="155">
        <v>104.1</v>
      </c>
    </row>
    <row r="283" spans="1:10" ht="30" customHeight="1">
      <c r="A283" s="153" t="s">
        <v>1379</v>
      </c>
      <c r="B283" s="153" t="s">
        <v>1590</v>
      </c>
      <c r="C283" s="153" t="s">
        <v>177</v>
      </c>
      <c r="D283" s="153" t="s">
        <v>1591</v>
      </c>
      <c r="E283" s="275" t="s">
        <v>1385</v>
      </c>
      <c r="F283" s="275"/>
      <c r="G283" s="153" t="s">
        <v>222</v>
      </c>
      <c r="H283" s="154">
        <v>1.2782</v>
      </c>
      <c r="I283" s="155">
        <v>3.64</v>
      </c>
      <c r="J283" s="155">
        <v>4.6500000000000004</v>
      </c>
    </row>
    <row r="284" spans="1:10">
      <c r="A284" s="156"/>
      <c r="B284" s="156"/>
      <c r="C284" s="156"/>
      <c r="D284" s="156"/>
      <c r="E284" s="156" t="s">
        <v>1399</v>
      </c>
      <c r="F284" s="157">
        <v>95.22</v>
      </c>
      <c r="G284" s="156" t="s">
        <v>1400</v>
      </c>
      <c r="H284" s="157">
        <v>0</v>
      </c>
      <c r="I284" s="156" t="s">
        <v>1401</v>
      </c>
      <c r="J284" s="157">
        <v>95.22</v>
      </c>
    </row>
    <row r="285" spans="1:10" ht="30" customHeight="1">
      <c r="A285" s="156"/>
      <c r="B285" s="156"/>
      <c r="C285" s="156"/>
      <c r="D285" s="156"/>
      <c r="E285" s="156" t="s">
        <v>1402</v>
      </c>
      <c r="F285" s="157">
        <v>154.26</v>
      </c>
      <c r="G285" s="156"/>
      <c r="H285" s="276" t="s">
        <v>1403</v>
      </c>
      <c r="I285" s="276"/>
      <c r="J285" s="157">
        <v>739.26</v>
      </c>
    </row>
    <row r="286" spans="1:10" ht="15.75">
      <c r="A286" s="144"/>
      <c r="B286" s="144"/>
      <c r="C286" s="144"/>
      <c r="D286" s="144"/>
      <c r="E286" s="144"/>
      <c r="F286" s="144"/>
      <c r="G286" s="144" t="s">
        <v>1404</v>
      </c>
      <c r="H286" s="158">
        <v>20</v>
      </c>
      <c r="I286" s="144" t="s">
        <v>1405</v>
      </c>
      <c r="J286" s="159">
        <v>14785.2</v>
      </c>
    </row>
    <row r="287" spans="1:10" ht="15.75">
      <c r="A287" s="147"/>
      <c r="B287" s="147"/>
      <c r="C287" s="147"/>
      <c r="D287" s="147"/>
      <c r="E287" s="147"/>
      <c r="F287" s="147"/>
      <c r="G287" s="147"/>
      <c r="H287" s="147"/>
      <c r="I287" s="147"/>
      <c r="J287" s="147"/>
    </row>
    <row r="288" spans="1:10" ht="15.75" customHeight="1">
      <c r="A288" s="144" t="s">
        <v>200</v>
      </c>
      <c r="B288" s="144" t="s">
        <v>165</v>
      </c>
      <c r="C288" s="144" t="s">
        <v>1367</v>
      </c>
      <c r="D288" s="144" t="s">
        <v>1368</v>
      </c>
      <c r="E288" s="271" t="s">
        <v>1369</v>
      </c>
      <c r="F288" s="271"/>
      <c r="G288" s="144" t="s">
        <v>1370</v>
      </c>
      <c r="H288" s="144" t="s">
        <v>1371</v>
      </c>
      <c r="I288" s="144" t="s">
        <v>1372</v>
      </c>
      <c r="J288" s="144" t="s">
        <v>1373</v>
      </c>
    </row>
    <row r="289" spans="1:10" ht="31.5" customHeight="1">
      <c r="A289" s="147" t="s">
        <v>1374</v>
      </c>
      <c r="B289" s="147" t="s">
        <v>199</v>
      </c>
      <c r="C289" s="147" t="s">
        <v>177</v>
      </c>
      <c r="D289" s="147" t="s">
        <v>201</v>
      </c>
      <c r="E289" s="273" t="s">
        <v>1406</v>
      </c>
      <c r="F289" s="273"/>
      <c r="G289" s="147" t="s">
        <v>185</v>
      </c>
      <c r="H289" s="148">
        <v>1</v>
      </c>
      <c r="I289" s="149">
        <v>8969.2800000000007</v>
      </c>
      <c r="J289" s="149">
        <v>8969.2800000000007</v>
      </c>
    </row>
    <row r="290" spans="1:10" ht="45" customHeight="1">
      <c r="A290" s="150" t="s">
        <v>1376</v>
      </c>
      <c r="B290" s="150" t="s">
        <v>1592</v>
      </c>
      <c r="C290" s="150" t="s">
        <v>177</v>
      </c>
      <c r="D290" s="150" t="s">
        <v>1593</v>
      </c>
      <c r="E290" s="274" t="s">
        <v>1406</v>
      </c>
      <c r="F290" s="274"/>
      <c r="G290" s="150" t="s">
        <v>185</v>
      </c>
      <c r="H290" s="151">
        <v>1</v>
      </c>
      <c r="I290" s="152">
        <v>7576.46</v>
      </c>
      <c r="J290" s="152">
        <v>7576.46</v>
      </c>
    </row>
    <row r="291" spans="1:10" ht="45" customHeight="1">
      <c r="A291" s="150" t="s">
        <v>1376</v>
      </c>
      <c r="B291" s="150" t="s">
        <v>1594</v>
      </c>
      <c r="C291" s="150" t="s">
        <v>177</v>
      </c>
      <c r="D291" s="150" t="s">
        <v>1595</v>
      </c>
      <c r="E291" s="274" t="s">
        <v>1473</v>
      </c>
      <c r="F291" s="274"/>
      <c r="G291" s="150" t="s">
        <v>222</v>
      </c>
      <c r="H291" s="151">
        <v>20</v>
      </c>
      <c r="I291" s="152">
        <v>9.68</v>
      </c>
      <c r="J291" s="152">
        <v>193.6</v>
      </c>
    </row>
    <row r="292" spans="1:10" ht="45" customHeight="1">
      <c r="A292" s="150" t="s">
        <v>1376</v>
      </c>
      <c r="B292" s="150" t="s">
        <v>598</v>
      </c>
      <c r="C292" s="150" t="s">
        <v>177</v>
      </c>
      <c r="D292" s="150" t="s">
        <v>600</v>
      </c>
      <c r="E292" s="274" t="s">
        <v>1473</v>
      </c>
      <c r="F292" s="274"/>
      <c r="G292" s="150" t="s">
        <v>185</v>
      </c>
      <c r="H292" s="151">
        <v>3</v>
      </c>
      <c r="I292" s="152">
        <v>5.46</v>
      </c>
      <c r="J292" s="152">
        <v>16.38</v>
      </c>
    </row>
    <row r="293" spans="1:10" ht="60" customHeight="1">
      <c r="A293" s="150" t="s">
        <v>1376</v>
      </c>
      <c r="B293" s="150" t="s">
        <v>1596</v>
      </c>
      <c r="C293" s="150" t="s">
        <v>177</v>
      </c>
      <c r="D293" s="150" t="s">
        <v>1597</v>
      </c>
      <c r="E293" s="274" t="s">
        <v>1473</v>
      </c>
      <c r="F293" s="274"/>
      <c r="G293" s="150" t="s">
        <v>185</v>
      </c>
      <c r="H293" s="151">
        <v>1</v>
      </c>
      <c r="I293" s="152">
        <v>21.05</v>
      </c>
      <c r="J293" s="152">
        <v>21.05</v>
      </c>
    </row>
    <row r="294" spans="1:10" ht="45" customHeight="1">
      <c r="A294" s="150" t="s">
        <v>1376</v>
      </c>
      <c r="B294" s="150" t="s">
        <v>1598</v>
      </c>
      <c r="C294" s="150" t="s">
        <v>177</v>
      </c>
      <c r="D294" s="150" t="s">
        <v>1599</v>
      </c>
      <c r="E294" s="274" t="s">
        <v>1473</v>
      </c>
      <c r="F294" s="274"/>
      <c r="G294" s="150" t="s">
        <v>185</v>
      </c>
      <c r="H294" s="151">
        <v>2</v>
      </c>
      <c r="I294" s="152">
        <v>10.09</v>
      </c>
      <c r="J294" s="152">
        <v>20.18</v>
      </c>
    </row>
    <row r="295" spans="1:10" ht="45" customHeight="1">
      <c r="A295" s="150" t="s">
        <v>1376</v>
      </c>
      <c r="B295" s="150" t="s">
        <v>626</v>
      </c>
      <c r="C295" s="150" t="s">
        <v>177</v>
      </c>
      <c r="D295" s="150" t="s">
        <v>628</v>
      </c>
      <c r="E295" s="274" t="s">
        <v>1473</v>
      </c>
      <c r="F295" s="274"/>
      <c r="G295" s="150" t="s">
        <v>185</v>
      </c>
      <c r="H295" s="151">
        <v>1</v>
      </c>
      <c r="I295" s="152">
        <v>47.24</v>
      </c>
      <c r="J295" s="152">
        <v>47.24</v>
      </c>
    </row>
    <row r="296" spans="1:10" ht="45" customHeight="1">
      <c r="A296" s="150" t="s">
        <v>1376</v>
      </c>
      <c r="B296" s="150" t="s">
        <v>1600</v>
      </c>
      <c r="C296" s="150" t="s">
        <v>177</v>
      </c>
      <c r="D296" s="150" t="s">
        <v>1601</v>
      </c>
      <c r="E296" s="274" t="s">
        <v>1473</v>
      </c>
      <c r="F296" s="274"/>
      <c r="G296" s="150" t="s">
        <v>185</v>
      </c>
      <c r="H296" s="151">
        <v>1</v>
      </c>
      <c r="I296" s="152">
        <v>47.24</v>
      </c>
      <c r="J296" s="152">
        <v>47.24</v>
      </c>
    </row>
    <row r="297" spans="1:10" ht="15" customHeight="1">
      <c r="A297" s="153" t="s">
        <v>1379</v>
      </c>
      <c r="B297" s="153" t="s">
        <v>1602</v>
      </c>
      <c r="C297" s="153" t="s">
        <v>177</v>
      </c>
      <c r="D297" s="153" t="s">
        <v>1603</v>
      </c>
      <c r="E297" s="275" t="s">
        <v>1482</v>
      </c>
      <c r="F297" s="275"/>
      <c r="G297" s="153" t="s">
        <v>185</v>
      </c>
      <c r="H297" s="154">
        <v>1</v>
      </c>
      <c r="I297" s="155">
        <v>1047.1300000000001</v>
      </c>
      <c r="J297" s="155">
        <v>1047.1300000000001</v>
      </c>
    </row>
    <row r="298" spans="1:10">
      <c r="A298" s="156"/>
      <c r="B298" s="156"/>
      <c r="C298" s="156"/>
      <c r="D298" s="156"/>
      <c r="E298" s="156" t="s">
        <v>1399</v>
      </c>
      <c r="F298" s="157">
        <v>328.64</v>
      </c>
      <c r="G298" s="156" t="s">
        <v>1400</v>
      </c>
      <c r="H298" s="157">
        <v>0</v>
      </c>
      <c r="I298" s="156" t="s">
        <v>1401</v>
      </c>
      <c r="J298" s="157">
        <v>328.64</v>
      </c>
    </row>
    <row r="299" spans="1:10" ht="30" customHeight="1">
      <c r="A299" s="156"/>
      <c r="B299" s="156"/>
      <c r="C299" s="156"/>
      <c r="D299" s="156"/>
      <c r="E299" s="156" t="s">
        <v>1402</v>
      </c>
      <c r="F299" s="157">
        <v>2365.19</v>
      </c>
      <c r="G299" s="156"/>
      <c r="H299" s="276" t="s">
        <v>1403</v>
      </c>
      <c r="I299" s="276"/>
      <c r="J299" s="157">
        <v>11334.47</v>
      </c>
    </row>
    <row r="300" spans="1:10" ht="15.75">
      <c r="A300" s="144"/>
      <c r="B300" s="144"/>
      <c r="C300" s="144"/>
      <c r="D300" s="144"/>
      <c r="E300" s="144"/>
      <c r="F300" s="144"/>
      <c r="G300" s="144" t="s">
        <v>1404</v>
      </c>
      <c r="H300" s="158">
        <v>1</v>
      </c>
      <c r="I300" s="144" t="s">
        <v>1405</v>
      </c>
      <c r="J300" s="159">
        <v>11334.47</v>
      </c>
    </row>
    <row r="301" spans="1:10" ht="15.75">
      <c r="A301" s="147"/>
      <c r="B301" s="147"/>
      <c r="C301" s="147"/>
      <c r="D301" s="147"/>
      <c r="E301" s="147"/>
      <c r="F301" s="147"/>
      <c r="G301" s="147"/>
      <c r="H301" s="147"/>
      <c r="I301" s="147"/>
      <c r="J301" s="147"/>
    </row>
    <row r="302" spans="1:10" ht="15.75" customHeight="1">
      <c r="A302" s="144" t="s">
        <v>203</v>
      </c>
      <c r="B302" s="144" t="s">
        <v>165</v>
      </c>
      <c r="C302" s="144" t="s">
        <v>1367</v>
      </c>
      <c r="D302" s="144" t="s">
        <v>1368</v>
      </c>
      <c r="E302" s="271" t="s">
        <v>1369</v>
      </c>
      <c r="F302" s="271"/>
      <c r="G302" s="144" t="s">
        <v>1370</v>
      </c>
      <c r="H302" s="144" t="s">
        <v>1371</v>
      </c>
      <c r="I302" s="144" t="s">
        <v>1372</v>
      </c>
      <c r="J302" s="144" t="s">
        <v>1373</v>
      </c>
    </row>
    <row r="303" spans="1:10" ht="31.5" customHeight="1">
      <c r="A303" s="147" t="s">
        <v>1374</v>
      </c>
      <c r="B303" s="147" t="s">
        <v>202</v>
      </c>
      <c r="C303" s="147" t="s">
        <v>177</v>
      </c>
      <c r="D303" s="147" t="s">
        <v>204</v>
      </c>
      <c r="E303" s="273" t="s">
        <v>1406</v>
      </c>
      <c r="F303" s="273"/>
      <c r="G303" s="147" t="s">
        <v>189</v>
      </c>
      <c r="H303" s="148">
        <v>1</v>
      </c>
      <c r="I303" s="149">
        <v>104.66</v>
      </c>
      <c r="J303" s="149">
        <v>104.66</v>
      </c>
    </row>
    <row r="304" spans="1:10" ht="45" customHeight="1">
      <c r="A304" s="150" t="s">
        <v>1376</v>
      </c>
      <c r="B304" s="150" t="s">
        <v>1604</v>
      </c>
      <c r="C304" s="150" t="s">
        <v>177</v>
      </c>
      <c r="D304" s="150" t="s">
        <v>1605</v>
      </c>
      <c r="E304" s="274" t="s">
        <v>1606</v>
      </c>
      <c r="F304" s="274"/>
      <c r="G304" s="150" t="s">
        <v>1607</v>
      </c>
      <c r="H304" s="151">
        <v>4.4000000000000003E-3</v>
      </c>
      <c r="I304" s="152">
        <v>16.68</v>
      </c>
      <c r="J304" s="152">
        <v>7.0000000000000007E-2</v>
      </c>
    </row>
    <row r="305" spans="1:10" ht="45" customHeight="1">
      <c r="A305" s="150" t="s">
        <v>1376</v>
      </c>
      <c r="B305" s="150" t="s">
        <v>1608</v>
      </c>
      <c r="C305" s="150" t="s">
        <v>177</v>
      </c>
      <c r="D305" s="150" t="s">
        <v>1609</v>
      </c>
      <c r="E305" s="274" t="s">
        <v>1606</v>
      </c>
      <c r="F305" s="274"/>
      <c r="G305" s="150" t="s">
        <v>1610</v>
      </c>
      <c r="H305" s="151">
        <v>1.9099999999999999E-2</v>
      </c>
      <c r="I305" s="152">
        <v>15.37</v>
      </c>
      <c r="J305" s="152">
        <v>0.28999999999999998</v>
      </c>
    </row>
    <row r="306" spans="1:10" ht="45" customHeight="1">
      <c r="A306" s="150" t="s">
        <v>1376</v>
      </c>
      <c r="B306" s="150" t="s">
        <v>1611</v>
      </c>
      <c r="C306" s="150" t="s">
        <v>177</v>
      </c>
      <c r="D306" s="150" t="s">
        <v>1612</v>
      </c>
      <c r="E306" s="274" t="s">
        <v>1438</v>
      </c>
      <c r="F306" s="274"/>
      <c r="G306" s="150" t="s">
        <v>211</v>
      </c>
      <c r="H306" s="151">
        <v>1.1999999999999999E-3</v>
      </c>
      <c r="I306" s="152">
        <v>411.53</v>
      </c>
      <c r="J306" s="152">
        <v>0.49</v>
      </c>
    </row>
    <row r="307" spans="1:10" ht="45" customHeight="1">
      <c r="A307" s="150" t="s">
        <v>1376</v>
      </c>
      <c r="B307" s="150" t="s">
        <v>1613</v>
      </c>
      <c r="C307" s="150" t="s">
        <v>177</v>
      </c>
      <c r="D307" s="150" t="s">
        <v>1614</v>
      </c>
      <c r="E307" s="274" t="s">
        <v>1375</v>
      </c>
      <c r="F307" s="274"/>
      <c r="G307" s="150" t="s">
        <v>180</v>
      </c>
      <c r="H307" s="151">
        <v>0.18970000000000001</v>
      </c>
      <c r="I307" s="152">
        <v>16.850000000000001</v>
      </c>
      <c r="J307" s="152">
        <v>3.19</v>
      </c>
    </row>
    <row r="308" spans="1:10" ht="45" customHeight="1">
      <c r="A308" s="150" t="s">
        <v>1376</v>
      </c>
      <c r="B308" s="150" t="s">
        <v>1478</v>
      </c>
      <c r="C308" s="150" t="s">
        <v>177</v>
      </c>
      <c r="D308" s="150" t="s">
        <v>1479</v>
      </c>
      <c r="E308" s="274" t="s">
        <v>1375</v>
      </c>
      <c r="F308" s="274"/>
      <c r="G308" s="150" t="s">
        <v>180</v>
      </c>
      <c r="H308" s="151">
        <v>0.56910000000000005</v>
      </c>
      <c r="I308" s="152">
        <v>19.739999999999998</v>
      </c>
      <c r="J308" s="152">
        <v>11.23</v>
      </c>
    </row>
    <row r="309" spans="1:10" ht="30" customHeight="1">
      <c r="A309" s="153" t="s">
        <v>1379</v>
      </c>
      <c r="B309" s="153" t="s">
        <v>1615</v>
      </c>
      <c r="C309" s="153" t="s">
        <v>177</v>
      </c>
      <c r="D309" s="153" t="s">
        <v>1616</v>
      </c>
      <c r="E309" s="275" t="s">
        <v>1482</v>
      </c>
      <c r="F309" s="275"/>
      <c r="G309" s="153" t="s">
        <v>222</v>
      </c>
      <c r="H309" s="154">
        <v>1.2273000000000001</v>
      </c>
      <c r="I309" s="155">
        <v>22.54</v>
      </c>
      <c r="J309" s="155">
        <v>27.66</v>
      </c>
    </row>
    <row r="310" spans="1:10" ht="15" customHeight="1">
      <c r="A310" s="153" t="s">
        <v>1379</v>
      </c>
      <c r="B310" s="153" t="s">
        <v>1617</v>
      </c>
      <c r="C310" s="153" t="s">
        <v>177</v>
      </c>
      <c r="D310" s="153" t="s">
        <v>1618</v>
      </c>
      <c r="E310" s="275" t="s">
        <v>1482</v>
      </c>
      <c r="F310" s="275"/>
      <c r="G310" s="153" t="s">
        <v>232</v>
      </c>
      <c r="H310" s="154">
        <v>4.2799999999999998E-2</v>
      </c>
      <c r="I310" s="155">
        <v>25.15</v>
      </c>
      <c r="J310" s="155">
        <v>1.07</v>
      </c>
    </row>
    <row r="311" spans="1:10" ht="30" customHeight="1">
      <c r="A311" s="153" t="s">
        <v>1379</v>
      </c>
      <c r="B311" s="153" t="s">
        <v>1619</v>
      </c>
      <c r="C311" s="153" t="s">
        <v>177</v>
      </c>
      <c r="D311" s="153" t="s">
        <v>1620</v>
      </c>
      <c r="E311" s="275" t="s">
        <v>1482</v>
      </c>
      <c r="F311" s="275"/>
      <c r="G311" s="153" t="s">
        <v>222</v>
      </c>
      <c r="H311" s="154">
        <v>1</v>
      </c>
      <c r="I311" s="155">
        <v>26.75</v>
      </c>
      <c r="J311" s="155">
        <v>26.75</v>
      </c>
    </row>
    <row r="312" spans="1:10" ht="45" customHeight="1">
      <c r="A312" s="153" t="s">
        <v>1379</v>
      </c>
      <c r="B312" s="153" t="s">
        <v>1621</v>
      </c>
      <c r="C312" s="153" t="s">
        <v>177</v>
      </c>
      <c r="D312" s="153" t="s">
        <v>1622</v>
      </c>
      <c r="E312" s="275" t="s">
        <v>1482</v>
      </c>
      <c r="F312" s="275"/>
      <c r="G312" s="153" t="s">
        <v>189</v>
      </c>
      <c r="H312" s="154">
        <v>0.58530000000000004</v>
      </c>
      <c r="I312" s="155">
        <v>57.94</v>
      </c>
      <c r="J312" s="155">
        <v>33.909999999999997</v>
      </c>
    </row>
    <row r="313" spans="1:10">
      <c r="A313" s="156"/>
      <c r="B313" s="156"/>
      <c r="C313" s="156"/>
      <c r="D313" s="156"/>
      <c r="E313" s="156" t="s">
        <v>1399</v>
      </c>
      <c r="F313" s="157">
        <v>11.13</v>
      </c>
      <c r="G313" s="156" t="s">
        <v>1400</v>
      </c>
      <c r="H313" s="157">
        <v>0</v>
      </c>
      <c r="I313" s="156" t="s">
        <v>1401</v>
      </c>
      <c r="J313" s="157">
        <v>11.13</v>
      </c>
    </row>
    <row r="314" spans="1:10" ht="30" customHeight="1">
      <c r="A314" s="156"/>
      <c r="B314" s="156"/>
      <c r="C314" s="156"/>
      <c r="D314" s="156"/>
      <c r="E314" s="156" t="s">
        <v>1402</v>
      </c>
      <c r="F314" s="157">
        <v>27.59</v>
      </c>
      <c r="G314" s="156"/>
      <c r="H314" s="276" t="s">
        <v>1403</v>
      </c>
      <c r="I314" s="276"/>
      <c r="J314" s="157">
        <v>132.25</v>
      </c>
    </row>
    <row r="315" spans="1:10" ht="15.75">
      <c r="A315" s="144"/>
      <c r="B315" s="144"/>
      <c r="C315" s="144"/>
      <c r="D315" s="144"/>
      <c r="E315" s="144"/>
      <c r="F315" s="144"/>
      <c r="G315" s="144" t="s">
        <v>1404</v>
      </c>
      <c r="H315" s="158">
        <v>557.5</v>
      </c>
      <c r="I315" s="144" t="s">
        <v>1405</v>
      </c>
      <c r="J315" s="159">
        <v>73729.37</v>
      </c>
    </row>
    <row r="316" spans="1:10" ht="15.75">
      <c r="A316" s="147"/>
      <c r="B316" s="147"/>
      <c r="C316" s="147"/>
      <c r="D316" s="147"/>
      <c r="E316" s="147"/>
      <c r="F316" s="147"/>
      <c r="G316" s="147"/>
      <c r="H316" s="147"/>
      <c r="I316" s="147"/>
      <c r="J316" s="147"/>
    </row>
    <row r="317" spans="1:10" ht="15.75" customHeight="1">
      <c r="A317" s="144" t="s">
        <v>206</v>
      </c>
      <c r="B317" s="144" t="s">
        <v>165</v>
      </c>
      <c r="C317" s="144" t="s">
        <v>1367</v>
      </c>
      <c r="D317" s="144" t="s">
        <v>1368</v>
      </c>
      <c r="E317" s="271" t="s">
        <v>1369</v>
      </c>
      <c r="F317" s="271"/>
      <c r="G317" s="144" t="s">
        <v>1370</v>
      </c>
      <c r="H317" s="144" t="s">
        <v>1371</v>
      </c>
      <c r="I317" s="144" t="s">
        <v>1372</v>
      </c>
      <c r="J317" s="144" t="s">
        <v>1373</v>
      </c>
    </row>
    <row r="318" spans="1:10" ht="47.25" customHeight="1">
      <c r="A318" s="147" t="s">
        <v>1374</v>
      </c>
      <c r="B318" s="147" t="s">
        <v>205</v>
      </c>
      <c r="C318" s="147" t="s">
        <v>177</v>
      </c>
      <c r="D318" s="147" t="s">
        <v>207</v>
      </c>
      <c r="E318" s="273" t="s">
        <v>1623</v>
      </c>
      <c r="F318" s="273"/>
      <c r="G318" s="147" t="s">
        <v>189</v>
      </c>
      <c r="H318" s="148">
        <v>1</v>
      </c>
      <c r="I318" s="149">
        <v>0.31</v>
      </c>
      <c r="J318" s="149">
        <v>0.31</v>
      </c>
    </row>
    <row r="319" spans="1:10" ht="45" customHeight="1">
      <c r="A319" s="150" t="s">
        <v>1376</v>
      </c>
      <c r="B319" s="150" t="s">
        <v>1624</v>
      </c>
      <c r="C319" s="150" t="s">
        <v>177</v>
      </c>
      <c r="D319" s="150" t="s">
        <v>1625</v>
      </c>
      <c r="E319" s="274" t="s">
        <v>1606</v>
      </c>
      <c r="F319" s="274"/>
      <c r="G319" s="150" t="s">
        <v>1607</v>
      </c>
      <c r="H319" s="151">
        <v>5.9999999999999995E-4</v>
      </c>
      <c r="I319" s="152">
        <v>182.85</v>
      </c>
      <c r="J319" s="152">
        <v>0.1</v>
      </c>
    </row>
    <row r="320" spans="1:10" ht="45" customHeight="1">
      <c r="A320" s="150" t="s">
        <v>1376</v>
      </c>
      <c r="B320" s="150" t="s">
        <v>1626</v>
      </c>
      <c r="C320" s="150" t="s">
        <v>177</v>
      </c>
      <c r="D320" s="150" t="s">
        <v>1627</v>
      </c>
      <c r="E320" s="274" t="s">
        <v>1606</v>
      </c>
      <c r="F320" s="274"/>
      <c r="G320" s="150" t="s">
        <v>1610</v>
      </c>
      <c r="H320" s="151">
        <v>2.3999999999999998E-3</v>
      </c>
      <c r="I320" s="152">
        <v>54.1</v>
      </c>
      <c r="J320" s="152">
        <v>0.12</v>
      </c>
    </row>
    <row r="321" spans="1:10" ht="45" customHeight="1">
      <c r="A321" s="150" t="s">
        <v>1376</v>
      </c>
      <c r="B321" s="150" t="s">
        <v>1628</v>
      </c>
      <c r="C321" s="150" t="s">
        <v>177</v>
      </c>
      <c r="D321" s="150" t="s">
        <v>1629</v>
      </c>
      <c r="E321" s="274" t="s">
        <v>1375</v>
      </c>
      <c r="F321" s="274"/>
      <c r="G321" s="150" t="s">
        <v>180</v>
      </c>
      <c r="H321" s="151">
        <v>3.0000000000000001E-3</v>
      </c>
      <c r="I321" s="152">
        <v>16.02</v>
      </c>
      <c r="J321" s="152">
        <v>0.04</v>
      </c>
    </row>
    <row r="322" spans="1:10" ht="45" customHeight="1">
      <c r="A322" s="150" t="s">
        <v>1376</v>
      </c>
      <c r="B322" s="150" t="s">
        <v>1630</v>
      </c>
      <c r="C322" s="150" t="s">
        <v>177</v>
      </c>
      <c r="D322" s="150" t="s">
        <v>1631</v>
      </c>
      <c r="E322" s="274" t="s">
        <v>1375</v>
      </c>
      <c r="F322" s="274"/>
      <c r="G322" s="150" t="s">
        <v>180</v>
      </c>
      <c r="H322" s="151">
        <v>3.0000000000000001E-3</v>
      </c>
      <c r="I322" s="152">
        <v>17.36</v>
      </c>
      <c r="J322" s="152">
        <v>0.05</v>
      </c>
    </row>
    <row r="323" spans="1:10">
      <c r="A323" s="156"/>
      <c r="B323" s="156"/>
      <c r="C323" s="156"/>
      <c r="D323" s="156"/>
      <c r="E323" s="156" t="s">
        <v>1399</v>
      </c>
      <c r="F323" s="157">
        <v>0.08</v>
      </c>
      <c r="G323" s="156" t="s">
        <v>1400</v>
      </c>
      <c r="H323" s="157">
        <v>0</v>
      </c>
      <c r="I323" s="156" t="s">
        <v>1401</v>
      </c>
      <c r="J323" s="157">
        <v>0.08</v>
      </c>
    </row>
    <row r="324" spans="1:10" ht="30" customHeight="1">
      <c r="A324" s="156"/>
      <c r="B324" s="156"/>
      <c r="C324" s="156"/>
      <c r="D324" s="156"/>
      <c r="E324" s="156" t="s">
        <v>1402</v>
      </c>
      <c r="F324" s="157">
        <v>0.08</v>
      </c>
      <c r="G324" s="156"/>
      <c r="H324" s="276" t="s">
        <v>1403</v>
      </c>
      <c r="I324" s="276"/>
      <c r="J324" s="157">
        <v>0.39</v>
      </c>
    </row>
    <row r="325" spans="1:10" ht="15.75">
      <c r="A325" s="144"/>
      <c r="B325" s="144"/>
      <c r="C325" s="144"/>
      <c r="D325" s="144"/>
      <c r="E325" s="144"/>
      <c r="F325" s="144"/>
      <c r="G325" s="144" t="s">
        <v>1404</v>
      </c>
      <c r="H325" s="158">
        <v>2550</v>
      </c>
      <c r="I325" s="144" t="s">
        <v>1405</v>
      </c>
      <c r="J325" s="159">
        <v>994.5</v>
      </c>
    </row>
    <row r="326" spans="1:10" ht="15.75">
      <c r="A326" s="147"/>
      <c r="B326" s="147"/>
      <c r="C326" s="147"/>
      <c r="D326" s="147"/>
      <c r="E326" s="147"/>
      <c r="F326" s="147"/>
      <c r="G326" s="147"/>
      <c r="H326" s="147"/>
      <c r="I326" s="147"/>
      <c r="J326" s="147"/>
    </row>
    <row r="327" spans="1:10" ht="15.75">
      <c r="A327" s="145" t="s">
        <v>21</v>
      </c>
      <c r="B327" s="145"/>
      <c r="C327" s="145"/>
      <c r="D327" s="145" t="s">
        <v>22</v>
      </c>
      <c r="E327" s="145"/>
      <c r="F327" s="272"/>
      <c r="G327" s="272"/>
      <c r="H327" s="145"/>
      <c r="I327" s="145"/>
      <c r="J327" s="146">
        <v>122670.8</v>
      </c>
    </row>
    <row r="328" spans="1:10" ht="15.75" customHeight="1">
      <c r="A328" s="144" t="s">
        <v>209</v>
      </c>
      <c r="B328" s="144" t="s">
        <v>165</v>
      </c>
      <c r="C328" s="144" t="s">
        <v>1367</v>
      </c>
      <c r="D328" s="144" t="s">
        <v>1368</v>
      </c>
      <c r="E328" s="271" t="s">
        <v>1369</v>
      </c>
      <c r="F328" s="271"/>
      <c r="G328" s="144" t="s">
        <v>1370</v>
      </c>
      <c r="H328" s="144" t="s">
        <v>1371</v>
      </c>
      <c r="I328" s="144" t="s">
        <v>1372</v>
      </c>
      <c r="J328" s="144" t="s">
        <v>1373</v>
      </c>
    </row>
    <row r="329" spans="1:10" ht="31.5" customHeight="1">
      <c r="A329" s="147" t="s">
        <v>1374</v>
      </c>
      <c r="B329" s="147" t="s">
        <v>208</v>
      </c>
      <c r="C329" s="147" t="s">
        <v>177</v>
      </c>
      <c r="D329" s="147" t="s">
        <v>210</v>
      </c>
      <c r="E329" s="273" t="s">
        <v>1476</v>
      </c>
      <c r="F329" s="273"/>
      <c r="G329" s="147" t="s">
        <v>211</v>
      </c>
      <c r="H329" s="148">
        <v>1</v>
      </c>
      <c r="I329" s="149">
        <v>2.1800000000000002</v>
      </c>
      <c r="J329" s="149">
        <v>2.1800000000000002</v>
      </c>
    </row>
    <row r="330" spans="1:10" ht="45" customHeight="1">
      <c r="A330" s="150" t="s">
        <v>1376</v>
      </c>
      <c r="B330" s="150" t="s">
        <v>1632</v>
      </c>
      <c r="C330" s="150" t="s">
        <v>177</v>
      </c>
      <c r="D330" s="150" t="s">
        <v>1633</v>
      </c>
      <c r="E330" s="274" t="s">
        <v>1606</v>
      </c>
      <c r="F330" s="274"/>
      <c r="G330" s="150" t="s">
        <v>1607</v>
      </c>
      <c r="H330" s="151">
        <v>7.9399999999999991E-3</v>
      </c>
      <c r="I330" s="152">
        <v>260.95999999999998</v>
      </c>
      <c r="J330" s="152">
        <v>2.0699999999999998</v>
      </c>
    </row>
    <row r="331" spans="1:10" ht="45" customHeight="1">
      <c r="A331" s="150" t="s">
        <v>1376</v>
      </c>
      <c r="B331" s="150" t="s">
        <v>1628</v>
      </c>
      <c r="C331" s="150" t="s">
        <v>177</v>
      </c>
      <c r="D331" s="150" t="s">
        <v>1629</v>
      </c>
      <c r="E331" s="274" t="s">
        <v>1375</v>
      </c>
      <c r="F331" s="274"/>
      <c r="G331" s="150" t="s">
        <v>180</v>
      </c>
      <c r="H331" s="151">
        <v>6.8999999999999999E-3</v>
      </c>
      <c r="I331" s="152">
        <v>16.02</v>
      </c>
      <c r="J331" s="152">
        <v>0.11</v>
      </c>
    </row>
    <row r="332" spans="1:10">
      <c r="A332" s="156"/>
      <c r="B332" s="156"/>
      <c r="C332" s="156"/>
      <c r="D332" s="156"/>
      <c r="E332" s="156" t="s">
        <v>1399</v>
      </c>
      <c r="F332" s="157">
        <v>0.16</v>
      </c>
      <c r="G332" s="156" t="s">
        <v>1400</v>
      </c>
      <c r="H332" s="157">
        <v>0</v>
      </c>
      <c r="I332" s="156" t="s">
        <v>1401</v>
      </c>
      <c r="J332" s="157">
        <v>0.16</v>
      </c>
    </row>
    <row r="333" spans="1:10" ht="30" customHeight="1">
      <c r="A333" s="156"/>
      <c r="B333" s="156"/>
      <c r="C333" s="156"/>
      <c r="D333" s="156"/>
      <c r="E333" s="156" t="s">
        <v>1402</v>
      </c>
      <c r="F333" s="157">
        <v>0.56999999999999995</v>
      </c>
      <c r="G333" s="156"/>
      <c r="H333" s="276" t="s">
        <v>1403</v>
      </c>
      <c r="I333" s="276"/>
      <c r="J333" s="157">
        <v>2.75</v>
      </c>
    </row>
    <row r="334" spans="1:10" ht="15.75">
      <c r="A334" s="144"/>
      <c r="B334" s="144"/>
      <c r="C334" s="144"/>
      <c r="D334" s="144"/>
      <c r="E334" s="144"/>
      <c r="F334" s="144"/>
      <c r="G334" s="144" t="s">
        <v>1404</v>
      </c>
      <c r="H334" s="158">
        <v>106.08</v>
      </c>
      <c r="I334" s="144" t="s">
        <v>1405</v>
      </c>
      <c r="J334" s="159">
        <v>291.72000000000003</v>
      </c>
    </row>
    <row r="335" spans="1:10" ht="15.75">
      <c r="A335" s="147"/>
      <c r="B335" s="147"/>
      <c r="C335" s="147"/>
      <c r="D335" s="147"/>
      <c r="E335" s="147"/>
      <c r="F335" s="147"/>
      <c r="G335" s="147"/>
      <c r="H335" s="147"/>
      <c r="I335" s="147"/>
      <c r="J335" s="147"/>
    </row>
    <row r="336" spans="1:10" ht="15.75" customHeight="1">
      <c r="A336" s="144" t="s">
        <v>213</v>
      </c>
      <c r="B336" s="144" t="s">
        <v>165</v>
      </c>
      <c r="C336" s="144" t="s">
        <v>1367</v>
      </c>
      <c r="D336" s="144" t="s">
        <v>1368</v>
      </c>
      <c r="E336" s="271" t="s">
        <v>1369</v>
      </c>
      <c r="F336" s="271"/>
      <c r="G336" s="144" t="s">
        <v>1370</v>
      </c>
      <c r="H336" s="144" t="s">
        <v>1371</v>
      </c>
      <c r="I336" s="144" t="s">
        <v>1372</v>
      </c>
      <c r="J336" s="144" t="s">
        <v>1373</v>
      </c>
    </row>
    <row r="337" spans="1:10" ht="47.25" customHeight="1">
      <c r="A337" s="147" t="s">
        <v>1374</v>
      </c>
      <c r="B337" s="147" t="s">
        <v>212</v>
      </c>
      <c r="C337" s="147" t="s">
        <v>177</v>
      </c>
      <c r="D337" s="147" t="s">
        <v>214</v>
      </c>
      <c r="E337" s="273" t="s">
        <v>1476</v>
      </c>
      <c r="F337" s="273"/>
      <c r="G337" s="147" t="s">
        <v>211</v>
      </c>
      <c r="H337" s="148">
        <v>1</v>
      </c>
      <c r="I337" s="149">
        <v>7.1</v>
      </c>
      <c r="J337" s="149">
        <v>7.1</v>
      </c>
    </row>
    <row r="338" spans="1:10" ht="45" customHeight="1">
      <c r="A338" s="150" t="s">
        <v>1376</v>
      </c>
      <c r="B338" s="150" t="s">
        <v>1634</v>
      </c>
      <c r="C338" s="150" t="s">
        <v>177</v>
      </c>
      <c r="D338" s="150" t="s">
        <v>1635</v>
      </c>
      <c r="E338" s="274" t="s">
        <v>1606</v>
      </c>
      <c r="F338" s="274"/>
      <c r="G338" s="150" t="s">
        <v>1607</v>
      </c>
      <c r="H338" s="151">
        <v>6.0000000000000001E-3</v>
      </c>
      <c r="I338" s="152">
        <v>230.9</v>
      </c>
      <c r="J338" s="152">
        <v>1.38</v>
      </c>
    </row>
    <row r="339" spans="1:10" ht="45" customHeight="1">
      <c r="A339" s="150" t="s">
        <v>1376</v>
      </c>
      <c r="B339" s="150" t="s">
        <v>1636</v>
      </c>
      <c r="C339" s="150" t="s">
        <v>177</v>
      </c>
      <c r="D339" s="150" t="s">
        <v>1637</v>
      </c>
      <c r="E339" s="274" t="s">
        <v>1606</v>
      </c>
      <c r="F339" s="274"/>
      <c r="G339" s="150" t="s">
        <v>1607</v>
      </c>
      <c r="H339" s="151">
        <v>4.0000000000000001E-3</v>
      </c>
      <c r="I339" s="152">
        <v>314.41000000000003</v>
      </c>
      <c r="J339" s="152">
        <v>1.25</v>
      </c>
    </row>
    <row r="340" spans="1:10" ht="45" customHeight="1">
      <c r="A340" s="150" t="s">
        <v>1376</v>
      </c>
      <c r="B340" s="150" t="s">
        <v>1638</v>
      </c>
      <c r="C340" s="150" t="s">
        <v>177</v>
      </c>
      <c r="D340" s="150" t="s">
        <v>1639</v>
      </c>
      <c r="E340" s="274" t="s">
        <v>1606</v>
      </c>
      <c r="F340" s="274"/>
      <c r="G340" s="150" t="s">
        <v>1610</v>
      </c>
      <c r="H340" s="151">
        <v>1.4999999999999999E-2</v>
      </c>
      <c r="I340" s="152">
        <v>68.84</v>
      </c>
      <c r="J340" s="152">
        <v>1.03</v>
      </c>
    </row>
    <row r="341" spans="1:10" ht="45" customHeight="1">
      <c r="A341" s="150" t="s">
        <v>1376</v>
      </c>
      <c r="B341" s="150" t="s">
        <v>1640</v>
      </c>
      <c r="C341" s="150" t="s">
        <v>177</v>
      </c>
      <c r="D341" s="150" t="s">
        <v>1641</v>
      </c>
      <c r="E341" s="274" t="s">
        <v>1606</v>
      </c>
      <c r="F341" s="274"/>
      <c r="G341" s="150" t="s">
        <v>1607</v>
      </c>
      <c r="H341" s="151">
        <v>3.0000000000000001E-3</v>
      </c>
      <c r="I341" s="152">
        <v>212.31</v>
      </c>
      <c r="J341" s="152">
        <v>0.63</v>
      </c>
    </row>
    <row r="342" spans="1:10" ht="45" customHeight="1">
      <c r="A342" s="150" t="s">
        <v>1376</v>
      </c>
      <c r="B342" s="150" t="s">
        <v>1642</v>
      </c>
      <c r="C342" s="150" t="s">
        <v>177</v>
      </c>
      <c r="D342" s="150" t="s">
        <v>1643</v>
      </c>
      <c r="E342" s="274" t="s">
        <v>1606</v>
      </c>
      <c r="F342" s="274"/>
      <c r="G342" s="150" t="s">
        <v>1610</v>
      </c>
      <c r="H342" s="151">
        <v>1.6E-2</v>
      </c>
      <c r="I342" s="152">
        <v>49.14</v>
      </c>
      <c r="J342" s="152">
        <v>0.78</v>
      </c>
    </row>
    <row r="343" spans="1:10" ht="45" customHeight="1">
      <c r="A343" s="150" t="s">
        <v>1376</v>
      </c>
      <c r="B343" s="150" t="s">
        <v>1644</v>
      </c>
      <c r="C343" s="150" t="s">
        <v>177</v>
      </c>
      <c r="D343" s="150" t="s">
        <v>1645</v>
      </c>
      <c r="E343" s="274" t="s">
        <v>1606</v>
      </c>
      <c r="F343" s="274"/>
      <c r="G343" s="150" t="s">
        <v>1610</v>
      </c>
      <c r="H343" s="151">
        <v>2.3E-2</v>
      </c>
      <c r="I343" s="152">
        <v>73.989999999999995</v>
      </c>
      <c r="J343" s="152">
        <v>1.7</v>
      </c>
    </row>
    <row r="344" spans="1:10" ht="45" customHeight="1">
      <c r="A344" s="150" t="s">
        <v>1376</v>
      </c>
      <c r="B344" s="150" t="s">
        <v>1628</v>
      </c>
      <c r="C344" s="150" t="s">
        <v>177</v>
      </c>
      <c r="D344" s="150" t="s">
        <v>1629</v>
      </c>
      <c r="E344" s="274" t="s">
        <v>1375</v>
      </c>
      <c r="F344" s="274"/>
      <c r="G344" s="150" t="s">
        <v>180</v>
      </c>
      <c r="H344" s="151">
        <v>2.1000000000000001E-2</v>
      </c>
      <c r="I344" s="152">
        <v>16.02</v>
      </c>
      <c r="J344" s="152">
        <v>0.33</v>
      </c>
    </row>
    <row r="345" spans="1:10">
      <c r="A345" s="156"/>
      <c r="B345" s="156"/>
      <c r="C345" s="156"/>
      <c r="D345" s="156"/>
      <c r="E345" s="156" t="s">
        <v>1399</v>
      </c>
      <c r="F345" s="157">
        <v>1.1000000000000001</v>
      </c>
      <c r="G345" s="156" t="s">
        <v>1400</v>
      </c>
      <c r="H345" s="157">
        <v>0</v>
      </c>
      <c r="I345" s="156" t="s">
        <v>1401</v>
      </c>
      <c r="J345" s="157">
        <v>1.1000000000000001</v>
      </c>
    </row>
    <row r="346" spans="1:10" ht="30" customHeight="1">
      <c r="A346" s="156"/>
      <c r="B346" s="156"/>
      <c r="C346" s="156"/>
      <c r="D346" s="156"/>
      <c r="E346" s="156" t="s">
        <v>1402</v>
      </c>
      <c r="F346" s="157">
        <v>1.87</v>
      </c>
      <c r="G346" s="156"/>
      <c r="H346" s="276" t="s">
        <v>1403</v>
      </c>
      <c r="I346" s="276"/>
      <c r="J346" s="157">
        <v>8.9700000000000006</v>
      </c>
    </row>
    <row r="347" spans="1:10" ht="15.75">
      <c r="A347" s="144"/>
      <c r="B347" s="144"/>
      <c r="C347" s="144"/>
      <c r="D347" s="144"/>
      <c r="E347" s="144"/>
      <c r="F347" s="144"/>
      <c r="G347" s="144" t="s">
        <v>1404</v>
      </c>
      <c r="H347" s="158">
        <v>1335.27</v>
      </c>
      <c r="I347" s="144" t="s">
        <v>1405</v>
      </c>
      <c r="J347" s="159">
        <v>11977.37</v>
      </c>
    </row>
    <row r="348" spans="1:10" ht="15.75">
      <c r="A348" s="147"/>
      <c r="B348" s="147"/>
      <c r="C348" s="147"/>
      <c r="D348" s="147"/>
      <c r="E348" s="147"/>
      <c r="F348" s="147"/>
      <c r="G348" s="147"/>
      <c r="H348" s="147"/>
      <c r="I348" s="147"/>
      <c r="J348" s="147"/>
    </row>
    <row r="349" spans="1:10" ht="15.75" customHeight="1">
      <c r="A349" s="144" t="s">
        <v>216</v>
      </c>
      <c r="B349" s="144" t="s">
        <v>165</v>
      </c>
      <c r="C349" s="144" t="s">
        <v>1367</v>
      </c>
      <c r="D349" s="144" t="s">
        <v>1368</v>
      </c>
      <c r="E349" s="271" t="s">
        <v>1369</v>
      </c>
      <c r="F349" s="271"/>
      <c r="G349" s="144" t="s">
        <v>1370</v>
      </c>
      <c r="H349" s="144" t="s">
        <v>1371</v>
      </c>
      <c r="I349" s="144" t="s">
        <v>1372</v>
      </c>
      <c r="J349" s="144" t="s">
        <v>1373</v>
      </c>
    </row>
    <row r="350" spans="1:10" ht="31.5" customHeight="1">
      <c r="A350" s="147" t="s">
        <v>1374</v>
      </c>
      <c r="B350" s="147" t="s">
        <v>215</v>
      </c>
      <c r="C350" s="147" t="s">
        <v>177</v>
      </c>
      <c r="D350" s="147" t="s">
        <v>217</v>
      </c>
      <c r="E350" s="273" t="s">
        <v>1646</v>
      </c>
      <c r="F350" s="273"/>
      <c r="G350" s="147" t="s">
        <v>218</v>
      </c>
      <c r="H350" s="148">
        <v>1</v>
      </c>
      <c r="I350" s="149">
        <v>7.78</v>
      </c>
      <c r="J350" s="149">
        <v>7.78</v>
      </c>
    </row>
    <row r="351" spans="1:10" ht="45" customHeight="1">
      <c r="A351" s="150" t="s">
        <v>1376</v>
      </c>
      <c r="B351" s="150" t="s">
        <v>1647</v>
      </c>
      <c r="C351" s="150" t="s">
        <v>177</v>
      </c>
      <c r="D351" s="150" t="s">
        <v>1648</v>
      </c>
      <c r="E351" s="274" t="s">
        <v>1606</v>
      </c>
      <c r="F351" s="274"/>
      <c r="G351" s="150" t="s">
        <v>1607</v>
      </c>
      <c r="H351" s="151">
        <v>4.1700000000000001E-2</v>
      </c>
      <c r="I351" s="152">
        <v>169.17</v>
      </c>
      <c r="J351" s="152">
        <v>7.05</v>
      </c>
    </row>
    <row r="352" spans="1:10" ht="45" customHeight="1">
      <c r="A352" s="150" t="s">
        <v>1376</v>
      </c>
      <c r="B352" s="150" t="s">
        <v>1649</v>
      </c>
      <c r="C352" s="150" t="s">
        <v>177</v>
      </c>
      <c r="D352" s="150" t="s">
        <v>1650</v>
      </c>
      <c r="E352" s="274" t="s">
        <v>1606</v>
      </c>
      <c r="F352" s="274"/>
      <c r="G352" s="150" t="s">
        <v>1610</v>
      </c>
      <c r="H352" s="151">
        <v>1.7899999999999999E-2</v>
      </c>
      <c r="I352" s="152">
        <v>40.98</v>
      </c>
      <c r="J352" s="152">
        <v>0.73</v>
      </c>
    </row>
    <row r="353" spans="1:10">
      <c r="A353" s="156"/>
      <c r="B353" s="156"/>
      <c r="C353" s="156"/>
      <c r="D353" s="156"/>
      <c r="E353" s="156" t="s">
        <v>1399</v>
      </c>
      <c r="F353" s="157">
        <v>0.68</v>
      </c>
      <c r="G353" s="156" t="s">
        <v>1400</v>
      </c>
      <c r="H353" s="157">
        <v>0</v>
      </c>
      <c r="I353" s="156" t="s">
        <v>1401</v>
      </c>
      <c r="J353" s="157">
        <v>0.68</v>
      </c>
    </row>
    <row r="354" spans="1:10" ht="30" customHeight="1">
      <c r="A354" s="156"/>
      <c r="B354" s="156"/>
      <c r="C354" s="156"/>
      <c r="D354" s="156"/>
      <c r="E354" s="156" t="s">
        <v>1402</v>
      </c>
      <c r="F354" s="157">
        <v>2.0499999999999998</v>
      </c>
      <c r="G354" s="156"/>
      <c r="H354" s="276" t="s">
        <v>1403</v>
      </c>
      <c r="I354" s="276"/>
      <c r="J354" s="157">
        <v>9.83</v>
      </c>
    </row>
    <row r="355" spans="1:10" ht="15.75">
      <c r="A355" s="144"/>
      <c r="B355" s="144"/>
      <c r="C355" s="144"/>
      <c r="D355" s="144"/>
      <c r="E355" s="144"/>
      <c r="F355" s="144"/>
      <c r="G355" s="144" t="s">
        <v>1404</v>
      </c>
      <c r="H355" s="158">
        <v>11231.1</v>
      </c>
      <c r="I355" s="144" t="s">
        <v>1405</v>
      </c>
      <c r="J355" s="159">
        <v>110401.71</v>
      </c>
    </row>
    <row r="356" spans="1:10" ht="15.75">
      <c r="A356" s="147"/>
      <c r="B356" s="147"/>
      <c r="C356" s="147"/>
      <c r="D356" s="147"/>
      <c r="E356" s="147"/>
      <c r="F356" s="147"/>
      <c r="G356" s="147"/>
      <c r="H356" s="147"/>
      <c r="I356" s="147"/>
      <c r="J356" s="147"/>
    </row>
    <row r="357" spans="1:10" ht="15.75">
      <c r="A357" s="145" t="s">
        <v>23</v>
      </c>
      <c r="B357" s="145"/>
      <c r="C357" s="145"/>
      <c r="D357" s="145" t="s">
        <v>24</v>
      </c>
      <c r="E357" s="145"/>
      <c r="F357" s="272"/>
      <c r="G357" s="272"/>
      <c r="H357" s="145"/>
      <c r="I357" s="145"/>
      <c r="J357" s="146">
        <v>11840.19</v>
      </c>
    </row>
    <row r="358" spans="1:10" ht="15.75" customHeight="1">
      <c r="A358" s="144" t="s">
        <v>220</v>
      </c>
      <c r="B358" s="144" t="s">
        <v>165</v>
      </c>
      <c r="C358" s="144" t="s">
        <v>1367</v>
      </c>
      <c r="D358" s="144" t="s">
        <v>1368</v>
      </c>
      <c r="E358" s="271" t="s">
        <v>1369</v>
      </c>
      <c r="F358" s="271"/>
      <c r="G358" s="144" t="s">
        <v>1370</v>
      </c>
      <c r="H358" s="144" t="s">
        <v>1371</v>
      </c>
      <c r="I358" s="144" t="s">
        <v>1372</v>
      </c>
      <c r="J358" s="144" t="s">
        <v>1373</v>
      </c>
    </row>
    <row r="359" spans="1:10" ht="31.5" customHeight="1">
      <c r="A359" s="147" t="s">
        <v>1374</v>
      </c>
      <c r="B359" s="147" t="s">
        <v>219</v>
      </c>
      <c r="C359" s="147" t="s">
        <v>177</v>
      </c>
      <c r="D359" s="147" t="s">
        <v>221</v>
      </c>
      <c r="E359" s="273" t="s">
        <v>1651</v>
      </c>
      <c r="F359" s="273"/>
      <c r="G359" s="147" t="s">
        <v>222</v>
      </c>
      <c r="H359" s="148">
        <v>1</v>
      </c>
      <c r="I359" s="149">
        <v>48.12</v>
      </c>
      <c r="J359" s="149">
        <v>48.12</v>
      </c>
    </row>
    <row r="360" spans="1:10" ht="45" customHeight="1">
      <c r="A360" s="150" t="s">
        <v>1376</v>
      </c>
      <c r="B360" s="150" t="s">
        <v>1604</v>
      </c>
      <c r="C360" s="150" t="s">
        <v>177</v>
      </c>
      <c r="D360" s="150" t="s">
        <v>1605</v>
      </c>
      <c r="E360" s="274" t="s">
        <v>1606</v>
      </c>
      <c r="F360" s="274"/>
      <c r="G360" s="150" t="s">
        <v>1607</v>
      </c>
      <c r="H360" s="151">
        <v>3.8999999999999998E-3</v>
      </c>
      <c r="I360" s="152">
        <v>16.68</v>
      </c>
      <c r="J360" s="152">
        <v>0.06</v>
      </c>
    </row>
    <row r="361" spans="1:10" ht="45" customHeight="1">
      <c r="A361" s="150" t="s">
        <v>1376</v>
      </c>
      <c r="B361" s="150" t="s">
        <v>1608</v>
      </c>
      <c r="C361" s="150" t="s">
        <v>177</v>
      </c>
      <c r="D361" s="150" t="s">
        <v>1609</v>
      </c>
      <c r="E361" s="274" t="s">
        <v>1606</v>
      </c>
      <c r="F361" s="274"/>
      <c r="G361" s="150" t="s">
        <v>1610</v>
      </c>
      <c r="H361" s="151">
        <v>1.6799999999999999E-2</v>
      </c>
      <c r="I361" s="152">
        <v>15.37</v>
      </c>
      <c r="J361" s="152">
        <v>0.25</v>
      </c>
    </row>
    <row r="362" spans="1:10" ht="45" customHeight="1">
      <c r="A362" s="150" t="s">
        <v>1376</v>
      </c>
      <c r="B362" s="150" t="s">
        <v>1611</v>
      </c>
      <c r="C362" s="150" t="s">
        <v>177</v>
      </c>
      <c r="D362" s="150" t="s">
        <v>1612</v>
      </c>
      <c r="E362" s="274" t="s">
        <v>1438</v>
      </c>
      <c r="F362" s="274"/>
      <c r="G362" s="150" t="s">
        <v>211</v>
      </c>
      <c r="H362" s="151">
        <v>4.5999999999999999E-3</v>
      </c>
      <c r="I362" s="152">
        <v>411.53</v>
      </c>
      <c r="J362" s="152">
        <v>1.89</v>
      </c>
    </row>
    <row r="363" spans="1:10" ht="45" customHeight="1">
      <c r="A363" s="150" t="s">
        <v>1376</v>
      </c>
      <c r="B363" s="150" t="s">
        <v>1652</v>
      </c>
      <c r="C363" s="150" t="s">
        <v>177</v>
      </c>
      <c r="D363" s="150" t="s">
        <v>1653</v>
      </c>
      <c r="E363" s="274" t="s">
        <v>1651</v>
      </c>
      <c r="F363" s="274"/>
      <c r="G363" s="150" t="s">
        <v>185</v>
      </c>
      <c r="H363" s="151">
        <v>1.5</v>
      </c>
      <c r="I363" s="152">
        <v>1.89</v>
      </c>
      <c r="J363" s="152">
        <v>2.83</v>
      </c>
    </row>
    <row r="364" spans="1:10" ht="45" customHeight="1">
      <c r="A364" s="150" t="s">
        <v>1376</v>
      </c>
      <c r="B364" s="150" t="s">
        <v>1613</v>
      </c>
      <c r="C364" s="150" t="s">
        <v>177</v>
      </c>
      <c r="D364" s="150" t="s">
        <v>1614</v>
      </c>
      <c r="E364" s="274" t="s">
        <v>1375</v>
      </c>
      <c r="F364" s="274"/>
      <c r="G364" s="150" t="s">
        <v>180</v>
      </c>
      <c r="H364" s="151">
        <v>0.35630000000000001</v>
      </c>
      <c r="I364" s="152">
        <v>16.850000000000001</v>
      </c>
      <c r="J364" s="152">
        <v>6</v>
      </c>
    </row>
    <row r="365" spans="1:10" ht="45" customHeight="1">
      <c r="A365" s="150" t="s">
        <v>1376</v>
      </c>
      <c r="B365" s="150" t="s">
        <v>1478</v>
      </c>
      <c r="C365" s="150" t="s">
        <v>177</v>
      </c>
      <c r="D365" s="150" t="s">
        <v>1479</v>
      </c>
      <c r="E365" s="274" t="s">
        <v>1375</v>
      </c>
      <c r="F365" s="274"/>
      <c r="G365" s="150" t="s">
        <v>180</v>
      </c>
      <c r="H365" s="151">
        <v>0.71250000000000002</v>
      </c>
      <c r="I365" s="152">
        <v>19.739999999999998</v>
      </c>
      <c r="J365" s="152">
        <v>14.06</v>
      </c>
    </row>
    <row r="366" spans="1:10" ht="30" customHeight="1">
      <c r="A366" s="153" t="s">
        <v>1379</v>
      </c>
      <c r="B366" s="153" t="s">
        <v>1615</v>
      </c>
      <c r="C366" s="153" t="s">
        <v>177</v>
      </c>
      <c r="D366" s="153" t="s">
        <v>1616</v>
      </c>
      <c r="E366" s="275" t="s">
        <v>1482</v>
      </c>
      <c r="F366" s="275"/>
      <c r="G366" s="153" t="s">
        <v>222</v>
      </c>
      <c r="H366" s="154">
        <v>0.41249999999999998</v>
      </c>
      <c r="I366" s="155">
        <v>22.54</v>
      </c>
      <c r="J366" s="155">
        <v>9.2899999999999991</v>
      </c>
    </row>
    <row r="367" spans="1:10" ht="15" customHeight="1">
      <c r="A367" s="153" t="s">
        <v>1379</v>
      </c>
      <c r="B367" s="153" t="s">
        <v>1654</v>
      </c>
      <c r="C367" s="153" t="s">
        <v>177</v>
      </c>
      <c r="D367" s="153" t="s">
        <v>1655</v>
      </c>
      <c r="E367" s="275" t="s">
        <v>1482</v>
      </c>
      <c r="F367" s="275"/>
      <c r="G367" s="153" t="s">
        <v>232</v>
      </c>
      <c r="H367" s="154">
        <v>0.111</v>
      </c>
      <c r="I367" s="155">
        <v>25.58</v>
      </c>
      <c r="J367" s="155">
        <v>2.83</v>
      </c>
    </row>
    <row r="368" spans="1:10" ht="30" customHeight="1">
      <c r="A368" s="153" t="s">
        <v>1379</v>
      </c>
      <c r="B368" s="153" t="s">
        <v>1656</v>
      </c>
      <c r="C368" s="153" t="s">
        <v>177</v>
      </c>
      <c r="D368" s="153" t="s">
        <v>1657</v>
      </c>
      <c r="E368" s="275" t="s">
        <v>1482</v>
      </c>
      <c r="F368" s="275"/>
      <c r="G368" s="153" t="s">
        <v>222</v>
      </c>
      <c r="H368" s="154">
        <v>0.74450000000000005</v>
      </c>
      <c r="I368" s="155">
        <v>6.27</v>
      </c>
      <c r="J368" s="155">
        <v>4.66</v>
      </c>
    </row>
    <row r="369" spans="1:10" ht="15" customHeight="1">
      <c r="A369" s="153" t="s">
        <v>1379</v>
      </c>
      <c r="B369" s="153" t="s">
        <v>1658</v>
      </c>
      <c r="C369" s="153" t="s">
        <v>177</v>
      </c>
      <c r="D369" s="153" t="s">
        <v>1659</v>
      </c>
      <c r="E369" s="275" t="s">
        <v>1482</v>
      </c>
      <c r="F369" s="275"/>
      <c r="G369" s="153" t="s">
        <v>222</v>
      </c>
      <c r="H369" s="154">
        <v>0.55000000000000004</v>
      </c>
      <c r="I369" s="155">
        <v>10.220000000000001</v>
      </c>
      <c r="J369" s="155">
        <v>5.62</v>
      </c>
    </row>
    <row r="370" spans="1:10" ht="15" customHeight="1">
      <c r="A370" s="153" t="s">
        <v>1379</v>
      </c>
      <c r="B370" s="153" t="s">
        <v>1660</v>
      </c>
      <c r="C370" s="153" t="s">
        <v>177</v>
      </c>
      <c r="D370" s="153" t="s">
        <v>1661</v>
      </c>
      <c r="E370" s="275" t="s">
        <v>1482</v>
      </c>
      <c r="F370" s="275"/>
      <c r="G370" s="153" t="s">
        <v>1662</v>
      </c>
      <c r="H370" s="154">
        <v>2.5600000000000001E-2</v>
      </c>
      <c r="I370" s="155">
        <v>24.63</v>
      </c>
      <c r="J370" s="155">
        <v>0.63</v>
      </c>
    </row>
    <row r="371" spans="1:10">
      <c r="A371" s="156"/>
      <c r="B371" s="156"/>
      <c r="C371" s="156"/>
      <c r="D371" s="156"/>
      <c r="E371" s="156" t="s">
        <v>1399</v>
      </c>
      <c r="F371" s="157">
        <v>17.510000000000002</v>
      </c>
      <c r="G371" s="156" t="s">
        <v>1400</v>
      </c>
      <c r="H371" s="157">
        <v>0</v>
      </c>
      <c r="I371" s="156" t="s">
        <v>1401</v>
      </c>
      <c r="J371" s="157">
        <v>17.510000000000002</v>
      </c>
    </row>
    <row r="372" spans="1:10" ht="30" customHeight="1">
      <c r="A372" s="156"/>
      <c r="B372" s="156"/>
      <c r="C372" s="156"/>
      <c r="D372" s="156"/>
      <c r="E372" s="156" t="s">
        <v>1402</v>
      </c>
      <c r="F372" s="157">
        <v>12.68</v>
      </c>
      <c r="G372" s="156"/>
      <c r="H372" s="276" t="s">
        <v>1403</v>
      </c>
      <c r="I372" s="276"/>
      <c r="J372" s="157">
        <v>60.8</v>
      </c>
    </row>
    <row r="373" spans="1:10" ht="15.75">
      <c r="A373" s="144"/>
      <c r="B373" s="144"/>
      <c r="C373" s="144"/>
      <c r="D373" s="144"/>
      <c r="E373" s="144"/>
      <c r="F373" s="144"/>
      <c r="G373" s="144" t="s">
        <v>1404</v>
      </c>
      <c r="H373" s="158">
        <v>194.74</v>
      </c>
      <c r="I373" s="144" t="s">
        <v>1405</v>
      </c>
      <c r="J373" s="159">
        <v>11840.19</v>
      </c>
    </row>
    <row r="374" spans="1:10" ht="15.75">
      <c r="A374" s="147"/>
      <c r="B374" s="147"/>
      <c r="C374" s="147"/>
      <c r="D374" s="147"/>
      <c r="E374" s="147"/>
      <c r="F374" s="147"/>
      <c r="G374" s="147"/>
      <c r="H374" s="147"/>
      <c r="I374" s="147"/>
      <c r="J374" s="147"/>
    </row>
    <row r="375" spans="1:10" ht="15.75">
      <c r="A375" s="145" t="s">
        <v>25</v>
      </c>
      <c r="B375" s="145"/>
      <c r="C375" s="145"/>
      <c r="D375" s="145" t="s">
        <v>26</v>
      </c>
      <c r="E375" s="145"/>
      <c r="F375" s="272"/>
      <c r="G375" s="272"/>
      <c r="H375" s="145"/>
      <c r="I375" s="145"/>
      <c r="J375" s="146">
        <v>1885291.05</v>
      </c>
    </row>
    <row r="376" spans="1:10" ht="15.75">
      <c r="A376" s="145" t="s">
        <v>27</v>
      </c>
      <c r="B376" s="145"/>
      <c r="C376" s="145"/>
      <c r="D376" s="145" t="s">
        <v>28</v>
      </c>
      <c r="E376" s="145"/>
      <c r="F376" s="272"/>
      <c r="G376" s="272"/>
      <c r="H376" s="145"/>
      <c r="I376" s="145"/>
      <c r="J376" s="146">
        <v>304681.64</v>
      </c>
    </row>
    <row r="377" spans="1:10" ht="15.75" customHeight="1">
      <c r="A377" s="144" t="s">
        <v>224</v>
      </c>
      <c r="B377" s="144" t="s">
        <v>165</v>
      </c>
      <c r="C377" s="144" t="s">
        <v>1367</v>
      </c>
      <c r="D377" s="144" t="s">
        <v>1368</v>
      </c>
      <c r="E377" s="271" t="s">
        <v>1369</v>
      </c>
      <c r="F377" s="271"/>
      <c r="G377" s="144" t="s">
        <v>1370</v>
      </c>
      <c r="H377" s="144" t="s">
        <v>1371</v>
      </c>
      <c r="I377" s="144" t="s">
        <v>1372</v>
      </c>
      <c r="J377" s="144" t="s">
        <v>1373</v>
      </c>
    </row>
    <row r="378" spans="1:10" ht="47.25" customHeight="1">
      <c r="A378" s="147" t="s">
        <v>1374</v>
      </c>
      <c r="B378" s="147" t="s">
        <v>223</v>
      </c>
      <c r="C378" s="147" t="s">
        <v>182</v>
      </c>
      <c r="D378" s="147" t="s">
        <v>225</v>
      </c>
      <c r="E378" s="273" t="s">
        <v>1438</v>
      </c>
      <c r="F378" s="273"/>
      <c r="G378" s="147" t="s">
        <v>222</v>
      </c>
      <c r="H378" s="148">
        <v>1</v>
      </c>
      <c r="I378" s="149">
        <v>120.83</v>
      </c>
      <c r="J378" s="149">
        <v>120.83</v>
      </c>
    </row>
    <row r="379" spans="1:10" ht="45" customHeight="1">
      <c r="A379" s="150" t="s">
        <v>1376</v>
      </c>
      <c r="B379" s="150" t="s">
        <v>1628</v>
      </c>
      <c r="C379" s="150" t="s">
        <v>177</v>
      </c>
      <c r="D379" s="150" t="s">
        <v>1629</v>
      </c>
      <c r="E379" s="274" t="s">
        <v>1375</v>
      </c>
      <c r="F379" s="274"/>
      <c r="G379" s="150" t="s">
        <v>180</v>
      </c>
      <c r="H379" s="151">
        <v>0.25090000000000001</v>
      </c>
      <c r="I379" s="152">
        <v>16.02</v>
      </c>
      <c r="J379" s="152">
        <v>4.01</v>
      </c>
    </row>
    <row r="380" spans="1:10" ht="60" customHeight="1">
      <c r="A380" s="150" t="s">
        <v>1376</v>
      </c>
      <c r="B380" s="150" t="s">
        <v>1663</v>
      </c>
      <c r="C380" s="150" t="s">
        <v>177</v>
      </c>
      <c r="D380" s="150" t="s">
        <v>1664</v>
      </c>
      <c r="E380" s="274" t="s">
        <v>1606</v>
      </c>
      <c r="F380" s="274"/>
      <c r="G380" s="150" t="s">
        <v>1607</v>
      </c>
      <c r="H380" s="151">
        <v>2.4199999999999999E-2</v>
      </c>
      <c r="I380" s="152">
        <v>678.57</v>
      </c>
      <c r="J380" s="152">
        <v>16.420000000000002</v>
      </c>
    </row>
    <row r="381" spans="1:10" ht="60" customHeight="1">
      <c r="A381" s="150" t="s">
        <v>1376</v>
      </c>
      <c r="B381" s="150" t="s">
        <v>1665</v>
      </c>
      <c r="C381" s="150" t="s">
        <v>177</v>
      </c>
      <c r="D381" s="150" t="s">
        <v>1666</v>
      </c>
      <c r="E381" s="274" t="s">
        <v>1606</v>
      </c>
      <c r="F381" s="274"/>
      <c r="G381" s="150" t="s">
        <v>1610</v>
      </c>
      <c r="H381" s="151">
        <v>5.9400000000000001E-2</v>
      </c>
      <c r="I381" s="152">
        <v>265.47000000000003</v>
      </c>
      <c r="J381" s="152">
        <v>15.76</v>
      </c>
    </row>
    <row r="382" spans="1:10" ht="45" customHeight="1">
      <c r="A382" s="150" t="s">
        <v>1376</v>
      </c>
      <c r="B382" s="150" t="s">
        <v>1667</v>
      </c>
      <c r="C382" s="150" t="s">
        <v>177</v>
      </c>
      <c r="D382" s="150" t="s">
        <v>1668</v>
      </c>
      <c r="E382" s="274" t="s">
        <v>1375</v>
      </c>
      <c r="F382" s="274"/>
      <c r="G382" s="150" t="s">
        <v>180</v>
      </c>
      <c r="H382" s="151">
        <v>8.3599999999999994E-2</v>
      </c>
      <c r="I382" s="152">
        <v>22.23</v>
      </c>
      <c r="J382" s="152">
        <v>1.85</v>
      </c>
    </row>
    <row r="383" spans="1:10" ht="45" customHeight="1">
      <c r="A383" s="150" t="s">
        <v>1376</v>
      </c>
      <c r="B383" s="150" t="s">
        <v>1669</v>
      </c>
      <c r="C383" s="150" t="s">
        <v>177</v>
      </c>
      <c r="D383" s="150" t="s">
        <v>1670</v>
      </c>
      <c r="E383" s="274" t="s">
        <v>1375</v>
      </c>
      <c r="F383" s="274"/>
      <c r="G383" s="150" t="s">
        <v>180</v>
      </c>
      <c r="H383" s="151">
        <v>1.5699999999999999E-2</v>
      </c>
      <c r="I383" s="152">
        <v>91.99</v>
      </c>
      <c r="J383" s="152">
        <v>1.44</v>
      </c>
    </row>
    <row r="384" spans="1:10" ht="45" customHeight="1">
      <c r="A384" s="150" t="s">
        <v>1376</v>
      </c>
      <c r="B384" s="150" t="s">
        <v>1671</v>
      </c>
      <c r="C384" s="150" t="s">
        <v>177</v>
      </c>
      <c r="D384" s="150" t="s">
        <v>1672</v>
      </c>
      <c r="E384" s="274" t="s">
        <v>1646</v>
      </c>
      <c r="F384" s="274"/>
      <c r="G384" s="150" t="s">
        <v>218</v>
      </c>
      <c r="H384" s="151">
        <v>2.9000000000000001E-2</v>
      </c>
      <c r="I384" s="152">
        <v>2.83</v>
      </c>
      <c r="J384" s="152">
        <v>0.08</v>
      </c>
    </row>
    <row r="385" spans="1:10" ht="45" customHeight="1">
      <c r="A385" s="150" t="s">
        <v>1376</v>
      </c>
      <c r="B385" s="150" t="s">
        <v>1673</v>
      </c>
      <c r="C385" s="150" t="s">
        <v>177</v>
      </c>
      <c r="D385" s="150" t="s">
        <v>1674</v>
      </c>
      <c r="E385" s="274" t="s">
        <v>1646</v>
      </c>
      <c r="F385" s="274"/>
      <c r="G385" s="150" t="s">
        <v>211</v>
      </c>
      <c r="H385" s="151">
        <v>9.6600000000000005E-2</v>
      </c>
      <c r="I385" s="152">
        <v>7.54</v>
      </c>
      <c r="J385" s="152">
        <v>0.72</v>
      </c>
    </row>
    <row r="386" spans="1:10" ht="30" customHeight="1">
      <c r="A386" s="153" t="s">
        <v>1379</v>
      </c>
      <c r="B386" s="153" t="s">
        <v>1675</v>
      </c>
      <c r="C386" s="153" t="s">
        <v>177</v>
      </c>
      <c r="D386" s="153" t="s">
        <v>1676</v>
      </c>
      <c r="E386" s="275" t="s">
        <v>1482</v>
      </c>
      <c r="F386" s="275"/>
      <c r="G386" s="153" t="s">
        <v>211</v>
      </c>
      <c r="H386" s="154">
        <v>0.1133</v>
      </c>
      <c r="I386" s="155">
        <v>710.96</v>
      </c>
      <c r="J386" s="155">
        <v>80.55</v>
      </c>
    </row>
    <row r="387" spans="1:10">
      <c r="A387" s="156"/>
      <c r="B387" s="156"/>
      <c r="C387" s="156"/>
      <c r="D387" s="156"/>
      <c r="E387" s="156" t="s">
        <v>1399</v>
      </c>
      <c r="F387" s="157">
        <v>6.93</v>
      </c>
      <c r="G387" s="156" t="s">
        <v>1400</v>
      </c>
      <c r="H387" s="157">
        <v>0</v>
      </c>
      <c r="I387" s="156" t="s">
        <v>1401</v>
      </c>
      <c r="J387" s="157">
        <v>6.93</v>
      </c>
    </row>
    <row r="388" spans="1:10" ht="30" customHeight="1">
      <c r="A388" s="156"/>
      <c r="B388" s="156"/>
      <c r="C388" s="156"/>
      <c r="D388" s="156"/>
      <c r="E388" s="156" t="s">
        <v>1402</v>
      </c>
      <c r="F388" s="157">
        <v>31.86</v>
      </c>
      <c r="G388" s="156"/>
      <c r="H388" s="276" t="s">
        <v>1403</v>
      </c>
      <c r="I388" s="276"/>
      <c r="J388" s="157">
        <v>152.69</v>
      </c>
    </row>
    <row r="389" spans="1:10" ht="15.75">
      <c r="A389" s="144"/>
      <c r="B389" s="144"/>
      <c r="C389" s="144"/>
      <c r="D389" s="144"/>
      <c r="E389" s="144"/>
      <c r="F389" s="144"/>
      <c r="G389" s="144" t="s">
        <v>1404</v>
      </c>
      <c r="H389" s="158">
        <v>1984</v>
      </c>
      <c r="I389" s="144" t="s">
        <v>1405</v>
      </c>
      <c r="J389" s="159">
        <v>302936.96000000002</v>
      </c>
    </row>
    <row r="390" spans="1:10" ht="15.75">
      <c r="A390" s="147"/>
      <c r="B390" s="147"/>
      <c r="C390" s="147"/>
      <c r="D390" s="147"/>
      <c r="E390" s="147"/>
      <c r="F390" s="147"/>
      <c r="G390" s="147"/>
      <c r="H390" s="147"/>
      <c r="I390" s="147"/>
      <c r="J390" s="147"/>
    </row>
    <row r="391" spans="1:10" ht="15.75" customHeight="1">
      <c r="A391" s="144" t="s">
        <v>227</v>
      </c>
      <c r="B391" s="144" t="s">
        <v>165</v>
      </c>
      <c r="C391" s="144" t="s">
        <v>1367</v>
      </c>
      <c r="D391" s="144" t="s">
        <v>1368</v>
      </c>
      <c r="E391" s="271" t="s">
        <v>1369</v>
      </c>
      <c r="F391" s="271"/>
      <c r="G391" s="144" t="s">
        <v>1370</v>
      </c>
      <c r="H391" s="144" t="s">
        <v>1371</v>
      </c>
      <c r="I391" s="144" t="s">
        <v>1372</v>
      </c>
      <c r="J391" s="144" t="s">
        <v>1373</v>
      </c>
    </row>
    <row r="392" spans="1:10" ht="31.5" customHeight="1">
      <c r="A392" s="147" t="s">
        <v>1374</v>
      </c>
      <c r="B392" s="147" t="s">
        <v>226</v>
      </c>
      <c r="C392" s="147" t="s">
        <v>177</v>
      </c>
      <c r="D392" s="147" t="s">
        <v>228</v>
      </c>
      <c r="E392" s="273" t="s">
        <v>1438</v>
      </c>
      <c r="F392" s="273"/>
      <c r="G392" s="147" t="s">
        <v>185</v>
      </c>
      <c r="H392" s="148">
        <v>1</v>
      </c>
      <c r="I392" s="149">
        <v>11.14</v>
      </c>
      <c r="J392" s="149">
        <v>11.14</v>
      </c>
    </row>
    <row r="393" spans="1:10" ht="45" customHeight="1">
      <c r="A393" s="150" t="s">
        <v>1376</v>
      </c>
      <c r="B393" s="150" t="s">
        <v>1677</v>
      </c>
      <c r="C393" s="150" t="s">
        <v>177</v>
      </c>
      <c r="D393" s="150" t="s">
        <v>1678</v>
      </c>
      <c r="E393" s="274" t="s">
        <v>1606</v>
      </c>
      <c r="F393" s="274"/>
      <c r="G393" s="150" t="s">
        <v>1607</v>
      </c>
      <c r="H393" s="151">
        <v>0.16270000000000001</v>
      </c>
      <c r="I393" s="152">
        <v>16.07</v>
      </c>
      <c r="J393" s="152">
        <v>2.61</v>
      </c>
    </row>
    <row r="394" spans="1:10" ht="45" customHeight="1">
      <c r="A394" s="150" t="s">
        <v>1376</v>
      </c>
      <c r="B394" s="150" t="s">
        <v>1679</v>
      </c>
      <c r="C394" s="150" t="s">
        <v>177</v>
      </c>
      <c r="D394" s="150" t="s">
        <v>1680</v>
      </c>
      <c r="E394" s="274" t="s">
        <v>1606</v>
      </c>
      <c r="F394" s="274"/>
      <c r="G394" s="150" t="s">
        <v>1610</v>
      </c>
      <c r="H394" s="151">
        <v>0.20030000000000001</v>
      </c>
      <c r="I394" s="152">
        <v>13.61</v>
      </c>
      <c r="J394" s="152">
        <v>2.72</v>
      </c>
    </row>
    <row r="395" spans="1:10" ht="45" customHeight="1">
      <c r="A395" s="150" t="s">
        <v>1376</v>
      </c>
      <c r="B395" s="150" t="s">
        <v>1628</v>
      </c>
      <c r="C395" s="150" t="s">
        <v>177</v>
      </c>
      <c r="D395" s="150" t="s">
        <v>1629</v>
      </c>
      <c r="E395" s="274" t="s">
        <v>1375</v>
      </c>
      <c r="F395" s="274"/>
      <c r="G395" s="150" t="s">
        <v>180</v>
      </c>
      <c r="H395" s="151">
        <v>0.36299999999999999</v>
      </c>
      <c r="I395" s="152">
        <v>16.02</v>
      </c>
      <c r="J395" s="152">
        <v>5.81</v>
      </c>
    </row>
    <row r="396" spans="1:10">
      <c r="A396" s="156"/>
      <c r="B396" s="156"/>
      <c r="C396" s="156"/>
      <c r="D396" s="156"/>
      <c r="E396" s="156" t="s">
        <v>1399</v>
      </c>
      <c r="F396" s="157">
        <v>7.32</v>
      </c>
      <c r="G396" s="156" t="s">
        <v>1400</v>
      </c>
      <c r="H396" s="157">
        <v>0</v>
      </c>
      <c r="I396" s="156" t="s">
        <v>1401</v>
      </c>
      <c r="J396" s="157">
        <v>7.32</v>
      </c>
    </row>
    <row r="397" spans="1:10" ht="30" customHeight="1">
      <c r="A397" s="156"/>
      <c r="B397" s="156"/>
      <c r="C397" s="156"/>
      <c r="D397" s="156"/>
      <c r="E397" s="156" t="s">
        <v>1402</v>
      </c>
      <c r="F397" s="157">
        <v>2.93</v>
      </c>
      <c r="G397" s="156"/>
      <c r="H397" s="276" t="s">
        <v>1403</v>
      </c>
      <c r="I397" s="276"/>
      <c r="J397" s="157">
        <v>14.07</v>
      </c>
    </row>
    <row r="398" spans="1:10" ht="15.75">
      <c r="A398" s="144"/>
      <c r="B398" s="144"/>
      <c r="C398" s="144"/>
      <c r="D398" s="144"/>
      <c r="E398" s="144"/>
      <c r="F398" s="144"/>
      <c r="G398" s="144" t="s">
        <v>1404</v>
      </c>
      <c r="H398" s="158">
        <v>124</v>
      </c>
      <c r="I398" s="144" t="s">
        <v>1405</v>
      </c>
      <c r="J398" s="159">
        <v>1744.68</v>
      </c>
    </row>
    <row r="399" spans="1:10" ht="15.75">
      <c r="A399" s="147"/>
      <c r="B399" s="147"/>
      <c r="C399" s="147"/>
      <c r="D399" s="147"/>
      <c r="E399" s="147"/>
      <c r="F399" s="147"/>
      <c r="G399" s="147"/>
      <c r="H399" s="147"/>
      <c r="I399" s="147"/>
      <c r="J399" s="147"/>
    </row>
    <row r="400" spans="1:10" ht="15.75">
      <c r="A400" s="145" t="s">
        <v>29</v>
      </c>
      <c r="B400" s="145"/>
      <c r="C400" s="145"/>
      <c r="D400" s="145" t="s">
        <v>30</v>
      </c>
      <c r="E400" s="145"/>
      <c r="F400" s="272"/>
      <c r="G400" s="272"/>
      <c r="H400" s="145"/>
      <c r="I400" s="145"/>
      <c r="J400" s="146">
        <v>264669.87</v>
      </c>
    </row>
    <row r="401" spans="1:10" ht="15.75" customHeight="1">
      <c r="A401" s="144" t="s">
        <v>230</v>
      </c>
      <c r="B401" s="144" t="s">
        <v>165</v>
      </c>
      <c r="C401" s="144" t="s">
        <v>1367</v>
      </c>
      <c r="D401" s="144" t="s">
        <v>1368</v>
      </c>
      <c r="E401" s="271" t="s">
        <v>1369</v>
      </c>
      <c r="F401" s="271"/>
      <c r="G401" s="144" t="s">
        <v>1370</v>
      </c>
      <c r="H401" s="144" t="s">
        <v>1371</v>
      </c>
      <c r="I401" s="144" t="s">
        <v>1372</v>
      </c>
      <c r="J401" s="144" t="s">
        <v>1373</v>
      </c>
    </row>
    <row r="402" spans="1:10" ht="31.5" customHeight="1">
      <c r="A402" s="147" t="s">
        <v>1374</v>
      </c>
      <c r="B402" s="147" t="s">
        <v>229</v>
      </c>
      <c r="C402" s="147" t="s">
        <v>177</v>
      </c>
      <c r="D402" s="147" t="s">
        <v>231</v>
      </c>
      <c r="E402" s="273" t="s">
        <v>1438</v>
      </c>
      <c r="F402" s="273"/>
      <c r="G402" s="147" t="s">
        <v>232</v>
      </c>
      <c r="H402" s="148">
        <v>1</v>
      </c>
      <c r="I402" s="149">
        <v>17.27</v>
      </c>
      <c r="J402" s="149">
        <v>17.27</v>
      </c>
    </row>
    <row r="403" spans="1:10" ht="45" customHeight="1">
      <c r="A403" s="150" t="s">
        <v>1376</v>
      </c>
      <c r="B403" s="150" t="s">
        <v>1681</v>
      </c>
      <c r="C403" s="150" t="s">
        <v>177</v>
      </c>
      <c r="D403" s="150" t="s">
        <v>1682</v>
      </c>
      <c r="E403" s="274" t="s">
        <v>1438</v>
      </c>
      <c r="F403" s="274"/>
      <c r="G403" s="150" t="s">
        <v>232</v>
      </c>
      <c r="H403" s="151">
        <v>1</v>
      </c>
      <c r="I403" s="152">
        <v>12.74</v>
      </c>
      <c r="J403" s="152">
        <v>12.74</v>
      </c>
    </row>
    <row r="404" spans="1:10" ht="45" customHeight="1">
      <c r="A404" s="150" t="s">
        <v>1376</v>
      </c>
      <c r="B404" s="150" t="s">
        <v>1683</v>
      </c>
      <c r="C404" s="150" t="s">
        <v>177</v>
      </c>
      <c r="D404" s="150" t="s">
        <v>1684</v>
      </c>
      <c r="E404" s="274" t="s">
        <v>1375</v>
      </c>
      <c r="F404" s="274"/>
      <c r="G404" s="150" t="s">
        <v>180</v>
      </c>
      <c r="H404" s="151">
        <v>4.9000000000000002E-2</v>
      </c>
      <c r="I404" s="152">
        <v>16.03</v>
      </c>
      <c r="J404" s="152">
        <v>0.78</v>
      </c>
    </row>
    <row r="405" spans="1:10" ht="45" customHeight="1">
      <c r="A405" s="150" t="s">
        <v>1376</v>
      </c>
      <c r="B405" s="150" t="s">
        <v>1685</v>
      </c>
      <c r="C405" s="150" t="s">
        <v>177</v>
      </c>
      <c r="D405" s="150" t="s">
        <v>1686</v>
      </c>
      <c r="E405" s="274" t="s">
        <v>1375</v>
      </c>
      <c r="F405" s="274"/>
      <c r="G405" s="150" t="s">
        <v>180</v>
      </c>
      <c r="H405" s="151">
        <v>0.151</v>
      </c>
      <c r="I405" s="152">
        <v>19.86</v>
      </c>
      <c r="J405" s="152">
        <v>2.99</v>
      </c>
    </row>
    <row r="406" spans="1:10" ht="30" customHeight="1">
      <c r="A406" s="153" t="s">
        <v>1379</v>
      </c>
      <c r="B406" s="153" t="s">
        <v>1687</v>
      </c>
      <c r="C406" s="153" t="s">
        <v>177</v>
      </c>
      <c r="D406" s="153" t="s">
        <v>1688</v>
      </c>
      <c r="E406" s="275" t="s">
        <v>1482</v>
      </c>
      <c r="F406" s="275"/>
      <c r="G406" s="153" t="s">
        <v>232</v>
      </c>
      <c r="H406" s="154">
        <v>2.5000000000000001E-2</v>
      </c>
      <c r="I406" s="155">
        <v>20.010000000000002</v>
      </c>
      <c r="J406" s="155">
        <v>0.5</v>
      </c>
    </row>
    <row r="407" spans="1:10" ht="30" customHeight="1">
      <c r="A407" s="153" t="s">
        <v>1379</v>
      </c>
      <c r="B407" s="153" t="s">
        <v>1689</v>
      </c>
      <c r="C407" s="153" t="s">
        <v>177</v>
      </c>
      <c r="D407" s="153" t="s">
        <v>1690</v>
      </c>
      <c r="E407" s="275" t="s">
        <v>1482</v>
      </c>
      <c r="F407" s="275"/>
      <c r="G407" s="153" t="s">
        <v>185</v>
      </c>
      <c r="H407" s="154">
        <v>1.19</v>
      </c>
      <c r="I407" s="155">
        <v>0.22</v>
      </c>
      <c r="J407" s="155">
        <v>0.26</v>
      </c>
    </row>
    <row r="408" spans="1:10">
      <c r="A408" s="156"/>
      <c r="B408" s="156"/>
      <c r="C408" s="156"/>
      <c r="D408" s="156"/>
      <c r="E408" s="156" t="s">
        <v>1399</v>
      </c>
      <c r="F408" s="157">
        <v>3.47</v>
      </c>
      <c r="G408" s="156" t="s">
        <v>1400</v>
      </c>
      <c r="H408" s="157">
        <v>0</v>
      </c>
      <c r="I408" s="156" t="s">
        <v>1401</v>
      </c>
      <c r="J408" s="157">
        <v>3.47</v>
      </c>
    </row>
    <row r="409" spans="1:10" ht="30" customHeight="1">
      <c r="A409" s="156"/>
      <c r="B409" s="156"/>
      <c r="C409" s="156"/>
      <c r="D409" s="156"/>
      <c r="E409" s="156" t="s">
        <v>1402</v>
      </c>
      <c r="F409" s="157">
        <v>4.55</v>
      </c>
      <c r="G409" s="156"/>
      <c r="H409" s="276" t="s">
        <v>1403</v>
      </c>
      <c r="I409" s="276"/>
      <c r="J409" s="157">
        <v>21.82</v>
      </c>
    </row>
    <row r="410" spans="1:10" ht="15.75">
      <c r="A410" s="144"/>
      <c r="B410" s="144"/>
      <c r="C410" s="144"/>
      <c r="D410" s="144"/>
      <c r="E410" s="144"/>
      <c r="F410" s="144"/>
      <c r="G410" s="144" t="s">
        <v>1404</v>
      </c>
      <c r="H410" s="158">
        <v>4</v>
      </c>
      <c r="I410" s="144" t="s">
        <v>1405</v>
      </c>
      <c r="J410" s="159">
        <v>87.28</v>
      </c>
    </row>
    <row r="411" spans="1:10" ht="15.75">
      <c r="A411" s="147"/>
      <c r="B411" s="147"/>
      <c r="C411" s="147"/>
      <c r="D411" s="147"/>
      <c r="E411" s="147"/>
      <c r="F411" s="147"/>
      <c r="G411" s="147"/>
      <c r="H411" s="147"/>
      <c r="I411" s="147"/>
      <c r="J411" s="147"/>
    </row>
    <row r="412" spans="1:10" ht="15.75" customHeight="1">
      <c r="A412" s="144" t="s">
        <v>234</v>
      </c>
      <c r="B412" s="144" t="s">
        <v>165</v>
      </c>
      <c r="C412" s="144" t="s">
        <v>1367</v>
      </c>
      <c r="D412" s="144" t="s">
        <v>1368</v>
      </c>
      <c r="E412" s="271" t="s">
        <v>1369</v>
      </c>
      <c r="F412" s="271"/>
      <c r="G412" s="144" t="s">
        <v>1370</v>
      </c>
      <c r="H412" s="144" t="s">
        <v>1371</v>
      </c>
      <c r="I412" s="144" t="s">
        <v>1372</v>
      </c>
      <c r="J412" s="144" t="s">
        <v>1373</v>
      </c>
    </row>
    <row r="413" spans="1:10" ht="31.5" customHeight="1">
      <c r="A413" s="147" t="s">
        <v>1374</v>
      </c>
      <c r="B413" s="147" t="s">
        <v>233</v>
      </c>
      <c r="C413" s="147" t="s">
        <v>177</v>
      </c>
      <c r="D413" s="147" t="s">
        <v>235</v>
      </c>
      <c r="E413" s="273" t="s">
        <v>1438</v>
      </c>
      <c r="F413" s="273"/>
      <c r="G413" s="147" t="s">
        <v>232</v>
      </c>
      <c r="H413" s="148">
        <v>1</v>
      </c>
      <c r="I413" s="149">
        <v>16.36</v>
      </c>
      <c r="J413" s="149">
        <v>16.36</v>
      </c>
    </row>
    <row r="414" spans="1:10" ht="45" customHeight="1">
      <c r="A414" s="150" t="s">
        <v>1376</v>
      </c>
      <c r="B414" s="150" t="s">
        <v>1691</v>
      </c>
      <c r="C414" s="150" t="s">
        <v>177</v>
      </c>
      <c r="D414" s="150" t="s">
        <v>1692</v>
      </c>
      <c r="E414" s="274" t="s">
        <v>1438</v>
      </c>
      <c r="F414" s="274"/>
      <c r="G414" s="150" t="s">
        <v>232</v>
      </c>
      <c r="H414" s="151">
        <v>1</v>
      </c>
      <c r="I414" s="152">
        <v>12.82</v>
      </c>
      <c r="J414" s="152">
        <v>12.82</v>
      </c>
    </row>
    <row r="415" spans="1:10" ht="45" customHeight="1">
      <c r="A415" s="150" t="s">
        <v>1376</v>
      </c>
      <c r="B415" s="150" t="s">
        <v>1683</v>
      </c>
      <c r="C415" s="150" t="s">
        <v>177</v>
      </c>
      <c r="D415" s="150" t="s">
        <v>1684</v>
      </c>
      <c r="E415" s="274" t="s">
        <v>1375</v>
      </c>
      <c r="F415" s="274"/>
      <c r="G415" s="150" t="s">
        <v>180</v>
      </c>
      <c r="H415" s="151">
        <v>3.7499999999999999E-2</v>
      </c>
      <c r="I415" s="152">
        <v>16.03</v>
      </c>
      <c r="J415" s="152">
        <v>0.6</v>
      </c>
    </row>
    <row r="416" spans="1:10" ht="45" customHeight="1">
      <c r="A416" s="150" t="s">
        <v>1376</v>
      </c>
      <c r="B416" s="150" t="s">
        <v>1685</v>
      </c>
      <c r="C416" s="150" t="s">
        <v>177</v>
      </c>
      <c r="D416" s="150" t="s">
        <v>1686</v>
      </c>
      <c r="E416" s="274" t="s">
        <v>1375</v>
      </c>
      <c r="F416" s="274"/>
      <c r="G416" s="150" t="s">
        <v>180</v>
      </c>
      <c r="H416" s="151">
        <v>0.11550000000000001</v>
      </c>
      <c r="I416" s="152">
        <v>19.86</v>
      </c>
      <c r="J416" s="152">
        <v>2.29</v>
      </c>
    </row>
    <row r="417" spans="1:10" ht="30" customHeight="1">
      <c r="A417" s="153" t="s">
        <v>1379</v>
      </c>
      <c r="B417" s="153" t="s">
        <v>1687</v>
      </c>
      <c r="C417" s="153" t="s">
        <v>177</v>
      </c>
      <c r="D417" s="153" t="s">
        <v>1688</v>
      </c>
      <c r="E417" s="275" t="s">
        <v>1482</v>
      </c>
      <c r="F417" s="275"/>
      <c r="G417" s="153" t="s">
        <v>232</v>
      </c>
      <c r="H417" s="154">
        <v>2.5000000000000001E-2</v>
      </c>
      <c r="I417" s="155">
        <v>20.010000000000002</v>
      </c>
      <c r="J417" s="155">
        <v>0.5</v>
      </c>
    </row>
    <row r="418" spans="1:10" ht="30" customHeight="1">
      <c r="A418" s="153" t="s">
        <v>1379</v>
      </c>
      <c r="B418" s="153" t="s">
        <v>1689</v>
      </c>
      <c r="C418" s="153" t="s">
        <v>177</v>
      </c>
      <c r="D418" s="153" t="s">
        <v>1690</v>
      </c>
      <c r="E418" s="275" t="s">
        <v>1482</v>
      </c>
      <c r="F418" s="275"/>
      <c r="G418" s="153" t="s">
        <v>185</v>
      </c>
      <c r="H418" s="154">
        <v>0.72399999999999998</v>
      </c>
      <c r="I418" s="155">
        <v>0.22</v>
      </c>
      <c r="J418" s="155">
        <v>0.15</v>
      </c>
    </row>
    <row r="419" spans="1:10">
      <c r="A419" s="156"/>
      <c r="B419" s="156"/>
      <c r="C419" s="156"/>
      <c r="D419" s="156"/>
      <c r="E419" s="156" t="s">
        <v>1399</v>
      </c>
      <c r="F419" s="157">
        <v>2.4900000000000002</v>
      </c>
      <c r="G419" s="156" t="s">
        <v>1400</v>
      </c>
      <c r="H419" s="157">
        <v>0</v>
      </c>
      <c r="I419" s="156" t="s">
        <v>1401</v>
      </c>
      <c r="J419" s="157">
        <v>2.4900000000000002</v>
      </c>
    </row>
    <row r="420" spans="1:10" ht="30" customHeight="1">
      <c r="A420" s="156"/>
      <c r="B420" s="156"/>
      <c r="C420" s="156"/>
      <c r="D420" s="156"/>
      <c r="E420" s="156" t="s">
        <v>1402</v>
      </c>
      <c r="F420" s="157">
        <v>4.3099999999999996</v>
      </c>
      <c r="G420" s="156"/>
      <c r="H420" s="276" t="s">
        <v>1403</v>
      </c>
      <c r="I420" s="276"/>
      <c r="J420" s="157">
        <v>20.67</v>
      </c>
    </row>
    <row r="421" spans="1:10" ht="15.75">
      <c r="A421" s="144"/>
      <c r="B421" s="144"/>
      <c r="C421" s="144"/>
      <c r="D421" s="144"/>
      <c r="E421" s="144"/>
      <c r="F421" s="144"/>
      <c r="G421" s="144" t="s">
        <v>1404</v>
      </c>
      <c r="H421" s="158">
        <v>1324.5</v>
      </c>
      <c r="I421" s="144" t="s">
        <v>1405</v>
      </c>
      <c r="J421" s="159">
        <v>27377.41</v>
      </c>
    </row>
    <row r="422" spans="1:10" ht="15.75">
      <c r="A422" s="147"/>
      <c r="B422" s="147"/>
      <c r="C422" s="147"/>
      <c r="D422" s="147"/>
      <c r="E422" s="147"/>
      <c r="F422" s="147"/>
      <c r="G422" s="147"/>
      <c r="H422" s="147"/>
      <c r="I422" s="147"/>
      <c r="J422" s="147"/>
    </row>
    <row r="423" spans="1:10" ht="15.75" customHeight="1">
      <c r="A423" s="144" t="s">
        <v>237</v>
      </c>
      <c r="B423" s="144" t="s">
        <v>165</v>
      </c>
      <c r="C423" s="144" t="s">
        <v>1367</v>
      </c>
      <c r="D423" s="144" t="s">
        <v>1368</v>
      </c>
      <c r="E423" s="271" t="s">
        <v>1369</v>
      </c>
      <c r="F423" s="271"/>
      <c r="G423" s="144" t="s">
        <v>1370</v>
      </c>
      <c r="H423" s="144" t="s">
        <v>1371</v>
      </c>
      <c r="I423" s="144" t="s">
        <v>1372</v>
      </c>
      <c r="J423" s="144" t="s">
        <v>1373</v>
      </c>
    </row>
    <row r="424" spans="1:10" ht="31.5" customHeight="1">
      <c r="A424" s="147" t="s">
        <v>1374</v>
      </c>
      <c r="B424" s="147" t="s">
        <v>236</v>
      </c>
      <c r="C424" s="147" t="s">
        <v>177</v>
      </c>
      <c r="D424" s="147" t="s">
        <v>238</v>
      </c>
      <c r="E424" s="273" t="s">
        <v>1438</v>
      </c>
      <c r="F424" s="273"/>
      <c r="G424" s="147" t="s">
        <v>232</v>
      </c>
      <c r="H424" s="148">
        <v>1</v>
      </c>
      <c r="I424" s="149">
        <v>14.7</v>
      </c>
      <c r="J424" s="149">
        <v>14.7</v>
      </c>
    </row>
    <row r="425" spans="1:10" ht="45" customHeight="1">
      <c r="A425" s="150" t="s">
        <v>1376</v>
      </c>
      <c r="B425" s="150" t="s">
        <v>1693</v>
      </c>
      <c r="C425" s="150" t="s">
        <v>177</v>
      </c>
      <c r="D425" s="150" t="s">
        <v>1694</v>
      </c>
      <c r="E425" s="274" t="s">
        <v>1438</v>
      </c>
      <c r="F425" s="274"/>
      <c r="G425" s="150" t="s">
        <v>232</v>
      </c>
      <c r="H425" s="151">
        <v>1</v>
      </c>
      <c r="I425" s="152">
        <v>11.88</v>
      </c>
      <c r="J425" s="152">
        <v>11.88</v>
      </c>
    </row>
    <row r="426" spans="1:10" ht="45" customHeight="1">
      <c r="A426" s="150" t="s">
        <v>1376</v>
      </c>
      <c r="B426" s="150" t="s">
        <v>1683</v>
      </c>
      <c r="C426" s="150" t="s">
        <v>177</v>
      </c>
      <c r="D426" s="150" t="s">
        <v>1684</v>
      </c>
      <c r="E426" s="274" t="s">
        <v>1375</v>
      </c>
      <c r="F426" s="274"/>
      <c r="G426" s="150" t="s">
        <v>180</v>
      </c>
      <c r="H426" s="151">
        <v>2.9000000000000001E-2</v>
      </c>
      <c r="I426" s="152">
        <v>16.03</v>
      </c>
      <c r="J426" s="152">
        <v>0.46</v>
      </c>
    </row>
    <row r="427" spans="1:10" ht="45" customHeight="1">
      <c r="A427" s="150" t="s">
        <v>1376</v>
      </c>
      <c r="B427" s="150" t="s">
        <v>1685</v>
      </c>
      <c r="C427" s="150" t="s">
        <v>177</v>
      </c>
      <c r="D427" s="150" t="s">
        <v>1686</v>
      </c>
      <c r="E427" s="274" t="s">
        <v>1375</v>
      </c>
      <c r="F427" s="274"/>
      <c r="G427" s="150" t="s">
        <v>180</v>
      </c>
      <c r="H427" s="151">
        <v>8.8999999999999996E-2</v>
      </c>
      <c r="I427" s="152">
        <v>19.86</v>
      </c>
      <c r="J427" s="152">
        <v>1.76</v>
      </c>
    </row>
    <row r="428" spans="1:10" ht="30" customHeight="1">
      <c r="A428" s="153" t="s">
        <v>1379</v>
      </c>
      <c r="B428" s="153" t="s">
        <v>1687</v>
      </c>
      <c r="C428" s="153" t="s">
        <v>177</v>
      </c>
      <c r="D428" s="153" t="s">
        <v>1688</v>
      </c>
      <c r="E428" s="275" t="s">
        <v>1482</v>
      </c>
      <c r="F428" s="275"/>
      <c r="G428" s="153" t="s">
        <v>232</v>
      </c>
      <c r="H428" s="154">
        <v>2.5000000000000001E-2</v>
      </c>
      <c r="I428" s="155">
        <v>20.010000000000002</v>
      </c>
      <c r="J428" s="155">
        <v>0.5</v>
      </c>
    </row>
    <row r="429" spans="1:10" ht="30" customHeight="1">
      <c r="A429" s="153" t="s">
        <v>1379</v>
      </c>
      <c r="B429" s="153" t="s">
        <v>1689</v>
      </c>
      <c r="C429" s="153" t="s">
        <v>177</v>
      </c>
      <c r="D429" s="153" t="s">
        <v>1690</v>
      </c>
      <c r="E429" s="275" t="s">
        <v>1482</v>
      </c>
      <c r="F429" s="275"/>
      <c r="G429" s="153" t="s">
        <v>185</v>
      </c>
      <c r="H429" s="154">
        <v>0.46550000000000002</v>
      </c>
      <c r="I429" s="155">
        <v>0.22</v>
      </c>
      <c r="J429" s="155">
        <v>0.1</v>
      </c>
    </row>
    <row r="430" spans="1:10">
      <c r="A430" s="156"/>
      <c r="B430" s="156"/>
      <c r="C430" s="156"/>
      <c r="D430" s="156"/>
      <c r="E430" s="156" t="s">
        <v>1399</v>
      </c>
      <c r="F430" s="157">
        <v>1.85</v>
      </c>
      <c r="G430" s="156" t="s">
        <v>1400</v>
      </c>
      <c r="H430" s="157">
        <v>0</v>
      </c>
      <c r="I430" s="156" t="s">
        <v>1401</v>
      </c>
      <c r="J430" s="157">
        <v>1.85</v>
      </c>
    </row>
    <row r="431" spans="1:10" ht="30" customHeight="1">
      <c r="A431" s="156"/>
      <c r="B431" s="156"/>
      <c r="C431" s="156"/>
      <c r="D431" s="156"/>
      <c r="E431" s="156" t="s">
        <v>1402</v>
      </c>
      <c r="F431" s="157">
        <v>3.87</v>
      </c>
      <c r="G431" s="156"/>
      <c r="H431" s="276" t="s">
        <v>1403</v>
      </c>
      <c r="I431" s="276"/>
      <c r="J431" s="157">
        <v>18.57</v>
      </c>
    </row>
    <row r="432" spans="1:10" ht="15.75">
      <c r="A432" s="144"/>
      <c r="B432" s="144"/>
      <c r="C432" s="144"/>
      <c r="D432" s="144"/>
      <c r="E432" s="144"/>
      <c r="F432" s="144"/>
      <c r="G432" s="144" t="s">
        <v>1404</v>
      </c>
      <c r="H432" s="158">
        <v>58.5</v>
      </c>
      <c r="I432" s="144" t="s">
        <v>1405</v>
      </c>
      <c r="J432" s="159">
        <v>1086.3399999999999</v>
      </c>
    </row>
    <row r="433" spans="1:10" ht="15.75">
      <c r="A433" s="147"/>
      <c r="B433" s="147"/>
      <c r="C433" s="147"/>
      <c r="D433" s="147"/>
      <c r="E433" s="147"/>
      <c r="F433" s="147"/>
      <c r="G433" s="147"/>
      <c r="H433" s="147"/>
      <c r="I433" s="147"/>
      <c r="J433" s="147"/>
    </row>
    <row r="434" spans="1:10" ht="15.75" customHeight="1">
      <c r="A434" s="144" t="s">
        <v>240</v>
      </c>
      <c r="B434" s="144" t="s">
        <v>165</v>
      </c>
      <c r="C434" s="144" t="s">
        <v>1367</v>
      </c>
      <c r="D434" s="144" t="s">
        <v>1368</v>
      </c>
      <c r="E434" s="271" t="s">
        <v>1369</v>
      </c>
      <c r="F434" s="271"/>
      <c r="G434" s="144" t="s">
        <v>1370</v>
      </c>
      <c r="H434" s="144" t="s">
        <v>1371</v>
      </c>
      <c r="I434" s="144" t="s">
        <v>1372</v>
      </c>
      <c r="J434" s="144" t="s">
        <v>1373</v>
      </c>
    </row>
    <row r="435" spans="1:10" ht="31.5" customHeight="1">
      <c r="A435" s="147" t="s">
        <v>1374</v>
      </c>
      <c r="B435" s="147" t="s">
        <v>239</v>
      </c>
      <c r="C435" s="147" t="s">
        <v>177</v>
      </c>
      <c r="D435" s="147" t="s">
        <v>241</v>
      </c>
      <c r="E435" s="273" t="s">
        <v>1438</v>
      </c>
      <c r="F435" s="273"/>
      <c r="G435" s="147" t="s">
        <v>232</v>
      </c>
      <c r="H435" s="148">
        <v>1</v>
      </c>
      <c r="I435" s="149">
        <v>12.46</v>
      </c>
      <c r="J435" s="149">
        <v>12.46</v>
      </c>
    </row>
    <row r="436" spans="1:10" ht="45" customHeight="1">
      <c r="A436" s="150" t="s">
        <v>1376</v>
      </c>
      <c r="B436" s="150" t="s">
        <v>1695</v>
      </c>
      <c r="C436" s="150" t="s">
        <v>177</v>
      </c>
      <c r="D436" s="150" t="s">
        <v>1696</v>
      </c>
      <c r="E436" s="274" t="s">
        <v>1438</v>
      </c>
      <c r="F436" s="274"/>
      <c r="G436" s="150" t="s">
        <v>232</v>
      </c>
      <c r="H436" s="151">
        <v>1</v>
      </c>
      <c r="I436" s="152">
        <v>10.199999999999999</v>
      </c>
      <c r="J436" s="152">
        <v>10.199999999999999</v>
      </c>
    </row>
    <row r="437" spans="1:10" ht="45" customHeight="1">
      <c r="A437" s="150" t="s">
        <v>1376</v>
      </c>
      <c r="B437" s="150" t="s">
        <v>1683</v>
      </c>
      <c r="C437" s="150" t="s">
        <v>177</v>
      </c>
      <c r="D437" s="150" t="s">
        <v>1684</v>
      </c>
      <c r="E437" s="274" t="s">
        <v>1375</v>
      </c>
      <c r="F437" s="274"/>
      <c r="G437" s="150" t="s">
        <v>180</v>
      </c>
      <c r="H437" s="151">
        <v>2.1999999999999999E-2</v>
      </c>
      <c r="I437" s="152">
        <v>16.03</v>
      </c>
      <c r="J437" s="152">
        <v>0.35</v>
      </c>
    </row>
    <row r="438" spans="1:10" ht="45" customHeight="1">
      <c r="A438" s="150" t="s">
        <v>1376</v>
      </c>
      <c r="B438" s="150" t="s">
        <v>1685</v>
      </c>
      <c r="C438" s="150" t="s">
        <v>177</v>
      </c>
      <c r="D438" s="150" t="s">
        <v>1686</v>
      </c>
      <c r="E438" s="274" t="s">
        <v>1375</v>
      </c>
      <c r="F438" s="274"/>
      <c r="G438" s="150" t="s">
        <v>180</v>
      </c>
      <c r="H438" s="151">
        <v>6.8000000000000005E-2</v>
      </c>
      <c r="I438" s="152">
        <v>19.86</v>
      </c>
      <c r="J438" s="152">
        <v>1.35</v>
      </c>
    </row>
    <row r="439" spans="1:10" ht="30" customHeight="1">
      <c r="A439" s="153" t="s">
        <v>1379</v>
      </c>
      <c r="B439" s="153" t="s">
        <v>1687</v>
      </c>
      <c r="C439" s="153" t="s">
        <v>177</v>
      </c>
      <c r="D439" s="153" t="s">
        <v>1688</v>
      </c>
      <c r="E439" s="275" t="s">
        <v>1482</v>
      </c>
      <c r="F439" s="275"/>
      <c r="G439" s="153" t="s">
        <v>232</v>
      </c>
      <c r="H439" s="154">
        <v>2.5000000000000001E-2</v>
      </c>
      <c r="I439" s="155">
        <v>20.010000000000002</v>
      </c>
      <c r="J439" s="155">
        <v>0.5</v>
      </c>
    </row>
    <row r="440" spans="1:10" ht="30" customHeight="1">
      <c r="A440" s="153" t="s">
        <v>1379</v>
      </c>
      <c r="B440" s="153" t="s">
        <v>1689</v>
      </c>
      <c r="C440" s="153" t="s">
        <v>177</v>
      </c>
      <c r="D440" s="153" t="s">
        <v>1690</v>
      </c>
      <c r="E440" s="275" t="s">
        <v>1482</v>
      </c>
      <c r="F440" s="275"/>
      <c r="G440" s="153" t="s">
        <v>185</v>
      </c>
      <c r="H440" s="154">
        <v>0.30599999999999999</v>
      </c>
      <c r="I440" s="155">
        <v>0.22</v>
      </c>
      <c r="J440" s="155">
        <v>0.06</v>
      </c>
    </row>
    <row r="441" spans="1:10">
      <c r="A441" s="156"/>
      <c r="B441" s="156"/>
      <c r="C441" s="156"/>
      <c r="D441" s="156"/>
      <c r="E441" s="156" t="s">
        <v>1399</v>
      </c>
      <c r="F441" s="157">
        <v>1.36</v>
      </c>
      <c r="G441" s="156" t="s">
        <v>1400</v>
      </c>
      <c r="H441" s="157">
        <v>0</v>
      </c>
      <c r="I441" s="156" t="s">
        <v>1401</v>
      </c>
      <c r="J441" s="157">
        <v>1.36</v>
      </c>
    </row>
    <row r="442" spans="1:10" ht="30" customHeight="1">
      <c r="A442" s="156"/>
      <c r="B442" s="156"/>
      <c r="C442" s="156"/>
      <c r="D442" s="156"/>
      <c r="E442" s="156" t="s">
        <v>1402</v>
      </c>
      <c r="F442" s="157">
        <v>3.28</v>
      </c>
      <c r="G442" s="156"/>
      <c r="H442" s="276" t="s">
        <v>1403</v>
      </c>
      <c r="I442" s="276"/>
      <c r="J442" s="157">
        <v>15.74</v>
      </c>
    </row>
    <row r="443" spans="1:10" ht="15.75">
      <c r="A443" s="144"/>
      <c r="B443" s="144"/>
      <c r="C443" s="144"/>
      <c r="D443" s="144"/>
      <c r="E443" s="144"/>
      <c r="F443" s="144"/>
      <c r="G443" s="144" t="s">
        <v>1404</v>
      </c>
      <c r="H443" s="158">
        <v>8.6</v>
      </c>
      <c r="I443" s="144" t="s">
        <v>1405</v>
      </c>
      <c r="J443" s="159">
        <v>135.36000000000001</v>
      </c>
    </row>
    <row r="444" spans="1:10" ht="15.75">
      <c r="A444" s="147"/>
      <c r="B444" s="147"/>
      <c r="C444" s="147"/>
      <c r="D444" s="147"/>
      <c r="E444" s="147"/>
      <c r="F444" s="147"/>
      <c r="G444" s="147"/>
      <c r="H444" s="147"/>
      <c r="I444" s="147"/>
      <c r="J444" s="147"/>
    </row>
    <row r="445" spans="1:10" ht="15.75" customHeight="1">
      <c r="A445" s="144" t="s">
        <v>243</v>
      </c>
      <c r="B445" s="144" t="s">
        <v>165</v>
      </c>
      <c r="C445" s="144" t="s">
        <v>1367</v>
      </c>
      <c r="D445" s="144" t="s">
        <v>1368</v>
      </c>
      <c r="E445" s="271" t="s">
        <v>1369</v>
      </c>
      <c r="F445" s="271"/>
      <c r="G445" s="144" t="s">
        <v>1370</v>
      </c>
      <c r="H445" s="144" t="s">
        <v>1371</v>
      </c>
      <c r="I445" s="144" t="s">
        <v>1372</v>
      </c>
      <c r="J445" s="144" t="s">
        <v>1373</v>
      </c>
    </row>
    <row r="446" spans="1:10" ht="31.5" customHeight="1">
      <c r="A446" s="147" t="s">
        <v>1374</v>
      </c>
      <c r="B446" s="147" t="s">
        <v>242</v>
      </c>
      <c r="C446" s="147" t="s">
        <v>177</v>
      </c>
      <c r="D446" s="147" t="s">
        <v>244</v>
      </c>
      <c r="E446" s="273" t="s">
        <v>1438</v>
      </c>
      <c r="F446" s="273"/>
      <c r="G446" s="147" t="s">
        <v>232</v>
      </c>
      <c r="H446" s="148">
        <v>1</v>
      </c>
      <c r="I446" s="149">
        <v>11.9</v>
      </c>
      <c r="J446" s="149">
        <v>11.9</v>
      </c>
    </row>
    <row r="447" spans="1:10" ht="45" customHeight="1">
      <c r="A447" s="150" t="s">
        <v>1376</v>
      </c>
      <c r="B447" s="150" t="s">
        <v>1697</v>
      </c>
      <c r="C447" s="150" t="s">
        <v>177</v>
      </c>
      <c r="D447" s="150" t="s">
        <v>1698</v>
      </c>
      <c r="E447" s="274" t="s">
        <v>1438</v>
      </c>
      <c r="F447" s="274"/>
      <c r="G447" s="150" t="s">
        <v>232</v>
      </c>
      <c r="H447" s="151">
        <v>1</v>
      </c>
      <c r="I447" s="152">
        <v>10.130000000000001</v>
      </c>
      <c r="J447" s="152">
        <v>10.130000000000001</v>
      </c>
    </row>
    <row r="448" spans="1:10" ht="45" customHeight="1">
      <c r="A448" s="150" t="s">
        <v>1376</v>
      </c>
      <c r="B448" s="150" t="s">
        <v>1683</v>
      </c>
      <c r="C448" s="150" t="s">
        <v>177</v>
      </c>
      <c r="D448" s="150" t="s">
        <v>1684</v>
      </c>
      <c r="E448" s="274" t="s">
        <v>1375</v>
      </c>
      <c r="F448" s="274"/>
      <c r="G448" s="150" t="s">
        <v>180</v>
      </c>
      <c r="H448" s="151">
        <v>1.6E-2</v>
      </c>
      <c r="I448" s="152">
        <v>16.03</v>
      </c>
      <c r="J448" s="152">
        <v>0.25</v>
      </c>
    </row>
    <row r="449" spans="1:10" ht="45" customHeight="1">
      <c r="A449" s="150" t="s">
        <v>1376</v>
      </c>
      <c r="B449" s="150" t="s">
        <v>1685</v>
      </c>
      <c r="C449" s="150" t="s">
        <v>177</v>
      </c>
      <c r="D449" s="150" t="s">
        <v>1686</v>
      </c>
      <c r="E449" s="274" t="s">
        <v>1375</v>
      </c>
      <c r="F449" s="274"/>
      <c r="G449" s="150" t="s">
        <v>180</v>
      </c>
      <c r="H449" s="151">
        <v>4.9500000000000002E-2</v>
      </c>
      <c r="I449" s="152">
        <v>19.86</v>
      </c>
      <c r="J449" s="152">
        <v>0.98</v>
      </c>
    </row>
    <row r="450" spans="1:10" ht="30" customHeight="1">
      <c r="A450" s="153" t="s">
        <v>1379</v>
      </c>
      <c r="B450" s="153" t="s">
        <v>1687</v>
      </c>
      <c r="C450" s="153" t="s">
        <v>177</v>
      </c>
      <c r="D450" s="153" t="s">
        <v>1688</v>
      </c>
      <c r="E450" s="275" t="s">
        <v>1482</v>
      </c>
      <c r="F450" s="275"/>
      <c r="G450" s="153" t="s">
        <v>232</v>
      </c>
      <c r="H450" s="154">
        <v>2.5000000000000001E-2</v>
      </c>
      <c r="I450" s="155">
        <v>20.010000000000002</v>
      </c>
      <c r="J450" s="155">
        <v>0.5</v>
      </c>
    </row>
    <row r="451" spans="1:10" ht="30" customHeight="1">
      <c r="A451" s="153" t="s">
        <v>1379</v>
      </c>
      <c r="B451" s="153" t="s">
        <v>1689</v>
      </c>
      <c r="C451" s="153" t="s">
        <v>177</v>
      </c>
      <c r="D451" s="153" t="s">
        <v>1690</v>
      </c>
      <c r="E451" s="275" t="s">
        <v>1482</v>
      </c>
      <c r="F451" s="275"/>
      <c r="G451" s="153" t="s">
        <v>185</v>
      </c>
      <c r="H451" s="154">
        <v>0.19750000000000001</v>
      </c>
      <c r="I451" s="155">
        <v>0.22</v>
      </c>
      <c r="J451" s="155">
        <v>0.04</v>
      </c>
    </row>
    <row r="452" spans="1:10">
      <c r="A452" s="156"/>
      <c r="B452" s="156"/>
      <c r="C452" s="156"/>
      <c r="D452" s="156"/>
      <c r="E452" s="156" t="s">
        <v>1399</v>
      </c>
      <c r="F452" s="157">
        <v>0.96</v>
      </c>
      <c r="G452" s="156" t="s">
        <v>1400</v>
      </c>
      <c r="H452" s="157">
        <v>0</v>
      </c>
      <c r="I452" s="156" t="s">
        <v>1401</v>
      </c>
      <c r="J452" s="157">
        <v>0.96</v>
      </c>
    </row>
    <row r="453" spans="1:10" ht="30" customHeight="1">
      <c r="A453" s="156"/>
      <c r="B453" s="156"/>
      <c r="C453" s="156"/>
      <c r="D453" s="156"/>
      <c r="E453" s="156" t="s">
        <v>1402</v>
      </c>
      <c r="F453" s="157">
        <v>3.13</v>
      </c>
      <c r="G453" s="156"/>
      <c r="H453" s="276" t="s">
        <v>1403</v>
      </c>
      <c r="I453" s="276"/>
      <c r="J453" s="157">
        <v>15.03</v>
      </c>
    </row>
    <row r="454" spans="1:10" ht="15.75">
      <c r="A454" s="144"/>
      <c r="B454" s="144"/>
      <c r="C454" s="144"/>
      <c r="D454" s="144"/>
      <c r="E454" s="144"/>
      <c r="F454" s="144"/>
      <c r="G454" s="144" t="s">
        <v>1404</v>
      </c>
      <c r="H454" s="158">
        <v>13.3</v>
      </c>
      <c r="I454" s="144" t="s">
        <v>1405</v>
      </c>
      <c r="J454" s="159">
        <v>199.89</v>
      </c>
    </row>
    <row r="455" spans="1:10" ht="15.75">
      <c r="A455" s="147"/>
      <c r="B455" s="147"/>
      <c r="C455" s="147"/>
      <c r="D455" s="147"/>
      <c r="E455" s="147"/>
      <c r="F455" s="147"/>
      <c r="G455" s="147"/>
      <c r="H455" s="147"/>
      <c r="I455" s="147"/>
      <c r="J455" s="147"/>
    </row>
    <row r="456" spans="1:10" ht="15.75" customHeight="1">
      <c r="A456" s="144" t="s">
        <v>246</v>
      </c>
      <c r="B456" s="144" t="s">
        <v>165</v>
      </c>
      <c r="C456" s="144" t="s">
        <v>1367</v>
      </c>
      <c r="D456" s="144" t="s">
        <v>1368</v>
      </c>
      <c r="E456" s="271" t="s">
        <v>1369</v>
      </c>
      <c r="F456" s="271"/>
      <c r="G456" s="144" t="s">
        <v>1370</v>
      </c>
      <c r="H456" s="144" t="s">
        <v>1371</v>
      </c>
      <c r="I456" s="144" t="s">
        <v>1372</v>
      </c>
      <c r="J456" s="144" t="s">
        <v>1373</v>
      </c>
    </row>
    <row r="457" spans="1:10" ht="31.5" customHeight="1">
      <c r="A457" s="147" t="s">
        <v>1374</v>
      </c>
      <c r="B457" s="147" t="s">
        <v>245</v>
      </c>
      <c r="C457" s="147" t="s">
        <v>177</v>
      </c>
      <c r="D457" s="147" t="s">
        <v>247</v>
      </c>
      <c r="E457" s="273" t="s">
        <v>1438</v>
      </c>
      <c r="F457" s="273"/>
      <c r="G457" s="147" t="s">
        <v>232</v>
      </c>
      <c r="H457" s="148">
        <v>1</v>
      </c>
      <c r="I457" s="149">
        <v>18.09</v>
      </c>
      <c r="J457" s="149">
        <v>18.09</v>
      </c>
    </row>
    <row r="458" spans="1:10" ht="45" customHeight="1">
      <c r="A458" s="150" t="s">
        <v>1376</v>
      </c>
      <c r="B458" s="150" t="s">
        <v>1699</v>
      </c>
      <c r="C458" s="150" t="s">
        <v>177</v>
      </c>
      <c r="D458" s="150" t="s">
        <v>1700</v>
      </c>
      <c r="E458" s="274" t="s">
        <v>1438</v>
      </c>
      <c r="F458" s="274"/>
      <c r="G458" s="150" t="s">
        <v>232</v>
      </c>
      <c r="H458" s="151">
        <v>1</v>
      </c>
      <c r="I458" s="152">
        <v>12.29</v>
      </c>
      <c r="J458" s="152">
        <v>12.29</v>
      </c>
    </row>
    <row r="459" spans="1:10" ht="45" customHeight="1">
      <c r="A459" s="150" t="s">
        <v>1376</v>
      </c>
      <c r="B459" s="150" t="s">
        <v>1683</v>
      </c>
      <c r="C459" s="150" t="s">
        <v>177</v>
      </c>
      <c r="D459" s="150" t="s">
        <v>1684</v>
      </c>
      <c r="E459" s="274" t="s">
        <v>1375</v>
      </c>
      <c r="F459" s="274"/>
      <c r="G459" s="150" t="s">
        <v>180</v>
      </c>
      <c r="H459" s="151">
        <v>6.3500000000000001E-2</v>
      </c>
      <c r="I459" s="152">
        <v>16.03</v>
      </c>
      <c r="J459" s="152">
        <v>1.01</v>
      </c>
    </row>
    <row r="460" spans="1:10" ht="45" customHeight="1">
      <c r="A460" s="150" t="s">
        <v>1376</v>
      </c>
      <c r="B460" s="150" t="s">
        <v>1685</v>
      </c>
      <c r="C460" s="150" t="s">
        <v>177</v>
      </c>
      <c r="D460" s="150" t="s">
        <v>1686</v>
      </c>
      <c r="E460" s="274" t="s">
        <v>1375</v>
      </c>
      <c r="F460" s="274"/>
      <c r="G460" s="150" t="s">
        <v>180</v>
      </c>
      <c r="H460" s="151">
        <v>0.19450000000000001</v>
      </c>
      <c r="I460" s="152">
        <v>19.86</v>
      </c>
      <c r="J460" s="152">
        <v>3.86</v>
      </c>
    </row>
    <row r="461" spans="1:10" ht="30" customHeight="1">
      <c r="A461" s="153" t="s">
        <v>1379</v>
      </c>
      <c r="B461" s="153" t="s">
        <v>1687</v>
      </c>
      <c r="C461" s="153" t="s">
        <v>177</v>
      </c>
      <c r="D461" s="153" t="s">
        <v>1688</v>
      </c>
      <c r="E461" s="275" t="s">
        <v>1482</v>
      </c>
      <c r="F461" s="275"/>
      <c r="G461" s="153" t="s">
        <v>232</v>
      </c>
      <c r="H461" s="154">
        <v>2.5000000000000001E-2</v>
      </c>
      <c r="I461" s="155">
        <v>20.010000000000002</v>
      </c>
      <c r="J461" s="155">
        <v>0.5</v>
      </c>
    </row>
    <row r="462" spans="1:10" ht="30" customHeight="1">
      <c r="A462" s="153" t="s">
        <v>1379</v>
      </c>
      <c r="B462" s="153" t="s">
        <v>1689</v>
      </c>
      <c r="C462" s="153" t="s">
        <v>177</v>
      </c>
      <c r="D462" s="153" t="s">
        <v>1690</v>
      </c>
      <c r="E462" s="275" t="s">
        <v>1482</v>
      </c>
      <c r="F462" s="275"/>
      <c r="G462" s="153" t="s">
        <v>185</v>
      </c>
      <c r="H462" s="154">
        <v>1.9664999999999999</v>
      </c>
      <c r="I462" s="155">
        <v>0.22</v>
      </c>
      <c r="J462" s="155">
        <v>0.43</v>
      </c>
    </row>
    <row r="463" spans="1:10">
      <c r="A463" s="156"/>
      <c r="B463" s="156"/>
      <c r="C463" s="156"/>
      <c r="D463" s="156"/>
      <c r="E463" s="156" t="s">
        <v>1399</v>
      </c>
      <c r="F463" s="157">
        <v>4.87</v>
      </c>
      <c r="G463" s="156" t="s">
        <v>1400</v>
      </c>
      <c r="H463" s="157">
        <v>0</v>
      </c>
      <c r="I463" s="156" t="s">
        <v>1401</v>
      </c>
      <c r="J463" s="157">
        <v>4.87</v>
      </c>
    </row>
    <row r="464" spans="1:10" ht="30" customHeight="1">
      <c r="A464" s="156"/>
      <c r="B464" s="156"/>
      <c r="C464" s="156"/>
      <c r="D464" s="156"/>
      <c r="E464" s="156" t="s">
        <v>1402</v>
      </c>
      <c r="F464" s="157">
        <v>4.7699999999999996</v>
      </c>
      <c r="G464" s="156"/>
      <c r="H464" s="276" t="s">
        <v>1403</v>
      </c>
      <c r="I464" s="276"/>
      <c r="J464" s="157">
        <v>22.86</v>
      </c>
    </row>
    <row r="465" spans="1:10" ht="15.75">
      <c r="A465" s="144"/>
      <c r="B465" s="144"/>
      <c r="C465" s="144"/>
      <c r="D465" s="144"/>
      <c r="E465" s="144"/>
      <c r="F465" s="144"/>
      <c r="G465" s="144" t="s">
        <v>1404</v>
      </c>
      <c r="H465" s="158">
        <v>2160.5</v>
      </c>
      <c r="I465" s="144" t="s">
        <v>1405</v>
      </c>
      <c r="J465" s="159">
        <v>49389.03</v>
      </c>
    </row>
    <row r="466" spans="1:10" ht="15.75">
      <c r="A466" s="147"/>
      <c r="B466" s="147"/>
      <c r="C466" s="147"/>
      <c r="D466" s="147"/>
      <c r="E466" s="147"/>
      <c r="F466" s="147"/>
      <c r="G466" s="147"/>
      <c r="H466" s="147"/>
      <c r="I466" s="147"/>
      <c r="J466" s="147"/>
    </row>
    <row r="467" spans="1:10" ht="15.75" customHeight="1">
      <c r="A467" s="144" t="s">
        <v>249</v>
      </c>
      <c r="B467" s="144" t="s">
        <v>165</v>
      </c>
      <c r="C467" s="144" t="s">
        <v>1367</v>
      </c>
      <c r="D467" s="144" t="s">
        <v>1368</v>
      </c>
      <c r="E467" s="271" t="s">
        <v>1369</v>
      </c>
      <c r="F467" s="271"/>
      <c r="G467" s="144" t="s">
        <v>1370</v>
      </c>
      <c r="H467" s="144" t="s">
        <v>1371</v>
      </c>
      <c r="I467" s="144" t="s">
        <v>1372</v>
      </c>
      <c r="J467" s="144" t="s">
        <v>1373</v>
      </c>
    </row>
    <row r="468" spans="1:10" ht="47.25" customHeight="1">
      <c r="A468" s="147" t="s">
        <v>1374</v>
      </c>
      <c r="B468" s="147" t="s">
        <v>248</v>
      </c>
      <c r="C468" s="147" t="s">
        <v>177</v>
      </c>
      <c r="D468" s="147" t="s">
        <v>250</v>
      </c>
      <c r="E468" s="273" t="s">
        <v>1438</v>
      </c>
      <c r="F468" s="273"/>
      <c r="G468" s="147" t="s">
        <v>211</v>
      </c>
      <c r="H468" s="148">
        <v>1</v>
      </c>
      <c r="I468" s="149">
        <v>734.93</v>
      </c>
      <c r="J468" s="149">
        <v>734.93</v>
      </c>
    </row>
    <row r="469" spans="1:10" ht="45" customHeight="1">
      <c r="A469" s="150" t="s">
        <v>1376</v>
      </c>
      <c r="B469" s="150" t="s">
        <v>1701</v>
      </c>
      <c r="C469" s="150" t="s">
        <v>177</v>
      </c>
      <c r="D469" s="150" t="s">
        <v>1702</v>
      </c>
      <c r="E469" s="274" t="s">
        <v>1606</v>
      </c>
      <c r="F469" s="274"/>
      <c r="G469" s="150" t="s">
        <v>1607</v>
      </c>
      <c r="H469" s="151">
        <v>0.12</v>
      </c>
      <c r="I469" s="152">
        <v>1.37</v>
      </c>
      <c r="J469" s="152">
        <v>0.16</v>
      </c>
    </row>
    <row r="470" spans="1:10" ht="45" customHeight="1">
      <c r="A470" s="150" t="s">
        <v>1376</v>
      </c>
      <c r="B470" s="150" t="s">
        <v>1703</v>
      </c>
      <c r="C470" s="150" t="s">
        <v>177</v>
      </c>
      <c r="D470" s="150" t="s">
        <v>1704</v>
      </c>
      <c r="E470" s="274" t="s">
        <v>1606</v>
      </c>
      <c r="F470" s="274"/>
      <c r="G470" s="150" t="s">
        <v>1610</v>
      </c>
      <c r="H470" s="151">
        <v>0.13100000000000001</v>
      </c>
      <c r="I470" s="152">
        <v>0.53</v>
      </c>
      <c r="J470" s="152">
        <v>0.06</v>
      </c>
    </row>
    <row r="471" spans="1:10" ht="45" customHeight="1">
      <c r="A471" s="150" t="s">
        <v>1376</v>
      </c>
      <c r="B471" s="150" t="s">
        <v>1628</v>
      </c>
      <c r="C471" s="150" t="s">
        <v>177</v>
      </c>
      <c r="D471" s="150" t="s">
        <v>1629</v>
      </c>
      <c r="E471" s="274" t="s">
        <v>1375</v>
      </c>
      <c r="F471" s="274"/>
      <c r="G471" s="150" t="s">
        <v>180</v>
      </c>
      <c r="H471" s="151">
        <v>0.82599999999999996</v>
      </c>
      <c r="I471" s="152">
        <v>16.02</v>
      </c>
      <c r="J471" s="152">
        <v>13.23</v>
      </c>
    </row>
    <row r="472" spans="1:10" ht="45" customHeight="1">
      <c r="A472" s="150" t="s">
        <v>1376</v>
      </c>
      <c r="B472" s="150" t="s">
        <v>1705</v>
      </c>
      <c r="C472" s="150" t="s">
        <v>177</v>
      </c>
      <c r="D472" s="150" t="s">
        <v>1706</v>
      </c>
      <c r="E472" s="274" t="s">
        <v>1375</v>
      </c>
      <c r="F472" s="274"/>
      <c r="G472" s="150" t="s">
        <v>180</v>
      </c>
      <c r="H472" s="151">
        <v>0.753</v>
      </c>
      <c r="I472" s="152">
        <v>19.98</v>
      </c>
      <c r="J472" s="152">
        <v>15.04</v>
      </c>
    </row>
    <row r="473" spans="1:10" ht="45" customHeight="1">
      <c r="A473" s="150" t="s">
        <v>1376</v>
      </c>
      <c r="B473" s="150" t="s">
        <v>1478</v>
      </c>
      <c r="C473" s="150" t="s">
        <v>177</v>
      </c>
      <c r="D473" s="150" t="s">
        <v>1479</v>
      </c>
      <c r="E473" s="274" t="s">
        <v>1375</v>
      </c>
      <c r="F473" s="274"/>
      <c r="G473" s="150" t="s">
        <v>180</v>
      </c>
      <c r="H473" s="151">
        <v>0.125</v>
      </c>
      <c r="I473" s="152">
        <v>19.739999999999998</v>
      </c>
      <c r="J473" s="152">
        <v>2.46</v>
      </c>
    </row>
    <row r="474" spans="1:10" ht="30" customHeight="1">
      <c r="A474" s="153" t="s">
        <v>1379</v>
      </c>
      <c r="B474" s="153" t="s">
        <v>1707</v>
      </c>
      <c r="C474" s="153" t="s">
        <v>177</v>
      </c>
      <c r="D474" s="153" t="s">
        <v>1708</v>
      </c>
      <c r="E474" s="275" t="s">
        <v>1482</v>
      </c>
      <c r="F474" s="275"/>
      <c r="G474" s="153" t="s">
        <v>211</v>
      </c>
      <c r="H474" s="154">
        <v>1.103</v>
      </c>
      <c r="I474" s="155">
        <v>638.25</v>
      </c>
      <c r="J474" s="155">
        <v>703.98</v>
      </c>
    </row>
    <row r="475" spans="1:10">
      <c r="A475" s="156"/>
      <c r="B475" s="156"/>
      <c r="C475" s="156"/>
      <c r="D475" s="156"/>
      <c r="E475" s="156" t="s">
        <v>1399</v>
      </c>
      <c r="F475" s="157">
        <v>22.5</v>
      </c>
      <c r="G475" s="156" t="s">
        <v>1400</v>
      </c>
      <c r="H475" s="157">
        <v>0</v>
      </c>
      <c r="I475" s="156" t="s">
        <v>1401</v>
      </c>
      <c r="J475" s="157">
        <v>22.5</v>
      </c>
    </row>
    <row r="476" spans="1:10" ht="30" customHeight="1">
      <c r="A476" s="156"/>
      <c r="B476" s="156"/>
      <c r="C476" s="156"/>
      <c r="D476" s="156"/>
      <c r="E476" s="156" t="s">
        <v>1402</v>
      </c>
      <c r="F476" s="157">
        <v>193.8</v>
      </c>
      <c r="G476" s="156"/>
      <c r="H476" s="276" t="s">
        <v>1403</v>
      </c>
      <c r="I476" s="276"/>
      <c r="J476" s="157">
        <v>928.73</v>
      </c>
    </row>
    <row r="477" spans="1:10" ht="15.75">
      <c r="A477" s="144"/>
      <c r="B477" s="144"/>
      <c r="C477" s="144"/>
      <c r="D477" s="144"/>
      <c r="E477" s="144"/>
      <c r="F477" s="144"/>
      <c r="G477" s="144" t="s">
        <v>1404</v>
      </c>
      <c r="H477" s="158">
        <v>72.36</v>
      </c>
      <c r="I477" s="144" t="s">
        <v>1405</v>
      </c>
      <c r="J477" s="159">
        <v>67202.899999999994</v>
      </c>
    </row>
    <row r="478" spans="1:10" ht="15.75">
      <c r="A478" s="147"/>
      <c r="B478" s="147"/>
      <c r="C478" s="147"/>
      <c r="D478" s="147"/>
      <c r="E478" s="147"/>
      <c r="F478" s="147"/>
      <c r="G478" s="147"/>
      <c r="H478" s="147"/>
      <c r="I478" s="147"/>
      <c r="J478" s="147"/>
    </row>
    <row r="479" spans="1:10" ht="15.75" customHeight="1">
      <c r="A479" s="144" t="s">
        <v>252</v>
      </c>
      <c r="B479" s="144" t="s">
        <v>165</v>
      </c>
      <c r="C479" s="144" t="s">
        <v>1367</v>
      </c>
      <c r="D479" s="144" t="s">
        <v>1368</v>
      </c>
      <c r="E479" s="271" t="s">
        <v>1369</v>
      </c>
      <c r="F479" s="271"/>
      <c r="G479" s="144" t="s">
        <v>1370</v>
      </c>
      <c r="H479" s="144" t="s">
        <v>1371</v>
      </c>
      <c r="I479" s="144" t="s">
        <v>1372</v>
      </c>
      <c r="J479" s="144" t="s">
        <v>1373</v>
      </c>
    </row>
    <row r="480" spans="1:10" ht="47.25" customHeight="1">
      <c r="A480" s="147" t="s">
        <v>1374</v>
      </c>
      <c r="B480" s="147" t="s">
        <v>251</v>
      </c>
      <c r="C480" s="147" t="s">
        <v>177</v>
      </c>
      <c r="D480" s="147" t="s">
        <v>253</v>
      </c>
      <c r="E480" s="273" t="s">
        <v>1438</v>
      </c>
      <c r="F480" s="273"/>
      <c r="G480" s="147" t="s">
        <v>189</v>
      </c>
      <c r="H480" s="148">
        <v>1</v>
      </c>
      <c r="I480" s="149">
        <v>165.29</v>
      </c>
      <c r="J480" s="149">
        <v>165.29</v>
      </c>
    </row>
    <row r="481" spans="1:10" ht="45" customHeight="1">
      <c r="A481" s="150" t="s">
        <v>1376</v>
      </c>
      <c r="B481" s="150" t="s">
        <v>1604</v>
      </c>
      <c r="C481" s="150" t="s">
        <v>177</v>
      </c>
      <c r="D481" s="150" t="s">
        <v>1605</v>
      </c>
      <c r="E481" s="274" t="s">
        <v>1606</v>
      </c>
      <c r="F481" s="274"/>
      <c r="G481" s="150" t="s">
        <v>1607</v>
      </c>
      <c r="H481" s="151">
        <v>7.1999999999999995E-2</v>
      </c>
      <c r="I481" s="152">
        <v>16.68</v>
      </c>
      <c r="J481" s="152">
        <v>1.2</v>
      </c>
    </row>
    <row r="482" spans="1:10" ht="45" customHeight="1">
      <c r="A482" s="150" t="s">
        <v>1376</v>
      </c>
      <c r="B482" s="150" t="s">
        <v>1608</v>
      </c>
      <c r="C482" s="150" t="s">
        <v>177</v>
      </c>
      <c r="D482" s="150" t="s">
        <v>1609</v>
      </c>
      <c r="E482" s="274" t="s">
        <v>1606</v>
      </c>
      <c r="F482" s="274"/>
      <c r="G482" s="150" t="s">
        <v>1610</v>
      </c>
      <c r="H482" s="151">
        <v>0.14099999999999999</v>
      </c>
      <c r="I482" s="152">
        <v>15.37</v>
      </c>
      <c r="J482" s="152">
        <v>2.16</v>
      </c>
    </row>
    <row r="483" spans="1:10" ht="45" customHeight="1">
      <c r="A483" s="150" t="s">
        <v>1376</v>
      </c>
      <c r="B483" s="150" t="s">
        <v>1613</v>
      </c>
      <c r="C483" s="150" t="s">
        <v>177</v>
      </c>
      <c r="D483" s="150" t="s">
        <v>1614</v>
      </c>
      <c r="E483" s="274" t="s">
        <v>1375</v>
      </c>
      <c r="F483" s="274"/>
      <c r="G483" s="150" t="s">
        <v>180</v>
      </c>
      <c r="H483" s="151">
        <v>1.423</v>
      </c>
      <c r="I483" s="152">
        <v>16.850000000000001</v>
      </c>
      <c r="J483" s="152">
        <v>23.97</v>
      </c>
    </row>
    <row r="484" spans="1:10" ht="45" customHeight="1">
      <c r="A484" s="150" t="s">
        <v>1376</v>
      </c>
      <c r="B484" s="150" t="s">
        <v>1478</v>
      </c>
      <c r="C484" s="150" t="s">
        <v>177</v>
      </c>
      <c r="D484" s="150" t="s">
        <v>1479</v>
      </c>
      <c r="E484" s="274" t="s">
        <v>1375</v>
      </c>
      <c r="F484" s="274"/>
      <c r="G484" s="150" t="s">
        <v>180</v>
      </c>
      <c r="H484" s="151">
        <v>3.7869999999999999</v>
      </c>
      <c r="I484" s="152">
        <v>19.739999999999998</v>
      </c>
      <c r="J484" s="152">
        <v>74.75</v>
      </c>
    </row>
    <row r="485" spans="1:10" ht="30" customHeight="1">
      <c r="A485" s="153" t="s">
        <v>1379</v>
      </c>
      <c r="B485" s="153" t="s">
        <v>1709</v>
      </c>
      <c r="C485" s="153" t="s">
        <v>177</v>
      </c>
      <c r="D485" s="153" t="s">
        <v>1710</v>
      </c>
      <c r="E485" s="275" t="s">
        <v>1482</v>
      </c>
      <c r="F485" s="275"/>
      <c r="G485" s="153" t="s">
        <v>189</v>
      </c>
      <c r="H485" s="154">
        <v>0.42</v>
      </c>
      <c r="I485" s="155">
        <v>65.25</v>
      </c>
      <c r="J485" s="155">
        <v>27.4</v>
      </c>
    </row>
    <row r="486" spans="1:10" ht="30" customHeight="1">
      <c r="A486" s="153" t="s">
        <v>1379</v>
      </c>
      <c r="B486" s="153" t="s">
        <v>1711</v>
      </c>
      <c r="C486" s="153" t="s">
        <v>177</v>
      </c>
      <c r="D486" s="153" t="s">
        <v>1712</v>
      </c>
      <c r="E486" s="275" t="s">
        <v>1482</v>
      </c>
      <c r="F486" s="275"/>
      <c r="G486" s="153" t="s">
        <v>1662</v>
      </c>
      <c r="H486" s="154">
        <v>0.01</v>
      </c>
      <c r="I486" s="155">
        <v>5.24</v>
      </c>
      <c r="J486" s="155">
        <v>0.05</v>
      </c>
    </row>
    <row r="487" spans="1:10" ht="15" customHeight="1">
      <c r="A487" s="153" t="s">
        <v>1379</v>
      </c>
      <c r="B487" s="153" t="s">
        <v>1713</v>
      </c>
      <c r="C487" s="153" t="s">
        <v>177</v>
      </c>
      <c r="D487" s="153" t="s">
        <v>1714</v>
      </c>
      <c r="E487" s="275" t="s">
        <v>1482</v>
      </c>
      <c r="F487" s="275"/>
      <c r="G487" s="153" t="s">
        <v>232</v>
      </c>
      <c r="H487" s="154">
        <v>1.6E-2</v>
      </c>
      <c r="I487" s="155">
        <v>28.33</v>
      </c>
      <c r="J487" s="155">
        <v>0.45</v>
      </c>
    </row>
    <row r="488" spans="1:10" ht="15" customHeight="1">
      <c r="A488" s="153" t="s">
        <v>1379</v>
      </c>
      <c r="B488" s="153" t="s">
        <v>1715</v>
      </c>
      <c r="C488" s="153" t="s">
        <v>177</v>
      </c>
      <c r="D488" s="153" t="s">
        <v>1716</v>
      </c>
      <c r="E488" s="275" t="s">
        <v>1482</v>
      </c>
      <c r="F488" s="275"/>
      <c r="G488" s="153" t="s">
        <v>232</v>
      </c>
      <c r="H488" s="154">
        <v>2.4E-2</v>
      </c>
      <c r="I488" s="155">
        <v>31.58</v>
      </c>
      <c r="J488" s="155">
        <v>0.75</v>
      </c>
    </row>
    <row r="489" spans="1:10" ht="15" customHeight="1">
      <c r="A489" s="153" t="s">
        <v>1379</v>
      </c>
      <c r="B489" s="153" t="s">
        <v>1717</v>
      </c>
      <c r="C489" s="153" t="s">
        <v>177</v>
      </c>
      <c r="D489" s="153" t="s">
        <v>1718</v>
      </c>
      <c r="E489" s="275" t="s">
        <v>1482</v>
      </c>
      <c r="F489" s="275"/>
      <c r="G489" s="153" t="s">
        <v>232</v>
      </c>
      <c r="H489" s="154">
        <v>6.9000000000000006E-2</v>
      </c>
      <c r="I489" s="155">
        <v>26.08</v>
      </c>
      <c r="J489" s="155">
        <v>1.79</v>
      </c>
    </row>
    <row r="490" spans="1:10" ht="15" customHeight="1">
      <c r="A490" s="153" t="s">
        <v>1379</v>
      </c>
      <c r="B490" s="153" t="s">
        <v>1719</v>
      </c>
      <c r="C490" s="153" t="s">
        <v>177</v>
      </c>
      <c r="D490" s="153" t="s">
        <v>1720</v>
      </c>
      <c r="E490" s="275" t="s">
        <v>1482</v>
      </c>
      <c r="F490" s="275"/>
      <c r="G490" s="153" t="s">
        <v>232</v>
      </c>
      <c r="H490" s="154">
        <v>1.2999999999999999E-2</v>
      </c>
      <c r="I490" s="155">
        <v>28.66</v>
      </c>
      <c r="J490" s="155">
        <v>0.37</v>
      </c>
    </row>
    <row r="491" spans="1:10" ht="30" customHeight="1">
      <c r="A491" s="153" t="s">
        <v>1379</v>
      </c>
      <c r="B491" s="153" t="s">
        <v>1721</v>
      </c>
      <c r="C491" s="153" t="s">
        <v>177</v>
      </c>
      <c r="D491" s="153" t="s">
        <v>1722</v>
      </c>
      <c r="E491" s="275" t="s">
        <v>1482</v>
      </c>
      <c r="F491" s="275"/>
      <c r="G491" s="153" t="s">
        <v>222</v>
      </c>
      <c r="H491" s="154">
        <v>0.91700000000000004</v>
      </c>
      <c r="I491" s="155">
        <v>9.0399999999999991</v>
      </c>
      <c r="J491" s="155">
        <v>8.2799999999999994</v>
      </c>
    </row>
    <row r="492" spans="1:10" ht="15" customHeight="1">
      <c r="A492" s="153" t="s">
        <v>1379</v>
      </c>
      <c r="B492" s="153" t="s">
        <v>1723</v>
      </c>
      <c r="C492" s="153" t="s">
        <v>177</v>
      </c>
      <c r="D492" s="153" t="s">
        <v>1724</v>
      </c>
      <c r="E492" s="275" t="s">
        <v>1482</v>
      </c>
      <c r="F492" s="275"/>
      <c r="G492" s="153" t="s">
        <v>222</v>
      </c>
      <c r="H492" s="154">
        <v>7.6340000000000003</v>
      </c>
      <c r="I492" s="155">
        <v>3.16</v>
      </c>
      <c r="J492" s="155">
        <v>24.12</v>
      </c>
    </row>
    <row r="493" spans="1:10">
      <c r="A493" s="156"/>
      <c r="B493" s="156"/>
      <c r="C493" s="156"/>
      <c r="D493" s="156"/>
      <c r="E493" s="156" t="s">
        <v>1399</v>
      </c>
      <c r="F493" s="157">
        <v>76.239999999999995</v>
      </c>
      <c r="G493" s="156" t="s">
        <v>1400</v>
      </c>
      <c r="H493" s="157">
        <v>0</v>
      </c>
      <c r="I493" s="156" t="s">
        <v>1401</v>
      </c>
      <c r="J493" s="157">
        <v>76.239999999999995</v>
      </c>
    </row>
    <row r="494" spans="1:10" ht="30" customHeight="1">
      <c r="A494" s="156"/>
      <c r="B494" s="156"/>
      <c r="C494" s="156"/>
      <c r="D494" s="156"/>
      <c r="E494" s="156" t="s">
        <v>1402</v>
      </c>
      <c r="F494" s="157">
        <v>43.58</v>
      </c>
      <c r="G494" s="156"/>
      <c r="H494" s="276" t="s">
        <v>1403</v>
      </c>
      <c r="I494" s="276"/>
      <c r="J494" s="157">
        <v>208.87</v>
      </c>
    </row>
    <row r="495" spans="1:10" ht="15.75">
      <c r="A495" s="144"/>
      <c r="B495" s="144"/>
      <c r="C495" s="144"/>
      <c r="D495" s="144"/>
      <c r="E495" s="144"/>
      <c r="F495" s="144"/>
      <c r="G495" s="144" t="s">
        <v>1404</v>
      </c>
      <c r="H495" s="158">
        <v>570.65</v>
      </c>
      <c r="I495" s="144" t="s">
        <v>1405</v>
      </c>
      <c r="J495" s="159">
        <v>119191.66</v>
      </c>
    </row>
    <row r="496" spans="1:10" ht="15.75">
      <c r="A496" s="147"/>
      <c r="B496" s="147"/>
      <c r="C496" s="147"/>
      <c r="D496" s="147"/>
      <c r="E496" s="147"/>
      <c r="F496" s="147"/>
      <c r="G496" s="147"/>
      <c r="H496" s="147"/>
      <c r="I496" s="147"/>
      <c r="J496" s="147"/>
    </row>
    <row r="497" spans="1:10" ht="15.75">
      <c r="A497" s="145" t="s">
        <v>31</v>
      </c>
      <c r="B497" s="145"/>
      <c r="C497" s="145"/>
      <c r="D497" s="145" t="s">
        <v>32</v>
      </c>
      <c r="E497" s="145"/>
      <c r="F497" s="272"/>
      <c r="G497" s="272"/>
      <c r="H497" s="145"/>
      <c r="I497" s="145"/>
      <c r="J497" s="146">
        <v>154711.67999999999</v>
      </c>
    </row>
    <row r="498" spans="1:10" ht="15.75" customHeight="1">
      <c r="A498" s="144" t="s">
        <v>255</v>
      </c>
      <c r="B498" s="144" t="s">
        <v>165</v>
      </c>
      <c r="C498" s="144" t="s">
        <v>1367</v>
      </c>
      <c r="D498" s="144" t="s">
        <v>1368</v>
      </c>
      <c r="E498" s="271" t="s">
        <v>1369</v>
      </c>
      <c r="F498" s="271"/>
      <c r="G498" s="144" t="s">
        <v>1370</v>
      </c>
      <c r="H498" s="144" t="s">
        <v>1371</v>
      </c>
      <c r="I498" s="144" t="s">
        <v>1372</v>
      </c>
      <c r="J498" s="144" t="s">
        <v>1373</v>
      </c>
    </row>
    <row r="499" spans="1:10" ht="47.25" customHeight="1">
      <c r="A499" s="147" t="s">
        <v>1374</v>
      </c>
      <c r="B499" s="147" t="s">
        <v>254</v>
      </c>
      <c r="C499" s="147" t="s">
        <v>177</v>
      </c>
      <c r="D499" s="147" t="s">
        <v>256</v>
      </c>
      <c r="E499" s="273" t="s">
        <v>1438</v>
      </c>
      <c r="F499" s="273"/>
      <c r="G499" s="147" t="s">
        <v>232</v>
      </c>
      <c r="H499" s="148">
        <v>1</v>
      </c>
      <c r="I499" s="149">
        <v>17.29</v>
      </c>
      <c r="J499" s="149">
        <v>17.29</v>
      </c>
    </row>
    <row r="500" spans="1:10" ht="45" customHeight="1">
      <c r="A500" s="150" t="s">
        <v>1376</v>
      </c>
      <c r="B500" s="150" t="s">
        <v>1681</v>
      </c>
      <c r="C500" s="150" t="s">
        <v>177</v>
      </c>
      <c r="D500" s="150" t="s">
        <v>1682</v>
      </c>
      <c r="E500" s="274" t="s">
        <v>1438</v>
      </c>
      <c r="F500" s="274"/>
      <c r="G500" s="150" t="s">
        <v>232</v>
      </c>
      <c r="H500" s="151">
        <v>1</v>
      </c>
      <c r="I500" s="152">
        <v>12.74</v>
      </c>
      <c r="J500" s="152">
        <v>12.74</v>
      </c>
    </row>
    <row r="501" spans="1:10" ht="45" customHeight="1">
      <c r="A501" s="150" t="s">
        <v>1376</v>
      </c>
      <c r="B501" s="150" t="s">
        <v>1683</v>
      </c>
      <c r="C501" s="150" t="s">
        <v>177</v>
      </c>
      <c r="D501" s="150" t="s">
        <v>1684</v>
      </c>
      <c r="E501" s="274" t="s">
        <v>1375</v>
      </c>
      <c r="F501" s="274"/>
      <c r="G501" s="150" t="s">
        <v>180</v>
      </c>
      <c r="H501" s="151">
        <v>2.8000000000000001E-2</v>
      </c>
      <c r="I501" s="152">
        <v>16.03</v>
      </c>
      <c r="J501" s="152">
        <v>0.44</v>
      </c>
    </row>
    <row r="502" spans="1:10" ht="45" customHeight="1">
      <c r="A502" s="150" t="s">
        <v>1376</v>
      </c>
      <c r="B502" s="150" t="s">
        <v>1685</v>
      </c>
      <c r="C502" s="150" t="s">
        <v>177</v>
      </c>
      <c r="D502" s="150" t="s">
        <v>1686</v>
      </c>
      <c r="E502" s="274" t="s">
        <v>1375</v>
      </c>
      <c r="F502" s="274"/>
      <c r="G502" s="150" t="s">
        <v>180</v>
      </c>
      <c r="H502" s="151">
        <v>0.17130000000000001</v>
      </c>
      <c r="I502" s="152">
        <v>19.86</v>
      </c>
      <c r="J502" s="152">
        <v>3.4</v>
      </c>
    </row>
    <row r="503" spans="1:10" ht="30" customHeight="1">
      <c r="A503" s="153" t="s">
        <v>1379</v>
      </c>
      <c r="B503" s="153" t="s">
        <v>1687</v>
      </c>
      <c r="C503" s="153" t="s">
        <v>177</v>
      </c>
      <c r="D503" s="153" t="s">
        <v>1688</v>
      </c>
      <c r="E503" s="275" t="s">
        <v>1482</v>
      </c>
      <c r="F503" s="275"/>
      <c r="G503" s="153" t="s">
        <v>232</v>
      </c>
      <c r="H503" s="154">
        <v>2.5000000000000001E-2</v>
      </c>
      <c r="I503" s="155">
        <v>20.010000000000002</v>
      </c>
      <c r="J503" s="155">
        <v>0.5</v>
      </c>
    </row>
    <row r="504" spans="1:10" ht="30" customHeight="1">
      <c r="A504" s="153" t="s">
        <v>1379</v>
      </c>
      <c r="B504" s="153" t="s">
        <v>1689</v>
      </c>
      <c r="C504" s="153" t="s">
        <v>177</v>
      </c>
      <c r="D504" s="153" t="s">
        <v>1690</v>
      </c>
      <c r="E504" s="275" t="s">
        <v>1482</v>
      </c>
      <c r="F504" s="275"/>
      <c r="G504" s="153" t="s">
        <v>185</v>
      </c>
      <c r="H504" s="154">
        <v>0.97</v>
      </c>
      <c r="I504" s="155">
        <v>0.22</v>
      </c>
      <c r="J504" s="155">
        <v>0.21</v>
      </c>
    </row>
    <row r="505" spans="1:10">
      <c r="A505" s="156"/>
      <c r="B505" s="156"/>
      <c r="C505" s="156"/>
      <c r="D505" s="156"/>
      <c r="E505" s="156" t="s">
        <v>1399</v>
      </c>
      <c r="F505" s="157">
        <v>3.55</v>
      </c>
      <c r="G505" s="156" t="s">
        <v>1400</v>
      </c>
      <c r="H505" s="157">
        <v>0</v>
      </c>
      <c r="I505" s="156" t="s">
        <v>1401</v>
      </c>
      <c r="J505" s="157">
        <v>3.55</v>
      </c>
    </row>
    <row r="506" spans="1:10" ht="30" customHeight="1">
      <c r="A506" s="156"/>
      <c r="B506" s="156"/>
      <c r="C506" s="156"/>
      <c r="D506" s="156"/>
      <c r="E506" s="156" t="s">
        <v>1402</v>
      </c>
      <c r="F506" s="157">
        <v>4.55</v>
      </c>
      <c r="G506" s="156"/>
      <c r="H506" s="276" t="s">
        <v>1403</v>
      </c>
      <c r="I506" s="276"/>
      <c r="J506" s="157">
        <v>21.84</v>
      </c>
    </row>
    <row r="507" spans="1:10" ht="15.75">
      <c r="A507" s="144"/>
      <c r="B507" s="144"/>
      <c r="C507" s="144"/>
      <c r="D507" s="144"/>
      <c r="E507" s="144"/>
      <c r="F507" s="144"/>
      <c r="G507" s="144" t="s">
        <v>1404</v>
      </c>
      <c r="H507" s="158">
        <v>7.3</v>
      </c>
      <c r="I507" s="144" t="s">
        <v>1405</v>
      </c>
      <c r="J507" s="159">
        <v>159.43</v>
      </c>
    </row>
    <row r="508" spans="1:10" ht="15.75">
      <c r="A508" s="147"/>
      <c r="B508" s="147"/>
      <c r="C508" s="147"/>
      <c r="D508" s="147"/>
      <c r="E508" s="147"/>
      <c r="F508" s="147"/>
      <c r="G508" s="147"/>
      <c r="H508" s="147"/>
      <c r="I508" s="147"/>
      <c r="J508" s="147"/>
    </row>
    <row r="509" spans="1:10" ht="15.75" customHeight="1">
      <c r="A509" s="144" t="s">
        <v>258</v>
      </c>
      <c r="B509" s="144" t="s">
        <v>165</v>
      </c>
      <c r="C509" s="144" t="s">
        <v>1367</v>
      </c>
      <c r="D509" s="144" t="s">
        <v>1368</v>
      </c>
      <c r="E509" s="271" t="s">
        <v>1369</v>
      </c>
      <c r="F509" s="271"/>
      <c r="G509" s="144" t="s">
        <v>1370</v>
      </c>
      <c r="H509" s="144" t="s">
        <v>1371</v>
      </c>
      <c r="I509" s="144" t="s">
        <v>1372</v>
      </c>
      <c r="J509" s="144" t="s">
        <v>1373</v>
      </c>
    </row>
    <row r="510" spans="1:10" ht="47.25" customHeight="1">
      <c r="A510" s="147" t="s">
        <v>1374</v>
      </c>
      <c r="B510" s="147" t="s">
        <v>257</v>
      </c>
      <c r="C510" s="147" t="s">
        <v>177</v>
      </c>
      <c r="D510" s="147" t="s">
        <v>259</v>
      </c>
      <c r="E510" s="273" t="s">
        <v>1438</v>
      </c>
      <c r="F510" s="273"/>
      <c r="G510" s="147" t="s">
        <v>232</v>
      </c>
      <c r="H510" s="148">
        <v>1</v>
      </c>
      <c r="I510" s="149">
        <v>14.63</v>
      </c>
      <c r="J510" s="149">
        <v>14.63</v>
      </c>
    </row>
    <row r="511" spans="1:10" ht="45" customHeight="1">
      <c r="A511" s="150" t="s">
        <v>1376</v>
      </c>
      <c r="B511" s="150" t="s">
        <v>1693</v>
      </c>
      <c r="C511" s="150" t="s">
        <v>177</v>
      </c>
      <c r="D511" s="150" t="s">
        <v>1694</v>
      </c>
      <c r="E511" s="274" t="s">
        <v>1438</v>
      </c>
      <c r="F511" s="274"/>
      <c r="G511" s="150" t="s">
        <v>232</v>
      </c>
      <c r="H511" s="151">
        <v>1</v>
      </c>
      <c r="I511" s="152">
        <v>11.88</v>
      </c>
      <c r="J511" s="152">
        <v>11.88</v>
      </c>
    </row>
    <row r="512" spans="1:10" ht="45" customHeight="1">
      <c r="A512" s="150" t="s">
        <v>1376</v>
      </c>
      <c r="B512" s="150" t="s">
        <v>1683</v>
      </c>
      <c r="C512" s="150" t="s">
        <v>177</v>
      </c>
      <c r="D512" s="150" t="s">
        <v>1684</v>
      </c>
      <c r="E512" s="274" t="s">
        <v>1375</v>
      </c>
      <c r="F512" s="274"/>
      <c r="G512" s="150" t="s">
        <v>180</v>
      </c>
      <c r="H512" s="151">
        <v>1.5599999999999999E-2</v>
      </c>
      <c r="I512" s="152">
        <v>16.03</v>
      </c>
      <c r="J512" s="152">
        <v>0.25</v>
      </c>
    </row>
    <row r="513" spans="1:10" ht="45" customHeight="1">
      <c r="A513" s="150" t="s">
        <v>1376</v>
      </c>
      <c r="B513" s="150" t="s">
        <v>1685</v>
      </c>
      <c r="C513" s="150" t="s">
        <v>177</v>
      </c>
      <c r="D513" s="150" t="s">
        <v>1686</v>
      </c>
      <c r="E513" s="274" t="s">
        <v>1375</v>
      </c>
      <c r="F513" s="274"/>
      <c r="G513" s="150" t="s">
        <v>180</v>
      </c>
      <c r="H513" s="151">
        <v>9.5600000000000004E-2</v>
      </c>
      <c r="I513" s="152">
        <v>19.86</v>
      </c>
      <c r="J513" s="152">
        <v>1.89</v>
      </c>
    </row>
    <row r="514" spans="1:10" ht="30" customHeight="1">
      <c r="A514" s="153" t="s">
        <v>1379</v>
      </c>
      <c r="B514" s="153" t="s">
        <v>1687</v>
      </c>
      <c r="C514" s="153" t="s">
        <v>177</v>
      </c>
      <c r="D514" s="153" t="s">
        <v>1688</v>
      </c>
      <c r="E514" s="275" t="s">
        <v>1482</v>
      </c>
      <c r="F514" s="275"/>
      <c r="G514" s="153" t="s">
        <v>232</v>
      </c>
      <c r="H514" s="154">
        <v>2.5000000000000001E-2</v>
      </c>
      <c r="I514" s="155">
        <v>20.010000000000002</v>
      </c>
      <c r="J514" s="155">
        <v>0.5</v>
      </c>
    </row>
    <row r="515" spans="1:10" ht="30" customHeight="1">
      <c r="A515" s="153" t="s">
        <v>1379</v>
      </c>
      <c r="B515" s="153" t="s">
        <v>1689</v>
      </c>
      <c r="C515" s="153" t="s">
        <v>177</v>
      </c>
      <c r="D515" s="153" t="s">
        <v>1690</v>
      </c>
      <c r="E515" s="275" t="s">
        <v>1482</v>
      </c>
      <c r="F515" s="275"/>
      <c r="G515" s="153" t="s">
        <v>185</v>
      </c>
      <c r="H515" s="154">
        <v>0.54300000000000004</v>
      </c>
      <c r="I515" s="155">
        <v>0.22</v>
      </c>
      <c r="J515" s="155">
        <v>0.11</v>
      </c>
    </row>
    <row r="516" spans="1:10">
      <c r="A516" s="156"/>
      <c r="B516" s="156"/>
      <c r="C516" s="156"/>
      <c r="D516" s="156"/>
      <c r="E516" s="156" t="s">
        <v>1399</v>
      </c>
      <c r="F516" s="157">
        <v>1.8</v>
      </c>
      <c r="G516" s="156" t="s">
        <v>1400</v>
      </c>
      <c r="H516" s="157">
        <v>0</v>
      </c>
      <c r="I516" s="156" t="s">
        <v>1401</v>
      </c>
      <c r="J516" s="157">
        <v>1.8</v>
      </c>
    </row>
    <row r="517" spans="1:10" ht="30" customHeight="1">
      <c r="A517" s="156"/>
      <c r="B517" s="156"/>
      <c r="C517" s="156"/>
      <c r="D517" s="156"/>
      <c r="E517" s="156" t="s">
        <v>1402</v>
      </c>
      <c r="F517" s="157">
        <v>3.85</v>
      </c>
      <c r="G517" s="156"/>
      <c r="H517" s="276" t="s">
        <v>1403</v>
      </c>
      <c r="I517" s="276"/>
      <c r="J517" s="157">
        <v>18.48</v>
      </c>
    </row>
    <row r="518" spans="1:10" ht="15.75">
      <c r="A518" s="144"/>
      <c r="B518" s="144"/>
      <c r="C518" s="144"/>
      <c r="D518" s="144"/>
      <c r="E518" s="144"/>
      <c r="F518" s="144"/>
      <c r="G518" s="144" t="s">
        <v>1404</v>
      </c>
      <c r="H518" s="158">
        <v>2613.4</v>
      </c>
      <c r="I518" s="144" t="s">
        <v>1405</v>
      </c>
      <c r="J518" s="159">
        <v>48295.63</v>
      </c>
    </row>
    <row r="519" spans="1:10" ht="15.75">
      <c r="A519" s="147"/>
      <c r="B519" s="147"/>
      <c r="C519" s="147"/>
      <c r="D519" s="147"/>
      <c r="E519" s="147"/>
      <c r="F519" s="147"/>
      <c r="G519" s="147"/>
      <c r="H519" s="147"/>
      <c r="I519" s="147"/>
      <c r="J519" s="147"/>
    </row>
    <row r="520" spans="1:10" ht="15.75" customHeight="1">
      <c r="A520" s="144" t="s">
        <v>261</v>
      </c>
      <c r="B520" s="144" t="s">
        <v>165</v>
      </c>
      <c r="C520" s="144" t="s">
        <v>1367</v>
      </c>
      <c r="D520" s="144" t="s">
        <v>1368</v>
      </c>
      <c r="E520" s="271" t="s">
        <v>1369</v>
      </c>
      <c r="F520" s="271"/>
      <c r="G520" s="144" t="s">
        <v>1370</v>
      </c>
      <c r="H520" s="144" t="s">
        <v>1371</v>
      </c>
      <c r="I520" s="144" t="s">
        <v>1372</v>
      </c>
      <c r="J520" s="144" t="s">
        <v>1373</v>
      </c>
    </row>
    <row r="521" spans="1:10" ht="47.25" customHeight="1">
      <c r="A521" s="147" t="s">
        <v>1374</v>
      </c>
      <c r="B521" s="147" t="s">
        <v>260</v>
      </c>
      <c r="C521" s="147" t="s">
        <v>177</v>
      </c>
      <c r="D521" s="147" t="s">
        <v>262</v>
      </c>
      <c r="E521" s="273" t="s">
        <v>1438</v>
      </c>
      <c r="F521" s="273"/>
      <c r="G521" s="147" t="s">
        <v>232</v>
      </c>
      <c r="H521" s="148">
        <v>1</v>
      </c>
      <c r="I521" s="149">
        <v>12.34</v>
      </c>
      <c r="J521" s="149">
        <v>12.34</v>
      </c>
    </row>
    <row r="522" spans="1:10" ht="45" customHeight="1">
      <c r="A522" s="150" t="s">
        <v>1376</v>
      </c>
      <c r="B522" s="150" t="s">
        <v>1695</v>
      </c>
      <c r="C522" s="150" t="s">
        <v>177</v>
      </c>
      <c r="D522" s="150" t="s">
        <v>1696</v>
      </c>
      <c r="E522" s="274" t="s">
        <v>1438</v>
      </c>
      <c r="F522" s="274"/>
      <c r="G522" s="150" t="s">
        <v>232</v>
      </c>
      <c r="H522" s="151">
        <v>1</v>
      </c>
      <c r="I522" s="152">
        <v>10.199999999999999</v>
      </c>
      <c r="J522" s="152">
        <v>10.199999999999999</v>
      </c>
    </row>
    <row r="523" spans="1:10" ht="45" customHeight="1">
      <c r="A523" s="150" t="s">
        <v>1376</v>
      </c>
      <c r="B523" s="150" t="s">
        <v>1683</v>
      </c>
      <c r="C523" s="150" t="s">
        <v>177</v>
      </c>
      <c r="D523" s="150" t="s">
        <v>1684</v>
      </c>
      <c r="E523" s="274" t="s">
        <v>1375</v>
      </c>
      <c r="F523" s="274"/>
      <c r="G523" s="150" t="s">
        <v>180</v>
      </c>
      <c r="H523" s="151">
        <v>1.14E-2</v>
      </c>
      <c r="I523" s="152">
        <v>16.03</v>
      </c>
      <c r="J523" s="152">
        <v>0.18</v>
      </c>
    </row>
    <row r="524" spans="1:10" ht="45" customHeight="1">
      <c r="A524" s="150" t="s">
        <v>1376</v>
      </c>
      <c r="B524" s="150" t="s">
        <v>1685</v>
      </c>
      <c r="C524" s="150" t="s">
        <v>177</v>
      </c>
      <c r="D524" s="150" t="s">
        <v>1686</v>
      </c>
      <c r="E524" s="274" t="s">
        <v>1375</v>
      </c>
      <c r="F524" s="274"/>
      <c r="G524" s="150" t="s">
        <v>180</v>
      </c>
      <c r="H524" s="151">
        <v>6.9800000000000001E-2</v>
      </c>
      <c r="I524" s="152">
        <v>19.86</v>
      </c>
      <c r="J524" s="152">
        <v>1.38</v>
      </c>
    </row>
    <row r="525" spans="1:10" ht="30" customHeight="1">
      <c r="A525" s="153" t="s">
        <v>1379</v>
      </c>
      <c r="B525" s="153" t="s">
        <v>1687</v>
      </c>
      <c r="C525" s="153" t="s">
        <v>177</v>
      </c>
      <c r="D525" s="153" t="s">
        <v>1688</v>
      </c>
      <c r="E525" s="275" t="s">
        <v>1482</v>
      </c>
      <c r="F525" s="275"/>
      <c r="G525" s="153" t="s">
        <v>232</v>
      </c>
      <c r="H525" s="154">
        <v>2.5000000000000001E-2</v>
      </c>
      <c r="I525" s="155">
        <v>20.010000000000002</v>
      </c>
      <c r="J525" s="155">
        <v>0.5</v>
      </c>
    </row>
    <row r="526" spans="1:10" ht="30" customHeight="1">
      <c r="A526" s="153" t="s">
        <v>1379</v>
      </c>
      <c r="B526" s="153" t="s">
        <v>1689</v>
      </c>
      <c r="C526" s="153" t="s">
        <v>177</v>
      </c>
      <c r="D526" s="153" t="s">
        <v>1690</v>
      </c>
      <c r="E526" s="275" t="s">
        <v>1482</v>
      </c>
      <c r="F526" s="275"/>
      <c r="G526" s="153" t="s">
        <v>185</v>
      </c>
      <c r="H526" s="154">
        <v>0.36699999999999999</v>
      </c>
      <c r="I526" s="155">
        <v>0.22</v>
      </c>
      <c r="J526" s="155">
        <v>0.08</v>
      </c>
    </row>
    <row r="527" spans="1:10">
      <c r="A527" s="156"/>
      <c r="B527" s="156"/>
      <c r="C527" s="156"/>
      <c r="D527" s="156"/>
      <c r="E527" s="156" t="s">
        <v>1399</v>
      </c>
      <c r="F527" s="157">
        <v>1.27</v>
      </c>
      <c r="G527" s="156" t="s">
        <v>1400</v>
      </c>
      <c r="H527" s="157">
        <v>0</v>
      </c>
      <c r="I527" s="156" t="s">
        <v>1401</v>
      </c>
      <c r="J527" s="157">
        <v>1.27</v>
      </c>
    </row>
    <row r="528" spans="1:10" ht="30" customHeight="1">
      <c r="A528" s="156"/>
      <c r="B528" s="156"/>
      <c r="C528" s="156"/>
      <c r="D528" s="156"/>
      <c r="E528" s="156" t="s">
        <v>1402</v>
      </c>
      <c r="F528" s="157">
        <v>3.25</v>
      </c>
      <c r="G528" s="156"/>
      <c r="H528" s="276" t="s">
        <v>1403</v>
      </c>
      <c r="I528" s="276"/>
      <c r="J528" s="157">
        <v>15.59</v>
      </c>
    </row>
    <row r="529" spans="1:10" ht="15.75">
      <c r="A529" s="144"/>
      <c r="B529" s="144"/>
      <c r="C529" s="144"/>
      <c r="D529" s="144"/>
      <c r="E529" s="144"/>
      <c r="F529" s="144"/>
      <c r="G529" s="144" t="s">
        <v>1404</v>
      </c>
      <c r="H529" s="158">
        <v>2053.1999999999998</v>
      </c>
      <c r="I529" s="144" t="s">
        <v>1405</v>
      </c>
      <c r="J529" s="159">
        <v>32009.38</v>
      </c>
    </row>
    <row r="530" spans="1:10" ht="15.75">
      <c r="A530" s="147"/>
      <c r="B530" s="147"/>
      <c r="C530" s="147"/>
      <c r="D530" s="147"/>
      <c r="E530" s="147"/>
      <c r="F530" s="147"/>
      <c r="G530" s="147"/>
      <c r="H530" s="147"/>
      <c r="I530" s="147"/>
      <c r="J530" s="147"/>
    </row>
    <row r="531" spans="1:10" ht="15.75" customHeight="1">
      <c r="A531" s="144" t="s">
        <v>264</v>
      </c>
      <c r="B531" s="144" t="s">
        <v>165</v>
      </c>
      <c r="C531" s="144" t="s">
        <v>1367</v>
      </c>
      <c r="D531" s="144" t="s">
        <v>1368</v>
      </c>
      <c r="E531" s="271" t="s">
        <v>1369</v>
      </c>
      <c r="F531" s="271"/>
      <c r="G531" s="144" t="s">
        <v>1370</v>
      </c>
      <c r="H531" s="144" t="s">
        <v>1371</v>
      </c>
      <c r="I531" s="144" t="s">
        <v>1372</v>
      </c>
      <c r="J531" s="144" t="s">
        <v>1373</v>
      </c>
    </row>
    <row r="532" spans="1:10" ht="47.25" customHeight="1">
      <c r="A532" s="147" t="s">
        <v>1374</v>
      </c>
      <c r="B532" s="147" t="s">
        <v>263</v>
      </c>
      <c r="C532" s="147" t="s">
        <v>177</v>
      </c>
      <c r="D532" s="147" t="s">
        <v>265</v>
      </c>
      <c r="E532" s="273" t="s">
        <v>1438</v>
      </c>
      <c r="F532" s="273"/>
      <c r="G532" s="147" t="s">
        <v>232</v>
      </c>
      <c r="H532" s="148">
        <v>1</v>
      </c>
      <c r="I532" s="149">
        <v>18.079999999999998</v>
      </c>
      <c r="J532" s="149">
        <v>18.079999999999998</v>
      </c>
    </row>
    <row r="533" spans="1:10" ht="45" customHeight="1">
      <c r="A533" s="150" t="s">
        <v>1376</v>
      </c>
      <c r="B533" s="150" t="s">
        <v>1699</v>
      </c>
      <c r="C533" s="150" t="s">
        <v>177</v>
      </c>
      <c r="D533" s="150" t="s">
        <v>1700</v>
      </c>
      <c r="E533" s="274" t="s">
        <v>1438</v>
      </c>
      <c r="F533" s="274"/>
      <c r="G533" s="150" t="s">
        <v>232</v>
      </c>
      <c r="H533" s="151">
        <v>1</v>
      </c>
      <c r="I533" s="152">
        <v>12.29</v>
      </c>
      <c r="J533" s="152">
        <v>12.29</v>
      </c>
    </row>
    <row r="534" spans="1:10" ht="45" customHeight="1">
      <c r="A534" s="150" t="s">
        <v>1376</v>
      </c>
      <c r="B534" s="150" t="s">
        <v>1683</v>
      </c>
      <c r="C534" s="150" t="s">
        <v>177</v>
      </c>
      <c r="D534" s="150" t="s">
        <v>1684</v>
      </c>
      <c r="E534" s="274" t="s">
        <v>1375</v>
      </c>
      <c r="F534" s="274"/>
      <c r="G534" s="150" t="s">
        <v>180</v>
      </c>
      <c r="H534" s="151">
        <v>3.6700000000000003E-2</v>
      </c>
      <c r="I534" s="152">
        <v>16.03</v>
      </c>
      <c r="J534" s="152">
        <v>0.57999999999999996</v>
      </c>
    </row>
    <row r="535" spans="1:10" ht="45" customHeight="1">
      <c r="A535" s="150" t="s">
        <v>1376</v>
      </c>
      <c r="B535" s="150" t="s">
        <v>1685</v>
      </c>
      <c r="C535" s="150" t="s">
        <v>177</v>
      </c>
      <c r="D535" s="150" t="s">
        <v>1686</v>
      </c>
      <c r="E535" s="274" t="s">
        <v>1375</v>
      </c>
      <c r="F535" s="274"/>
      <c r="G535" s="150" t="s">
        <v>180</v>
      </c>
      <c r="H535" s="151">
        <v>0.22450000000000001</v>
      </c>
      <c r="I535" s="152">
        <v>19.86</v>
      </c>
      <c r="J535" s="152">
        <v>4.45</v>
      </c>
    </row>
    <row r="536" spans="1:10" ht="30" customHeight="1">
      <c r="A536" s="153" t="s">
        <v>1379</v>
      </c>
      <c r="B536" s="153" t="s">
        <v>1687</v>
      </c>
      <c r="C536" s="153" t="s">
        <v>177</v>
      </c>
      <c r="D536" s="153" t="s">
        <v>1688</v>
      </c>
      <c r="E536" s="275" t="s">
        <v>1482</v>
      </c>
      <c r="F536" s="275"/>
      <c r="G536" s="153" t="s">
        <v>232</v>
      </c>
      <c r="H536" s="154">
        <v>2.5000000000000001E-2</v>
      </c>
      <c r="I536" s="155">
        <v>20.010000000000002</v>
      </c>
      <c r="J536" s="155">
        <v>0.5</v>
      </c>
    </row>
    <row r="537" spans="1:10" ht="30" customHeight="1">
      <c r="A537" s="153" t="s">
        <v>1379</v>
      </c>
      <c r="B537" s="153" t="s">
        <v>1689</v>
      </c>
      <c r="C537" s="153" t="s">
        <v>177</v>
      </c>
      <c r="D537" s="153" t="s">
        <v>1690</v>
      </c>
      <c r="E537" s="275" t="s">
        <v>1482</v>
      </c>
      <c r="F537" s="275"/>
      <c r="G537" s="153" t="s">
        <v>185</v>
      </c>
      <c r="H537" s="154">
        <v>1.19</v>
      </c>
      <c r="I537" s="155">
        <v>0.22</v>
      </c>
      <c r="J537" s="155">
        <v>0.26</v>
      </c>
    </row>
    <row r="538" spans="1:10">
      <c r="A538" s="156"/>
      <c r="B538" s="156"/>
      <c r="C538" s="156"/>
      <c r="D538" s="156"/>
      <c r="E538" s="156" t="s">
        <v>1399</v>
      </c>
      <c r="F538" s="157">
        <v>5.0199999999999996</v>
      </c>
      <c r="G538" s="156" t="s">
        <v>1400</v>
      </c>
      <c r="H538" s="157">
        <v>0</v>
      </c>
      <c r="I538" s="156" t="s">
        <v>1401</v>
      </c>
      <c r="J538" s="157">
        <v>5.0199999999999996</v>
      </c>
    </row>
    <row r="539" spans="1:10" ht="30" customHeight="1">
      <c r="A539" s="156"/>
      <c r="B539" s="156"/>
      <c r="C539" s="156"/>
      <c r="D539" s="156"/>
      <c r="E539" s="156" t="s">
        <v>1402</v>
      </c>
      <c r="F539" s="157">
        <v>4.76</v>
      </c>
      <c r="G539" s="156"/>
      <c r="H539" s="276" t="s">
        <v>1403</v>
      </c>
      <c r="I539" s="276"/>
      <c r="J539" s="157">
        <v>22.84</v>
      </c>
    </row>
    <row r="540" spans="1:10" ht="15.75">
      <c r="A540" s="144"/>
      <c r="B540" s="144"/>
      <c r="C540" s="144"/>
      <c r="D540" s="144"/>
      <c r="E540" s="144"/>
      <c r="F540" s="144"/>
      <c r="G540" s="144" t="s">
        <v>1404</v>
      </c>
      <c r="H540" s="158">
        <v>1306.9000000000001</v>
      </c>
      <c r="I540" s="144" t="s">
        <v>1405</v>
      </c>
      <c r="J540" s="159">
        <v>29849.59</v>
      </c>
    </row>
    <row r="541" spans="1:10" ht="15.75">
      <c r="A541" s="147"/>
      <c r="B541" s="147"/>
      <c r="C541" s="147"/>
      <c r="D541" s="147"/>
      <c r="E541" s="147"/>
      <c r="F541" s="147"/>
      <c r="G541" s="147"/>
      <c r="H541" s="147"/>
      <c r="I541" s="147"/>
      <c r="J541" s="147"/>
    </row>
    <row r="542" spans="1:10" ht="15.75" customHeight="1">
      <c r="A542" s="144" t="s">
        <v>267</v>
      </c>
      <c r="B542" s="144" t="s">
        <v>165</v>
      </c>
      <c r="C542" s="144" t="s">
        <v>1367</v>
      </c>
      <c r="D542" s="144" t="s">
        <v>1368</v>
      </c>
      <c r="E542" s="271" t="s">
        <v>1369</v>
      </c>
      <c r="F542" s="271"/>
      <c r="G542" s="144" t="s">
        <v>1370</v>
      </c>
      <c r="H542" s="144" t="s">
        <v>1371</v>
      </c>
      <c r="I542" s="144" t="s">
        <v>1372</v>
      </c>
      <c r="J542" s="144" t="s">
        <v>1373</v>
      </c>
    </row>
    <row r="543" spans="1:10" ht="31.5" customHeight="1">
      <c r="A543" s="147" t="s">
        <v>1374</v>
      </c>
      <c r="B543" s="147" t="s">
        <v>266</v>
      </c>
      <c r="C543" s="147" t="s">
        <v>177</v>
      </c>
      <c r="D543" s="147" t="s">
        <v>268</v>
      </c>
      <c r="E543" s="273" t="s">
        <v>1438</v>
      </c>
      <c r="F543" s="273"/>
      <c r="G543" s="147" t="s">
        <v>211</v>
      </c>
      <c r="H543" s="148">
        <v>1</v>
      </c>
      <c r="I543" s="149">
        <v>773.11</v>
      </c>
      <c r="J543" s="149">
        <v>773.11</v>
      </c>
    </row>
    <row r="544" spans="1:10" ht="45" customHeight="1">
      <c r="A544" s="150" t="s">
        <v>1376</v>
      </c>
      <c r="B544" s="150" t="s">
        <v>1685</v>
      </c>
      <c r="C544" s="150" t="s">
        <v>177</v>
      </c>
      <c r="D544" s="150" t="s">
        <v>1686</v>
      </c>
      <c r="E544" s="274" t="s">
        <v>1375</v>
      </c>
      <c r="F544" s="274"/>
      <c r="G544" s="150" t="s">
        <v>180</v>
      </c>
      <c r="H544" s="151">
        <v>0.6</v>
      </c>
      <c r="I544" s="152">
        <v>19.86</v>
      </c>
      <c r="J544" s="152">
        <v>11.91</v>
      </c>
    </row>
    <row r="545" spans="1:10" ht="45" customHeight="1">
      <c r="A545" s="150" t="s">
        <v>1376</v>
      </c>
      <c r="B545" s="150" t="s">
        <v>1478</v>
      </c>
      <c r="C545" s="150" t="s">
        <v>177</v>
      </c>
      <c r="D545" s="150" t="s">
        <v>1479</v>
      </c>
      <c r="E545" s="274" t="s">
        <v>1375</v>
      </c>
      <c r="F545" s="274"/>
      <c r="G545" s="150" t="s">
        <v>180</v>
      </c>
      <c r="H545" s="151">
        <v>0.6</v>
      </c>
      <c r="I545" s="152">
        <v>19.739999999999998</v>
      </c>
      <c r="J545" s="152">
        <v>11.84</v>
      </c>
    </row>
    <row r="546" spans="1:10" ht="45" customHeight="1">
      <c r="A546" s="150" t="s">
        <v>1376</v>
      </c>
      <c r="B546" s="150" t="s">
        <v>1705</v>
      </c>
      <c r="C546" s="150" t="s">
        <v>177</v>
      </c>
      <c r="D546" s="150" t="s">
        <v>1706</v>
      </c>
      <c r="E546" s="274" t="s">
        <v>1375</v>
      </c>
      <c r="F546" s="274"/>
      <c r="G546" s="150" t="s">
        <v>180</v>
      </c>
      <c r="H546" s="151">
        <v>0.6</v>
      </c>
      <c r="I546" s="152">
        <v>19.98</v>
      </c>
      <c r="J546" s="152">
        <v>11.98</v>
      </c>
    </row>
    <row r="547" spans="1:10" ht="45" customHeight="1">
      <c r="A547" s="150" t="s">
        <v>1376</v>
      </c>
      <c r="B547" s="150" t="s">
        <v>1628</v>
      </c>
      <c r="C547" s="150" t="s">
        <v>177</v>
      </c>
      <c r="D547" s="150" t="s">
        <v>1629</v>
      </c>
      <c r="E547" s="274" t="s">
        <v>1375</v>
      </c>
      <c r="F547" s="274"/>
      <c r="G547" s="150" t="s">
        <v>180</v>
      </c>
      <c r="H547" s="151">
        <v>1.6</v>
      </c>
      <c r="I547" s="152">
        <v>16.02</v>
      </c>
      <c r="J547" s="152">
        <v>25.63</v>
      </c>
    </row>
    <row r="548" spans="1:10" ht="30" customHeight="1">
      <c r="A548" s="153" t="s">
        <v>1379</v>
      </c>
      <c r="B548" s="153" t="s">
        <v>1725</v>
      </c>
      <c r="C548" s="153" t="s">
        <v>177</v>
      </c>
      <c r="D548" s="153" t="s">
        <v>1726</v>
      </c>
      <c r="E548" s="275" t="s">
        <v>1482</v>
      </c>
      <c r="F548" s="275"/>
      <c r="G548" s="153" t="s">
        <v>211</v>
      </c>
      <c r="H548" s="154">
        <v>1.05</v>
      </c>
      <c r="I548" s="155">
        <v>677.52</v>
      </c>
      <c r="J548" s="155">
        <v>711.39</v>
      </c>
    </row>
    <row r="549" spans="1:10" ht="30" customHeight="1">
      <c r="A549" s="153" t="s">
        <v>1379</v>
      </c>
      <c r="B549" s="153" t="s">
        <v>1727</v>
      </c>
      <c r="C549" s="153" t="s">
        <v>177</v>
      </c>
      <c r="D549" s="153" t="s">
        <v>1728</v>
      </c>
      <c r="E549" s="275" t="s">
        <v>1385</v>
      </c>
      <c r="F549" s="275"/>
      <c r="G549" s="153" t="s">
        <v>180</v>
      </c>
      <c r="H549" s="154">
        <v>0.3</v>
      </c>
      <c r="I549" s="155">
        <v>1.21</v>
      </c>
      <c r="J549" s="155">
        <v>0.36</v>
      </c>
    </row>
    <row r="550" spans="1:10">
      <c r="A550" s="156"/>
      <c r="B550" s="156"/>
      <c r="C550" s="156"/>
      <c r="D550" s="156"/>
      <c r="E550" s="156" t="s">
        <v>1399</v>
      </c>
      <c r="F550" s="157">
        <v>44.96</v>
      </c>
      <c r="G550" s="156" t="s">
        <v>1400</v>
      </c>
      <c r="H550" s="157">
        <v>0</v>
      </c>
      <c r="I550" s="156" t="s">
        <v>1401</v>
      </c>
      <c r="J550" s="157">
        <v>44.96</v>
      </c>
    </row>
    <row r="551" spans="1:10" ht="30" customHeight="1">
      <c r="A551" s="156"/>
      <c r="B551" s="156"/>
      <c r="C551" s="156"/>
      <c r="D551" s="156"/>
      <c r="E551" s="156" t="s">
        <v>1402</v>
      </c>
      <c r="F551" s="157">
        <v>203.86</v>
      </c>
      <c r="G551" s="156"/>
      <c r="H551" s="276" t="s">
        <v>1403</v>
      </c>
      <c r="I551" s="276"/>
      <c r="J551" s="157">
        <v>976.97</v>
      </c>
    </row>
    <row r="552" spans="1:10" ht="15.75">
      <c r="A552" s="144"/>
      <c r="B552" s="144"/>
      <c r="C552" s="144"/>
      <c r="D552" s="144"/>
      <c r="E552" s="144"/>
      <c r="F552" s="144"/>
      <c r="G552" s="144" t="s">
        <v>1404</v>
      </c>
      <c r="H552" s="158">
        <v>35.299999999999997</v>
      </c>
      <c r="I552" s="144" t="s">
        <v>1405</v>
      </c>
      <c r="J552" s="159">
        <v>34487.040000000001</v>
      </c>
    </row>
    <row r="553" spans="1:10" ht="15.75">
      <c r="A553" s="147"/>
      <c r="B553" s="147"/>
      <c r="C553" s="147"/>
      <c r="D553" s="147"/>
      <c r="E553" s="147"/>
      <c r="F553" s="147"/>
      <c r="G553" s="147"/>
      <c r="H553" s="147"/>
      <c r="I553" s="147"/>
      <c r="J553" s="147"/>
    </row>
    <row r="554" spans="1:10" ht="15.75" customHeight="1">
      <c r="A554" s="144" t="s">
        <v>270</v>
      </c>
      <c r="B554" s="144" t="s">
        <v>165</v>
      </c>
      <c r="C554" s="144" t="s">
        <v>1367</v>
      </c>
      <c r="D554" s="144" t="s">
        <v>1368</v>
      </c>
      <c r="E554" s="271" t="s">
        <v>1369</v>
      </c>
      <c r="F554" s="271"/>
      <c r="G554" s="144" t="s">
        <v>1370</v>
      </c>
      <c r="H554" s="144" t="s">
        <v>1371</v>
      </c>
      <c r="I554" s="144" t="s">
        <v>1372</v>
      </c>
      <c r="J554" s="144" t="s">
        <v>1373</v>
      </c>
    </row>
    <row r="555" spans="1:10" ht="31.5" customHeight="1">
      <c r="A555" s="147" t="s">
        <v>1374</v>
      </c>
      <c r="B555" s="147" t="s">
        <v>269</v>
      </c>
      <c r="C555" s="147" t="s">
        <v>182</v>
      </c>
      <c r="D555" s="147" t="s">
        <v>271</v>
      </c>
      <c r="E555" s="273" t="s">
        <v>1623</v>
      </c>
      <c r="F555" s="273"/>
      <c r="G555" s="147" t="s">
        <v>189</v>
      </c>
      <c r="H555" s="148">
        <v>1</v>
      </c>
      <c r="I555" s="149">
        <v>6.77</v>
      </c>
      <c r="J555" s="149">
        <v>6.77</v>
      </c>
    </row>
    <row r="556" spans="1:10" ht="31.5" customHeight="1">
      <c r="A556" s="144" t="s">
        <v>1729</v>
      </c>
      <c r="B556" s="144" t="s">
        <v>165</v>
      </c>
      <c r="C556" s="144" t="s">
        <v>1367</v>
      </c>
      <c r="D556" s="144" t="s">
        <v>1398</v>
      </c>
      <c r="E556" s="144" t="s">
        <v>170</v>
      </c>
      <c r="F556" s="271" t="s">
        <v>1730</v>
      </c>
      <c r="G556" s="271"/>
      <c r="H556" s="271"/>
      <c r="I556" s="271"/>
      <c r="J556" s="144" t="s">
        <v>1731</v>
      </c>
    </row>
    <row r="557" spans="1:10">
      <c r="A557" s="153" t="s">
        <v>1379</v>
      </c>
      <c r="B557" s="153" t="s">
        <v>1732</v>
      </c>
      <c r="C557" s="153" t="s">
        <v>273</v>
      </c>
      <c r="D557" s="153" t="s">
        <v>1733</v>
      </c>
      <c r="E557" s="154">
        <v>0.3</v>
      </c>
      <c r="F557" s="153"/>
      <c r="G557" s="153"/>
      <c r="H557" s="153"/>
      <c r="I557" s="160">
        <v>21.936299999999999</v>
      </c>
      <c r="J557" s="160">
        <v>6.5808999999999997</v>
      </c>
    </row>
    <row r="558" spans="1:10" ht="15.75" customHeight="1">
      <c r="A558" s="271"/>
      <c r="B558" s="271"/>
      <c r="C558" s="271"/>
      <c r="D558" s="271"/>
      <c r="E558" s="271"/>
      <c r="F558" s="271"/>
      <c r="G558" s="271" t="s">
        <v>1734</v>
      </c>
      <c r="H558" s="271"/>
      <c r="I558" s="271"/>
      <c r="J558" s="161">
        <v>6.5808999999999997</v>
      </c>
    </row>
    <row r="559" spans="1:10" ht="15.75" customHeight="1">
      <c r="A559" s="271"/>
      <c r="B559" s="271"/>
      <c r="C559" s="271"/>
      <c r="D559" s="271"/>
      <c r="E559" s="271"/>
      <c r="F559" s="271"/>
      <c r="G559" s="271" t="s">
        <v>1735</v>
      </c>
      <c r="H559" s="271"/>
      <c r="I559" s="271"/>
      <c r="J559" s="161">
        <v>6.5808999999999997</v>
      </c>
    </row>
    <row r="560" spans="1:10" ht="15.75" customHeight="1">
      <c r="A560" s="271"/>
      <c r="B560" s="271"/>
      <c r="C560" s="271"/>
      <c r="D560" s="271"/>
      <c r="E560" s="271"/>
      <c r="F560" s="271"/>
      <c r="G560" s="271" t="s">
        <v>1736</v>
      </c>
      <c r="H560" s="271"/>
      <c r="I560" s="271"/>
      <c r="J560" s="161">
        <v>0</v>
      </c>
    </row>
    <row r="561" spans="1:10" ht="15.75" customHeight="1">
      <c r="A561" s="271"/>
      <c r="B561" s="271"/>
      <c r="C561" s="271"/>
      <c r="D561" s="271"/>
      <c r="E561" s="271"/>
      <c r="F561" s="271"/>
      <c r="G561" s="271" t="s">
        <v>1737</v>
      </c>
      <c r="H561" s="271"/>
      <c r="I561" s="271"/>
      <c r="J561" s="161">
        <v>0</v>
      </c>
    </row>
    <row r="562" spans="1:10" ht="15.75" customHeight="1">
      <c r="A562" s="271"/>
      <c r="B562" s="271"/>
      <c r="C562" s="271"/>
      <c r="D562" s="271"/>
      <c r="E562" s="271"/>
      <c r="F562" s="271"/>
      <c r="G562" s="271" t="s">
        <v>1738</v>
      </c>
      <c r="H562" s="271"/>
      <c r="I562" s="271"/>
      <c r="J562" s="161">
        <v>1</v>
      </c>
    </row>
    <row r="563" spans="1:10" ht="15.75" customHeight="1">
      <c r="A563" s="271"/>
      <c r="B563" s="271"/>
      <c r="C563" s="271"/>
      <c r="D563" s="271"/>
      <c r="E563" s="271"/>
      <c r="F563" s="271"/>
      <c r="G563" s="271" t="s">
        <v>1739</v>
      </c>
      <c r="H563" s="271"/>
      <c r="I563" s="271"/>
      <c r="J563" s="161">
        <v>6.5808999999999997</v>
      </c>
    </row>
    <row r="564" spans="1:10" ht="31.5" customHeight="1">
      <c r="A564" s="144" t="s">
        <v>1740</v>
      </c>
      <c r="B564" s="144" t="s">
        <v>1367</v>
      </c>
      <c r="C564" s="144" t="s">
        <v>165</v>
      </c>
      <c r="D564" s="144" t="s">
        <v>1482</v>
      </c>
      <c r="E564" s="144" t="s">
        <v>170</v>
      </c>
      <c r="F564" s="144" t="s">
        <v>1741</v>
      </c>
      <c r="G564" s="271" t="s">
        <v>1742</v>
      </c>
      <c r="H564" s="271"/>
      <c r="I564" s="271"/>
      <c r="J564" s="144" t="s">
        <v>1731</v>
      </c>
    </row>
    <row r="565" spans="1:10">
      <c r="A565" s="153" t="s">
        <v>1379</v>
      </c>
      <c r="B565" s="153" t="s">
        <v>273</v>
      </c>
      <c r="C565" s="153" t="s">
        <v>1743</v>
      </c>
      <c r="D565" s="153" t="s">
        <v>1744</v>
      </c>
      <c r="E565" s="154">
        <v>1.333E-2</v>
      </c>
      <c r="F565" s="153" t="s">
        <v>1745</v>
      </c>
      <c r="G565" s="277">
        <v>13.9238</v>
      </c>
      <c r="H565" s="277"/>
      <c r="I565" s="277"/>
      <c r="J565" s="160">
        <v>0.18559999999999999</v>
      </c>
    </row>
    <row r="566" spans="1:10" ht="15.75" customHeight="1">
      <c r="A566" s="271"/>
      <c r="B566" s="271"/>
      <c r="C566" s="271"/>
      <c r="D566" s="271"/>
      <c r="E566" s="271"/>
      <c r="F566" s="271"/>
      <c r="G566" s="271" t="s">
        <v>1746</v>
      </c>
      <c r="H566" s="271"/>
      <c r="I566" s="271"/>
      <c r="J566" s="161">
        <v>0.18559999999999999</v>
      </c>
    </row>
    <row r="567" spans="1:10">
      <c r="A567" s="156"/>
      <c r="B567" s="156"/>
      <c r="C567" s="156"/>
      <c r="D567" s="156"/>
      <c r="E567" s="156" t="s">
        <v>1399</v>
      </c>
      <c r="F567" s="157">
        <v>6.5808900000000001</v>
      </c>
      <c r="G567" s="156" t="s">
        <v>1400</v>
      </c>
      <c r="H567" s="157">
        <v>0</v>
      </c>
      <c r="I567" s="156" t="s">
        <v>1401</v>
      </c>
      <c r="J567" s="157">
        <v>6.5808900000000001</v>
      </c>
    </row>
    <row r="568" spans="1:10" ht="30" customHeight="1">
      <c r="A568" s="156"/>
      <c r="B568" s="156"/>
      <c r="C568" s="156"/>
      <c r="D568" s="156"/>
      <c r="E568" s="156" t="s">
        <v>1402</v>
      </c>
      <c r="F568" s="157">
        <v>1.78</v>
      </c>
      <c r="G568" s="156"/>
      <c r="H568" s="276" t="s">
        <v>1403</v>
      </c>
      <c r="I568" s="276"/>
      <c r="J568" s="157">
        <v>8.5500000000000007</v>
      </c>
    </row>
    <row r="569" spans="1:10" ht="15.75">
      <c r="A569" s="144"/>
      <c r="B569" s="144"/>
      <c r="C569" s="144"/>
      <c r="D569" s="144"/>
      <c r="E569" s="144"/>
      <c r="F569" s="144"/>
      <c r="G569" s="144" t="s">
        <v>1404</v>
      </c>
      <c r="H569" s="158">
        <v>427.87</v>
      </c>
      <c r="I569" s="144" t="s">
        <v>1405</v>
      </c>
      <c r="J569" s="159">
        <v>3658.28</v>
      </c>
    </row>
    <row r="570" spans="1:10" ht="15.75">
      <c r="A570" s="147"/>
      <c r="B570" s="147"/>
      <c r="C570" s="147"/>
      <c r="D570" s="147"/>
      <c r="E570" s="147"/>
      <c r="F570" s="147"/>
      <c r="G570" s="147"/>
      <c r="H570" s="147"/>
      <c r="I570" s="147"/>
      <c r="J570" s="147"/>
    </row>
    <row r="571" spans="1:10" ht="15.75" customHeight="1">
      <c r="A571" s="144" t="s">
        <v>274</v>
      </c>
      <c r="B571" s="144" t="s">
        <v>165</v>
      </c>
      <c r="C571" s="144" t="s">
        <v>1367</v>
      </c>
      <c r="D571" s="144" t="s">
        <v>1368</v>
      </c>
      <c r="E571" s="271" t="s">
        <v>1369</v>
      </c>
      <c r="F571" s="271"/>
      <c r="G571" s="144" t="s">
        <v>1370</v>
      </c>
      <c r="H571" s="144" t="s">
        <v>1371</v>
      </c>
      <c r="I571" s="144" t="s">
        <v>1372</v>
      </c>
      <c r="J571" s="144" t="s">
        <v>1373</v>
      </c>
    </row>
    <row r="572" spans="1:10" ht="31.5">
      <c r="A572" s="147" t="s">
        <v>1374</v>
      </c>
      <c r="B572" s="147" t="s">
        <v>272</v>
      </c>
      <c r="C572" s="147" t="s">
        <v>273</v>
      </c>
      <c r="D572" s="147" t="s">
        <v>275</v>
      </c>
      <c r="E572" s="273"/>
      <c r="F572" s="273"/>
      <c r="G572" s="147" t="s">
        <v>276</v>
      </c>
      <c r="H572" s="148">
        <v>1</v>
      </c>
      <c r="I572" s="149">
        <v>19.47</v>
      </c>
      <c r="J572" s="149">
        <v>19.47</v>
      </c>
    </row>
    <row r="573" spans="1:10" ht="15.75" customHeight="1">
      <c r="A573" s="271" t="s">
        <v>1747</v>
      </c>
      <c r="B573" s="271" t="s">
        <v>165</v>
      </c>
      <c r="C573" s="271" t="s">
        <v>1367</v>
      </c>
      <c r="D573" s="271" t="s">
        <v>1748</v>
      </c>
      <c r="E573" s="271" t="s">
        <v>170</v>
      </c>
      <c r="F573" s="271" t="s">
        <v>1749</v>
      </c>
      <c r="G573" s="271"/>
      <c r="H573" s="271" t="s">
        <v>1750</v>
      </c>
      <c r="I573" s="271"/>
      <c r="J573" s="271" t="s">
        <v>1731</v>
      </c>
    </row>
    <row r="574" spans="1:10" ht="31.5">
      <c r="A574" s="271"/>
      <c r="B574" s="271"/>
      <c r="C574" s="271"/>
      <c r="D574" s="271"/>
      <c r="E574" s="271"/>
      <c r="F574" s="144" t="s">
        <v>1751</v>
      </c>
      <c r="G574" s="144" t="s">
        <v>1752</v>
      </c>
      <c r="H574" s="144" t="s">
        <v>1751</v>
      </c>
      <c r="I574" s="144" t="s">
        <v>1752</v>
      </c>
      <c r="J574" s="271"/>
    </row>
    <row r="575" spans="1:10">
      <c r="A575" s="153" t="s">
        <v>1379</v>
      </c>
      <c r="B575" s="153" t="s">
        <v>1753</v>
      </c>
      <c r="C575" s="153" t="s">
        <v>273</v>
      </c>
      <c r="D575" s="153" t="s">
        <v>1754</v>
      </c>
      <c r="E575" s="154">
        <v>1</v>
      </c>
      <c r="F575" s="155">
        <v>1</v>
      </c>
      <c r="G575" s="155">
        <v>0</v>
      </c>
      <c r="H575" s="160">
        <v>367.42110000000002</v>
      </c>
      <c r="I575" s="160">
        <v>123.37860000000001</v>
      </c>
      <c r="J575" s="160">
        <v>367.42110000000002</v>
      </c>
    </row>
    <row r="576" spans="1:10" ht="15.75" customHeight="1">
      <c r="A576" s="271"/>
      <c r="B576" s="271"/>
      <c r="C576" s="271"/>
      <c r="D576" s="271"/>
      <c r="E576" s="271"/>
      <c r="F576" s="271"/>
      <c r="G576" s="271" t="s">
        <v>1755</v>
      </c>
      <c r="H576" s="271"/>
      <c r="I576" s="271"/>
      <c r="J576" s="161">
        <v>367.42110000000002</v>
      </c>
    </row>
    <row r="577" spans="1:10" ht="31.5" customHeight="1">
      <c r="A577" s="144" t="s">
        <v>1729</v>
      </c>
      <c r="B577" s="144" t="s">
        <v>165</v>
      </c>
      <c r="C577" s="144" t="s">
        <v>1367</v>
      </c>
      <c r="D577" s="144" t="s">
        <v>1398</v>
      </c>
      <c r="E577" s="144" t="s">
        <v>170</v>
      </c>
      <c r="F577" s="271" t="s">
        <v>1730</v>
      </c>
      <c r="G577" s="271"/>
      <c r="H577" s="271"/>
      <c r="I577" s="271"/>
      <c r="J577" s="144" t="s">
        <v>1731</v>
      </c>
    </row>
    <row r="578" spans="1:10">
      <c r="A578" s="153" t="s">
        <v>1379</v>
      </c>
      <c r="B578" s="153" t="s">
        <v>1756</v>
      </c>
      <c r="C578" s="153" t="s">
        <v>273</v>
      </c>
      <c r="D578" s="153" t="s">
        <v>1757</v>
      </c>
      <c r="E578" s="154">
        <v>2</v>
      </c>
      <c r="F578" s="153"/>
      <c r="G578" s="153"/>
      <c r="H578" s="153"/>
      <c r="I578" s="160">
        <v>16.968699999999998</v>
      </c>
      <c r="J578" s="160">
        <v>33.937399999999997</v>
      </c>
    </row>
    <row r="579" spans="1:10" ht="15.75" customHeight="1">
      <c r="A579" s="271"/>
      <c r="B579" s="271"/>
      <c r="C579" s="271"/>
      <c r="D579" s="271"/>
      <c r="E579" s="271"/>
      <c r="F579" s="271"/>
      <c r="G579" s="271" t="s">
        <v>1734</v>
      </c>
      <c r="H579" s="271"/>
      <c r="I579" s="271"/>
      <c r="J579" s="161">
        <v>33.937399999999997</v>
      </c>
    </row>
    <row r="580" spans="1:10" ht="15.75" customHeight="1">
      <c r="A580" s="271"/>
      <c r="B580" s="271"/>
      <c r="C580" s="271"/>
      <c r="D580" s="271"/>
      <c r="E580" s="271"/>
      <c r="F580" s="271"/>
      <c r="G580" s="271" t="s">
        <v>1758</v>
      </c>
      <c r="H580" s="271"/>
      <c r="I580" s="271"/>
      <c r="J580" s="161">
        <v>0</v>
      </c>
    </row>
    <row r="581" spans="1:10" ht="15.75" customHeight="1">
      <c r="A581" s="271"/>
      <c r="B581" s="271"/>
      <c r="C581" s="271"/>
      <c r="D581" s="271"/>
      <c r="E581" s="271"/>
      <c r="F581" s="271"/>
      <c r="G581" s="271" t="s">
        <v>1735</v>
      </c>
      <c r="H581" s="271"/>
      <c r="I581" s="271"/>
      <c r="J581" s="161">
        <v>401.35849999999999</v>
      </c>
    </row>
    <row r="582" spans="1:10" ht="15.75" customHeight="1">
      <c r="A582" s="271"/>
      <c r="B582" s="271"/>
      <c r="C582" s="271"/>
      <c r="D582" s="271"/>
      <c r="E582" s="271"/>
      <c r="F582" s="271"/>
      <c r="G582" s="271" t="s">
        <v>1736</v>
      </c>
      <c r="H582" s="271"/>
      <c r="I582" s="271"/>
      <c r="J582" s="161">
        <v>0</v>
      </c>
    </row>
    <row r="583" spans="1:10" ht="15.75" customHeight="1">
      <c r="A583" s="271"/>
      <c r="B583" s="271"/>
      <c r="C583" s="271"/>
      <c r="D583" s="271"/>
      <c r="E583" s="271"/>
      <c r="F583" s="271"/>
      <c r="G583" s="271" t="s">
        <v>1737</v>
      </c>
      <c r="H583" s="271"/>
      <c r="I583" s="271"/>
      <c r="J583" s="161">
        <v>0</v>
      </c>
    </row>
    <row r="584" spans="1:10" ht="15.75" customHeight="1">
      <c r="A584" s="271"/>
      <c r="B584" s="271"/>
      <c r="C584" s="271"/>
      <c r="D584" s="271"/>
      <c r="E584" s="271"/>
      <c r="F584" s="271"/>
      <c r="G584" s="271" t="s">
        <v>1738</v>
      </c>
      <c r="H584" s="271"/>
      <c r="I584" s="271"/>
      <c r="J584" s="161">
        <v>20.61</v>
      </c>
    </row>
    <row r="585" spans="1:10" ht="15.75" customHeight="1">
      <c r="A585" s="271"/>
      <c r="B585" s="271"/>
      <c r="C585" s="271"/>
      <c r="D585" s="271"/>
      <c r="E585" s="271"/>
      <c r="F585" s="271"/>
      <c r="G585" s="271" t="s">
        <v>1739</v>
      </c>
      <c r="H585" s="271"/>
      <c r="I585" s="271"/>
      <c r="J585" s="161">
        <v>19.474</v>
      </c>
    </row>
    <row r="586" spans="1:10">
      <c r="A586" s="156"/>
      <c r="B586" s="156"/>
      <c r="C586" s="156"/>
      <c r="D586" s="156"/>
      <c r="E586" s="156" t="s">
        <v>1399</v>
      </c>
      <c r="F586" s="157">
        <v>1.6466472999999999</v>
      </c>
      <c r="G586" s="156" t="s">
        <v>1400</v>
      </c>
      <c r="H586" s="157">
        <v>0</v>
      </c>
      <c r="I586" s="156" t="s">
        <v>1401</v>
      </c>
      <c r="J586" s="157">
        <v>1.6466472999999999</v>
      </c>
    </row>
    <row r="587" spans="1:10" ht="30" customHeight="1">
      <c r="A587" s="156"/>
      <c r="B587" s="156"/>
      <c r="C587" s="156"/>
      <c r="D587" s="156"/>
      <c r="E587" s="156" t="s">
        <v>1402</v>
      </c>
      <c r="F587" s="157">
        <v>5.13</v>
      </c>
      <c r="G587" s="156"/>
      <c r="H587" s="276" t="s">
        <v>1403</v>
      </c>
      <c r="I587" s="276"/>
      <c r="J587" s="157">
        <v>24.6</v>
      </c>
    </row>
    <row r="588" spans="1:10" ht="15.75">
      <c r="A588" s="144"/>
      <c r="B588" s="144"/>
      <c r="C588" s="144"/>
      <c r="D588" s="144"/>
      <c r="E588" s="144"/>
      <c r="F588" s="144"/>
      <c r="G588" s="144" t="s">
        <v>1404</v>
      </c>
      <c r="H588" s="158">
        <v>84.72</v>
      </c>
      <c r="I588" s="144" t="s">
        <v>1405</v>
      </c>
      <c r="J588" s="159">
        <v>2084.11</v>
      </c>
    </row>
    <row r="589" spans="1:10" ht="15.75">
      <c r="A589" s="147"/>
      <c r="B589" s="147"/>
      <c r="C589" s="147"/>
      <c r="D589" s="147"/>
      <c r="E589" s="147"/>
      <c r="F589" s="147"/>
      <c r="G589" s="147"/>
      <c r="H589" s="147"/>
      <c r="I589" s="147"/>
      <c r="J589" s="147"/>
    </row>
    <row r="590" spans="1:10" ht="15.75" customHeight="1">
      <c r="A590" s="144" t="s">
        <v>278</v>
      </c>
      <c r="B590" s="144" t="s">
        <v>165</v>
      </c>
      <c r="C590" s="144" t="s">
        <v>1367</v>
      </c>
      <c r="D590" s="144" t="s">
        <v>1368</v>
      </c>
      <c r="E590" s="271" t="s">
        <v>1369</v>
      </c>
      <c r="F590" s="271"/>
      <c r="G590" s="144" t="s">
        <v>1370</v>
      </c>
      <c r="H590" s="144" t="s">
        <v>1371</v>
      </c>
      <c r="I590" s="144" t="s">
        <v>1372</v>
      </c>
      <c r="J590" s="144" t="s">
        <v>1373</v>
      </c>
    </row>
    <row r="591" spans="1:10" ht="31.5">
      <c r="A591" s="147" t="s">
        <v>1374</v>
      </c>
      <c r="B591" s="147" t="s">
        <v>277</v>
      </c>
      <c r="C591" s="147" t="s">
        <v>273</v>
      </c>
      <c r="D591" s="147" t="s">
        <v>279</v>
      </c>
      <c r="E591" s="273"/>
      <c r="F591" s="273"/>
      <c r="G591" s="147" t="s">
        <v>280</v>
      </c>
      <c r="H591" s="148">
        <v>1</v>
      </c>
      <c r="I591" s="149">
        <v>1.3</v>
      </c>
      <c r="J591" s="149">
        <v>1.3</v>
      </c>
    </row>
    <row r="592" spans="1:10" ht="15.75" customHeight="1">
      <c r="A592" s="271" t="s">
        <v>1747</v>
      </c>
      <c r="B592" s="271" t="s">
        <v>165</v>
      </c>
      <c r="C592" s="271" t="s">
        <v>1367</v>
      </c>
      <c r="D592" s="271" t="s">
        <v>1748</v>
      </c>
      <c r="E592" s="271" t="s">
        <v>170</v>
      </c>
      <c r="F592" s="271" t="s">
        <v>1749</v>
      </c>
      <c r="G592" s="271"/>
      <c r="H592" s="271" t="s">
        <v>1750</v>
      </c>
      <c r="I592" s="271"/>
      <c r="J592" s="271" t="s">
        <v>1731</v>
      </c>
    </row>
    <row r="593" spans="1:10" ht="31.5">
      <c r="A593" s="271"/>
      <c r="B593" s="271"/>
      <c r="C593" s="271"/>
      <c r="D593" s="271"/>
      <c r="E593" s="271"/>
      <c r="F593" s="144" t="s">
        <v>1751</v>
      </c>
      <c r="G593" s="144" t="s">
        <v>1752</v>
      </c>
      <c r="H593" s="144" t="s">
        <v>1751</v>
      </c>
      <c r="I593" s="144" t="s">
        <v>1752</v>
      </c>
      <c r="J593" s="271"/>
    </row>
    <row r="594" spans="1:10">
      <c r="A594" s="153" t="s">
        <v>1379</v>
      </c>
      <c r="B594" s="153" t="s">
        <v>1753</v>
      </c>
      <c r="C594" s="153" t="s">
        <v>273</v>
      </c>
      <c r="D594" s="153" t="s">
        <v>1754</v>
      </c>
      <c r="E594" s="154">
        <v>1</v>
      </c>
      <c r="F594" s="155">
        <v>1</v>
      </c>
      <c r="G594" s="155">
        <v>0</v>
      </c>
      <c r="H594" s="160">
        <v>367.42110000000002</v>
      </c>
      <c r="I594" s="160">
        <v>123.37860000000001</v>
      </c>
      <c r="J594" s="160">
        <v>367.42110000000002</v>
      </c>
    </row>
    <row r="595" spans="1:10" ht="15.75" customHeight="1">
      <c r="A595" s="271"/>
      <c r="B595" s="271"/>
      <c r="C595" s="271"/>
      <c r="D595" s="271"/>
      <c r="E595" s="271"/>
      <c r="F595" s="271"/>
      <c r="G595" s="271" t="s">
        <v>1755</v>
      </c>
      <c r="H595" s="271"/>
      <c r="I595" s="271"/>
      <c r="J595" s="161">
        <v>367.42110000000002</v>
      </c>
    </row>
    <row r="596" spans="1:10" ht="15.75" customHeight="1">
      <c r="A596" s="271"/>
      <c r="B596" s="271"/>
      <c r="C596" s="271"/>
      <c r="D596" s="271"/>
      <c r="E596" s="271"/>
      <c r="F596" s="271"/>
      <c r="G596" s="271" t="s">
        <v>1735</v>
      </c>
      <c r="H596" s="271"/>
      <c r="I596" s="271"/>
      <c r="J596" s="161">
        <v>367.42110000000002</v>
      </c>
    </row>
    <row r="597" spans="1:10" ht="15.75" customHeight="1">
      <c r="A597" s="271"/>
      <c r="B597" s="271"/>
      <c r="C597" s="271"/>
      <c r="D597" s="271"/>
      <c r="E597" s="271"/>
      <c r="F597" s="271"/>
      <c r="G597" s="271" t="s">
        <v>1736</v>
      </c>
      <c r="H597" s="271"/>
      <c r="I597" s="271"/>
      <c r="J597" s="161">
        <v>0</v>
      </c>
    </row>
    <row r="598" spans="1:10" ht="15.75" customHeight="1">
      <c r="A598" s="271"/>
      <c r="B598" s="271"/>
      <c r="C598" s="271"/>
      <c r="D598" s="271"/>
      <c r="E598" s="271"/>
      <c r="F598" s="271"/>
      <c r="G598" s="271" t="s">
        <v>1737</v>
      </c>
      <c r="H598" s="271"/>
      <c r="I598" s="271"/>
      <c r="J598" s="161">
        <v>0</v>
      </c>
    </row>
    <row r="599" spans="1:10" ht="15.75" customHeight="1">
      <c r="A599" s="271"/>
      <c r="B599" s="271"/>
      <c r="C599" s="271"/>
      <c r="D599" s="271"/>
      <c r="E599" s="271"/>
      <c r="F599" s="271"/>
      <c r="G599" s="271" t="s">
        <v>1738</v>
      </c>
      <c r="H599" s="271"/>
      <c r="I599" s="271"/>
      <c r="J599" s="161">
        <v>281.87</v>
      </c>
    </row>
    <row r="600" spans="1:10" ht="15.75" customHeight="1">
      <c r="A600" s="271"/>
      <c r="B600" s="271"/>
      <c r="C600" s="271"/>
      <c r="D600" s="271"/>
      <c r="E600" s="271"/>
      <c r="F600" s="271"/>
      <c r="G600" s="271" t="s">
        <v>1739</v>
      </c>
      <c r="H600" s="271"/>
      <c r="I600" s="271"/>
      <c r="J600" s="161">
        <v>1.3035000000000001</v>
      </c>
    </row>
    <row r="601" spans="1:10">
      <c r="A601" s="156"/>
      <c r="B601" s="156"/>
      <c r="C601" s="156"/>
      <c r="D601" s="156"/>
      <c r="E601" s="156" t="s">
        <v>1399</v>
      </c>
      <c r="F601" s="157">
        <v>0</v>
      </c>
      <c r="G601" s="156" t="s">
        <v>1400</v>
      </c>
      <c r="H601" s="157">
        <v>0</v>
      </c>
      <c r="I601" s="156" t="s">
        <v>1401</v>
      </c>
      <c r="J601" s="157">
        <v>0</v>
      </c>
    </row>
    <row r="602" spans="1:10" ht="30" customHeight="1">
      <c r="A602" s="156"/>
      <c r="B602" s="156"/>
      <c r="C602" s="156"/>
      <c r="D602" s="156"/>
      <c r="E602" s="156" t="s">
        <v>1402</v>
      </c>
      <c r="F602" s="157">
        <v>0.34</v>
      </c>
      <c r="G602" s="156"/>
      <c r="H602" s="276" t="s">
        <v>1403</v>
      </c>
      <c r="I602" s="276"/>
      <c r="J602" s="157">
        <v>1.64</v>
      </c>
    </row>
    <row r="603" spans="1:10" ht="15.75">
      <c r="A603" s="144"/>
      <c r="B603" s="144"/>
      <c r="C603" s="144"/>
      <c r="D603" s="144"/>
      <c r="E603" s="144"/>
      <c r="F603" s="144"/>
      <c r="G603" s="144" t="s">
        <v>1404</v>
      </c>
      <c r="H603" s="158">
        <v>2541.6</v>
      </c>
      <c r="I603" s="144" t="s">
        <v>1405</v>
      </c>
      <c r="J603" s="159">
        <v>4168.22</v>
      </c>
    </row>
    <row r="604" spans="1:10" ht="15.75">
      <c r="A604" s="147"/>
      <c r="B604" s="147"/>
      <c r="C604" s="147"/>
      <c r="D604" s="147"/>
      <c r="E604" s="147"/>
      <c r="F604" s="147"/>
      <c r="G604" s="147"/>
      <c r="H604" s="147"/>
      <c r="I604" s="147"/>
      <c r="J604" s="147"/>
    </row>
    <row r="605" spans="1:10" ht="15.75">
      <c r="A605" s="145" t="s">
        <v>33</v>
      </c>
      <c r="B605" s="145"/>
      <c r="C605" s="145"/>
      <c r="D605" s="145" t="s">
        <v>34</v>
      </c>
      <c r="E605" s="145"/>
      <c r="F605" s="272"/>
      <c r="G605" s="272"/>
      <c r="H605" s="145"/>
      <c r="I605" s="145"/>
      <c r="J605" s="146">
        <v>121560.04</v>
      </c>
    </row>
    <row r="606" spans="1:10" ht="15.75" customHeight="1">
      <c r="A606" s="144" t="s">
        <v>281</v>
      </c>
      <c r="B606" s="144" t="s">
        <v>165</v>
      </c>
      <c r="C606" s="144" t="s">
        <v>1367</v>
      </c>
      <c r="D606" s="144" t="s">
        <v>1368</v>
      </c>
      <c r="E606" s="271" t="s">
        <v>1369</v>
      </c>
      <c r="F606" s="271"/>
      <c r="G606" s="144" t="s">
        <v>1370</v>
      </c>
      <c r="H606" s="144" t="s">
        <v>1371</v>
      </c>
      <c r="I606" s="144" t="s">
        <v>1372</v>
      </c>
      <c r="J606" s="144" t="s">
        <v>1373</v>
      </c>
    </row>
    <row r="607" spans="1:10" ht="31.5" customHeight="1">
      <c r="A607" s="147" t="s">
        <v>1374</v>
      </c>
      <c r="B607" s="147" t="s">
        <v>229</v>
      </c>
      <c r="C607" s="147" t="s">
        <v>177</v>
      </c>
      <c r="D607" s="147" t="s">
        <v>231</v>
      </c>
      <c r="E607" s="273" t="s">
        <v>1438</v>
      </c>
      <c r="F607" s="273"/>
      <c r="G607" s="147" t="s">
        <v>232</v>
      </c>
      <c r="H607" s="148">
        <v>1</v>
      </c>
      <c r="I607" s="149">
        <v>17.27</v>
      </c>
      <c r="J607" s="149">
        <v>17.27</v>
      </c>
    </row>
    <row r="608" spans="1:10" ht="45" customHeight="1">
      <c r="A608" s="150" t="s">
        <v>1376</v>
      </c>
      <c r="B608" s="150" t="s">
        <v>1681</v>
      </c>
      <c r="C608" s="150" t="s">
        <v>177</v>
      </c>
      <c r="D608" s="150" t="s">
        <v>1682</v>
      </c>
      <c r="E608" s="274" t="s">
        <v>1438</v>
      </c>
      <c r="F608" s="274"/>
      <c r="G608" s="150" t="s">
        <v>232</v>
      </c>
      <c r="H608" s="151">
        <v>1</v>
      </c>
      <c r="I608" s="152">
        <v>12.74</v>
      </c>
      <c r="J608" s="152">
        <v>12.74</v>
      </c>
    </row>
    <row r="609" spans="1:10" ht="45" customHeight="1">
      <c r="A609" s="150" t="s">
        <v>1376</v>
      </c>
      <c r="B609" s="150" t="s">
        <v>1683</v>
      </c>
      <c r="C609" s="150" t="s">
        <v>177</v>
      </c>
      <c r="D609" s="150" t="s">
        <v>1684</v>
      </c>
      <c r="E609" s="274" t="s">
        <v>1375</v>
      </c>
      <c r="F609" s="274"/>
      <c r="G609" s="150" t="s">
        <v>180</v>
      </c>
      <c r="H609" s="151">
        <v>4.9000000000000002E-2</v>
      </c>
      <c r="I609" s="152">
        <v>16.03</v>
      </c>
      <c r="J609" s="152">
        <v>0.78</v>
      </c>
    </row>
    <row r="610" spans="1:10" ht="45" customHeight="1">
      <c r="A610" s="150" t="s">
        <v>1376</v>
      </c>
      <c r="B610" s="150" t="s">
        <v>1685</v>
      </c>
      <c r="C610" s="150" t="s">
        <v>177</v>
      </c>
      <c r="D610" s="150" t="s">
        <v>1686</v>
      </c>
      <c r="E610" s="274" t="s">
        <v>1375</v>
      </c>
      <c r="F610" s="274"/>
      <c r="G610" s="150" t="s">
        <v>180</v>
      </c>
      <c r="H610" s="151">
        <v>0.151</v>
      </c>
      <c r="I610" s="152">
        <v>19.86</v>
      </c>
      <c r="J610" s="152">
        <v>2.99</v>
      </c>
    </row>
    <row r="611" spans="1:10" ht="30" customHeight="1">
      <c r="A611" s="153" t="s">
        <v>1379</v>
      </c>
      <c r="B611" s="153" t="s">
        <v>1687</v>
      </c>
      <c r="C611" s="153" t="s">
        <v>177</v>
      </c>
      <c r="D611" s="153" t="s">
        <v>1688</v>
      </c>
      <c r="E611" s="275" t="s">
        <v>1482</v>
      </c>
      <c r="F611" s="275"/>
      <c r="G611" s="153" t="s">
        <v>232</v>
      </c>
      <c r="H611" s="154">
        <v>2.5000000000000001E-2</v>
      </c>
      <c r="I611" s="155">
        <v>20.010000000000002</v>
      </c>
      <c r="J611" s="155">
        <v>0.5</v>
      </c>
    </row>
    <row r="612" spans="1:10" ht="30" customHeight="1">
      <c r="A612" s="153" t="s">
        <v>1379</v>
      </c>
      <c r="B612" s="153" t="s">
        <v>1689</v>
      </c>
      <c r="C612" s="153" t="s">
        <v>177</v>
      </c>
      <c r="D612" s="153" t="s">
        <v>1690</v>
      </c>
      <c r="E612" s="275" t="s">
        <v>1482</v>
      </c>
      <c r="F612" s="275"/>
      <c r="G612" s="153" t="s">
        <v>185</v>
      </c>
      <c r="H612" s="154">
        <v>1.19</v>
      </c>
      <c r="I612" s="155">
        <v>0.22</v>
      </c>
      <c r="J612" s="155">
        <v>0.26</v>
      </c>
    </row>
    <row r="613" spans="1:10">
      <c r="A613" s="156"/>
      <c r="B613" s="156"/>
      <c r="C613" s="156"/>
      <c r="D613" s="156"/>
      <c r="E613" s="156" t="s">
        <v>1399</v>
      </c>
      <c r="F613" s="157">
        <v>3.47</v>
      </c>
      <c r="G613" s="156" t="s">
        <v>1400</v>
      </c>
      <c r="H613" s="157">
        <v>0</v>
      </c>
      <c r="I613" s="156" t="s">
        <v>1401</v>
      </c>
      <c r="J613" s="157">
        <v>3.47</v>
      </c>
    </row>
    <row r="614" spans="1:10" ht="30" customHeight="1">
      <c r="A614" s="156"/>
      <c r="B614" s="156"/>
      <c r="C614" s="156"/>
      <c r="D614" s="156"/>
      <c r="E614" s="156" t="s">
        <v>1402</v>
      </c>
      <c r="F614" s="157">
        <v>4.55</v>
      </c>
      <c r="G614" s="156"/>
      <c r="H614" s="276" t="s">
        <v>1403</v>
      </c>
      <c r="I614" s="276"/>
      <c r="J614" s="157">
        <v>21.82</v>
      </c>
    </row>
    <row r="615" spans="1:10" ht="15.75">
      <c r="A615" s="144"/>
      <c r="B615" s="144"/>
      <c r="C615" s="144"/>
      <c r="D615" s="144"/>
      <c r="E615" s="144"/>
      <c r="F615" s="144"/>
      <c r="G615" s="144" t="s">
        <v>1404</v>
      </c>
      <c r="H615" s="158">
        <v>78.099999999999994</v>
      </c>
      <c r="I615" s="144" t="s">
        <v>1405</v>
      </c>
      <c r="J615" s="159">
        <v>1704.14</v>
      </c>
    </row>
    <row r="616" spans="1:10" ht="15.75">
      <c r="A616" s="147"/>
      <c r="B616" s="147"/>
      <c r="C616" s="147"/>
      <c r="D616" s="147"/>
      <c r="E616" s="147"/>
      <c r="F616" s="147"/>
      <c r="G616" s="147"/>
      <c r="H616" s="147"/>
      <c r="I616" s="147"/>
      <c r="J616" s="147"/>
    </row>
    <row r="617" spans="1:10" ht="15.75" customHeight="1">
      <c r="A617" s="144" t="s">
        <v>282</v>
      </c>
      <c r="B617" s="144" t="s">
        <v>165</v>
      </c>
      <c r="C617" s="144" t="s">
        <v>1367</v>
      </c>
      <c r="D617" s="144" t="s">
        <v>1368</v>
      </c>
      <c r="E617" s="271" t="s">
        <v>1369</v>
      </c>
      <c r="F617" s="271"/>
      <c r="G617" s="144" t="s">
        <v>1370</v>
      </c>
      <c r="H617" s="144" t="s">
        <v>1371</v>
      </c>
      <c r="I617" s="144" t="s">
        <v>1372</v>
      </c>
      <c r="J617" s="144" t="s">
        <v>1373</v>
      </c>
    </row>
    <row r="618" spans="1:10" ht="31.5" customHeight="1">
      <c r="A618" s="147" t="s">
        <v>1374</v>
      </c>
      <c r="B618" s="147" t="s">
        <v>233</v>
      </c>
      <c r="C618" s="147" t="s">
        <v>177</v>
      </c>
      <c r="D618" s="147" t="s">
        <v>235</v>
      </c>
      <c r="E618" s="273" t="s">
        <v>1438</v>
      </c>
      <c r="F618" s="273"/>
      <c r="G618" s="147" t="s">
        <v>232</v>
      </c>
      <c r="H618" s="148">
        <v>1</v>
      </c>
      <c r="I618" s="149">
        <v>16.36</v>
      </c>
      <c r="J618" s="149">
        <v>16.36</v>
      </c>
    </row>
    <row r="619" spans="1:10" ht="45" customHeight="1">
      <c r="A619" s="150" t="s">
        <v>1376</v>
      </c>
      <c r="B619" s="150" t="s">
        <v>1691</v>
      </c>
      <c r="C619" s="150" t="s">
        <v>177</v>
      </c>
      <c r="D619" s="150" t="s">
        <v>1692</v>
      </c>
      <c r="E619" s="274" t="s">
        <v>1438</v>
      </c>
      <c r="F619" s="274"/>
      <c r="G619" s="150" t="s">
        <v>232</v>
      </c>
      <c r="H619" s="151">
        <v>1</v>
      </c>
      <c r="I619" s="152">
        <v>12.82</v>
      </c>
      <c r="J619" s="152">
        <v>12.82</v>
      </c>
    </row>
    <row r="620" spans="1:10" ht="45" customHeight="1">
      <c r="A620" s="150" t="s">
        <v>1376</v>
      </c>
      <c r="B620" s="150" t="s">
        <v>1683</v>
      </c>
      <c r="C620" s="150" t="s">
        <v>177</v>
      </c>
      <c r="D620" s="150" t="s">
        <v>1684</v>
      </c>
      <c r="E620" s="274" t="s">
        <v>1375</v>
      </c>
      <c r="F620" s="274"/>
      <c r="G620" s="150" t="s">
        <v>180</v>
      </c>
      <c r="H620" s="151">
        <v>3.7499999999999999E-2</v>
      </c>
      <c r="I620" s="152">
        <v>16.03</v>
      </c>
      <c r="J620" s="152">
        <v>0.6</v>
      </c>
    </row>
    <row r="621" spans="1:10" ht="45" customHeight="1">
      <c r="A621" s="150" t="s">
        <v>1376</v>
      </c>
      <c r="B621" s="150" t="s">
        <v>1685</v>
      </c>
      <c r="C621" s="150" t="s">
        <v>177</v>
      </c>
      <c r="D621" s="150" t="s">
        <v>1686</v>
      </c>
      <c r="E621" s="274" t="s">
        <v>1375</v>
      </c>
      <c r="F621" s="274"/>
      <c r="G621" s="150" t="s">
        <v>180</v>
      </c>
      <c r="H621" s="151">
        <v>0.11550000000000001</v>
      </c>
      <c r="I621" s="152">
        <v>19.86</v>
      </c>
      <c r="J621" s="152">
        <v>2.29</v>
      </c>
    </row>
    <row r="622" spans="1:10" ht="30" customHeight="1">
      <c r="A622" s="153" t="s">
        <v>1379</v>
      </c>
      <c r="B622" s="153" t="s">
        <v>1687</v>
      </c>
      <c r="C622" s="153" t="s">
        <v>177</v>
      </c>
      <c r="D622" s="153" t="s">
        <v>1688</v>
      </c>
      <c r="E622" s="275" t="s">
        <v>1482</v>
      </c>
      <c r="F622" s="275"/>
      <c r="G622" s="153" t="s">
        <v>232</v>
      </c>
      <c r="H622" s="154">
        <v>2.5000000000000001E-2</v>
      </c>
      <c r="I622" s="155">
        <v>20.010000000000002</v>
      </c>
      <c r="J622" s="155">
        <v>0.5</v>
      </c>
    </row>
    <row r="623" spans="1:10" ht="30" customHeight="1">
      <c r="A623" s="153" t="s">
        <v>1379</v>
      </c>
      <c r="B623" s="153" t="s">
        <v>1689</v>
      </c>
      <c r="C623" s="153" t="s">
        <v>177</v>
      </c>
      <c r="D623" s="153" t="s">
        <v>1690</v>
      </c>
      <c r="E623" s="275" t="s">
        <v>1482</v>
      </c>
      <c r="F623" s="275"/>
      <c r="G623" s="153" t="s">
        <v>185</v>
      </c>
      <c r="H623" s="154">
        <v>0.72399999999999998</v>
      </c>
      <c r="I623" s="155">
        <v>0.22</v>
      </c>
      <c r="J623" s="155">
        <v>0.15</v>
      </c>
    </row>
    <row r="624" spans="1:10">
      <c r="A624" s="156"/>
      <c r="B624" s="156"/>
      <c r="C624" s="156"/>
      <c r="D624" s="156"/>
      <c r="E624" s="156" t="s">
        <v>1399</v>
      </c>
      <c r="F624" s="157">
        <v>2.4900000000000002</v>
      </c>
      <c r="G624" s="156" t="s">
        <v>1400</v>
      </c>
      <c r="H624" s="157">
        <v>0</v>
      </c>
      <c r="I624" s="156" t="s">
        <v>1401</v>
      </c>
      <c r="J624" s="157">
        <v>2.4900000000000002</v>
      </c>
    </row>
    <row r="625" spans="1:10" ht="30" customHeight="1">
      <c r="A625" s="156"/>
      <c r="B625" s="156"/>
      <c r="C625" s="156"/>
      <c r="D625" s="156"/>
      <c r="E625" s="156" t="s">
        <v>1402</v>
      </c>
      <c r="F625" s="157">
        <v>4.3099999999999996</v>
      </c>
      <c r="G625" s="156"/>
      <c r="H625" s="276" t="s">
        <v>1403</v>
      </c>
      <c r="I625" s="276"/>
      <c r="J625" s="157">
        <v>20.67</v>
      </c>
    </row>
    <row r="626" spans="1:10" ht="15.75">
      <c r="A626" s="144"/>
      <c r="B626" s="144"/>
      <c r="C626" s="144"/>
      <c r="D626" s="144"/>
      <c r="E626" s="144"/>
      <c r="F626" s="144"/>
      <c r="G626" s="144" t="s">
        <v>1404</v>
      </c>
      <c r="H626" s="158">
        <v>1197.0999999999999</v>
      </c>
      <c r="I626" s="144" t="s">
        <v>1405</v>
      </c>
      <c r="J626" s="159">
        <v>24744.05</v>
      </c>
    </row>
    <row r="627" spans="1:10" ht="15.75">
      <c r="A627" s="147"/>
      <c r="B627" s="147"/>
      <c r="C627" s="147"/>
      <c r="D627" s="147"/>
      <c r="E627" s="147"/>
      <c r="F627" s="147"/>
      <c r="G627" s="147"/>
      <c r="H627" s="147"/>
      <c r="I627" s="147"/>
      <c r="J627" s="147"/>
    </row>
    <row r="628" spans="1:10" ht="15.75" customHeight="1">
      <c r="A628" s="144" t="s">
        <v>283</v>
      </c>
      <c r="B628" s="144" t="s">
        <v>165</v>
      </c>
      <c r="C628" s="144" t="s">
        <v>1367</v>
      </c>
      <c r="D628" s="144" t="s">
        <v>1368</v>
      </c>
      <c r="E628" s="271" t="s">
        <v>1369</v>
      </c>
      <c r="F628" s="271"/>
      <c r="G628" s="144" t="s">
        <v>1370</v>
      </c>
      <c r="H628" s="144" t="s">
        <v>1371</v>
      </c>
      <c r="I628" s="144" t="s">
        <v>1372</v>
      </c>
      <c r="J628" s="144" t="s">
        <v>1373</v>
      </c>
    </row>
    <row r="629" spans="1:10" ht="31.5" customHeight="1">
      <c r="A629" s="147" t="s">
        <v>1374</v>
      </c>
      <c r="B629" s="147" t="s">
        <v>236</v>
      </c>
      <c r="C629" s="147" t="s">
        <v>177</v>
      </c>
      <c r="D629" s="147" t="s">
        <v>238</v>
      </c>
      <c r="E629" s="273" t="s">
        <v>1438</v>
      </c>
      <c r="F629" s="273"/>
      <c r="G629" s="147" t="s">
        <v>232</v>
      </c>
      <c r="H629" s="148">
        <v>1</v>
      </c>
      <c r="I629" s="149">
        <v>14.7</v>
      </c>
      <c r="J629" s="149">
        <v>14.7</v>
      </c>
    </row>
    <row r="630" spans="1:10" ht="45" customHeight="1">
      <c r="A630" s="150" t="s">
        <v>1376</v>
      </c>
      <c r="B630" s="150" t="s">
        <v>1693</v>
      </c>
      <c r="C630" s="150" t="s">
        <v>177</v>
      </c>
      <c r="D630" s="150" t="s">
        <v>1694</v>
      </c>
      <c r="E630" s="274" t="s">
        <v>1438</v>
      </c>
      <c r="F630" s="274"/>
      <c r="G630" s="150" t="s">
        <v>232</v>
      </c>
      <c r="H630" s="151">
        <v>1</v>
      </c>
      <c r="I630" s="152">
        <v>11.88</v>
      </c>
      <c r="J630" s="152">
        <v>11.88</v>
      </c>
    </row>
    <row r="631" spans="1:10" ht="45" customHeight="1">
      <c r="A631" s="150" t="s">
        <v>1376</v>
      </c>
      <c r="B631" s="150" t="s">
        <v>1683</v>
      </c>
      <c r="C631" s="150" t="s">
        <v>177</v>
      </c>
      <c r="D631" s="150" t="s">
        <v>1684</v>
      </c>
      <c r="E631" s="274" t="s">
        <v>1375</v>
      </c>
      <c r="F631" s="274"/>
      <c r="G631" s="150" t="s">
        <v>180</v>
      </c>
      <c r="H631" s="151">
        <v>2.9000000000000001E-2</v>
      </c>
      <c r="I631" s="152">
        <v>16.03</v>
      </c>
      <c r="J631" s="152">
        <v>0.46</v>
      </c>
    </row>
    <row r="632" spans="1:10" ht="45" customHeight="1">
      <c r="A632" s="150" t="s">
        <v>1376</v>
      </c>
      <c r="B632" s="150" t="s">
        <v>1685</v>
      </c>
      <c r="C632" s="150" t="s">
        <v>177</v>
      </c>
      <c r="D632" s="150" t="s">
        <v>1686</v>
      </c>
      <c r="E632" s="274" t="s">
        <v>1375</v>
      </c>
      <c r="F632" s="274"/>
      <c r="G632" s="150" t="s">
        <v>180</v>
      </c>
      <c r="H632" s="151">
        <v>8.8999999999999996E-2</v>
      </c>
      <c r="I632" s="152">
        <v>19.86</v>
      </c>
      <c r="J632" s="152">
        <v>1.76</v>
      </c>
    </row>
    <row r="633" spans="1:10" ht="30" customHeight="1">
      <c r="A633" s="153" t="s">
        <v>1379</v>
      </c>
      <c r="B633" s="153" t="s">
        <v>1687</v>
      </c>
      <c r="C633" s="153" t="s">
        <v>177</v>
      </c>
      <c r="D633" s="153" t="s">
        <v>1688</v>
      </c>
      <c r="E633" s="275" t="s">
        <v>1482</v>
      </c>
      <c r="F633" s="275"/>
      <c r="G633" s="153" t="s">
        <v>232</v>
      </c>
      <c r="H633" s="154">
        <v>2.5000000000000001E-2</v>
      </c>
      <c r="I633" s="155">
        <v>20.010000000000002</v>
      </c>
      <c r="J633" s="155">
        <v>0.5</v>
      </c>
    </row>
    <row r="634" spans="1:10" ht="30" customHeight="1">
      <c r="A634" s="153" t="s">
        <v>1379</v>
      </c>
      <c r="B634" s="153" t="s">
        <v>1689</v>
      </c>
      <c r="C634" s="153" t="s">
        <v>177</v>
      </c>
      <c r="D634" s="153" t="s">
        <v>1690</v>
      </c>
      <c r="E634" s="275" t="s">
        <v>1482</v>
      </c>
      <c r="F634" s="275"/>
      <c r="G634" s="153" t="s">
        <v>185</v>
      </c>
      <c r="H634" s="154">
        <v>0.46550000000000002</v>
      </c>
      <c r="I634" s="155">
        <v>0.22</v>
      </c>
      <c r="J634" s="155">
        <v>0.1</v>
      </c>
    </row>
    <row r="635" spans="1:10">
      <c r="A635" s="156"/>
      <c r="B635" s="156"/>
      <c r="C635" s="156"/>
      <c r="D635" s="156"/>
      <c r="E635" s="156" t="s">
        <v>1399</v>
      </c>
      <c r="F635" s="157">
        <v>1.85</v>
      </c>
      <c r="G635" s="156" t="s">
        <v>1400</v>
      </c>
      <c r="H635" s="157">
        <v>0</v>
      </c>
      <c r="I635" s="156" t="s">
        <v>1401</v>
      </c>
      <c r="J635" s="157">
        <v>1.85</v>
      </c>
    </row>
    <row r="636" spans="1:10" ht="30" customHeight="1">
      <c r="A636" s="156"/>
      <c r="B636" s="156"/>
      <c r="C636" s="156"/>
      <c r="D636" s="156"/>
      <c r="E636" s="156" t="s">
        <v>1402</v>
      </c>
      <c r="F636" s="157">
        <v>3.87</v>
      </c>
      <c r="G636" s="156"/>
      <c r="H636" s="276" t="s">
        <v>1403</v>
      </c>
      <c r="I636" s="276"/>
      <c r="J636" s="157">
        <v>18.57</v>
      </c>
    </row>
    <row r="637" spans="1:10" ht="15.75">
      <c r="A637" s="144"/>
      <c r="B637" s="144"/>
      <c r="C637" s="144"/>
      <c r="D637" s="144"/>
      <c r="E637" s="144"/>
      <c r="F637" s="144"/>
      <c r="G637" s="144" t="s">
        <v>1404</v>
      </c>
      <c r="H637" s="158">
        <v>638.29999999999995</v>
      </c>
      <c r="I637" s="144" t="s">
        <v>1405</v>
      </c>
      <c r="J637" s="159">
        <v>11853.23</v>
      </c>
    </row>
    <row r="638" spans="1:10" ht="15.75">
      <c r="A638" s="147"/>
      <c r="B638" s="147"/>
      <c r="C638" s="147"/>
      <c r="D638" s="147"/>
      <c r="E638" s="147"/>
      <c r="F638" s="147"/>
      <c r="G638" s="147"/>
      <c r="H638" s="147"/>
      <c r="I638" s="147"/>
      <c r="J638" s="147"/>
    </row>
    <row r="639" spans="1:10" ht="15.75" customHeight="1">
      <c r="A639" s="144" t="s">
        <v>284</v>
      </c>
      <c r="B639" s="144" t="s">
        <v>165</v>
      </c>
      <c r="C639" s="144" t="s">
        <v>1367</v>
      </c>
      <c r="D639" s="144" t="s">
        <v>1368</v>
      </c>
      <c r="E639" s="271" t="s">
        <v>1369</v>
      </c>
      <c r="F639" s="271"/>
      <c r="G639" s="144" t="s">
        <v>1370</v>
      </c>
      <c r="H639" s="144" t="s">
        <v>1371</v>
      </c>
      <c r="I639" s="144" t="s">
        <v>1372</v>
      </c>
      <c r="J639" s="144" t="s">
        <v>1373</v>
      </c>
    </row>
    <row r="640" spans="1:10" ht="31.5" customHeight="1">
      <c r="A640" s="147" t="s">
        <v>1374</v>
      </c>
      <c r="B640" s="147" t="s">
        <v>239</v>
      </c>
      <c r="C640" s="147" t="s">
        <v>177</v>
      </c>
      <c r="D640" s="147" t="s">
        <v>241</v>
      </c>
      <c r="E640" s="273" t="s">
        <v>1438</v>
      </c>
      <c r="F640" s="273"/>
      <c r="G640" s="147" t="s">
        <v>232</v>
      </c>
      <c r="H640" s="148">
        <v>1</v>
      </c>
      <c r="I640" s="149">
        <v>12.46</v>
      </c>
      <c r="J640" s="149">
        <v>12.46</v>
      </c>
    </row>
    <row r="641" spans="1:10" ht="45" customHeight="1">
      <c r="A641" s="150" t="s">
        <v>1376</v>
      </c>
      <c r="B641" s="150" t="s">
        <v>1695</v>
      </c>
      <c r="C641" s="150" t="s">
        <v>177</v>
      </c>
      <c r="D641" s="150" t="s">
        <v>1696</v>
      </c>
      <c r="E641" s="274" t="s">
        <v>1438</v>
      </c>
      <c r="F641" s="274"/>
      <c r="G641" s="150" t="s">
        <v>232</v>
      </c>
      <c r="H641" s="151">
        <v>1</v>
      </c>
      <c r="I641" s="152">
        <v>10.199999999999999</v>
      </c>
      <c r="J641" s="152">
        <v>10.199999999999999</v>
      </c>
    </row>
    <row r="642" spans="1:10" ht="45" customHeight="1">
      <c r="A642" s="150" t="s">
        <v>1376</v>
      </c>
      <c r="B642" s="150" t="s">
        <v>1683</v>
      </c>
      <c r="C642" s="150" t="s">
        <v>177</v>
      </c>
      <c r="D642" s="150" t="s">
        <v>1684</v>
      </c>
      <c r="E642" s="274" t="s">
        <v>1375</v>
      </c>
      <c r="F642" s="274"/>
      <c r="G642" s="150" t="s">
        <v>180</v>
      </c>
      <c r="H642" s="151">
        <v>2.1999999999999999E-2</v>
      </c>
      <c r="I642" s="152">
        <v>16.03</v>
      </c>
      <c r="J642" s="152">
        <v>0.35</v>
      </c>
    </row>
    <row r="643" spans="1:10" ht="45" customHeight="1">
      <c r="A643" s="150" t="s">
        <v>1376</v>
      </c>
      <c r="B643" s="150" t="s">
        <v>1685</v>
      </c>
      <c r="C643" s="150" t="s">
        <v>177</v>
      </c>
      <c r="D643" s="150" t="s">
        <v>1686</v>
      </c>
      <c r="E643" s="274" t="s">
        <v>1375</v>
      </c>
      <c r="F643" s="274"/>
      <c r="G643" s="150" t="s">
        <v>180</v>
      </c>
      <c r="H643" s="151">
        <v>6.8000000000000005E-2</v>
      </c>
      <c r="I643" s="152">
        <v>19.86</v>
      </c>
      <c r="J643" s="152">
        <v>1.35</v>
      </c>
    </row>
    <row r="644" spans="1:10" ht="30" customHeight="1">
      <c r="A644" s="153" t="s">
        <v>1379</v>
      </c>
      <c r="B644" s="153" t="s">
        <v>1687</v>
      </c>
      <c r="C644" s="153" t="s">
        <v>177</v>
      </c>
      <c r="D644" s="153" t="s">
        <v>1688</v>
      </c>
      <c r="E644" s="275" t="s">
        <v>1482</v>
      </c>
      <c r="F644" s="275"/>
      <c r="G644" s="153" t="s">
        <v>232</v>
      </c>
      <c r="H644" s="154">
        <v>2.5000000000000001E-2</v>
      </c>
      <c r="I644" s="155">
        <v>20.010000000000002</v>
      </c>
      <c r="J644" s="155">
        <v>0.5</v>
      </c>
    </row>
    <row r="645" spans="1:10" ht="30" customHeight="1">
      <c r="A645" s="153" t="s">
        <v>1379</v>
      </c>
      <c r="B645" s="153" t="s">
        <v>1689</v>
      </c>
      <c r="C645" s="153" t="s">
        <v>177</v>
      </c>
      <c r="D645" s="153" t="s">
        <v>1690</v>
      </c>
      <c r="E645" s="275" t="s">
        <v>1482</v>
      </c>
      <c r="F645" s="275"/>
      <c r="G645" s="153" t="s">
        <v>185</v>
      </c>
      <c r="H645" s="154">
        <v>0.30599999999999999</v>
      </c>
      <c r="I645" s="155">
        <v>0.22</v>
      </c>
      <c r="J645" s="155">
        <v>0.06</v>
      </c>
    </row>
    <row r="646" spans="1:10">
      <c r="A646" s="156"/>
      <c r="B646" s="156"/>
      <c r="C646" s="156"/>
      <c r="D646" s="156"/>
      <c r="E646" s="156" t="s">
        <v>1399</v>
      </c>
      <c r="F646" s="157">
        <v>1.36</v>
      </c>
      <c r="G646" s="156" t="s">
        <v>1400</v>
      </c>
      <c r="H646" s="157">
        <v>0</v>
      </c>
      <c r="I646" s="156" t="s">
        <v>1401</v>
      </c>
      <c r="J646" s="157">
        <v>1.36</v>
      </c>
    </row>
    <row r="647" spans="1:10" ht="30" customHeight="1">
      <c r="A647" s="156"/>
      <c r="B647" s="156"/>
      <c r="C647" s="156"/>
      <c r="D647" s="156"/>
      <c r="E647" s="156" t="s">
        <v>1402</v>
      </c>
      <c r="F647" s="157">
        <v>3.28</v>
      </c>
      <c r="G647" s="156"/>
      <c r="H647" s="276" t="s">
        <v>1403</v>
      </c>
      <c r="I647" s="276"/>
      <c r="J647" s="157">
        <v>15.74</v>
      </c>
    </row>
    <row r="648" spans="1:10" ht="15.75">
      <c r="A648" s="144"/>
      <c r="B648" s="144"/>
      <c r="C648" s="144"/>
      <c r="D648" s="144"/>
      <c r="E648" s="144"/>
      <c r="F648" s="144"/>
      <c r="G648" s="144" t="s">
        <v>1404</v>
      </c>
      <c r="H648" s="158">
        <v>650.4</v>
      </c>
      <c r="I648" s="144" t="s">
        <v>1405</v>
      </c>
      <c r="J648" s="159">
        <v>10237.290000000001</v>
      </c>
    </row>
    <row r="649" spans="1:10" ht="15.75">
      <c r="A649" s="147"/>
      <c r="B649" s="147"/>
      <c r="C649" s="147"/>
      <c r="D649" s="147"/>
      <c r="E649" s="147"/>
      <c r="F649" s="147"/>
      <c r="G649" s="147"/>
      <c r="H649" s="147"/>
      <c r="I649" s="147"/>
      <c r="J649" s="147"/>
    </row>
    <row r="650" spans="1:10" ht="15.75" customHeight="1">
      <c r="A650" s="144" t="s">
        <v>285</v>
      </c>
      <c r="B650" s="144" t="s">
        <v>165</v>
      </c>
      <c r="C650" s="144" t="s">
        <v>1367</v>
      </c>
      <c r="D650" s="144" t="s">
        <v>1368</v>
      </c>
      <c r="E650" s="271" t="s">
        <v>1369</v>
      </c>
      <c r="F650" s="271"/>
      <c r="G650" s="144" t="s">
        <v>1370</v>
      </c>
      <c r="H650" s="144" t="s">
        <v>1371</v>
      </c>
      <c r="I650" s="144" t="s">
        <v>1372</v>
      </c>
      <c r="J650" s="144" t="s">
        <v>1373</v>
      </c>
    </row>
    <row r="651" spans="1:10" ht="31.5" customHeight="1">
      <c r="A651" s="147" t="s">
        <v>1374</v>
      </c>
      <c r="B651" s="147" t="s">
        <v>245</v>
      </c>
      <c r="C651" s="147" t="s">
        <v>177</v>
      </c>
      <c r="D651" s="147" t="s">
        <v>247</v>
      </c>
      <c r="E651" s="273" t="s">
        <v>1438</v>
      </c>
      <c r="F651" s="273"/>
      <c r="G651" s="147" t="s">
        <v>232</v>
      </c>
      <c r="H651" s="148">
        <v>1</v>
      </c>
      <c r="I651" s="149">
        <v>18.09</v>
      </c>
      <c r="J651" s="149">
        <v>18.09</v>
      </c>
    </row>
    <row r="652" spans="1:10" ht="45" customHeight="1">
      <c r="A652" s="150" t="s">
        <v>1376</v>
      </c>
      <c r="B652" s="150" t="s">
        <v>1699</v>
      </c>
      <c r="C652" s="150" t="s">
        <v>177</v>
      </c>
      <c r="D652" s="150" t="s">
        <v>1700</v>
      </c>
      <c r="E652" s="274" t="s">
        <v>1438</v>
      </c>
      <c r="F652" s="274"/>
      <c r="G652" s="150" t="s">
        <v>232</v>
      </c>
      <c r="H652" s="151">
        <v>1</v>
      </c>
      <c r="I652" s="152">
        <v>12.29</v>
      </c>
      <c r="J652" s="152">
        <v>12.29</v>
      </c>
    </row>
    <row r="653" spans="1:10" ht="45" customHeight="1">
      <c r="A653" s="150" t="s">
        <v>1376</v>
      </c>
      <c r="B653" s="150" t="s">
        <v>1683</v>
      </c>
      <c r="C653" s="150" t="s">
        <v>177</v>
      </c>
      <c r="D653" s="150" t="s">
        <v>1684</v>
      </c>
      <c r="E653" s="274" t="s">
        <v>1375</v>
      </c>
      <c r="F653" s="274"/>
      <c r="G653" s="150" t="s">
        <v>180</v>
      </c>
      <c r="H653" s="151">
        <v>6.3500000000000001E-2</v>
      </c>
      <c r="I653" s="152">
        <v>16.03</v>
      </c>
      <c r="J653" s="152">
        <v>1.01</v>
      </c>
    </row>
    <row r="654" spans="1:10" ht="45" customHeight="1">
      <c r="A654" s="150" t="s">
        <v>1376</v>
      </c>
      <c r="B654" s="150" t="s">
        <v>1685</v>
      </c>
      <c r="C654" s="150" t="s">
        <v>177</v>
      </c>
      <c r="D654" s="150" t="s">
        <v>1686</v>
      </c>
      <c r="E654" s="274" t="s">
        <v>1375</v>
      </c>
      <c r="F654" s="274"/>
      <c r="G654" s="150" t="s">
        <v>180</v>
      </c>
      <c r="H654" s="151">
        <v>0.19450000000000001</v>
      </c>
      <c r="I654" s="152">
        <v>19.86</v>
      </c>
      <c r="J654" s="152">
        <v>3.86</v>
      </c>
    </row>
    <row r="655" spans="1:10" ht="30" customHeight="1">
      <c r="A655" s="153" t="s">
        <v>1379</v>
      </c>
      <c r="B655" s="153" t="s">
        <v>1687</v>
      </c>
      <c r="C655" s="153" t="s">
        <v>177</v>
      </c>
      <c r="D655" s="153" t="s">
        <v>1688</v>
      </c>
      <c r="E655" s="275" t="s">
        <v>1482</v>
      </c>
      <c r="F655" s="275"/>
      <c r="G655" s="153" t="s">
        <v>232</v>
      </c>
      <c r="H655" s="154">
        <v>2.5000000000000001E-2</v>
      </c>
      <c r="I655" s="155">
        <v>20.010000000000002</v>
      </c>
      <c r="J655" s="155">
        <v>0.5</v>
      </c>
    </row>
    <row r="656" spans="1:10" ht="30" customHeight="1">
      <c r="A656" s="153" t="s">
        <v>1379</v>
      </c>
      <c r="B656" s="153" t="s">
        <v>1689</v>
      </c>
      <c r="C656" s="153" t="s">
        <v>177</v>
      </c>
      <c r="D656" s="153" t="s">
        <v>1690</v>
      </c>
      <c r="E656" s="275" t="s">
        <v>1482</v>
      </c>
      <c r="F656" s="275"/>
      <c r="G656" s="153" t="s">
        <v>185</v>
      </c>
      <c r="H656" s="154">
        <v>1.9664999999999999</v>
      </c>
      <c r="I656" s="155">
        <v>0.22</v>
      </c>
      <c r="J656" s="155">
        <v>0.43</v>
      </c>
    </row>
    <row r="657" spans="1:10">
      <c r="A657" s="156"/>
      <c r="B657" s="156"/>
      <c r="C657" s="156"/>
      <c r="D657" s="156"/>
      <c r="E657" s="156" t="s">
        <v>1399</v>
      </c>
      <c r="F657" s="157">
        <v>4.87</v>
      </c>
      <c r="G657" s="156" t="s">
        <v>1400</v>
      </c>
      <c r="H657" s="157">
        <v>0</v>
      </c>
      <c r="I657" s="156" t="s">
        <v>1401</v>
      </c>
      <c r="J657" s="157">
        <v>4.87</v>
      </c>
    </row>
    <row r="658" spans="1:10" ht="30" customHeight="1">
      <c r="A658" s="156"/>
      <c r="B658" s="156"/>
      <c r="C658" s="156"/>
      <c r="D658" s="156"/>
      <c r="E658" s="156" t="s">
        <v>1402</v>
      </c>
      <c r="F658" s="157">
        <v>4.7699999999999996</v>
      </c>
      <c r="G658" s="156"/>
      <c r="H658" s="276" t="s">
        <v>1403</v>
      </c>
      <c r="I658" s="276"/>
      <c r="J658" s="157">
        <v>22.86</v>
      </c>
    </row>
    <row r="659" spans="1:10" ht="15.75">
      <c r="A659" s="144"/>
      <c r="B659" s="144"/>
      <c r="C659" s="144"/>
      <c r="D659" s="144"/>
      <c r="E659" s="144"/>
      <c r="F659" s="144"/>
      <c r="G659" s="144" t="s">
        <v>1404</v>
      </c>
      <c r="H659" s="158">
        <v>1097</v>
      </c>
      <c r="I659" s="144" t="s">
        <v>1405</v>
      </c>
      <c r="J659" s="159">
        <v>25077.42</v>
      </c>
    </row>
    <row r="660" spans="1:10" ht="15.75">
      <c r="A660" s="147"/>
      <c r="B660" s="147"/>
      <c r="C660" s="147"/>
      <c r="D660" s="147"/>
      <c r="E660" s="147"/>
      <c r="F660" s="147"/>
      <c r="G660" s="147"/>
      <c r="H660" s="147"/>
      <c r="I660" s="147"/>
      <c r="J660" s="147"/>
    </row>
    <row r="661" spans="1:10" ht="15.75" customHeight="1">
      <c r="A661" s="144" t="s">
        <v>286</v>
      </c>
      <c r="B661" s="144" t="s">
        <v>165</v>
      </c>
      <c r="C661" s="144" t="s">
        <v>1367</v>
      </c>
      <c r="D661" s="144" t="s">
        <v>1368</v>
      </c>
      <c r="E661" s="271" t="s">
        <v>1369</v>
      </c>
      <c r="F661" s="271"/>
      <c r="G661" s="144" t="s">
        <v>1370</v>
      </c>
      <c r="H661" s="144" t="s">
        <v>1371</v>
      </c>
      <c r="I661" s="144" t="s">
        <v>1372</v>
      </c>
      <c r="J661" s="144" t="s">
        <v>1373</v>
      </c>
    </row>
    <row r="662" spans="1:10" ht="31.5" customHeight="1">
      <c r="A662" s="147" t="s">
        <v>1374</v>
      </c>
      <c r="B662" s="147" t="s">
        <v>266</v>
      </c>
      <c r="C662" s="147" t="s">
        <v>177</v>
      </c>
      <c r="D662" s="147" t="s">
        <v>268</v>
      </c>
      <c r="E662" s="273" t="s">
        <v>1438</v>
      </c>
      <c r="F662" s="273"/>
      <c r="G662" s="147" t="s">
        <v>211</v>
      </c>
      <c r="H662" s="148">
        <v>1</v>
      </c>
      <c r="I662" s="149">
        <v>773.11</v>
      </c>
      <c r="J662" s="149">
        <v>773.11</v>
      </c>
    </row>
    <row r="663" spans="1:10" ht="45" customHeight="1">
      <c r="A663" s="150" t="s">
        <v>1376</v>
      </c>
      <c r="B663" s="150" t="s">
        <v>1685</v>
      </c>
      <c r="C663" s="150" t="s">
        <v>177</v>
      </c>
      <c r="D663" s="150" t="s">
        <v>1686</v>
      </c>
      <c r="E663" s="274" t="s">
        <v>1375</v>
      </c>
      <c r="F663" s="274"/>
      <c r="G663" s="150" t="s">
        <v>180</v>
      </c>
      <c r="H663" s="151">
        <v>0.6</v>
      </c>
      <c r="I663" s="152">
        <v>19.86</v>
      </c>
      <c r="J663" s="152">
        <v>11.91</v>
      </c>
    </row>
    <row r="664" spans="1:10" ht="45" customHeight="1">
      <c r="A664" s="150" t="s">
        <v>1376</v>
      </c>
      <c r="B664" s="150" t="s">
        <v>1478</v>
      </c>
      <c r="C664" s="150" t="s">
        <v>177</v>
      </c>
      <c r="D664" s="150" t="s">
        <v>1479</v>
      </c>
      <c r="E664" s="274" t="s">
        <v>1375</v>
      </c>
      <c r="F664" s="274"/>
      <c r="G664" s="150" t="s">
        <v>180</v>
      </c>
      <c r="H664" s="151">
        <v>0.6</v>
      </c>
      <c r="I664" s="152">
        <v>19.739999999999998</v>
      </c>
      <c r="J664" s="152">
        <v>11.84</v>
      </c>
    </row>
    <row r="665" spans="1:10" ht="45" customHeight="1">
      <c r="A665" s="150" t="s">
        <v>1376</v>
      </c>
      <c r="B665" s="150" t="s">
        <v>1705</v>
      </c>
      <c r="C665" s="150" t="s">
        <v>177</v>
      </c>
      <c r="D665" s="150" t="s">
        <v>1706</v>
      </c>
      <c r="E665" s="274" t="s">
        <v>1375</v>
      </c>
      <c r="F665" s="274"/>
      <c r="G665" s="150" t="s">
        <v>180</v>
      </c>
      <c r="H665" s="151">
        <v>0.6</v>
      </c>
      <c r="I665" s="152">
        <v>19.98</v>
      </c>
      <c r="J665" s="152">
        <v>11.98</v>
      </c>
    </row>
    <row r="666" spans="1:10" ht="45" customHeight="1">
      <c r="A666" s="150" t="s">
        <v>1376</v>
      </c>
      <c r="B666" s="150" t="s">
        <v>1628</v>
      </c>
      <c r="C666" s="150" t="s">
        <v>177</v>
      </c>
      <c r="D666" s="150" t="s">
        <v>1629</v>
      </c>
      <c r="E666" s="274" t="s">
        <v>1375</v>
      </c>
      <c r="F666" s="274"/>
      <c r="G666" s="150" t="s">
        <v>180</v>
      </c>
      <c r="H666" s="151">
        <v>1.6</v>
      </c>
      <c r="I666" s="152">
        <v>16.02</v>
      </c>
      <c r="J666" s="152">
        <v>25.63</v>
      </c>
    </row>
    <row r="667" spans="1:10" ht="30" customHeight="1">
      <c r="A667" s="153" t="s">
        <v>1379</v>
      </c>
      <c r="B667" s="153" t="s">
        <v>1725</v>
      </c>
      <c r="C667" s="153" t="s">
        <v>177</v>
      </c>
      <c r="D667" s="153" t="s">
        <v>1726</v>
      </c>
      <c r="E667" s="275" t="s">
        <v>1482</v>
      </c>
      <c r="F667" s="275"/>
      <c r="G667" s="153" t="s">
        <v>211</v>
      </c>
      <c r="H667" s="154">
        <v>1.05</v>
      </c>
      <c r="I667" s="155">
        <v>677.52</v>
      </c>
      <c r="J667" s="155">
        <v>711.39</v>
      </c>
    </row>
    <row r="668" spans="1:10" ht="30" customHeight="1">
      <c r="A668" s="153" t="s">
        <v>1379</v>
      </c>
      <c r="B668" s="153" t="s">
        <v>1727</v>
      </c>
      <c r="C668" s="153" t="s">
        <v>177</v>
      </c>
      <c r="D668" s="153" t="s">
        <v>1728</v>
      </c>
      <c r="E668" s="275" t="s">
        <v>1385</v>
      </c>
      <c r="F668" s="275"/>
      <c r="G668" s="153" t="s">
        <v>180</v>
      </c>
      <c r="H668" s="154">
        <v>0.3</v>
      </c>
      <c r="I668" s="155">
        <v>1.21</v>
      </c>
      <c r="J668" s="155">
        <v>0.36</v>
      </c>
    </row>
    <row r="669" spans="1:10">
      <c r="A669" s="156"/>
      <c r="B669" s="156"/>
      <c r="C669" s="156"/>
      <c r="D669" s="156"/>
      <c r="E669" s="156" t="s">
        <v>1399</v>
      </c>
      <c r="F669" s="157">
        <v>44.96</v>
      </c>
      <c r="G669" s="156" t="s">
        <v>1400</v>
      </c>
      <c r="H669" s="157">
        <v>0</v>
      </c>
      <c r="I669" s="156" t="s">
        <v>1401</v>
      </c>
      <c r="J669" s="157">
        <v>44.96</v>
      </c>
    </row>
    <row r="670" spans="1:10" ht="30" customHeight="1">
      <c r="A670" s="156"/>
      <c r="B670" s="156"/>
      <c r="C670" s="156"/>
      <c r="D670" s="156"/>
      <c r="E670" s="156" t="s">
        <v>1402</v>
      </c>
      <c r="F670" s="157">
        <v>203.86</v>
      </c>
      <c r="G670" s="156"/>
      <c r="H670" s="276" t="s">
        <v>1403</v>
      </c>
      <c r="I670" s="276"/>
      <c r="J670" s="157">
        <v>976.97</v>
      </c>
    </row>
    <row r="671" spans="1:10" ht="15.75">
      <c r="A671" s="144"/>
      <c r="B671" s="144"/>
      <c r="C671" s="144"/>
      <c r="D671" s="144"/>
      <c r="E671" s="144"/>
      <c r="F671" s="144"/>
      <c r="G671" s="144" t="s">
        <v>1404</v>
      </c>
      <c r="H671" s="158">
        <v>38.119999999999997</v>
      </c>
      <c r="I671" s="144" t="s">
        <v>1405</v>
      </c>
      <c r="J671" s="159">
        <v>37242.089999999997</v>
      </c>
    </row>
    <row r="672" spans="1:10" ht="15.75">
      <c r="A672" s="147"/>
      <c r="B672" s="147"/>
      <c r="C672" s="147"/>
      <c r="D672" s="147"/>
      <c r="E672" s="147"/>
      <c r="F672" s="147"/>
      <c r="G672" s="147"/>
      <c r="H672" s="147"/>
      <c r="I672" s="147"/>
      <c r="J672" s="147"/>
    </row>
    <row r="673" spans="1:10" ht="15.75" customHeight="1">
      <c r="A673" s="144" t="s">
        <v>287</v>
      </c>
      <c r="B673" s="144" t="s">
        <v>165</v>
      </c>
      <c r="C673" s="144" t="s">
        <v>1367</v>
      </c>
      <c r="D673" s="144" t="s">
        <v>1368</v>
      </c>
      <c r="E673" s="271" t="s">
        <v>1369</v>
      </c>
      <c r="F673" s="271"/>
      <c r="G673" s="144" t="s">
        <v>1370</v>
      </c>
      <c r="H673" s="144" t="s">
        <v>1371</v>
      </c>
      <c r="I673" s="144" t="s">
        <v>1372</v>
      </c>
      <c r="J673" s="144" t="s">
        <v>1373</v>
      </c>
    </row>
    <row r="674" spans="1:10" ht="31.5" customHeight="1">
      <c r="A674" s="147" t="s">
        <v>1374</v>
      </c>
      <c r="B674" s="147" t="s">
        <v>269</v>
      </c>
      <c r="C674" s="147" t="s">
        <v>182</v>
      </c>
      <c r="D674" s="147" t="s">
        <v>271</v>
      </c>
      <c r="E674" s="273" t="s">
        <v>1623</v>
      </c>
      <c r="F674" s="273"/>
      <c r="G674" s="147" t="s">
        <v>189</v>
      </c>
      <c r="H674" s="148">
        <v>1</v>
      </c>
      <c r="I674" s="149">
        <v>6.77</v>
      </c>
      <c r="J674" s="149">
        <v>6.77</v>
      </c>
    </row>
    <row r="675" spans="1:10" ht="31.5" customHeight="1">
      <c r="A675" s="144" t="s">
        <v>1729</v>
      </c>
      <c r="B675" s="144" t="s">
        <v>165</v>
      </c>
      <c r="C675" s="144" t="s">
        <v>1367</v>
      </c>
      <c r="D675" s="144" t="s">
        <v>1398</v>
      </c>
      <c r="E675" s="144" t="s">
        <v>170</v>
      </c>
      <c r="F675" s="271" t="s">
        <v>1730</v>
      </c>
      <c r="G675" s="271"/>
      <c r="H675" s="271"/>
      <c r="I675" s="271"/>
      <c r="J675" s="144" t="s">
        <v>1731</v>
      </c>
    </row>
    <row r="676" spans="1:10">
      <c r="A676" s="153" t="s">
        <v>1379</v>
      </c>
      <c r="B676" s="153" t="s">
        <v>1732</v>
      </c>
      <c r="C676" s="153" t="s">
        <v>273</v>
      </c>
      <c r="D676" s="153" t="s">
        <v>1733</v>
      </c>
      <c r="E676" s="154">
        <v>0.3</v>
      </c>
      <c r="F676" s="153"/>
      <c r="G676" s="153"/>
      <c r="H676" s="153"/>
      <c r="I676" s="160">
        <v>21.936299999999999</v>
      </c>
      <c r="J676" s="160">
        <v>6.5808999999999997</v>
      </c>
    </row>
    <row r="677" spans="1:10" ht="15.75" customHeight="1">
      <c r="A677" s="271"/>
      <c r="B677" s="271"/>
      <c r="C677" s="271"/>
      <c r="D677" s="271"/>
      <c r="E677" s="271"/>
      <c r="F677" s="271"/>
      <c r="G677" s="271" t="s">
        <v>1734</v>
      </c>
      <c r="H677" s="271"/>
      <c r="I677" s="271"/>
      <c r="J677" s="161">
        <v>6.5808999999999997</v>
      </c>
    </row>
    <row r="678" spans="1:10" ht="15.75" customHeight="1">
      <c r="A678" s="271"/>
      <c r="B678" s="271"/>
      <c r="C678" s="271"/>
      <c r="D678" s="271"/>
      <c r="E678" s="271"/>
      <c r="F678" s="271"/>
      <c r="G678" s="271" t="s">
        <v>1735</v>
      </c>
      <c r="H678" s="271"/>
      <c r="I678" s="271"/>
      <c r="J678" s="161">
        <v>6.5808999999999997</v>
      </c>
    </row>
    <row r="679" spans="1:10" ht="15.75" customHeight="1">
      <c r="A679" s="271"/>
      <c r="B679" s="271"/>
      <c r="C679" s="271"/>
      <c r="D679" s="271"/>
      <c r="E679" s="271"/>
      <c r="F679" s="271"/>
      <c r="G679" s="271" t="s">
        <v>1736</v>
      </c>
      <c r="H679" s="271"/>
      <c r="I679" s="271"/>
      <c r="J679" s="161">
        <v>0</v>
      </c>
    </row>
    <row r="680" spans="1:10" ht="15.75" customHeight="1">
      <c r="A680" s="271"/>
      <c r="B680" s="271"/>
      <c r="C680" s="271"/>
      <c r="D680" s="271"/>
      <c r="E680" s="271"/>
      <c r="F680" s="271"/>
      <c r="G680" s="271" t="s">
        <v>1737</v>
      </c>
      <c r="H680" s="271"/>
      <c r="I680" s="271"/>
      <c r="J680" s="161">
        <v>0</v>
      </c>
    </row>
    <row r="681" spans="1:10" ht="15.75" customHeight="1">
      <c r="A681" s="271"/>
      <c r="B681" s="271"/>
      <c r="C681" s="271"/>
      <c r="D681" s="271"/>
      <c r="E681" s="271"/>
      <c r="F681" s="271"/>
      <c r="G681" s="271" t="s">
        <v>1738</v>
      </c>
      <c r="H681" s="271"/>
      <c r="I681" s="271"/>
      <c r="J681" s="161">
        <v>1</v>
      </c>
    </row>
    <row r="682" spans="1:10" ht="15.75" customHeight="1">
      <c r="A682" s="271"/>
      <c r="B682" s="271"/>
      <c r="C682" s="271"/>
      <c r="D682" s="271"/>
      <c r="E682" s="271"/>
      <c r="F682" s="271"/>
      <c r="G682" s="271" t="s">
        <v>1739</v>
      </c>
      <c r="H682" s="271"/>
      <c r="I682" s="271"/>
      <c r="J682" s="161">
        <v>6.5808999999999997</v>
      </c>
    </row>
    <row r="683" spans="1:10" ht="31.5" customHeight="1">
      <c r="A683" s="144" t="s">
        <v>1740</v>
      </c>
      <c r="B683" s="144" t="s">
        <v>1367</v>
      </c>
      <c r="C683" s="144" t="s">
        <v>165</v>
      </c>
      <c r="D683" s="144" t="s">
        <v>1482</v>
      </c>
      <c r="E683" s="144" t="s">
        <v>170</v>
      </c>
      <c r="F683" s="144" t="s">
        <v>1741</v>
      </c>
      <c r="G683" s="271" t="s">
        <v>1742</v>
      </c>
      <c r="H683" s="271"/>
      <c r="I683" s="271"/>
      <c r="J683" s="144" t="s">
        <v>1731</v>
      </c>
    </row>
    <row r="684" spans="1:10">
      <c r="A684" s="153" t="s">
        <v>1379</v>
      </c>
      <c r="B684" s="153" t="s">
        <v>273</v>
      </c>
      <c r="C684" s="153" t="s">
        <v>1743</v>
      </c>
      <c r="D684" s="153" t="s">
        <v>1744</v>
      </c>
      <c r="E684" s="154">
        <v>1.333E-2</v>
      </c>
      <c r="F684" s="153" t="s">
        <v>1745</v>
      </c>
      <c r="G684" s="277">
        <v>13.9238</v>
      </c>
      <c r="H684" s="277"/>
      <c r="I684" s="277"/>
      <c r="J684" s="160">
        <v>0.18559999999999999</v>
      </c>
    </row>
    <row r="685" spans="1:10" ht="15.75" customHeight="1">
      <c r="A685" s="271"/>
      <c r="B685" s="271"/>
      <c r="C685" s="271"/>
      <c r="D685" s="271"/>
      <c r="E685" s="271"/>
      <c r="F685" s="271"/>
      <c r="G685" s="271" t="s">
        <v>1746</v>
      </c>
      <c r="H685" s="271"/>
      <c r="I685" s="271"/>
      <c r="J685" s="161">
        <v>0.18559999999999999</v>
      </c>
    </row>
    <row r="686" spans="1:10">
      <c r="A686" s="156"/>
      <c r="B686" s="156"/>
      <c r="C686" s="156"/>
      <c r="D686" s="156"/>
      <c r="E686" s="156" t="s">
        <v>1399</v>
      </c>
      <c r="F686" s="157">
        <v>6.5808900000000001</v>
      </c>
      <c r="G686" s="156" t="s">
        <v>1400</v>
      </c>
      <c r="H686" s="157">
        <v>0</v>
      </c>
      <c r="I686" s="156" t="s">
        <v>1401</v>
      </c>
      <c r="J686" s="157">
        <v>6.5808900000000001</v>
      </c>
    </row>
    <row r="687" spans="1:10" ht="30" customHeight="1">
      <c r="A687" s="156"/>
      <c r="B687" s="156"/>
      <c r="C687" s="156"/>
      <c r="D687" s="156"/>
      <c r="E687" s="156" t="s">
        <v>1402</v>
      </c>
      <c r="F687" s="157">
        <v>1.78</v>
      </c>
      <c r="G687" s="156"/>
      <c r="H687" s="276" t="s">
        <v>1403</v>
      </c>
      <c r="I687" s="276"/>
      <c r="J687" s="157">
        <v>8.5500000000000007</v>
      </c>
    </row>
    <row r="688" spans="1:10" ht="15.75">
      <c r="A688" s="144"/>
      <c r="B688" s="144"/>
      <c r="C688" s="144"/>
      <c r="D688" s="144"/>
      <c r="E688" s="144"/>
      <c r="F688" s="144"/>
      <c r="G688" s="144" t="s">
        <v>1404</v>
      </c>
      <c r="H688" s="158">
        <v>462.06</v>
      </c>
      <c r="I688" s="144" t="s">
        <v>1405</v>
      </c>
      <c r="J688" s="159">
        <v>3950.61</v>
      </c>
    </row>
    <row r="689" spans="1:10" ht="15.75">
      <c r="A689" s="147"/>
      <c r="B689" s="147"/>
      <c r="C689" s="147"/>
      <c r="D689" s="147"/>
      <c r="E689" s="147"/>
      <c r="F689" s="147"/>
      <c r="G689" s="147"/>
      <c r="H689" s="147"/>
      <c r="I689" s="147"/>
      <c r="J689" s="147"/>
    </row>
    <row r="690" spans="1:10" ht="15.75" customHeight="1">
      <c r="A690" s="144" t="s">
        <v>288</v>
      </c>
      <c r="B690" s="144" t="s">
        <v>165</v>
      </c>
      <c r="C690" s="144" t="s">
        <v>1367</v>
      </c>
      <c r="D690" s="144" t="s">
        <v>1368</v>
      </c>
      <c r="E690" s="271" t="s">
        <v>1369</v>
      </c>
      <c r="F690" s="271"/>
      <c r="G690" s="144" t="s">
        <v>1370</v>
      </c>
      <c r="H690" s="144" t="s">
        <v>1371</v>
      </c>
      <c r="I690" s="144" t="s">
        <v>1372</v>
      </c>
      <c r="J690" s="144" t="s">
        <v>1373</v>
      </c>
    </row>
    <row r="691" spans="1:10" ht="31.5">
      <c r="A691" s="147" t="s">
        <v>1374</v>
      </c>
      <c r="B691" s="147" t="s">
        <v>272</v>
      </c>
      <c r="C691" s="147" t="s">
        <v>273</v>
      </c>
      <c r="D691" s="147" t="s">
        <v>275</v>
      </c>
      <c r="E691" s="273"/>
      <c r="F691" s="273"/>
      <c r="G691" s="147" t="s">
        <v>276</v>
      </c>
      <c r="H691" s="148">
        <v>1</v>
      </c>
      <c r="I691" s="149">
        <v>19.47</v>
      </c>
      <c r="J691" s="149">
        <v>19.47</v>
      </c>
    </row>
    <row r="692" spans="1:10" ht="15.75" customHeight="1">
      <c r="A692" s="271" t="s">
        <v>1747</v>
      </c>
      <c r="B692" s="271" t="s">
        <v>165</v>
      </c>
      <c r="C692" s="271" t="s">
        <v>1367</v>
      </c>
      <c r="D692" s="271" t="s">
        <v>1748</v>
      </c>
      <c r="E692" s="271" t="s">
        <v>170</v>
      </c>
      <c r="F692" s="271" t="s">
        <v>1749</v>
      </c>
      <c r="G692" s="271"/>
      <c r="H692" s="271" t="s">
        <v>1750</v>
      </c>
      <c r="I692" s="271"/>
      <c r="J692" s="271" t="s">
        <v>1731</v>
      </c>
    </row>
    <row r="693" spans="1:10" ht="31.5">
      <c r="A693" s="271"/>
      <c r="B693" s="271"/>
      <c r="C693" s="271"/>
      <c r="D693" s="271"/>
      <c r="E693" s="271"/>
      <c r="F693" s="144" t="s">
        <v>1751</v>
      </c>
      <c r="G693" s="144" t="s">
        <v>1752</v>
      </c>
      <c r="H693" s="144" t="s">
        <v>1751</v>
      </c>
      <c r="I693" s="144" t="s">
        <v>1752</v>
      </c>
      <c r="J693" s="271"/>
    </row>
    <row r="694" spans="1:10">
      <c r="A694" s="153" t="s">
        <v>1379</v>
      </c>
      <c r="B694" s="153" t="s">
        <v>1753</v>
      </c>
      <c r="C694" s="153" t="s">
        <v>273</v>
      </c>
      <c r="D694" s="153" t="s">
        <v>1754</v>
      </c>
      <c r="E694" s="154">
        <v>1</v>
      </c>
      <c r="F694" s="155">
        <v>1</v>
      </c>
      <c r="G694" s="155">
        <v>0</v>
      </c>
      <c r="H694" s="160">
        <v>367.42110000000002</v>
      </c>
      <c r="I694" s="160">
        <v>123.37860000000001</v>
      </c>
      <c r="J694" s="160">
        <v>367.42110000000002</v>
      </c>
    </row>
    <row r="695" spans="1:10" ht="15.75" customHeight="1">
      <c r="A695" s="271"/>
      <c r="B695" s="271"/>
      <c r="C695" s="271"/>
      <c r="D695" s="271"/>
      <c r="E695" s="271"/>
      <c r="F695" s="271"/>
      <c r="G695" s="271" t="s">
        <v>1755</v>
      </c>
      <c r="H695" s="271"/>
      <c r="I695" s="271"/>
      <c r="J695" s="161">
        <v>367.42110000000002</v>
      </c>
    </row>
    <row r="696" spans="1:10" ht="31.5" customHeight="1">
      <c r="A696" s="144" t="s">
        <v>1729</v>
      </c>
      <c r="B696" s="144" t="s">
        <v>165</v>
      </c>
      <c r="C696" s="144" t="s">
        <v>1367</v>
      </c>
      <c r="D696" s="144" t="s">
        <v>1398</v>
      </c>
      <c r="E696" s="144" t="s">
        <v>170</v>
      </c>
      <c r="F696" s="271" t="s">
        <v>1730</v>
      </c>
      <c r="G696" s="271"/>
      <c r="H696" s="271"/>
      <c r="I696" s="271"/>
      <c r="J696" s="144" t="s">
        <v>1731</v>
      </c>
    </row>
    <row r="697" spans="1:10">
      <c r="A697" s="153" t="s">
        <v>1379</v>
      </c>
      <c r="B697" s="153" t="s">
        <v>1756</v>
      </c>
      <c r="C697" s="153" t="s">
        <v>273</v>
      </c>
      <c r="D697" s="153" t="s">
        <v>1757</v>
      </c>
      <c r="E697" s="154">
        <v>2</v>
      </c>
      <c r="F697" s="153"/>
      <c r="G697" s="153"/>
      <c r="H697" s="153"/>
      <c r="I697" s="160">
        <v>16.968699999999998</v>
      </c>
      <c r="J697" s="160">
        <v>33.937399999999997</v>
      </c>
    </row>
    <row r="698" spans="1:10" ht="15.75" customHeight="1">
      <c r="A698" s="271"/>
      <c r="B698" s="271"/>
      <c r="C698" s="271"/>
      <c r="D698" s="271"/>
      <c r="E698" s="271"/>
      <c r="F698" s="271"/>
      <c r="G698" s="271" t="s">
        <v>1734</v>
      </c>
      <c r="H698" s="271"/>
      <c r="I698" s="271"/>
      <c r="J698" s="161">
        <v>33.937399999999997</v>
      </c>
    </row>
    <row r="699" spans="1:10" ht="15.75" customHeight="1">
      <c r="A699" s="271"/>
      <c r="B699" s="271"/>
      <c r="C699" s="271"/>
      <c r="D699" s="271"/>
      <c r="E699" s="271"/>
      <c r="F699" s="271"/>
      <c r="G699" s="271" t="s">
        <v>1758</v>
      </c>
      <c r="H699" s="271"/>
      <c r="I699" s="271"/>
      <c r="J699" s="161">
        <v>0</v>
      </c>
    </row>
    <row r="700" spans="1:10" ht="15.75" customHeight="1">
      <c r="A700" s="271"/>
      <c r="B700" s="271"/>
      <c r="C700" s="271"/>
      <c r="D700" s="271"/>
      <c r="E700" s="271"/>
      <c r="F700" s="271"/>
      <c r="G700" s="271" t="s">
        <v>1735</v>
      </c>
      <c r="H700" s="271"/>
      <c r="I700" s="271"/>
      <c r="J700" s="161">
        <v>401.35849999999999</v>
      </c>
    </row>
    <row r="701" spans="1:10" ht="15.75" customHeight="1">
      <c r="A701" s="271"/>
      <c r="B701" s="271"/>
      <c r="C701" s="271"/>
      <c r="D701" s="271"/>
      <c r="E701" s="271"/>
      <c r="F701" s="271"/>
      <c r="G701" s="271" t="s">
        <v>1736</v>
      </c>
      <c r="H701" s="271"/>
      <c r="I701" s="271"/>
      <c r="J701" s="161">
        <v>0</v>
      </c>
    </row>
    <row r="702" spans="1:10" ht="15.75" customHeight="1">
      <c r="A702" s="271"/>
      <c r="B702" s="271"/>
      <c r="C702" s="271"/>
      <c r="D702" s="271"/>
      <c r="E702" s="271"/>
      <c r="F702" s="271"/>
      <c r="G702" s="271" t="s">
        <v>1737</v>
      </c>
      <c r="H702" s="271"/>
      <c r="I702" s="271"/>
      <c r="J702" s="161">
        <v>0</v>
      </c>
    </row>
    <row r="703" spans="1:10" ht="15.75" customHeight="1">
      <c r="A703" s="271"/>
      <c r="B703" s="271"/>
      <c r="C703" s="271"/>
      <c r="D703" s="271"/>
      <c r="E703" s="271"/>
      <c r="F703" s="271"/>
      <c r="G703" s="271" t="s">
        <v>1738</v>
      </c>
      <c r="H703" s="271"/>
      <c r="I703" s="271"/>
      <c r="J703" s="161">
        <v>20.61</v>
      </c>
    </row>
    <row r="704" spans="1:10" ht="15.75" customHeight="1">
      <c r="A704" s="271"/>
      <c r="B704" s="271"/>
      <c r="C704" s="271"/>
      <c r="D704" s="271"/>
      <c r="E704" s="271"/>
      <c r="F704" s="271"/>
      <c r="G704" s="271" t="s">
        <v>1739</v>
      </c>
      <c r="H704" s="271"/>
      <c r="I704" s="271"/>
      <c r="J704" s="161">
        <v>19.474</v>
      </c>
    </row>
    <row r="705" spans="1:10">
      <c r="A705" s="156"/>
      <c r="B705" s="156"/>
      <c r="C705" s="156"/>
      <c r="D705" s="156"/>
      <c r="E705" s="156" t="s">
        <v>1399</v>
      </c>
      <c r="F705" s="157">
        <v>1.6466472999999999</v>
      </c>
      <c r="G705" s="156" t="s">
        <v>1400</v>
      </c>
      <c r="H705" s="157">
        <v>0</v>
      </c>
      <c r="I705" s="156" t="s">
        <v>1401</v>
      </c>
      <c r="J705" s="157">
        <v>1.6466472999999999</v>
      </c>
    </row>
    <row r="706" spans="1:10" ht="30" customHeight="1">
      <c r="A706" s="156"/>
      <c r="B706" s="156"/>
      <c r="C706" s="156"/>
      <c r="D706" s="156"/>
      <c r="E706" s="156" t="s">
        <v>1402</v>
      </c>
      <c r="F706" s="157">
        <v>5.13</v>
      </c>
      <c r="G706" s="156"/>
      <c r="H706" s="276" t="s">
        <v>1403</v>
      </c>
      <c r="I706" s="276"/>
      <c r="J706" s="157">
        <v>24.6</v>
      </c>
    </row>
    <row r="707" spans="1:10" ht="15.75">
      <c r="A707" s="144"/>
      <c r="B707" s="144"/>
      <c r="C707" s="144"/>
      <c r="D707" s="144"/>
      <c r="E707" s="144"/>
      <c r="F707" s="144"/>
      <c r="G707" s="144" t="s">
        <v>1404</v>
      </c>
      <c r="H707" s="158">
        <v>91.48</v>
      </c>
      <c r="I707" s="144" t="s">
        <v>1405</v>
      </c>
      <c r="J707" s="159">
        <v>2250.4</v>
      </c>
    </row>
    <row r="708" spans="1:10" ht="15.75">
      <c r="A708" s="147"/>
      <c r="B708" s="147"/>
      <c r="C708" s="147"/>
      <c r="D708" s="147"/>
      <c r="E708" s="147"/>
      <c r="F708" s="147"/>
      <c r="G708" s="147"/>
      <c r="H708" s="147"/>
      <c r="I708" s="147"/>
      <c r="J708" s="147"/>
    </row>
    <row r="709" spans="1:10" ht="15.75" customHeight="1">
      <c r="A709" s="144" t="s">
        <v>289</v>
      </c>
      <c r="B709" s="144" t="s">
        <v>165</v>
      </c>
      <c r="C709" s="144" t="s">
        <v>1367</v>
      </c>
      <c r="D709" s="144" t="s">
        <v>1368</v>
      </c>
      <c r="E709" s="271" t="s">
        <v>1369</v>
      </c>
      <c r="F709" s="271"/>
      <c r="G709" s="144" t="s">
        <v>1370</v>
      </c>
      <c r="H709" s="144" t="s">
        <v>1371</v>
      </c>
      <c r="I709" s="144" t="s">
        <v>1372</v>
      </c>
      <c r="J709" s="144" t="s">
        <v>1373</v>
      </c>
    </row>
    <row r="710" spans="1:10" ht="31.5">
      <c r="A710" s="147" t="s">
        <v>1374</v>
      </c>
      <c r="B710" s="147" t="s">
        <v>277</v>
      </c>
      <c r="C710" s="147" t="s">
        <v>273</v>
      </c>
      <c r="D710" s="147" t="s">
        <v>279</v>
      </c>
      <c r="E710" s="273"/>
      <c r="F710" s="273"/>
      <c r="G710" s="147" t="s">
        <v>280</v>
      </c>
      <c r="H710" s="148">
        <v>1</v>
      </c>
      <c r="I710" s="149">
        <v>1.3</v>
      </c>
      <c r="J710" s="149">
        <v>1.3</v>
      </c>
    </row>
    <row r="711" spans="1:10" ht="15.75" customHeight="1">
      <c r="A711" s="271" t="s">
        <v>1747</v>
      </c>
      <c r="B711" s="271" t="s">
        <v>165</v>
      </c>
      <c r="C711" s="271" t="s">
        <v>1367</v>
      </c>
      <c r="D711" s="271" t="s">
        <v>1748</v>
      </c>
      <c r="E711" s="271" t="s">
        <v>170</v>
      </c>
      <c r="F711" s="271" t="s">
        <v>1749</v>
      </c>
      <c r="G711" s="271"/>
      <c r="H711" s="271" t="s">
        <v>1750</v>
      </c>
      <c r="I711" s="271"/>
      <c r="J711" s="271" t="s">
        <v>1731</v>
      </c>
    </row>
    <row r="712" spans="1:10" ht="31.5">
      <c r="A712" s="271"/>
      <c r="B712" s="271"/>
      <c r="C712" s="271"/>
      <c r="D712" s="271"/>
      <c r="E712" s="271"/>
      <c r="F712" s="144" t="s">
        <v>1751</v>
      </c>
      <c r="G712" s="144" t="s">
        <v>1752</v>
      </c>
      <c r="H712" s="144" t="s">
        <v>1751</v>
      </c>
      <c r="I712" s="144" t="s">
        <v>1752</v>
      </c>
      <c r="J712" s="271"/>
    </row>
    <row r="713" spans="1:10">
      <c r="A713" s="153" t="s">
        <v>1379</v>
      </c>
      <c r="B713" s="153" t="s">
        <v>1753</v>
      </c>
      <c r="C713" s="153" t="s">
        <v>273</v>
      </c>
      <c r="D713" s="153" t="s">
        <v>1754</v>
      </c>
      <c r="E713" s="154">
        <v>1</v>
      </c>
      <c r="F713" s="155">
        <v>1</v>
      </c>
      <c r="G713" s="155">
        <v>0</v>
      </c>
      <c r="H713" s="160">
        <v>367.42110000000002</v>
      </c>
      <c r="I713" s="160">
        <v>123.37860000000001</v>
      </c>
      <c r="J713" s="160">
        <v>367.42110000000002</v>
      </c>
    </row>
    <row r="714" spans="1:10" ht="15.75" customHeight="1">
      <c r="A714" s="271"/>
      <c r="B714" s="271"/>
      <c r="C714" s="271"/>
      <c r="D714" s="271"/>
      <c r="E714" s="271"/>
      <c r="F714" s="271"/>
      <c r="G714" s="271" t="s">
        <v>1755</v>
      </c>
      <c r="H714" s="271"/>
      <c r="I714" s="271"/>
      <c r="J714" s="161">
        <v>367.42110000000002</v>
      </c>
    </row>
    <row r="715" spans="1:10" ht="15.75" customHeight="1">
      <c r="A715" s="271"/>
      <c r="B715" s="271"/>
      <c r="C715" s="271"/>
      <c r="D715" s="271"/>
      <c r="E715" s="271"/>
      <c r="F715" s="271"/>
      <c r="G715" s="271" t="s">
        <v>1735</v>
      </c>
      <c r="H715" s="271"/>
      <c r="I715" s="271"/>
      <c r="J715" s="161">
        <v>367.42110000000002</v>
      </c>
    </row>
    <row r="716" spans="1:10" ht="15.75" customHeight="1">
      <c r="A716" s="271"/>
      <c r="B716" s="271"/>
      <c r="C716" s="271"/>
      <c r="D716" s="271"/>
      <c r="E716" s="271"/>
      <c r="F716" s="271"/>
      <c r="G716" s="271" t="s">
        <v>1736</v>
      </c>
      <c r="H716" s="271"/>
      <c r="I716" s="271"/>
      <c r="J716" s="161">
        <v>0</v>
      </c>
    </row>
    <row r="717" spans="1:10" ht="15.75" customHeight="1">
      <c r="A717" s="271"/>
      <c r="B717" s="271"/>
      <c r="C717" s="271"/>
      <c r="D717" s="271"/>
      <c r="E717" s="271"/>
      <c r="F717" s="271"/>
      <c r="G717" s="271" t="s">
        <v>1737</v>
      </c>
      <c r="H717" s="271"/>
      <c r="I717" s="271"/>
      <c r="J717" s="161">
        <v>0</v>
      </c>
    </row>
    <row r="718" spans="1:10" ht="15.75" customHeight="1">
      <c r="A718" s="271"/>
      <c r="B718" s="271"/>
      <c r="C718" s="271"/>
      <c r="D718" s="271"/>
      <c r="E718" s="271"/>
      <c r="F718" s="271"/>
      <c r="G718" s="271" t="s">
        <v>1738</v>
      </c>
      <c r="H718" s="271"/>
      <c r="I718" s="271"/>
      <c r="J718" s="161">
        <v>281.87</v>
      </c>
    </row>
    <row r="719" spans="1:10" ht="15.75" customHeight="1">
      <c r="A719" s="271"/>
      <c r="B719" s="271"/>
      <c r="C719" s="271"/>
      <c r="D719" s="271"/>
      <c r="E719" s="271"/>
      <c r="F719" s="271"/>
      <c r="G719" s="271" t="s">
        <v>1739</v>
      </c>
      <c r="H719" s="271"/>
      <c r="I719" s="271"/>
      <c r="J719" s="161">
        <v>1.3035000000000001</v>
      </c>
    </row>
    <row r="720" spans="1:10">
      <c r="A720" s="156"/>
      <c r="B720" s="156"/>
      <c r="C720" s="156"/>
      <c r="D720" s="156"/>
      <c r="E720" s="156" t="s">
        <v>1399</v>
      </c>
      <c r="F720" s="157">
        <v>0</v>
      </c>
      <c r="G720" s="156" t="s">
        <v>1400</v>
      </c>
      <c r="H720" s="157">
        <v>0</v>
      </c>
      <c r="I720" s="156" t="s">
        <v>1401</v>
      </c>
      <c r="J720" s="157">
        <v>0</v>
      </c>
    </row>
    <row r="721" spans="1:10" ht="30" customHeight="1">
      <c r="A721" s="156"/>
      <c r="B721" s="156"/>
      <c r="C721" s="156"/>
      <c r="D721" s="156"/>
      <c r="E721" s="156" t="s">
        <v>1402</v>
      </c>
      <c r="F721" s="157">
        <v>0.34</v>
      </c>
      <c r="G721" s="156"/>
      <c r="H721" s="276" t="s">
        <v>1403</v>
      </c>
      <c r="I721" s="276"/>
      <c r="J721" s="157">
        <v>1.64</v>
      </c>
    </row>
    <row r="722" spans="1:10" ht="15.75">
      <c r="A722" s="144"/>
      <c r="B722" s="144"/>
      <c r="C722" s="144"/>
      <c r="D722" s="144"/>
      <c r="E722" s="144"/>
      <c r="F722" s="144"/>
      <c r="G722" s="144" t="s">
        <v>1404</v>
      </c>
      <c r="H722" s="158">
        <v>2744.4</v>
      </c>
      <c r="I722" s="144" t="s">
        <v>1405</v>
      </c>
      <c r="J722" s="159">
        <v>4500.8100000000004</v>
      </c>
    </row>
    <row r="723" spans="1:10" ht="15.75">
      <c r="A723" s="147"/>
      <c r="B723" s="147"/>
      <c r="C723" s="147"/>
      <c r="D723" s="147"/>
      <c r="E723" s="147"/>
      <c r="F723" s="147"/>
      <c r="G723" s="147"/>
      <c r="H723" s="147"/>
      <c r="I723" s="147"/>
      <c r="J723" s="147"/>
    </row>
    <row r="724" spans="1:10" ht="15.75">
      <c r="A724" s="145" t="s">
        <v>35</v>
      </c>
      <c r="B724" s="145"/>
      <c r="C724" s="145"/>
      <c r="D724" s="145" t="s">
        <v>36</v>
      </c>
      <c r="E724" s="145"/>
      <c r="F724" s="272"/>
      <c r="G724" s="272"/>
      <c r="H724" s="145"/>
      <c r="I724" s="145"/>
      <c r="J724" s="146">
        <v>127114.66</v>
      </c>
    </row>
    <row r="725" spans="1:10" ht="15.75" customHeight="1">
      <c r="A725" s="144" t="s">
        <v>290</v>
      </c>
      <c r="B725" s="144" t="s">
        <v>165</v>
      </c>
      <c r="C725" s="144" t="s">
        <v>1367</v>
      </c>
      <c r="D725" s="144" t="s">
        <v>1368</v>
      </c>
      <c r="E725" s="271" t="s">
        <v>1369</v>
      </c>
      <c r="F725" s="271"/>
      <c r="G725" s="144" t="s">
        <v>1370</v>
      </c>
      <c r="H725" s="144" t="s">
        <v>1371</v>
      </c>
      <c r="I725" s="144" t="s">
        <v>1372</v>
      </c>
      <c r="J725" s="144" t="s">
        <v>1373</v>
      </c>
    </row>
    <row r="726" spans="1:10" ht="31.5" customHeight="1">
      <c r="A726" s="147" t="s">
        <v>1374</v>
      </c>
      <c r="B726" s="147" t="s">
        <v>229</v>
      </c>
      <c r="C726" s="147" t="s">
        <v>177</v>
      </c>
      <c r="D726" s="147" t="s">
        <v>231</v>
      </c>
      <c r="E726" s="273" t="s">
        <v>1438</v>
      </c>
      <c r="F726" s="273"/>
      <c r="G726" s="147" t="s">
        <v>232</v>
      </c>
      <c r="H726" s="148">
        <v>1</v>
      </c>
      <c r="I726" s="149">
        <v>17.27</v>
      </c>
      <c r="J726" s="149">
        <v>17.27</v>
      </c>
    </row>
    <row r="727" spans="1:10" ht="45" customHeight="1">
      <c r="A727" s="150" t="s">
        <v>1376</v>
      </c>
      <c r="B727" s="150" t="s">
        <v>1681</v>
      </c>
      <c r="C727" s="150" t="s">
        <v>177</v>
      </c>
      <c r="D727" s="150" t="s">
        <v>1682</v>
      </c>
      <c r="E727" s="274" t="s">
        <v>1438</v>
      </c>
      <c r="F727" s="274"/>
      <c r="G727" s="150" t="s">
        <v>232</v>
      </c>
      <c r="H727" s="151">
        <v>1</v>
      </c>
      <c r="I727" s="152">
        <v>12.74</v>
      </c>
      <c r="J727" s="152">
        <v>12.74</v>
      </c>
    </row>
    <row r="728" spans="1:10" ht="45" customHeight="1">
      <c r="A728" s="150" t="s">
        <v>1376</v>
      </c>
      <c r="B728" s="150" t="s">
        <v>1683</v>
      </c>
      <c r="C728" s="150" t="s">
        <v>177</v>
      </c>
      <c r="D728" s="150" t="s">
        <v>1684</v>
      </c>
      <c r="E728" s="274" t="s">
        <v>1375</v>
      </c>
      <c r="F728" s="274"/>
      <c r="G728" s="150" t="s">
        <v>180</v>
      </c>
      <c r="H728" s="151">
        <v>4.9000000000000002E-2</v>
      </c>
      <c r="I728" s="152">
        <v>16.03</v>
      </c>
      <c r="J728" s="152">
        <v>0.78</v>
      </c>
    </row>
    <row r="729" spans="1:10" ht="45" customHeight="1">
      <c r="A729" s="150" t="s">
        <v>1376</v>
      </c>
      <c r="B729" s="150" t="s">
        <v>1685</v>
      </c>
      <c r="C729" s="150" t="s">
        <v>177</v>
      </c>
      <c r="D729" s="150" t="s">
        <v>1686</v>
      </c>
      <c r="E729" s="274" t="s">
        <v>1375</v>
      </c>
      <c r="F729" s="274"/>
      <c r="G729" s="150" t="s">
        <v>180</v>
      </c>
      <c r="H729" s="151">
        <v>0.151</v>
      </c>
      <c r="I729" s="152">
        <v>19.86</v>
      </c>
      <c r="J729" s="152">
        <v>2.99</v>
      </c>
    </row>
    <row r="730" spans="1:10" ht="30" customHeight="1">
      <c r="A730" s="153" t="s">
        <v>1379</v>
      </c>
      <c r="B730" s="153" t="s">
        <v>1687</v>
      </c>
      <c r="C730" s="153" t="s">
        <v>177</v>
      </c>
      <c r="D730" s="153" t="s">
        <v>1688</v>
      </c>
      <c r="E730" s="275" t="s">
        <v>1482</v>
      </c>
      <c r="F730" s="275"/>
      <c r="G730" s="153" t="s">
        <v>232</v>
      </c>
      <c r="H730" s="154">
        <v>2.5000000000000001E-2</v>
      </c>
      <c r="I730" s="155">
        <v>20.010000000000002</v>
      </c>
      <c r="J730" s="155">
        <v>0.5</v>
      </c>
    </row>
    <row r="731" spans="1:10" ht="30" customHeight="1">
      <c r="A731" s="153" t="s">
        <v>1379</v>
      </c>
      <c r="B731" s="153" t="s">
        <v>1689</v>
      </c>
      <c r="C731" s="153" t="s">
        <v>177</v>
      </c>
      <c r="D731" s="153" t="s">
        <v>1690</v>
      </c>
      <c r="E731" s="275" t="s">
        <v>1482</v>
      </c>
      <c r="F731" s="275"/>
      <c r="G731" s="153" t="s">
        <v>185</v>
      </c>
      <c r="H731" s="154">
        <v>1.19</v>
      </c>
      <c r="I731" s="155">
        <v>0.22</v>
      </c>
      <c r="J731" s="155">
        <v>0.26</v>
      </c>
    </row>
    <row r="732" spans="1:10">
      <c r="A732" s="156"/>
      <c r="B732" s="156"/>
      <c r="C732" s="156"/>
      <c r="D732" s="156"/>
      <c r="E732" s="156" t="s">
        <v>1399</v>
      </c>
      <c r="F732" s="157">
        <v>3.47</v>
      </c>
      <c r="G732" s="156" t="s">
        <v>1400</v>
      </c>
      <c r="H732" s="157">
        <v>0</v>
      </c>
      <c r="I732" s="156" t="s">
        <v>1401</v>
      </c>
      <c r="J732" s="157">
        <v>3.47</v>
      </c>
    </row>
    <row r="733" spans="1:10" ht="30" customHeight="1">
      <c r="A733" s="156"/>
      <c r="B733" s="156"/>
      <c r="C733" s="156"/>
      <c r="D733" s="156"/>
      <c r="E733" s="156" t="s">
        <v>1402</v>
      </c>
      <c r="F733" s="157">
        <v>4.55</v>
      </c>
      <c r="G733" s="156"/>
      <c r="H733" s="276" t="s">
        <v>1403</v>
      </c>
      <c r="I733" s="276"/>
      <c r="J733" s="157">
        <v>21.82</v>
      </c>
    </row>
    <row r="734" spans="1:10" ht="15.75">
      <c r="A734" s="144"/>
      <c r="B734" s="144"/>
      <c r="C734" s="144"/>
      <c r="D734" s="144"/>
      <c r="E734" s="144"/>
      <c r="F734" s="144"/>
      <c r="G734" s="144" t="s">
        <v>1404</v>
      </c>
      <c r="H734" s="158">
        <v>100.5</v>
      </c>
      <c r="I734" s="144" t="s">
        <v>1405</v>
      </c>
      <c r="J734" s="159">
        <v>2192.91</v>
      </c>
    </row>
    <row r="735" spans="1:10" ht="15.75">
      <c r="A735" s="147"/>
      <c r="B735" s="147"/>
      <c r="C735" s="147"/>
      <c r="D735" s="147"/>
      <c r="E735" s="147"/>
      <c r="F735" s="147"/>
      <c r="G735" s="147"/>
      <c r="H735" s="147"/>
      <c r="I735" s="147"/>
      <c r="J735" s="147"/>
    </row>
    <row r="736" spans="1:10" ht="15.75" customHeight="1">
      <c r="A736" s="144" t="s">
        <v>291</v>
      </c>
      <c r="B736" s="144" t="s">
        <v>165</v>
      </c>
      <c r="C736" s="144" t="s">
        <v>1367</v>
      </c>
      <c r="D736" s="144" t="s">
        <v>1368</v>
      </c>
      <c r="E736" s="271" t="s">
        <v>1369</v>
      </c>
      <c r="F736" s="271"/>
      <c r="G736" s="144" t="s">
        <v>1370</v>
      </c>
      <c r="H736" s="144" t="s">
        <v>1371</v>
      </c>
      <c r="I736" s="144" t="s">
        <v>1372</v>
      </c>
      <c r="J736" s="144" t="s">
        <v>1373</v>
      </c>
    </row>
    <row r="737" spans="1:10" ht="31.5" customHeight="1">
      <c r="A737" s="147" t="s">
        <v>1374</v>
      </c>
      <c r="B737" s="147" t="s">
        <v>233</v>
      </c>
      <c r="C737" s="147" t="s">
        <v>177</v>
      </c>
      <c r="D737" s="147" t="s">
        <v>235</v>
      </c>
      <c r="E737" s="273" t="s">
        <v>1438</v>
      </c>
      <c r="F737" s="273"/>
      <c r="G737" s="147" t="s">
        <v>232</v>
      </c>
      <c r="H737" s="148">
        <v>1</v>
      </c>
      <c r="I737" s="149">
        <v>16.36</v>
      </c>
      <c r="J737" s="149">
        <v>16.36</v>
      </c>
    </row>
    <row r="738" spans="1:10" ht="45" customHeight="1">
      <c r="A738" s="150" t="s">
        <v>1376</v>
      </c>
      <c r="B738" s="150" t="s">
        <v>1691</v>
      </c>
      <c r="C738" s="150" t="s">
        <v>177</v>
      </c>
      <c r="D738" s="150" t="s">
        <v>1692</v>
      </c>
      <c r="E738" s="274" t="s">
        <v>1438</v>
      </c>
      <c r="F738" s="274"/>
      <c r="G738" s="150" t="s">
        <v>232</v>
      </c>
      <c r="H738" s="151">
        <v>1</v>
      </c>
      <c r="I738" s="152">
        <v>12.82</v>
      </c>
      <c r="J738" s="152">
        <v>12.82</v>
      </c>
    </row>
    <row r="739" spans="1:10" ht="45" customHeight="1">
      <c r="A739" s="150" t="s">
        <v>1376</v>
      </c>
      <c r="B739" s="150" t="s">
        <v>1683</v>
      </c>
      <c r="C739" s="150" t="s">
        <v>177</v>
      </c>
      <c r="D739" s="150" t="s">
        <v>1684</v>
      </c>
      <c r="E739" s="274" t="s">
        <v>1375</v>
      </c>
      <c r="F739" s="274"/>
      <c r="G739" s="150" t="s">
        <v>180</v>
      </c>
      <c r="H739" s="151">
        <v>3.7499999999999999E-2</v>
      </c>
      <c r="I739" s="152">
        <v>16.03</v>
      </c>
      <c r="J739" s="152">
        <v>0.6</v>
      </c>
    </row>
    <row r="740" spans="1:10" ht="45" customHeight="1">
      <c r="A740" s="150" t="s">
        <v>1376</v>
      </c>
      <c r="B740" s="150" t="s">
        <v>1685</v>
      </c>
      <c r="C740" s="150" t="s">
        <v>177</v>
      </c>
      <c r="D740" s="150" t="s">
        <v>1686</v>
      </c>
      <c r="E740" s="274" t="s">
        <v>1375</v>
      </c>
      <c r="F740" s="274"/>
      <c r="G740" s="150" t="s">
        <v>180</v>
      </c>
      <c r="H740" s="151">
        <v>0.11550000000000001</v>
      </c>
      <c r="I740" s="152">
        <v>19.86</v>
      </c>
      <c r="J740" s="152">
        <v>2.29</v>
      </c>
    </row>
    <row r="741" spans="1:10" ht="30" customHeight="1">
      <c r="A741" s="153" t="s">
        <v>1379</v>
      </c>
      <c r="B741" s="153" t="s">
        <v>1687</v>
      </c>
      <c r="C741" s="153" t="s">
        <v>177</v>
      </c>
      <c r="D741" s="153" t="s">
        <v>1688</v>
      </c>
      <c r="E741" s="275" t="s">
        <v>1482</v>
      </c>
      <c r="F741" s="275"/>
      <c r="G741" s="153" t="s">
        <v>232</v>
      </c>
      <c r="H741" s="154">
        <v>2.5000000000000001E-2</v>
      </c>
      <c r="I741" s="155">
        <v>20.010000000000002</v>
      </c>
      <c r="J741" s="155">
        <v>0.5</v>
      </c>
    </row>
    <row r="742" spans="1:10" ht="30" customHeight="1">
      <c r="A742" s="153" t="s">
        <v>1379</v>
      </c>
      <c r="B742" s="153" t="s">
        <v>1689</v>
      </c>
      <c r="C742" s="153" t="s">
        <v>177</v>
      </c>
      <c r="D742" s="153" t="s">
        <v>1690</v>
      </c>
      <c r="E742" s="275" t="s">
        <v>1482</v>
      </c>
      <c r="F742" s="275"/>
      <c r="G742" s="153" t="s">
        <v>185</v>
      </c>
      <c r="H742" s="154">
        <v>0.72399999999999998</v>
      </c>
      <c r="I742" s="155">
        <v>0.22</v>
      </c>
      <c r="J742" s="155">
        <v>0.15</v>
      </c>
    </row>
    <row r="743" spans="1:10">
      <c r="A743" s="156"/>
      <c r="B743" s="156"/>
      <c r="C743" s="156"/>
      <c r="D743" s="156"/>
      <c r="E743" s="156" t="s">
        <v>1399</v>
      </c>
      <c r="F743" s="157">
        <v>2.4900000000000002</v>
      </c>
      <c r="G743" s="156" t="s">
        <v>1400</v>
      </c>
      <c r="H743" s="157">
        <v>0</v>
      </c>
      <c r="I743" s="156" t="s">
        <v>1401</v>
      </c>
      <c r="J743" s="157">
        <v>2.4900000000000002</v>
      </c>
    </row>
    <row r="744" spans="1:10" ht="30" customHeight="1">
      <c r="A744" s="156"/>
      <c r="B744" s="156"/>
      <c r="C744" s="156"/>
      <c r="D744" s="156"/>
      <c r="E744" s="156" t="s">
        <v>1402</v>
      </c>
      <c r="F744" s="157">
        <v>4.3099999999999996</v>
      </c>
      <c r="G744" s="156"/>
      <c r="H744" s="276" t="s">
        <v>1403</v>
      </c>
      <c r="I744" s="276"/>
      <c r="J744" s="157">
        <v>20.67</v>
      </c>
    </row>
    <row r="745" spans="1:10" ht="15.75">
      <c r="A745" s="144"/>
      <c r="B745" s="144"/>
      <c r="C745" s="144"/>
      <c r="D745" s="144"/>
      <c r="E745" s="144"/>
      <c r="F745" s="144"/>
      <c r="G745" s="144" t="s">
        <v>1404</v>
      </c>
      <c r="H745" s="158">
        <v>1449.5</v>
      </c>
      <c r="I745" s="144" t="s">
        <v>1405</v>
      </c>
      <c r="J745" s="159">
        <v>29961.16</v>
      </c>
    </row>
    <row r="746" spans="1:10" ht="15.75">
      <c r="A746" s="147"/>
      <c r="B746" s="147"/>
      <c r="C746" s="147"/>
      <c r="D746" s="147"/>
      <c r="E746" s="147"/>
      <c r="F746" s="147"/>
      <c r="G746" s="147"/>
      <c r="H746" s="147"/>
      <c r="I746" s="147"/>
      <c r="J746" s="147"/>
    </row>
    <row r="747" spans="1:10" ht="15.75" customHeight="1">
      <c r="A747" s="144" t="s">
        <v>292</v>
      </c>
      <c r="B747" s="144" t="s">
        <v>165</v>
      </c>
      <c r="C747" s="144" t="s">
        <v>1367</v>
      </c>
      <c r="D747" s="144" t="s">
        <v>1368</v>
      </c>
      <c r="E747" s="271" t="s">
        <v>1369</v>
      </c>
      <c r="F747" s="271"/>
      <c r="G747" s="144" t="s">
        <v>1370</v>
      </c>
      <c r="H747" s="144" t="s">
        <v>1371</v>
      </c>
      <c r="I747" s="144" t="s">
        <v>1372</v>
      </c>
      <c r="J747" s="144" t="s">
        <v>1373</v>
      </c>
    </row>
    <row r="748" spans="1:10" ht="31.5" customHeight="1">
      <c r="A748" s="147" t="s">
        <v>1374</v>
      </c>
      <c r="B748" s="147" t="s">
        <v>236</v>
      </c>
      <c r="C748" s="147" t="s">
        <v>177</v>
      </c>
      <c r="D748" s="147" t="s">
        <v>238</v>
      </c>
      <c r="E748" s="273" t="s">
        <v>1438</v>
      </c>
      <c r="F748" s="273"/>
      <c r="G748" s="147" t="s">
        <v>232</v>
      </c>
      <c r="H748" s="148">
        <v>1</v>
      </c>
      <c r="I748" s="149">
        <v>14.7</v>
      </c>
      <c r="J748" s="149">
        <v>14.7</v>
      </c>
    </row>
    <row r="749" spans="1:10" ht="45" customHeight="1">
      <c r="A749" s="150" t="s">
        <v>1376</v>
      </c>
      <c r="B749" s="150" t="s">
        <v>1693</v>
      </c>
      <c r="C749" s="150" t="s">
        <v>177</v>
      </c>
      <c r="D749" s="150" t="s">
        <v>1694</v>
      </c>
      <c r="E749" s="274" t="s">
        <v>1438</v>
      </c>
      <c r="F749" s="274"/>
      <c r="G749" s="150" t="s">
        <v>232</v>
      </c>
      <c r="H749" s="151">
        <v>1</v>
      </c>
      <c r="I749" s="152">
        <v>11.88</v>
      </c>
      <c r="J749" s="152">
        <v>11.88</v>
      </c>
    </row>
    <row r="750" spans="1:10" ht="45" customHeight="1">
      <c r="A750" s="150" t="s">
        <v>1376</v>
      </c>
      <c r="B750" s="150" t="s">
        <v>1683</v>
      </c>
      <c r="C750" s="150" t="s">
        <v>177</v>
      </c>
      <c r="D750" s="150" t="s">
        <v>1684</v>
      </c>
      <c r="E750" s="274" t="s">
        <v>1375</v>
      </c>
      <c r="F750" s="274"/>
      <c r="G750" s="150" t="s">
        <v>180</v>
      </c>
      <c r="H750" s="151">
        <v>2.9000000000000001E-2</v>
      </c>
      <c r="I750" s="152">
        <v>16.03</v>
      </c>
      <c r="J750" s="152">
        <v>0.46</v>
      </c>
    </row>
    <row r="751" spans="1:10" ht="45" customHeight="1">
      <c r="A751" s="150" t="s">
        <v>1376</v>
      </c>
      <c r="B751" s="150" t="s">
        <v>1685</v>
      </c>
      <c r="C751" s="150" t="s">
        <v>177</v>
      </c>
      <c r="D751" s="150" t="s">
        <v>1686</v>
      </c>
      <c r="E751" s="274" t="s">
        <v>1375</v>
      </c>
      <c r="F751" s="274"/>
      <c r="G751" s="150" t="s">
        <v>180</v>
      </c>
      <c r="H751" s="151">
        <v>8.8999999999999996E-2</v>
      </c>
      <c r="I751" s="152">
        <v>19.86</v>
      </c>
      <c r="J751" s="152">
        <v>1.76</v>
      </c>
    </row>
    <row r="752" spans="1:10" ht="30" customHeight="1">
      <c r="A752" s="153" t="s">
        <v>1379</v>
      </c>
      <c r="B752" s="153" t="s">
        <v>1687</v>
      </c>
      <c r="C752" s="153" t="s">
        <v>177</v>
      </c>
      <c r="D752" s="153" t="s">
        <v>1688</v>
      </c>
      <c r="E752" s="275" t="s">
        <v>1482</v>
      </c>
      <c r="F752" s="275"/>
      <c r="G752" s="153" t="s">
        <v>232</v>
      </c>
      <c r="H752" s="154">
        <v>2.5000000000000001E-2</v>
      </c>
      <c r="I752" s="155">
        <v>20.010000000000002</v>
      </c>
      <c r="J752" s="155">
        <v>0.5</v>
      </c>
    </row>
    <row r="753" spans="1:10" ht="30" customHeight="1">
      <c r="A753" s="153" t="s">
        <v>1379</v>
      </c>
      <c r="B753" s="153" t="s">
        <v>1689</v>
      </c>
      <c r="C753" s="153" t="s">
        <v>177</v>
      </c>
      <c r="D753" s="153" t="s">
        <v>1690</v>
      </c>
      <c r="E753" s="275" t="s">
        <v>1482</v>
      </c>
      <c r="F753" s="275"/>
      <c r="G753" s="153" t="s">
        <v>185</v>
      </c>
      <c r="H753" s="154">
        <v>0.46550000000000002</v>
      </c>
      <c r="I753" s="155">
        <v>0.22</v>
      </c>
      <c r="J753" s="155">
        <v>0.1</v>
      </c>
    </row>
    <row r="754" spans="1:10">
      <c r="A754" s="156"/>
      <c r="B754" s="156"/>
      <c r="C754" s="156"/>
      <c r="D754" s="156"/>
      <c r="E754" s="156" t="s">
        <v>1399</v>
      </c>
      <c r="F754" s="157">
        <v>1.85</v>
      </c>
      <c r="G754" s="156" t="s">
        <v>1400</v>
      </c>
      <c r="H754" s="157">
        <v>0</v>
      </c>
      <c r="I754" s="156" t="s">
        <v>1401</v>
      </c>
      <c r="J754" s="157">
        <v>1.85</v>
      </c>
    </row>
    <row r="755" spans="1:10" ht="30" customHeight="1">
      <c r="A755" s="156"/>
      <c r="B755" s="156"/>
      <c r="C755" s="156"/>
      <c r="D755" s="156"/>
      <c r="E755" s="156" t="s">
        <v>1402</v>
      </c>
      <c r="F755" s="157">
        <v>3.87</v>
      </c>
      <c r="G755" s="156"/>
      <c r="H755" s="276" t="s">
        <v>1403</v>
      </c>
      <c r="I755" s="276"/>
      <c r="J755" s="157">
        <v>18.57</v>
      </c>
    </row>
    <row r="756" spans="1:10" ht="15.75">
      <c r="A756" s="144"/>
      <c r="B756" s="144"/>
      <c r="C756" s="144"/>
      <c r="D756" s="144"/>
      <c r="E756" s="144"/>
      <c r="F756" s="144"/>
      <c r="G756" s="144" t="s">
        <v>1404</v>
      </c>
      <c r="H756" s="158">
        <v>234.4</v>
      </c>
      <c r="I756" s="144" t="s">
        <v>1405</v>
      </c>
      <c r="J756" s="159">
        <v>4352.8</v>
      </c>
    </row>
    <row r="757" spans="1:10" ht="15.75">
      <c r="A757" s="147"/>
      <c r="B757" s="147"/>
      <c r="C757" s="147"/>
      <c r="D757" s="147"/>
      <c r="E757" s="147"/>
      <c r="F757" s="147"/>
      <c r="G757" s="147"/>
      <c r="H757" s="147"/>
      <c r="I757" s="147"/>
      <c r="J757" s="147"/>
    </row>
    <row r="758" spans="1:10" ht="15.75" customHeight="1">
      <c r="A758" s="144" t="s">
        <v>293</v>
      </c>
      <c r="B758" s="144" t="s">
        <v>165</v>
      </c>
      <c r="C758" s="144" t="s">
        <v>1367</v>
      </c>
      <c r="D758" s="144" t="s">
        <v>1368</v>
      </c>
      <c r="E758" s="271" t="s">
        <v>1369</v>
      </c>
      <c r="F758" s="271"/>
      <c r="G758" s="144" t="s">
        <v>1370</v>
      </c>
      <c r="H758" s="144" t="s">
        <v>1371</v>
      </c>
      <c r="I758" s="144" t="s">
        <v>1372</v>
      </c>
      <c r="J758" s="144" t="s">
        <v>1373</v>
      </c>
    </row>
    <row r="759" spans="1:10" ht="31.5" customHeight="1">
      <c r="A759" s="147" t="s">
        <v>1374</v>
      </c>
      <c r="B759" s="147" t="s">
        <v>239</v>
      </c>
      <c r="C759" s="147" t="s">
        <v>177</v>
      </c>
      <c r="D759" s="147" t="s">
        <v>241</v>
      </c>
      <c r="E759" s="273" t="s">
        <v>1438</v>
      </c>
      <c r="F759" s="273"/>
      <c r="G759" s="147" t="s">
        <v>232</v>
      </c>
      <c r="H759" s="148">
        <v>1</v>
      </c>
      <c r="I759" s="149">
        <v>12.46</v>
      </c>
      <c r="J759" s="149">
        <v>12.46</v>
      </c>
    </row>
    <row r="760" spans="1:10" ht="45" customHeight="1">
      <c r="A760" s="150" t="s">
        <v>1376</v>
      </c>
      <c r="B760" s="150" t="s">
        <v>1695</v>
      </c>
      <c r="C760" s="150" t="s">
        <v>177</v>
      </c>
      <c r="D760" s="150" t="s">
        <v>1696</v>
      </c>
      <c r="E760" s="274" t="s">
        <v>1438</v>
      </c>
      <c r="F760" s="274"/>
      <c r="G760" s="150" t="s">
        <v>232</v>
      </c>
      <c r="H760" s="151">
        <v>1</v>
      </c>
      <c r="I760" s="152">
        <v>10.199999999999999</v>
      </c>
      <c r="J760" s="152">
        <v>10.199999999999999</v>
      </c>
    </row>
    <row r="761" spans="1:10" ht="45" customHeight="1">
      <c r="A761" s="150" t="s">
        <v>1376</v>
      </c>
      <c r="B761" s="150" t="s">
        <v>1683</v>
      </c>
      <c r="C761" s="150" t="s">
        <v>177</v>
      </c>
      <c r="D761" s="150" t="s">
        <v>1684</v>
      </c>
      <c r="E761" s="274" t="s">
        <v>1375</v>
      </c>
      <c r="F761" s="274"/>
      <c r="G761" s="150" t="s">
        <v>180</v>
      </c>
      <c r="H761" s="151">
        <v>2.1999999999999999E-2</v>
      </c>
      <c r="I761" s="152">
        <v>16.03</v>
      </c>
      <c r="J761" s="152">
        <v>0.35</v>
      </c>
    </row>
    <row r="762" spans="1:10" ht="45" customHeight="1">
      <c r="A762" s="150" t="s">
        <v>1376</v>
      </c>
      <c r="B762" s="150" t="s">
        <v>1685</v>
      </c>
      <c r="C762" s="150" t="s">
        <v>177</v>
      </c>
      <c r="D762" s="150" t="s">
        <v>1686</v>
      </c>
      <c r="E762" s="274" t="s">
        <v>1375</v>
      </c>
      <c r="F762" s="274"/>
      <c r="G762" s="150" t="s">
        <v>180</v>
      </c>
      <c r="H762" s="151">
        <v>6.8000000000000005E-2</v>
      </c>
      <c r="I762" s="152">
        <v>19.86</v>
      </c>
      <c r="J762" s="152">
        <v>1.35</v>
      </c>
    </row>
    <row r="763" spans="1:10" ht="30" customHeight="1">
      <c r="A763" s="153" t="s">
        <v>1379</v>
      </c>
      <c r="B763" s="153" t="s">
        <v>1687</v>
      </c>
      <c r="C763" s="153" t="s">
        <v>177</v>
      </c>
      <c r="D763" s="153" t="s">
        <v>1688</v>
      </c>
      <c r="E763" s="275" t="s">
        <v>1482</v>
      </c>
      <c r="F763" s="275"/>
      <c r="G763" s="153" t="s">
        <v>232</v>
      </c>
      <c r="H763" s="154">
        <v>2.5000000000000001E-2</v>
      </c>
      <c r="I763" s="155">
        <v>20.010000000000002</v>
      </c>
      <c r="J763" s="155">
        <v>0.5</v>
      </c>
    </row>
    <row r="764" spans="1:10" ht="30" customHeight="1">
      <c r="A764" s="153" t="s">
        <v>1379</v>
      </c>
      <c r="B764" s="153" t="s">
        <v>1689</v>
      </c>
      <c r="C764" s="153" t="s">
        <v>177</v>
      </c>
      <c r="D764" s="153" t="s">
        <v>1690</v>
      </c>
      <c r="E764" s="275" t="s">
        <v>1482</v>
      </c>
      <c r="F764" s="275"/>
      <c r="G764" s="153" t="s">
        <v>185</v>
      </c>
      <c r="H764" s="154">
        <v>0.30599999999999999</v>
      </c>
      <c r="I764" s="155">
        <v>0.22</v>
      </c>
      <c r="J764" s="155">
        <v>0.06</v>
      </c>
    </row>
    <row r="765" spans="1:10">
      <c r="A765" s="156"/>
      <c r="B765" s="156"/>
      <c r="C765" s="156"/>
      <c r="D765" s="156"/>
      <c r="E765" s="156" t="s">
        <v>1399</v>
      </c>
      <c r="F765" s="157">
        <v>1.36</v>
      </c>
      <c r="G765" s="156" t="s">
        <v>1400</v>
      </c>
      <c r="H765" s="157">
        <v>0</v>
      </c>
      <c r="I765" s="156" t="s">
        <v>1401</v>
      </c>
      <c r="J765" s="157">
        <v>1.36</v>
      </c>
    </row>
    <row r="766" spans="1:10" ht="30" customHeight="1">
      <c r="A766" s="156"/>
      <c r="B766" s="156"/>
      <c r="C766" s="156"/>
      <c r="D766" s="156"/>
      <c r="E766" s="156" t="s">
        <v>1402</v>
      </c>
      <c r="F766" s="157">
        <v>3.28</v>
      </c>
      <c r="G766" s="156"/>
      <c r="H766" s="276" t="s">
        <v>1403</v>
      </c>
      <c r="I766" s="276"/>
      <c r="J766" s="157">
        <v>15.74</v>
      </c>
    </row>
    <row r="767" spans="1:10" ht="15.75">
      <c r="A767" s="144"/>
      <c r="B767" s="144"/>
      <c r="C767" s="144"/>
      <c r="D767" s="144"/>
      <c r="E767" s="144"/>
      <c r="F767" s="144"/>
      <c r="G767" s="144" t="s">
        <v>1404</v>
      </c>
      <c r="H767" s="158">
        <v>139.5</v>
      </c>
      <c r="I767" s="144" t="s">
        <v>1405</v>
      </c>
      <c r="J767" s="159">
        <v>2195.73</v>
      </c>
    </row>
    <row r="768" spans="1:10" ht="15.75">
      <c r="A768" s="147"/>
      <c r="B768" s="147"/>
      <c r="C768" s="147"/>
      <c r="D768" s="147"/>
      <c r="E768" s="147"/>
      <c r="F768" s="147"/>
      <c r="G768" s="147"/>
      <c r="H768" s="147"/>
      <c r="I768" s="147"/>
      <c r="J768" s="147"/>
    </row>
    <row r="769" spans="1:10" ht="15.75" customHeight="1">
      <c r="A769" s="144" t="s">
        <v>294</v>
      </c>
      <c r="B769" s="144" t="s">
        <v>165</v>
      </c>
      <c r="C769" s="144" t="s">
        <v>1367</v>
      </c>
      <c r="D769" s="144" t="s">
        <v>1368</v>
      </c>
      <c r="E769" s="271" t="s">
        <v>1369</v>
      </c>
      <c r="F769" s="271"/>
      <c r="G769" s="144" t="s">
        <v>1370</v>
      </c>
      <c r="H769" s="144" t="s">
        <v>1371</v>
      </c>
      <c r="I769" s="144" t="s">
        <v>1372</v>
      </c>
      <c r="J769" s="144" t="s">
        <v>1373</v>
      </c>
    </row>
    <row r="770" spans="1:10" ht="31.5" customHeight="1">
      <c r="A770" s="147" t="s">
        <v>1374</v>
      </c>
      <c r="B770" s="147" t="s">
        <v>245</v>
      </c>
      <c r="C770" s="147" t="s">
        <v>177</v>
      </c>
      <c r="D770" s="147" t="s">
        <v>247</v>
      </c>
      <c r="E770" s="273" t="s">
        <v>1438</v>
      </c>
      <c r="F770" s="273"/>
      <c r="G770" s="147" t="s">
        <v>232</v>
      </c>
      <c r="H770" s="148">
        <v>1</v>
      </c>
      <c r="I770" s="149">
        <v>18.09</v>
      </c>
      <c r="J770" s="149">
        <v>18.09</v>
      </c>
    </row>
    <row r="771" spans="1:10" ht="45" customHeight="1">
      <c r="A771" s="150" t="s">
        <v>1376</v>
      </c>
      <c r="B771" s="150" t="s">
        <v>1699</v>
      </c>
      <c r="C771" s="150" t="s">
        <v>177</v>
      </c>
      <c r="D771" s="150" t="s">
        <v>1700</v>
      </c>
      <c r="E771" s="274" t="s">
        <v>1438</v>
      </c>
      <c r="F771" s="274"/>
      <c r="G771" s="150" t="s">
        <v>232</v>
      </c>
      <c r="H771" s="151">
        <v>1</v>
      </c>
      <c r="I771" s="152">
        <v>12.29</v>
      </c>
      <c r="J771" s="152">
        <v>12.29</v>
      </c>
    </row>
    <row r="772" spans="1:10" ht="45" customHeight="1">
      <c r="A772" s="150" t="s">
        <v>1376</v>
      </c>
      <c r="B772" s="150" t="s">
        <v>1683</v>
      </c>
      <c r="C772" s="150" t="s">
        <v>177</v>
      </c>
      <c r="D772" s="150" t="s">
        <v>1684</v>
      </c>
      <c r="E772" s="274" t="s">
        <v>1375</v>
      </c>
      <c r="F772" s="274"/>
      <c r="G772" s="150" t="s">
        <v>180</v>
      </c>
      <c r="H772" s="151">
        <v>6.3500000000000001E-2</v>
      </c>
      <c r="I772" s="152">
        <v>16.03</v>
      </c>
      <c r="J772" s="152">
        <v>1.01</v>
      </c>
    </row>
    <row r="773" spans="1:10" ht="45" customHeight="1">
      <c r="A773" s="150" t="s">
        <v>1376</v>
      </c>
      <c r="B773" s="150" t="s">
        <v>1685</v>
      </c>
      <c r="C773" s="150" t="s">
        <v>177</v>
      </c>
      <c r="D773" s="150" t="s">
        <v>1686</v>
      </c>
      <c r="E773" s="274" t="s">
        <v>1375</v>
      </c>
      <c r="F773" s="274"/>
      <c r="G773" s="150" t="s">
        <v>180</v>
      </c>
      <c r="H773" s="151">
        <v>0.19450000000000001</v>
      </c>
      <c r="I773" s="152">
        <v>19.86</v>
      </c>
      <c r="J773" s="152">
        <v>3.86</v>
      </c>
    </row>
    <row r="774" spans="1:10" ht="30" customHeight="1">
      <c r="A774" s="153" t="s">
        <v>1379</v>
      </c>
      <c r="B774" s="153" t="s">
        <v>1687</v>
      </c>
      <c r="C774" s="153" t="s">
        <v>177</v>
      </c>
      <c r="D774" s="153" t="s">
        <v>1688</v>
      </c>
      <c r="E774" s="275" t="s">
        <v>1482</v>
      </c>
      <c r="F774" s="275"/>
      <c r="G774" s="153" t="s">
        <v>232</v>
      </c>
      <c r="H774" s="154">
        <v>2.5000000000000001E-2</v>
      </c>
      <c r="I774" s="155">
        <v>20.010000000000002</v>
      </c>
      <c r="J774" s="155">
        <v>0.5</v>
      </c>
    </row>
    <row r="775" spans="1:10" ht="30" customHeight="1">
      <c r="A775" s="153" t="s">
        <v>1379</v>
      </c>
      <c r="B775" s="153" t="s">
        <v>1689</v>
      </c>
      <c r="C775" s="153" t="s">
        <v>177</v>
      </c>
      <c r="D775" s="153" t="s">
        <v>1690</v>
      </c>
      <c r="E775" s="275" t="s">
        <v>1482</v>
      </c>
      <c r="F775" s="275"/>
      <c r="G775" s="153" t="s">
        <v>185</v>
      </c>
      <c r="H775" s="154">
        <v>1.9664999999999999</v>
      </c>
      <c r="I775" s="155">
        <v>0.22</v>
      </c>
      <c r="J775" s="155">
        <v>0.43</v>
      </c>
    </row>
    <row r="776" spans="1:10">
      <c r="A776" s="156"/>
      <c r="B776" s="156"/>
      <c r="C776" s="156"/>
      <c r="D776" s="156"/>
      <c r="E776" s="156" t="s">
        <v>1399</v>
      </c>
      <c r="F776" s="157">
        <v>4.87</v>
      </c>
      <c r="G776" s="156" t="s">
        <v>1400</v>
      </c>
      <c r="H776" s="157">
        <v>0</v>
      </c>
      <c r="I776" s="156" t="s">
        <v>1401</v>
      </c>
      <c r="J776" s="157">
        <v>4.87</v>
      </c>
    </row>
    <row r="777" spans="1:10" ht="30" customHeight="1">
      <c r="A777" s="156"/>
      <c r="B777" s="156"/>
      <c r="C777" s="156"/>
      <c r="D777" s="156"/>
      <c r="E777" s="156" t="s">
        <v>1402</v>
      </c>
      <c r="F777" s="157">
        <v>4.7699999999999996</v>
      </c>
      <c r="G777" s="156"/>
      <c r="H777" s="276" t="s">
        <v>1403</v>
      </c>
      <c r="I777" s="276"/>
      <c r="J777" s="157">
        <v>22.86</v>
      </c>
    </row>
    <row r="778" spans="1:10" ht="15.75">
      <c r="A778" s="144"/>
      <c r="B778" s="144"/>
      <c r="C778" s="144"/>
      <c r="D778" s="144"/>
      <c r="E778" s="144"/>
      <c r="F778" s="144"/>
      <c r="G778" s="144" t="s">
        <v>1404</v>
      </c>
      <c r="H778" s="158">
        <v>1108.9000000000001</v>
      </c>
      <c r="I778" s="144" t="s">
        <v>1405</v>
      </c>
      <c r="J778" s="159">
        <v>25349.45</v>
      </c>
    </row>
    <row r="779" spans="1:10" ht="15.75">
      <c r="A779" s="147"/>
      <c r="B779" s="147"/>
      <c r="C779" s="147"/>
      <c r="D779" s="147"/>
      <c r="E779" s="147"/>
      <c r="F779" s="147"/>
      <c r="G779" s="147"/>
      <c r="H779" s="147"/>
      <c r="I779" s="147"/>
      <c r="J779" s="147"/>
    </row>
    <row r="780" spans="1:10" ht="15.75" customHeight="1">
      <c r="A780" s="144" t="s">
        <v>295</v>
      </c>
      <c r="B780" s="144" t="s">
        <v>165</v>
      </c>
      <c r="C780" s="144" t="s">
        <v>1367</v>
      </c>
      <c r="D780" s="144" t="s">
        <v>1368</v>
      </c>
      <c r="E780" s="271" t="s">
        <v>1369</v>
      </c>
      <c r="F780" s="271"/>
      <c r="G780" s="144" t="s">
        <v>1370</v>
      </c>
      <c r="H780" s="144" t="s">
        <v>1371</v>
      </c>
      <c r="I780" s="144" t="s">
        <v>1372</v>
      </c>
      <c r="J780" s="144" t="s">
        <v>1373</v>
      </c>
    </row>
    <row r="781" spans="1:10" ht="31.5" customHeight="1">
      <c r="A781" s="147" t="s">
        <v>1374</v>
      </c>
      <c r="B781" s="147" t="s">
        <v>266</v>
      </c>
      <c r="C781" s="147" t="s">
        <v>177</v>
      </c>
      <c r="D781" s="147" t="s">
        <v>268</v>
      </c>
      <c r="E781" s="273" t="s">
        <v>1438</v>
      </c>
      <c r="F781" s="273"/>
      <c r="G781" s="147" t="s">
        <v>211</v>
      </c>
      <c r="H781" s="148">
        <v>1</v>
      </c>
      <c r="I781" s="149">
        <v>773.11</v>
      </c>
      <c r="J781" s="149">
        <v>773.11</v>
      </c>
    </row>
    <row r="782" spans="1:10" ht="45" customHeight="1">
      <c r="A782" s="150" t="s">
        <v>1376</v>
      </c>
      <c r="B782" s="150" t="s">
        <v>1685</v>
      </c>
      <c r="C782" s="150" t="s">
        <v>177</v>
      </c>
      <c r="D782" s="150" t="s">
        <v>1686</v>
      </c>
      <c r="E782" s="274" t="s">
        <v>1375</v>
      </c>
      <c r="F782" s="274"/>
      <c r="G782" s="150" t="s">
        <v>180</v>
      </c>
      <c r="H782" s="151">
        <v>0.6</v>
      </c>
      <c r="I782" s="152">
        <v>19.86</v>
      </c>
      <c r="J782" s="152">
        <v>11.91</v>
      </c>
    </row>
    <row r="783" spans="1:10" ht="45" customHeight="1">
      <c r="A783" s="150" t="s">
        <v>1376</v>
      </c>
      <c r="B783" s="150" t="s">
        <v>1478</v>
      </c>
      <c r="C783" s="150" t="s">
        <v>177</v>
      </c>
      <c r="D783" s="150" t="s">
        <v>1479</v>
      </c>
      <c r="E783" s="274" t="s">
        <v>1375</v>
      </c>
      <c r="F783" s="274"/>
      <c r="G783" s="150" t="s">
        <v>180</v>
      </c>
      <c r="H783" s="151">
        <v>0.6</v>
      </c>
      <c r="I783" s="152">
        <v>19.739999999999998</v>
      </c>
      <c r="J783" s="152">
        <v>11.84</v>
      </c>
    </row>
    <row r="784" spans="1:10" ht="45" customHeight="1">
      <c r="A784" s="150" t="s">
        <v>1376</v>
      </c>
      <c r="B784" s="150" t="s">
        <v>1705</v>
      </c>
      <c r="C784" s="150" t="s">
        <v>177</v>
      </c>
      <c r="D784" s="150" t="s">
        <v>1706</v>
      </c>
      <c r="E784" s="274" t="s">
        <v>1375</v>
      </c>
      <c r="F784" s="274"/>
      <c r="G784" s="150" t="s">
        <v>180</v>
      </c>
      <c r="H784" s="151">
        <v>0.6</v>
      </c>
      <c r="I784" s="152">
        <v>19.98</v>
      </c>
      <c r="J784" s="152">
        <v>11.98</v>
      </c>
    </row>
    <row r="785" spans="1:10" ht="45" customHeight="1">
      <c r="A785" s="150" t="s">
        <v>1376</v>
      </c>
      <c r="B785" s="150" t="s">
        <v>1628</v>
      </c>
      <c r="C785" s="150" t="s">
        <v>177</v>
      </c>
      <c r="D785" s="150" t="s">
        <v>1629</v>
      </c>
      <c r="E785" s="274" t="s">
        <v>1375</v>
      </c>
      <c r="F785" s="274"/>
      <c r="G785" s="150" t="s">
        <v>180</v>
      </c>
      <c r="H785" s="151">
        <v>1.6</v>
      </c>
      <c r="I785" s="152">
        <v>16.02</v>
      </c>
      <c r="J785" s="152">
        <v>25.63</v>
      </c>
    </row>
    <row r="786" spans="1:10" ht="30" customHeight="1">
      <c r="A786" s="153" t="s">
        <v>1379</v>
      </c>
      <c r="B786" s="153" t="s">
        <v>1725</v>
      </c>
      <c r="C786" s="153" t="s">
        <v>177</v>
      </c>
      <c r="D786" s="153" t="s">
        <v>1726</v>
      </c>
      <c r="E786" s="275" t="s">
        <v>1482</v>
      </c>
      <c r="F786" s="275"/>
      <c r="G786" s="153" t="s">
        <v>211</v>
      </c>
      <c r="H786" s="154">
        <v>1.05</v>
      </c>
      <c r="I786" s="155">
        <v>677.52</v>
      </c>
      <c r="J786" s="155">
        <v>711.39</v>
      </c>
    </row>
    <row r="787" spans="1:10" ht="30" customHeight="1">
      <c r="A787" s="153" t="s">
        <v>1379</v>
      </c>
      <c r="B787" s="153" t="s">
        <v>1727</v>
      </c>
      <c r="C787" s="153" t="s">
        <v>177</v>
      </c>
      <c r="D787" s="153" t="s">
        <v>1728</v>
      </c>
      <c r="E787" s="275" t="s">
        <v>1385</v>
      </c>
      <c r="F787" s="275"/>
      <c r="G787" s="153" t="s">
        <v>180</v>
      </c>
      <c r="H787" s="154">
        <v>0.3</v>
      </c>
      <c r="I787" s="155">
        <v>1.21</v>
      </c>
      <c r="J787" s="155">
        <v>0.36</v>
      </c>
    </row>
    <row r="788" spans="1:10">
      <c r="A788" s="156"/>
      <c r="B788" s="156"/>
      <c r="C788" s="156"/>
      <c r="D788" s="156"/>
      <c r="E788" s="156" t="s">
        <v>1399</v>
      </c>
      <c r="F788" s="157">
        <v>44.96</v>
      </c>
      <c r="G788" s="156" t="s">
        <v>1400</v>
      </c>
      <c r="H788" s="157">
        <v>0</v>
      </c>
      <c r="I788" s="156" t="s">
        <v>1401</v>
      </c>
      <c r="J788" s="157">
        <v>44.96</v>
      </c>
    </row>
    <row r="789" spans="1:10" ht="30" customHeight="1">
      <c r="A789" s="156"/>
      <c r="B789" s="156"/>
      <c r="C789" s="156"/>
      <c r="D789" s="156"/>
      <c r="E789" s="156" t="s">
        <v>1402</v>
      </c>
      <c r="F789" s="157">
        <v>203.86</v>
      </c>
      <c r="G789" s="156"/>
      <c r="H789" s="276" t="s">
        <v>1403</v>
      </c>
      <c r="I789" s="276"/>
      <c r="J789" s="157">
        <v>976.97</v>
      </c>
    </row>
    <row r="790" spans="1:10" ht="15.75">
      <c r="A790" s="144"/>
      <c r="B790" s="144"/>
      <c r="C790" s="144"/>
      <c r="D790" s="144"/>
      <c r="E790" s="144"/>
      <c r="F790" s="144"/>
      <c r="G790" s="144" t="s">
        <v>1404</v>
      </c>
      <c r="H790" s="158">
        <v>50.14</v>
      </c>
      <c r="I790" s="144" t="s">
        <v>1405</v>
      </c>
      <c r="J790" s="159">
        <v>48985.27</v>
      </c>
    </row>
    <row r="791" spans="1:10" ht="15.75">
      <c r="A791" s="147"/>
      <c r="B791" s="147"/>
      <c r="C791" s="147"/>
      <c r="D791" s="147"/>
      <c r="E791" s="147"/>
      <c r="F791" s="147"/>
      <c r="G791" s="147"/>
      <c r="H791" s="147"/>
      <c r="I791" s="147"/>
      <c r="J791" s="147"/>
    </row>
    <row r="792" spans="1:10" ht="15.75" customHeight="1">
      <c r="A792" s="144" t="s">
        <v>296</v>
      </c>
      <c r="B792" s="144" t="s">
        <v>165</v>
      </c>
      <c r="C792" s="144" t="s">
        <v>1367</v>
      </c>
      <c r="D792" s="144" t="s">
        <v>1368</v>
      </c>
      <c r="E792" s="271" t="s">
        <v>1369</v>
      </c>
      <c r="F792" s="271"/>
      <c r="G792" s="144" t="s">
        <v>1370</v>
      </c>
      <c r="H792" s="144" t="s">
        <v>1371</v>
      </c>
      <c r="I792" s="144" t="s">
        <v>1372</v>
      </c>
      <c r="J792" s="144" t="s">
        <v>1373</v>
      </c>
    </row>
    <row r="793" spans="1:10" ht="31.5" customHeight="1">
      <c r="A793" s="147" t="s">
        <v>1374</v>
      </c>
      <c r="B793" s="147" t="s">
        <v>269</v>
      </c>
      <c r="C793" s="147" t="s">
        <v>182</v>
      </c>
      <c r="D793" s="147" t="s">
        <v>271</v>
      </c>
      <c r="E793" s="273" t="s">
        <v>1623</v>
      </c>
      <c r="F793" s="273"/>
      <c r="G793" s="147" t="s">
        <v>189</v>
      </c>
      <c r="H793" s="148">
        <v>1</v>
      </c>
      <c r="I793" s="149">
        <v>6.77</v>
      </c>
      <c r="J793" s="149">
        <v>6.77</v>
      </c>
    </row>
    <row r="794" spans="1:10" ht="31.5" customHeight="1">
      <c r="A794" s="144" t="s">
        <v>1729</v>
      </c>
      <c r="B794" s="144" t="s">
        <v>165</v>
      </c>
      <c r="C794" s="144" t="s">
        <v>1367</v>
      </c>
      <c r="D794" s="144" t="s">
        <v>1398</v>
      </c>
      <c r="E794" s="144" t="s">
        <v>170</v>
      </c>
      <c r="F794" s="271" t="s">
        <v>1730</v>
      </c>
      <c r="G794" s="271"/>
      <c r="H794" s="271"/>
      <c r="I794" s="271"/>
      <c r="J794" s="144" t="s">
        <v>1731</v>
      </c>
    </row>
    <row r="795" spans="1:10">
      <c r="A795" s="153" t="s">
        <v>1379</v>
      </c>
      <c r="B795" s="153" t="s">
        <v>1732</v>
      </c>
      <c r="C795" s="153" t="s">
        <v>273</v>
      </c>
      <c r="D795" s="153" t="s">
        <v>1733</v>
      </c>
      <c r="E795" s="154">
        <v>0.3</v>
      </c>
      <c r="F795" s="153"/>
      <c r="G795" s="153"/>
      <c r="H795" s="153"/>
      <c r="I795" s="160">
        <v>21.936299999999999</v>
      </c>
      <c r="J795" s="160">
        <v>6.5808999999999997</v>
      </c>
    </row>
    <row r="796" spans="1:10" ht="15.75" customHeight="1">
      <c r="A796" s="271"/>
      <c r="B796" s="271"/>
      <c r="C796" s="271"/>
      <c r="D796" s="271"/>
      <c r="E796" s="271"/>
      <c r="F796" s="271"/>
      <c r="G796" s="271" t="s">
        <v>1734</v>
      </c>
      <c r="H796" s="271"/>
      <c r="I796" s="271"/>
      <c r="J796" s="161">
        <v>6.5808999999999997</v>
      </c>
    </row>
    <row r="797" spans="1:10" ht="15.75" customHeight="1">
      <c r="A797" s="271"/>
      <c r="B797" s="271"/>
      <c r="C797" s="271"/>
      <c r="D797" s="271"/>
      <c r="E797" s="271"/>
      <c r="F797" s="271"/>
      <c r="G797" s="271" t="s">
        <v>1735</v>
      </c>
      <c r="H797" s="271"/>
      <c r="I797" s="271"/>
      <c r="J797" s="161">
        <v>6.5808999999999997</v>
      </c>
    </row>
    <row r="798" spans="1:10" ht="15.75" customHeight="1">
      <c r="A798" s="271"/>
      <c r="B798" s="271"/>
      <c r="C798" s="271"/>
      <c r="D798" s="271"/>
      <c r="E798" s="271"/>
      <c r="F798" s="271"/>
      <c r="G798" s="271" t="s">
        <v>1736</v>
      </c>
      <c r="H798" s="271"/>
      <c r="I798" s="271"/>
      <c r="J798" s="161">
        <v>0</v>
      </c>
    </row>
    <row r="799" spans="1:10" ht="15.75" customHeight="1">
      <c r="A799" s="271"/>
      <c r="B799" s="271"/>
      <c r="C799" s="271"/>
      <c r="D799" s="271"/>
      <c r="E799" s="271"/>
      <c r="F799" s="271"/>
      <c r="G799" s="271" t="s">
        <v>1737</v>
      </c>
      <c r="H799" s="271"/>
      <c r="I799" s="271"/>
      <c r="J799" s="161">
        <v>0</v>
      </c>
    </row>
    <row r="800" spans="1:10" ht="15.75" customHeight="1">
      <c r="A800" s="271"/>
      <c r="B800" s="271"/>
      <c r="C800" s="271"/>
      <c r="D800" s="271"/>
      <c r="E800" s="271"/>
      <c r="F800" s="271"/>
      <c r="G800" s="271" t="s">
        <v>1738</v>
      </c>
      <c r="H800" s="271"/>
      <c r="I800" s="271"/>
      <c r="J800" s="161">
        <v>1</v>
      </c>
    </row>
    <row r="801" spans="1:10" ht="15.75" customHeight="1">
      <c r="A801" s="271"/>
      <c r="B801" s="271"/>
      <c r="C801" s="271"/>
      <c r="D801" s="271"/>
      <c r="E801" s="271"/>
      <c r="F801" s="271"/>
      <c r="G801" s="271" t="s">
        <v>1739</v>
      </c>
      <c r="H801" s="271"/>
      <c r="I801" s="271"/>
      <c r="J801" s="161">
        <v>6.5808999999999997</v>
      </c>
    </row>
    <row r="802" spans="1:10" ht="31.5" customHeight="1">
      <c r="A802" s="144" t="s">
        <v>1740</v>
      </c>
      <c r="B802" s="144" t="s">
        <v>1367</v>
      </c>
      <c r="C802" s="144" t="s">
        <v>165</v>
      </c>
      <c r="D802" s="144" t="s">
        <v>1482</v>
      </c>
      <c r="E802" s="144" t="s">
        <v>170</v>
      </c>
      <c r="F802" s="144" t="s">
        <v>1741</v>
      </c>
      <c r="G802" s="271" t="s">
        <v>1742</v>
      </c>
      <c r="H802" s="271"/>
      <c r="I802" s="271"/>
      <c r="J802" s="144" t="s">
        <v>1731</v>
      </c>
    </row>
    <row r="803" spans="1:10">
      <c r="A803" s="153" t="s">
        <v>1379</v>
      </c>
      <c r="B803" s="153" t="s">
        <v>273</v>
      </c>
      <c r="C803" s="153" t="s">
        <v>1743</v>
      </c>
      <c r="D803" s="153" t="s">
        <v>1744</v>
      </c>
      <c r="E803" s="154">
        <v>1.333E-2</v>
      </c>
      <c r="F803" s="153" t="s">
        <v>1745</v>
      </c>
      <c r="G803" s="277">
        <v>13.9238</v>
      </c>
      <c r="H803" s="277"/>
      <c r="I803" s="277"/>
      <c r="J803" s="160">
        <v>0.18559999999999999</v>
      </c>
    </row>
    <row r="804" spans="1:10" ht="15.75" customHeight="1">
      <c r="A804" s="271"/>
      <c r="B804" s="271"/>
      <c r="C804" s="271"/>
      <c r="D804" s="271"/>
      <c r="E804" s="271"/>
      <c r="F804" s="271"/>
      <c r="G804" s="271" t="s">
        <v>1746</v>
      </c>
      <c r="H804" s="271"/>
      <c r="I804" s="271"/>
      <c r="J804" s="161">
        <v>0.18559999999999999</v>
      </c>
    </row>
    <row r="805" spans="1:10">
      <c r="A805" s="156"/>
      <c r="B805" s="156"/>
      <c r="C805" s="156"/>
      <c r="D805" s="156"/>
      <c r="E805" s="156" t="s">
        <v>1399</v>
      </c>
      <c r="F805" s="157">
        <v>6.5808900000000001</v>
      </c>
      <c r="G805" s="156" t="s">
        <v>1400</v>
      </c>
      <c r="H805" s="157">
        <v>0</v>
      </c>
      <c r="I805" s="156" t="s">
        <v>1401</v>
      </c>
      <c r="J805" s="157">
        <v>6.5808900000000001</v>
      </c>
    </row>
    <row r="806" spans="1:10" ht="30" customHeight="1">
      <c r="A806" s="156"/>
      <c r="B806" s="156"/>
      <c r="C806" s="156"/>
      <c r="D806" s="156"/>
      <c r="E806" s="156" t="s">
        <v>1402</v>
      </c>
      <c r="F806" s="157">
        <v>1.78</v>
      </c>
      <c r="G806" s="156"/>
      <c r="H806" s="276" t="s">
        <v>1403</v>
      </c>
      <c r="I806" s="276"/>
      <c r="J806" s="157">
        <v>8.5500000000000007</v>
      </c>
    </row>
    <row r="807" spans="1:10" ht="15.75">
      <c r="A807" s="144"/>
      <c r="B807" s="144"/>
      <c r="C807" s="144"/>
      <c r="D807" s="144"/>
      <c r="E807" s="144"/>
      <c r="F807" s="144"/>
      <c r="G807" s="144" t="s">
        <v>1404</v>
      </c>
      <c r="H807" s="158">
        <v>607.75</v>
      </c>
      <c r="I807" s="144" t="s">
        <v>1405</v>
      </c>
      <c r="J807" s="159">
        <v>5196.26</v>
      </c>
    </row>
    <row r="808" spans="1:10" ht="15.75">
      <c r="A808" s="147"/>
      <c r="B808" s="147"/>
      <c r="C808" s="147"/>
      <c r="D808" s="147"/>
      <c r="E808" s="147"/>
      <c r="F808" s="147"/>
      <c r="G808" s="147"/>
      <c r="H808" s="147"/>
      <c r="I808" s="147"/>
      <c r="J808" s="147"/>
    </row>
    <row r="809" spans="1:10" ht="15.75" customHeight="1">
      <c r="A809" s="144" t="s">
        <v>297</v>
      </c>
      <c r="B809" s="144" t="s">
        <v>165</v>
      </c>
      <c r="C809" s="144" t="s">
        <v>1367</v>
      </c>
      <c r="D809" s="144" t="s">
        <v>1368</v>
      </c>
      <c r="E809" s="271" t="s">
        <v>1369</v>
      </c>
      <c r="F809" s="271"/>
      <c r="G809" s="144" t="s">
        <v>1370</v>
      </c>
      <c r="H809" s="144" t="s">
        <v>1371</v>
      </c>
      <c r="I809" s="144" t="s">
        <v>1372</v>
      </c>
      <c r="J809" s="144" t="s">
        <v>1373</v>
      </c>
    </row>
    <row r="810" spans="1:10" ht="31.5">
      <c r="A810" s="147" t="s">
        <v>1374</v>
      </c>
      <c r="B810" s="147" t="s">
        <v>272</v>
      </c>
      <c r="C810" s="147" t="s">
        <v>273</v>
      </c>
      <c r="D810" s="147" t="s">
        <v>275</v>
      </c>
      <c r="E810" s="273"/>
      <c r="F810" s="273"/>
      <c r="G810" s="147" t="s">
        <v>276</v>
      </c>
      <c r="H810" s="148">
        <v>1</v>
      </c>
      <c r="I810" s="149">
        <v>19.47</v>
      </c>
      <c r="J810" s="149">
        <v>19.47</v>
      </c>
    </row>
    <row r="811" spans="1:10" ht="15.75" customHeight="1">
      <c r="A811" s="271" t="s">
        <v>1747</v>
      </c>
      <c r="B811" s="271" t="s">
        <v>165</v>
      </c>
      <c r="C811" s="271" t="s">
        <v>1367</v>
      </c>
      <c r="D811" s="271" t="s">
        <v>1748</v>
      </c>
      <c r="E811" s="271" t="s">
        <v>170</v>
      </c>
      <c r="F811" s="271" t="s">
        <v>1749</v>
      </c>
      <c r="G811" s="271"/>
      <c r="H811" s="271" t="s">
        <v>1750</v>
      </c>
      <c r="I811" s="271"/>
      <c r="J811" s="271" t="s">
        <v>1731</v>
      </c>
    </row>
    <row r="812" spans="1:10" ht="31.5">
      <c r="A812" s="271"/>
      <c r="B812" s="271"/>
      <c r="C812" s="271"/>
      <c r="D812" s="271"/>
      <c r="E812" s="271"/>
      <c r="F812" s="144" t="s">
        <v>1751</v>
      </c>
      <c r="G812" s="144" t="s">
        <v>1752</v>
      </c>
      <c r="H812" s="144" t="s">
        <v>1751</v>
      </c>
      <c r="I812" s="144" t="s">
        <v>1752</v>
      </c>
      <c r="J812" s="271"/>
    </row>
    <row r="813" spans="1:10">
      <c r="A813" s="153" t="s">
        <v>1379</v>
      </c>
      <c r="B813" s="153" t="s">
        <v>1753</v>
      </c>
      <c r="C813" s="153" t="s">
        <v>273</v>
      </c>
      <c r="D813" s="153" t="s">
        <v>1754</v>
      </c>
      <c r="E813" s="154">
        <v>1</v>
      </c>
      <c r="F813" s="155">
        <v>1</v>
      </c>
      <c r="G813" s="155">
        <v>0</v>
      </c>
      <c r="H813" s="160">
        <v>367.42110000000002</v>
      </c>
      <c r="I813" s="160">
        <v>123.37860000000001</v>
      </c>
      <c r="J813" s="160">
        <v>367.42110000000002</v>
      </c>
    </row>
    <row r="814" spans="1:10" ht="15.75" customHeight="1">
      <c r="A814" s="271"/>
      <c r="B814" s="271"/>
      <c r="C814" s="271"/>
      <c r="D814" s="271"/>
      <c r="E814" s="271"/>
      <c r="F814" s="271"/>
      <c r="G814" s="271" t="s">
        <v>1755</v>
      </c>
      <c r="H814" s="271"/>
      <c r="I814" s="271"/>
      <c r="J814" s="161">
        <v>367.42110000000002</v>
      </c>
    </row>
    <row r="815" spans="1:10" ht="31.5" customHeight="1">
      <c r="A815" s="144" t="s">
        <v>1729</v>
      </c>
      <c r="B815" s="144" t="s">
        <v>165</v>
      </c>
      <c r="C815" s="144" t="s">
        <v>1367</v>
      </c>
      <c r="D815" s="144" t="s">
        <v>1398</v>
      </c>
      <c r="E815" s="144" t="s">
        <v>170</v>
      </c>
      <c r="F815" s="271" t="s">
        <v>1730</v>
      </c>
      <c r="G815" s="271"/>
      <c r="H815" s="271"/>
      <c r="I815" s="271"/>
      <c r="J815" s="144" t="s">
        <v>1731</v>
      </c>
    </row>
    <row r="816" spans="1:10">
      <c r="A816" s="153" t="s">
        <v>1379</v>
      </c>
      <c r="B816" s="153" t="s">
        <v>1756</v>
      </c>
      <c r="C816" s="153" t="s">
        <v>273</v>
      </c>
      <c r="D816" s="153" t="s">
        <v>1757</v>
      </c>
      <c r="E816" s="154">
        <v>2</v>
      </c>
      <c r="F816" s="153"/>
      <c r="G816" s="153"/>
      <c r="H816" s="153"/>
      <c r="I816" s="160">
        <v>16.968699999999998</v>
      </c>
      <c r="J816" s="160">
        <v>33.937399999999997</v>
      </c>
    </row>
    <row r="817" spans="1:10" ht="15.75" customHeight="1">
      <c r="A817" s="271"/>
      <c r="B817" s="271"/>
      <c r="C817" s="271"/>
      <c r="D817" s="271"/>
      <c r="E817" s="271"/>
      <c r="F817" s="271"/>
      <c r="G817" s="271" t="s">
        <v>1734</v>
      </c>
      <c r="H817" s="271"/>
      <c r="I817" s="271"/>
      <c r="J817" s="161">
        <v>33.937399999999997</v>
      </c>
    </row>
    <row r="818" spans="1:10" ht="15.75" customHeight="1">
      <c r="A818" s="271"/>
      <c r="B818" s="271"/>
      <c r="C818" s="271"/>
      <c r="D818" s="271"/>
      <c r="E818" s="271"/>
      <c r="F818" s="271"/>
      <c r="G818" s="271" t="s">
        <v>1758</v>
      </c>
      <c r="H818" s="271"/>
      <c r="I818" s="271"/>
      <c r="J818" s="161">
        <v>0</v>
      </c>
    </row>
    <row r="819" spans="1:10" ht="15.75" customHeight="1">
      <c r="A819" s="271"/>
      <c r="B819" s="271"/>
      <c r="C819" s="271"/>
      <c r="D819" s="271"/>
      <c r="E819" s="271"/>
      <c r="F819" s="271"/>
      <c r="G819" s="271" t="s">
        <v>1735</v>
      </c>
      <c r="H819" s="271"/>
      <c r="I819" s="271"/>
      <c r="J819" s="161">
        <v>401.35849999999999</v>
      </c>
    </row>
    <row r="820" spans="1:10" ht="15.75" customHeight="1">
      <c r="A820" s="271"/>
      <c r="B820" s="271"/>
      <c r="C820" s="271"/>
      <c r="D820" s="271"/>
      <c r="E820" s="271"/>
      <c r="F820" s="271"/>
      <c r="G820" s="271" t="s">
        <v>1736</v>
      </c>
      <c r="H820" s="271"/>
      <c r="I820" s="271"/>
      <c r="J820" s="161">
        <v>0</v>
      </c>
    </row>
    <row r="821" spans="1:10" ht="15.75" customHeight="1">
      <c r="A821" s="271"/>
      <c r="B821" s="271"/>
      <c r="C821" s="271"/>
      <c r="D821" s="271"/>
      <c r="E821" s="271"/>
      <c r="F821" s="271"/>
      <c r="G821" s="271" t="s">
        <v>1737</v>
      </c>
      <c r="H821" s="271"/>
      <c r="I821" s="271"/>
      <c r="J821" s="161">
        <v>0</v>
      </c>
    </row>
    <row r="822" spans="1:10" ht="15.75" customHeight="1">
      <c r="A822" s="271"/>
      <c r="B822" s="271"/>
      <c r="C822" s="271"/>
      <c r="D822" s="271"/>
      <c r="E822" s="271"/>
      <c r="F822" s="271"/>
      <c r="G822" s="271" t="s">
        <v>1738</v>
      </c>
      <c r="H822" s="271"/>
      <c r="I822" s="271"/>
      <c r="J822" s="161">
        <v>20.61</v>
      </c>
    </row>
    <row r="823" spans="1:10" ht="15.75" customHeight="1">
      <c r="A823" s="271"/>
      <c r="B823" s="271"/>
      <c r="C823" s="271"/>
      <c r="D823" s="271"/>
      <c r="E823" s="271"/>
      <c r="F823" s="271"/>
      <c r="G823" s="271" t="s">
        <v>1739</v>
      </c>
      <c r="H823" s="271"/>
      <c r="I823" s="271"/>
      <c r="J823" s="161">
        <v>19.474</v>
      </c>
    </row>
    <row r="824" spans="1:10">
      <c r="A824" s="156"/>
      <c r="B824" s="156"/>
      <c r="C824" s="156"/>
      <c r="D824" s="156"/>
      <c r="E824" s="156" t="s">
        <v>1399</v>
      </c>
      <c r="F824" s="157">
        <v>1.6466472999999999</v>
      </c>
      <c r="G824" s="156" t="s">
        <v>1400</v>
      </c>
      <c r="H824" s="157">
        <v>0</v>
      </c>
      <c r="I824" s="156" t="s">
        <v>1401</v>
      </c>
      <c r="J824" s="157">
        <v>1.6466472999999999</v>
      </c>
    </row>
    <row r="825" spans="1:10" ht="30" customHeight="1">
      <c r="A825" s="156"/>
      <c r="B825" s="156"/>
      <c r="C825" s="156"/>
      <c r="D825" s="156"/>
      <c r="E825" s="156" t="s">
        <v>1402</v>
      </c>
      <c r="F825" s="157">
        <v>5.13</v>
      </c>
      <c r="G825" s="156"/>
      <c r="H825" s="276" t="s">
        <v>1403</v>
      </c>
      <c r="I825" s="276"/>
      <c r="J825" s="157">
        <v>24.6</v>
      </c>
    </row>
    <row r="826" spans="1:10" ht="15.75">
      <c r="A826" s="144"/>
      <c r="B826" s="144"/>
      <c r="C826" s="144"/>
      <c r="D826" s="144"/>
      <c r="E826" s="144"/>
      <c r="F826" s="144"/>
      <c r="G826" s="144" t="s">
        <v>1404</v>
      </c>
      <c r="H826" s="158">
        <v>120.34</v>
      </c>
      <c r="I826" s="144" t="s">
        <v>1405</v>
      </c>
      <c r="J826" s="159">
        <v>2960.36</v>
      </c>
    </row>
    <row r="827" spans="1:10" ht="15.75">
      <c r="A827" s="147"/>
      <c r="B827" s="147"/>
      <c r="C827" s="147"/>
      <c r="D827" s="147"/>
      <c r="E827" s="147"/>
      <c r="F827" s="147"/>
      <c r="G827" s="147"/>
      <c r="H827" s="147"/>
      <c r="I827" s="147"/>
      <c r="J827" s="147"/>
    </row>
    <row r="828" spans="1:10" ht="15.75" customHeight="1">
      <c r="A828" s="144" t="s">
        <v>298</v>
      </c>
      <c r="B828" s="144" t="s">
        <v>165</v>
      </c>
      <c r="C828" s="144" t="s">
        <v>1367</v>
      </c>
      <c r="D828" s="144" t="s">
        <v>1368</v>
      </c>
      <c r="E828" s="271" t="s">
        <v>1369</v>
      </c>
      <c r="F828" s="271"/>
      <c r="G828" s="144" t="s">
        <v>1370</v>
      </c>
      <c r="H828" s="144" t="s">
        <v>1371</v>
      </c>
      <c r="I828" s="144" t="s">
        <v>1372</v>
      </c>
      <c r="J828" s="144" t="s">
        <v>1373</v>
      </c>
    </row>
    <row r="829" spans="1:10" ht="31.5">
      <c r="A829" s="147" t="s">
        <v>1374</v>
      </c>
      <c r="B829" s="147" t="s">
        <v>277</v>
      </c>
      <c r="C829" s="147" t="s">
        <v>273</v>
      </c>
      <c r="D829" s="147" t="s">
        <v>279</v>
      </c>
      <c r="E829" s="273"/>
      <c r="F829" s="273"/>
      <c r="G829" s="147" t="s">
        <v>280</v>
      </c>
      <c r="H829" s="148">
        <v>1</v>
      </c>
      <c r="I829" s="149">
        <v>1.3</v>
      </c>
      <c r="J829" s="149">
        <v>1.3</v>
      </c>
    </row>
    <row r="830" spans="1:10" ht="15.75" customHeight="1">
      <c r="A830" s="271" t="s">
        <v>1747</v>
      </c>
      <c r="B830" s="271" t="s">
        <v>165</v>
      </c>
      <c r="C830" s="271" t="s">
        <v>1367</v>
      </c>
      <c r="D830" s="271" t="s">
        <v>1748</v>
      </c>
      <c r="E830" s="271" t="s">
        <v>170</v>
      </c>
      <c r="F830" s="271" t="s">
        <v>1749</v>
      </c>
      <c r="G830" s="271"/>
      <c r="H830" s="271" t="s">
        <v>1750</v>
      </c>
      <c r="I830" s="271"/>
      <c r="J830" s="271" t="s">
        <v>1731</v>
      </c>
    </row>
    <row r="831" spans="1:10" ht="31.5">
      <c r="A831" s="271"/>
      <c r="B831" s="271"/>
      <c r="C831" s="271"/>
      <c r="D831" s="271"/>
      <c r="E831" s="271"/>
      <c r="F831" s="144" t="s">
        <v>1751</v>
      </c>
      <c r="G831" s="144" t="s">
        <v>1752</v>
      </c>
      <c r="H831" s="144" t="s">
        <v>1751</v>
      </c>
      <c r="I831" s="144" t="s">
        <v>1752</v>
      </c>
      <c r="J831" s="271"/>
    </row>
    <row r="832" spans="1:10">
      <c r="A832" s="153" t="s">
        <v>1379</v>
      </c>
      <c r="B832" s="153" t="s">
        <v>1753</v>
      </c>
      <c r="C832" s="153" t="s">
        <v>273</v>
      </c>
      <c r="D832" s="153" t="s">
        <v>1754</v>
      </c>
      <c r="E832" s="154">
        <v>1</v>
      </c>
      <c r="F832" s="155">
        <v>1</v>
      </c>
      <c r="G832" s="155">
        <v>0</v>
      </c>
      <c r="H832" s="160">
        <v>367.42110000000002</v>
      </c>
      <c r="I832" s="160">
        <v>123.37860000000001</v>
      </c>
      <c r="J832" s="160">
        <v>367.42110000000002</v>
      </c>
    </row>
    <row r="833" spans="1:10" ht="15.75" customHeight="1">
      <c r="A833" s="271"/>
      <c r="B833" s="271"/>
      <c r="C833" s="271"/>
      <c r="D833" s="271"/>
      <c r="E833" s="271"/>
      <c r="F833" s="271"/>
      <c r="G833" s="271" t="s">
        <v>1755</v>
      </c>
      <c r="H833" s="271"/>
      <c r="I833" s="271"/>
      <c r="J833" s="161">
        <v>367.42110000000002</v>
      </c>
    </row>
    <row r="834" spans="1:10" ht="15.75" customHeight="1">
      <c r="A834" s="271"/>
      <c r="B834" s="271"/>
      <c r="C834" s="271"/>
      <c r="D834" s="271"/>
      <c r="E834" s="271"/>
      <c r="F834" s="271"/>
      <c r="G834" s="271" t="s">
        <v>1735</v>
      </c>
      <c r="H834" s="271"/>
      <c r="I834" s="271"/>
      <c r="J834" s="161">
        <v>367.42110000000002</v>
      </c>
    </row>
    <row r="835" spans="1:10" ht="15.75" customHeight="1">
      <c r="A835" s="271"/>
      <c r="B835" s="271"/>
      <c r="C835" s="271"/>
      <c r="D835" s="271"/>
      <c r="E835" s="271"/>
      <c r="F835" s="271"/>
      <c r="G835" s="271" t="s">
        <v>1736</v>
      </c>
      <c r="H835" s="271"/>
      <c r="I835" s="271"/>
      <c r="J835" s="161">
        <v>0</v>
      </c>
    </row>
    <row r="836" spans="1:10" ht="15.75" customHeight="1">
      <c r="A836" s="271"/>
      <c r="B836" s="271"/>
      <c r="C836" s="271"/>
      <c r="D836" s="271"/>
      <c r="E836" s="271"/>
      <c r="F836" s="271"/>
      <c r="G836" s="271" t="s">
        <v>1737</v>
      </c>
      <c r="H836" s="271"/>
      <c r="I836" s="271"/>
      <c r="J836" s="161">
        <v>0</v>
      </c>
    </row>
    <row r="837" spans="1:10" ht="15.75" customHeight="1">
      <c r="A837" s="271"/>
      <c r="B837" s="271"/>
      <c r="C837" s="271"/>
      <c r="D837" s="271"/>
      <c r="E837" s="271"/>
      <c r="F837" s="271"/>
      <c r="G837" s="271" t="s">
        <v>1738</v>
      </c>
      <c r="H837" s="271"/>
      <c r="I837" s="271"/>
      <c r="J837" s="161">
        <v>281.87</v>
      </c>
    </row>
    <row r="838" spans="1:10" ht="15.75" customHeight="1">
      <c r="A838" s="271"/>
      <c r="B838" s="271"/>
      <c r="C838" s="271"/>
      <c r="D838" s="271"/>
      <c r="E838" s="271"/>
      <c r="F838" s="271"/>
      <c r="G838" s="271" t="s">
        <v>1739</v>
      </c>
      <c r="H838" s="271"/>
      <c r="I838" s="271"/>
      <c r="J838" s="161">
        <v>1.3035000000000001</v>
      </c>
    </row>
    <row r="839" spans="1:10">
      <c r="A839" s="156"/>
      <c r="B839" s="156"/>
      <c r="C839" s="156"/>
      <c r="D839" s="156"/>
      <c r="E839" s="156" t="s">
        <v>1399</v>
      </c>
      <c r="F839" s="157">
        <v>0</v>
      </c>
      <c r="G839" s="156" t="s">
        <v>1400</v>
      </c>
      <c r="H839" s="157">
        <v>0</v>
      </c>
      <c r="I839" s="156" t="s">
        <v>1401</v>
      </c>
      <c r="J839" s="157">
        <v>0</v>
      </c>
    </row>
    <row r="840" spans="1:10" ht="30" customHeight="1">
      <c r="A840" s="156"/>
      <c r="B840" s="156"/>
      <c r="C840" s="156"/>
      <c r="D840" s="156"/>
      <c r="E840" s="156" t="s">
        <v>1402</v>
      </c>
      <c r="F840" s="157">
        <v>0.34</v>
      </c>
      <c r="G840" s="156"/>
      <c r="H840" s="276" t="s">
        <v>1403</v>
      </c>
      <c r="I840" s="276"/>
      <c r="J840" s="157">
        <v>1.64</v>
      </c>
    </row>
    <row r="841" spans="1:10" ht="15.75">
      <c r="A841" s="144"/>
      <c r="B841" s="144"/>
      <c r="C841" s="144"/>
      <c r="D841" s="144"/>
      <c r="E841" s="144"/>
      <c r="F841" s="144"/>
      <c r="G841" s="144" t="s">
        <v>1404</v>
      </c>
      <c r="H841" s="158">
        <v>3610.2</v>
      </c>
      <c r="I841" s="144" t="s">
        <v>1405</v>
      </c>
      <c r="J841" s="159">
        <v>5920.72</v>
      </c>
    </row>
    <row r="842" spans="1:10" ht="15.75">
      <c r="A842" s="147"/>
      <c r="B842" s="147"/>
      <c r="C842" s="147"/>
      <c r="D842" s="147"/>
      <c r="E842" s="147"/>
      <c r="F842" s="147"/>
      <c r="G842" s="147"/>
      <c r="H842" s="147"/>
      <c r="I842" s="147"/>
      <c r="J842" s="147"/>
    </row>
    <row r="843" spans="1:10" ht="15.75">
      <c r="A843" s="145" t="s">
        <v>37</v>
      </c>
      <c r="B843" s="145"/>
      <c r="C843" s="145"/>
      <c r="D843" s="145" t="s">
        <v>38</v>
      </c>
      <c r="E843" s="145"/>
      <c r="F843" s="272"/>
      <c r="G843" s="272"/>
      <c r="H843" s="145"/>
      <c r="I843" s="145"/>
      <c r="J843" s="146">
        <v>491470.22</v>
      </c>
    </row>
    <row r="844" spans="1:10" ht="15.75" customHeight="1">
      <c r="A844" s="144" t="s">
        <v>300</v>
      </c>
      <c r="B844" s="144" t="s">
        <v>165</v>
      </c>
      <c r="C844" s="144" t="s">
        <v>1367</v>
      </c>
      <c r="D844" s="144" t="s">
        <v>1368</v>
      </c>
      <c r="E844" s="271" t="s">
        <v>1369</v>
      </c>
      <c r="F844" s="271"/>
      <c r="G844" s="144" t="s">
        <v>1370</v>
      </c>
      <c r="H844" s="144" t="s">
        <v>1371</v>
      </c>
      <c r="I844" s="144" t="s">
        <v>1372</v>
      </c>
      <c r="J844" s="144" t="s">
        <v>1373</v>
      </c>
    </row>
    <row r="845" spans="1:10" ht="47.25" customHeight="1">
      <c r="A845" s="147" t="s">
        <v>1374</v>
      </c>
      <c r="B845" s="147" t="s">
        <v>299</v>
      </c>
      <c r="C845" s="147" t="s">
        <v>177</v>
      </c>
      <c r="D845" s="147" t="s">
        <v>301</v>
      </c>
      <c r="E845" s="273" t="s">
        <v>1438</v>
      </c>
      <c r="F845" s="273"/>
      <c r="G845" s="147" t="s">
        <v>232</v>
      </c>
      <c r="H845" s="148">
        <v>1</v>
      </c>
      <c r="I845" s="149">
        <v>15.9</v>
      </c>
      <c r="J845" s="149">
        <v>15.9</v>
      </c>
    </row>
    <row r="846" spans="1:10" ht="45" customHeight="1">
      <c r="A846" s="150" t="s">
        <v>1376</v>
      </c>
      <c r="B846" s="150" t="s">
        <v>1759</v>
      </c>
      <c r="C846" s="150" t="s">
        <v>177</v>
      </c>
      <c r="D846" s="150" t="s">
        <v>1760</v>
      </c>
      <c r="E846" s="274" t="s">
        <v>1438</v>
      </c>
      <c r="F846" s="274"/>
      <c r="G846" s="150" t="s">
        <v>232</v>
      </c>
      <c r="H846" s="151">
        <v>1</v>
      </c>
      <c r="I846" s="152">
        <v>12.5</v>
      </c>
      <c r="J846" s="152">
        <v>12.5</v>
      </c>
    </row>
    <row r="847" spans="1:10" ht="45" customHeight="1">
      <c r="A847" s="150" t="s">
        <v>1376</v>
      </c>
      <c r="B847" s="150" t="s">
        <v>1683</v>
      </c>
      <c r="C847" s="150" t="s">
        <v>177</v>
      </c>
      <c r="D847" s="150" t="s">
        <v>1684</v>
      </c>
      <c r="E847" s="274" t="s">
        <v>1375</v>
      </c>
      <c r="F847" s="274"/>
      <c r="G847" s="150" t="s">
        <v>180</v>
      </c>
      <c r="H847" s="151">
        <v>1.9099999999999999E-2</v>
      </c>
      <c r="I847" s="152">
        <v>16.03</v>
      </c>
      <c r="J847" s="152">
        <v>0.3</v>
      </c>
    </row>
    <row r="848" spans="1:10" ht="45" customHeight="1">
      <c r="A848" s="150" t="s">
        <v>1376</v>
      </c>
      <c r="B848" s="150" t="s">
        <v>1685</v>
      </c>
      <c r="C848" s="150" t="s">
        <v>177</v>
      </c>
      <c r="D848" s="150" t="s">
        <v>1686</v>
      </c>
      <c r="E848" s="274" t="s">
        <v>1375</v>
      </c>
      <c r="F848" s="274"/>
      <c r="G848" s="150" t="s">
        <v>180</v>
      </c>
      <c r="H848" s="151">
        <v>0.1168</v>
      </c>
      <c r="I848" s="152">
        <v>19.86</v>
      </c>
      <c r="J848" s="152">
        <v>2.31</v>
      </c>
    </row>
    <row r="849" spans="1:10" ht="30" customHeight="1">
      <c r="A849" s="153" t="s">
        <v>1379</v>
      </c>
      <c r="B849" s="153" t="s">
        <v>1687</v>
      </c>
      <c r="C849" s="153" t="s">
        <v>177</v>
      </c>
      <c r="D849" s="153" t="s">
        <v>1688</v>
      </c>
      <c r="E849" s="275" t="s">
        <v>1482</v>
      </c>
      <c r="F849" s="275"/>
      <c r="G849" s="153" t="s">
        <v>232</v>
      </c>
      <c r="H849" s="154">
        <v>2.5000000000000001E-2</v>
      </c>
      <c r="I849" s="155">
        <v>20.010000000000002</v>
      </c>
      <c r="J849" s="155">
        <v>0.5</v>
      </c>
    </row>
    <row r="850" spans="1:10" ht="30" customHeight="1">
      <c r="A850" s="153" t="s">
        <v>1379</v>
      </c>
      <c r="B850" s="153" t="s">
        <v>1689</v>
      </c>
      <c r="C850" s="153" t="s">
        <v>177</v>
      </c>
      <c r="D850" s="153" t="s">
        <v>1690</v>
      </c>
      <c r="E850" s="275" t="s">
        <v>1482</v>
      </c>
      <c r="F850" s="275"/>
      <c r="G850" s="153" t="s">
        <v>185</v>
      </c>
      <c r="H850" s="154">
        <v>1.333</v>
      </c>
      <c r="I850" s="155">
        <v>0.22</v>
      </c>
      <c r="J850" s="155">
        <v>0.28999999999999998</v>
      </c>
    </row>
    <row r="851" spans="1:10">
      <c r="A851" s="156"/>
      <c r="B851" s="156"/>
      <c r="C851" s="156"/>
      <c r="D851" s="156"/>
      <c r="E851" s="156" t="s">
        <v>1399</v>
      </c>
      <c r="F851" s="157">
        <v>2.4500000000000002</v>
      </c>
      <c r="G851" s="156" t="s">
        <v>1400</v>
      </c>
      <c r="H851" s="157">
        <v>0</v>
      </c>
      <c r="I851" s="156" t="s">
        <v>1401</v>
      </c>
      <c r="J851" s="157">
        <v>2.4500000000000002</v>
      </c>
    </row>
    <row r="852" spans="1:10" ht="30" customHeight="1">
      <c r="A852" s="156"/>
      <c r="B852" s="156"/>
      <c r="C852" s="156"/>
      <c r="D852" s="156"/>
      <c r="E852" s="156" t="s">
        <v>1402</v>
      </c>
      <c r="F852" s="157">
        <v>4.1900000000000004</v>
      </c>
      <c r="G852" s="156"/>
      <c r="H852" s="276" t="s">
        <v>1403</v>
      </c>
      <c r="I852" s="276"/>
      <c r="J852" s="157">
        <v>20.09</v>
      </c>
    </row>
    <row r="853" spans="1:10" ht="15.75">
      <c r="A853" s="144"/>
      <c r="B853" s="144"/>
      <c r="C853" s="144"/>
      <c r="D853" s="144"/>
      <c r="E853" s="144"/>
      <c r="F853" s="144"/>
      <c r="G853" s="144" t="s">
        <v>1404</v>
      </c>
      <c r="H853" s="158">
        <v>1122.2</v>
      </c>
      <c r="I853" s="144" t="s">
        <v>1405</v>
      </c>
      <c r="J853" s="159">
        <v>22544.99</v>
      </c>
    </row>
    <row r="854" spans="1:10" ht="15.75">
      <c r="A854" s="147"/>
      <c r="B854" s="147"/>
      <c r="C854" s="147"/>
      <c r="D854" s="147"/>
      <c r="E854" s="147"/>
      <c r="F854" s="147"/>
      <c r="G854" s="147"/>
      <c r="H854" s="147"/>
      <c r="I854" s="147"/>
      <c r="J854" s="147"/>
    </row>
    <row r="855" spans="1:10" ht="15.75" customHeight="1">
      <c r="A855" s="144" t="s">
        <v>303</v>
      </c>
      <c r="B855" s="144" t="s">
        <v>165</v>
      </c>
      <c r="C855" s="144" t="s">
        <v>1367</v>
      </c>
      <c r="D855" s="144" t="s">
        <v>1368</v>
      </c>
      <c r="E855" s="271" t="s">
        <v>1369</v>
      </c>
      <c r="F855" s="271"/>
      <c r="G855" s="144" t="s">
        <v>1370</v>
      </c>
      <c r="H855" s="144" t="s">
        <v>1371</v>
      </c>
      <c r="I855" s="144" t="s">
        <v>1372</v>
      </c>
      <c r="J855" s="144" t="s">
        <v>1373</v>
      </c>
    </row>
    <row r="856" spans="1:10" ht="47.25" customHeight="1">
      <c r="A856" s="147" t="s">
        <v>1374</v>
      </c>
      <c r="B856" s="147" t="s">
        <v>302</v>
      </c>
      <c r="C856" s="147" t="s">
        <v>177</v>
      </c>
      <c r="D856" s="147" t="s">
        <v>304</v>
      </c>
      <c r="E856" s="273" t="s">
        <v>1438</v>
      </c>
      <c r="F856" s="273"/>
      <c r="G856" s="147" t="s">
        <v>232</v>
      </c>
      <c r="H856" s="148">
        <v>1</v>
      </c>
      <c r="I856" s="149">
        <v>15.26</v>
      </c>
      <c r="J856" s="149">
        <v>15.26</v>
      </c>
    </row>
    <row r="857" spans="1:10" ht="45" customHeight="1">
      <c r="A857" s="150" t="s">
        <v>1376</v>
      </c>
      <c r="B857" s="150" t="s">
        <v>1761</v>
      </c>
      <c r="C857" s="150" t="s">
        <v>177</v>
      </c>
      <c r="D857" s="150" t="s">
        <v>1762</v>
      </c>
      <c r="E857" s="274" t="s">
        <v>1438</v>
      </c>
      <c r="F857" s="274"/>
      <c r="G857" s="150" t="s">
        <v>232</v>
      </c>
      <c r="H857" s="151">
        <v>1</v>
      </c>
      <c r="I857" s="152">
        <v>12.68</v>
      </c>
      <c r="J857" s="152">
        <v>12.68</v>
      </c>
    </row>
    <row r="858" spans="1:10" ht="45" customHeight="1">
      <c r="A858" s="150" t="s">
        <v>1376</v>
      </c>
      <c r="B858" s="150" t="s">
        <v>1683</v>
      </c>
      <c r="C858" s="150" t="s">
        <v>177</v>
      </c>
      <c r="D858" s="150" t="s">
        <v>1684</v>
      </c>
      <c r="E858" s="274" t="s">
        <v>1375</v>
      </c>
      <c r="F858" s="274"/>
      <c r="G858" s="150" t="s">
        <v>180</v>
      </c>
      <c r="H858" s="151">
        <v>1.4E-2</v>
      </c>
      <c r="I858" s="152">
        <v>16.03</v>
      </c>
      <c r="J858" s="152">
        <v>0.22</v>
      </c>
    </row>
    <row r="859" spans="1:10" ht="45" customHeight="1">
      <c r="A859" s="150" t="s">
        <v>1376</v>
      </c>
      <c r="B859" s="150" t="s">
        <v>1685</v>
      </c>
      <c r="C859" s="150" t="s">
        <v>177</v>
      </c>
      <c r="D859" s="150" t="s">
        <v>1686</v>
      </c>
      <c r="E859" s="274" t="s">
        <v>1375</v>
      </c>
      <c r="F859" s="274"/>
      <c r="G859" s="150" t="s">
        <v>180</v>
      </c>
      <c r="H859" s="151">
        <v>8.5900000000000004E-2</v>
      </c>
      <c r="I859" s="152">
        <v>19.86</v>
      </c>
      <c r="J859" s="152">
        <v>1.7</v>
      </c>
    </row>
    <row r="860" spans="1:10" ht="30" customHeight="1">
      <c r="A860" s="153" t="s">
        <v>1379</v>
      </c>
      <c r="B860" s="153" t="s">
        <v>1687</v>
      </c>
      <c r="C860" s="153" t="s">
        <v>177</v>
      </c>
      <c r="D860" s="153" t="s">
        <v>1688</v>
      </c>
      <c r="E860" s="275" t="s">
        <v>1482</v>
      </c>
      <c r="F860" s="275"/>
      <c r="G860" s="153" t="s">
        <v>232</v>
      </c>
      <c r="H860" s="154">
        <v>2.5000000000000001E-2</v>
      </c>
      <c r="I860" s="155">
        <v>20.010000000000002</v>
      </c>
      <c r="J860" s="155">
        <v>0.5</v>
      </c>
    </row>
    <row r="861" spans="1:10" ht="30" customHeight="1">
      <c r="A861" s="153" t="s">
        <v>1379</v>
      </c>
      <c r="B861" s="153" t="s">
        <v>1689</v>
      </c>
      <c r="C861" s="153" t="s">
        <v>177</v>
      </c>
      <c r="D861" s="153" t="s">
        <v>1690</v>
      </c>
      <c r="E861" s="275" t="s">
        <v>1482</v>
      </c>
      <c r="F861" s="275"/>
      <c r="G861" s="153" t="s">
        <v>185</v>
      </c>
      <c r="H861" s="154">
        <v>0.72799999999999998</v>
      </c>
      <c r="I861" s="155">
        <v>0.22</v>
      </c>
      <c r="J861" s="155">
        <v>0.16</v>
      </c>
    </row>
    <row r="862" spans="1:10">
      <c r="A862" s="156"/>
      <c r="B862" s="156"/>
      <c r="C862" s="156"/>
      <c r="D862" s="156"/>
      <c r="E862" s="156" t="s">
        <v>1399</v>
      </c>
      <c r="F862" s="157">
        <v>1.69</v>
      </c>
      <c r="G862" s="156" t="s">
        <v>1400</v>
      </c>
      <c r="H862" s="157">
        <v>0</v>
      </c>
      <c r="I862" s="156" t="s">
        <v>1401</v>
      </c>
      <c r="J862" s="157">
        <v>1.69</v>
      </c>
    </row>
    <row r="863" spans="1:10" ht="30" customHeight="1">
      <c r="A863" s="156"/>
      <c r="B863" s="156"/>
      <c r="C863" s="156"/>
      <c r="D863" s="156"/>
      <c r="E863" s="156" t="s">
        <v>1402</v>
      </c>
      <c r="F863" s="157">
        <v>4.0199999999999996</v>
      </c>
      <c r="G863" s="156"/>
      <c r="H863" s="276" t="s">
        <v>1403</v>
      </c>
      <c r="I863" s="276"/>
      <c r="J863" s="157">
        <v>19.28</v>
      </c>
    </row>
    <row r="864" spans="1:10" ht="15.75">
      <c r="A864" s="144"/>
      <c r="B864" s="144"/>
      <c r="C864" s="144"/>
      <c r="D864" s="144"/>
      <c r="E864" s="144"/>
      <c r="F864" s="144"/>
      <c r="G864" s="144" t="s">
        <v>1404</v>
      </c>
      <c r="H864" s="158">
        <v>1421.4</v>
      </c>
      <c r="I864" s="144" t="s">
        <v>1405</v>
      </c>
      <c r="J864" s="159">
        <v>27404.59</v>
      </c>
    </row>
    <row r="865" spans="1:10" ht="15.75">
      <c r="A865" s="147"/>
      <c r="B865" s="147"/>
      <c r="C865" s="147"/>
      <c r="D865" s="147"/>
      <c r="E865" s="147"/>
      <c r="F865" s="147"/>
      <c r="G865" s="147"/>
      <c r="H865" s="147"/>
      <c r="I865" s="147"/>
      <c r="J865" s="147"/>
    </row>
    <row r="866" spans="1:10" ht="15.75" customHeight="1">
      <c r="A866" s="144" t="s">
        <v>306</v>
      </c>
      <c r="B866" s="144" t="s">
        <v>165</v>
      </c>
      <c r="C866" s="144" t="s">
        <v>1367</v>
      </c>
      <c r="D866" s="144" t="s">
        <v>1368</v>
      </c>
      <c r="E866" s="271" t="s">
        <v>1369</v>
      </c>
      <c r="F866" s="271"/>
      <c r="G866" s="144" t="s">
        <v>1370</v>
      </c>
      <c r="H866" s="144" t="s">
        <v>1371</v>
      </c>
      <c r="I866" s="144" t="s">
        <v>1372</v>
      </c>
      <c r="J866" s="144" t="s">
        <v>1373</v>
      </c>
    </row>
    <row r="867" spans="1:10" ht="47.25" customHeight="1">
      <c r="A867" s="147" t="s">
        <v>1374</v>
      </c>
      <c r="B867" s="147" t="s">
        <v>305</v>
      </c>
      <c r="C867" s="147" t="s">
        <v>177</v>
      </c>
      <c r="D867" s="147" t="s">
        <v>307</v>
      </c>
      <c r="E867" s="273" t="s">
        <v>1438</v>
      </c>
      <c r="F867" s="273"/>
      <c r="G867" s="147" t="s">
        <v>232</v>
      </c>
      <c r="H867" s="148">
        <v>1</v>
      </c>
      <c r="I867" s="149">
        <v>13.77</v>
      </c>
      <c r="J867" s="149">
        <v>13.77</v>
      </c>
    </row>
    <row r="868" spans="1:10" ht="45" customHeight="1">
      <c r="A868" s="150" t="s">
        <v>1376</v>
      </c>
      <c r="B868" s="150" t="s">
        <v>1763</v>
      </c>
      <c r="C868" s="150" t="s">
        <v>177</v>
      </c>
      <c r="D868" s="150" t="s">
        <v>1764</v>
      </c>
      <c r="E868" s="274" t="s">
        <v>1438</v>
      </c>
      <c r="F868" s="274"/>
      <c r="G868" s="150" t="s">
        <v>232</v>
      </c>
      <c r="H868" s="151">
        <v>1</v>
      </c>
      <c r="I868" s="152">
        <v>11.8</v>
      </c>
      <c r="J868" s="152">
        <v>11.8</v>
      </c>
    </row>
    <row r="869" spans="1:10" ht="45" customHeight="1">
      <c r="A869" s="150" t="s">
        <v>1376</v>
      </c>
      <c r="B869" s="150" t="s">
        <v>1683</v>
      </c>
      <c r="C869" s="150" t="s">
        <v>177</v>
      </c>
      <c r="D869" s="150" t="s">
        <v>1684</v>
      </c>
      <c r="E869" s="274" t="s">
        <v>1375</v>
      </c>
      <c r="F869" s="274"/>
      <c r="G869" s="150" t="s">
        <v>180</v>
      </c>
      <c r="H869" s="151">
        <v>1.03E-2</v>
      </c>
      <c r="I869" s="152">
        <v>16.03</v>
      </c>
      <c r="J869" s="152">
        <v>0.16</v>
      </c>
    </row>
    <row r="870" spans="1:10" ht="45" customHeight="1">
      <c r="A870" s="150" t="s">
        <v>1376</v>
      </c>
      <c r="B870" s="150" t="s">
        <v>1685</v>
      </c>
      <c r="C870" s="150" t="s">
        <v>177</v>
      </c>
      <c r="D870" s="150" t="s">
        <v>1686</v>
      </c>
      <c r="E870" s="274" t="s">
        <v>1375</v>
      </c>
      <c r="F870" s="274"/>
      <c r="G870" s="150" t="s">
        <v>180</v>
      </c>
      <c r="H870" s="151">
        <v>6.2899999999999998E-2</v>
      </c>
      <c r="I870" s="152">
        <v>19.86</v>
      </c>
      <c r="J870" s="152">
        <v>1.24</v>
      </c>
    </row>
    <row r="871" spans="1:10" ht="30" customHeight="1">
      <c r="A871" s="153" t="s">
        <v>1379</v>
      </c>
      <c r="B871" s="153" t="s">
        <v>1687</v>
      </c>
      <c r="C871" s="153" t="s">
        <v>177</v>
      </c>
      <c r="D871" s="153" t="s">
        <v>1688</v>
      </c>
      <c r="E871" s="275" t="s">
        <v>1482</v>
      </c>
      <c r="F871" s="275"/>
      <c r="G871" s="153" t="s">
        <v>232</v>
      </c>
      <c r="H871" s="154">
        <v>2.5000000000000001E-2</v>
      </c>
      <c r="I871" s="155">
        <v>20.010000000000002</v>
      </c>
      <c r="J871" s="155">
        <v>0.5</v>
      </c>
    </row>
    <row r="872" spans="1:10" ht="30" customHeight="1">
      <c r="A872" s="153" t="s">
        <v>1379</v>
      </c>
      <c r="B872" s="153" t="s">
        <v>1689</v>
      </c>
      <c r="C872" s="153" t="s">
        <v>177</v>
      </c>
      <c r="D872" s="153" t="s">
        <v>1690</v>
      </c>
      <c r="E872" s="275" t="s">
        <v>1482</v>
      </c>
      <c r="F872" s="275"/>
      <c r="G872" s="153" t="s">
        <v>185</v>
      </c>
      <c r="H872" s="154">
        <v>0.35699999999999998</v>
      </c>
      <c r="I872" s="155">
        <v>0.22</v>
      </c>
      <c r="J872" s="155">
        <v>7.0000000000000007E-2</v>
      </c>
    </row>
    <row r="873" spans="1:10">
      <c r="A873" s="156"/>
      <c r="B873" s="156"/>
      <c r="C873" s="156"/>
      <c r="D873" s="156"/>
      <c r="E873" s="156" t="s">
        <v>1399</v>
      </c>
      <c r="F873" s="157">
        <v>1.19</v>
      </c>
      <c r="G873" s="156" t="s">
        <v>1400</v>
      </c>
      <c r="H873" s="157">
        <v>0</v>
      </c>
      <c r="I873" s="156" t="s">
        <v>1401</v>
      </c>
      <c r="J873" s="157">
        <v>1.19</v>
      </c>
    </row>
    <row r="874" spans="1:10" ht="30" customHeight="1">
      <c r="A874" s="156"/>
      <c r="B874" s="156"/>
      <c r="C874" s="156"/>
      <c r="D874" s="156"/>
      <c r="E874" s="156" t="s">
        <v>1402</v>
      </c>
      <c r="F874" s="157">
        <v>3.63</v>
      </c>
      <c r="G874" s="156"/>
      <c r="H874" s="276" t="s">
        <v>1403</v>
      </c>
      <c r="I874" s="276"/>
      <c r="J874" s="157">
        <v>17.399999999999999</v>
      </c>
    </row>
    <row r="875" spans="1:10" ht="15.75">
      <c r="A875" s="144"/>
      <c r="B875" s="144"/>
      <c r="C875" s="144"/>
      <c r="D875" s="144"/>
      <c r="E875" s="144"/>
      <c r="F875" s="144"/>
      <c r="G875" s="144" t="s">
        <v>1404</v>
      </c>
      <c r="H875" s="158">
        <v>249.21</v>
      </c>
      <c r="I875" s="144" t="s">
        <v>1405</v>
      </c>
      <c r="J875" s="159">
        <v>4336.25</v>
      </c>
    </row>
    <row r="876" spans="1:10" ht="15.75">
      <c r="A876" s="147"/>
      <c r="B876" s="147"/>
      <c r="C876" s="147"/>
      <c r="D876" s="147"/>
      <c r="E876" s="147"/>
      <c r="F876" s="147"/>
      <c r="G876" s="147"/>
      <c r="H876" s="147"/>
      <c r="I876" s="147"/>
      <c r="J876" s="147"/>
    </row>
    <row r="877" spans="1:10" ht="15.75" customHeight="1">
      <c r="A877" s="144" t="s">
        <v>309</v>
      </c>
      <c r="B877" s="144" t="s">
        <v>165</v>
      </c>
      <c r="C877" s="144" t="s">
        <v>1367</v>
      </c>
      <c r="D877" s="144" t="s">
        <v>1368</v>
      </c>
      <c r="E877" s="271" t="s">
        <v>1369</v>
      </c>
      <c r="F877" s="271"/>
      <c r="G877" s="144" t="s">
        <v>1370</v>
      </c>
      <c r="H877" s="144" t="s">
        <v>1371</v>
      </c>
      <c r="I877" s="144" t="s">
        <v>1372</v>
      </c>
      <c r="J877" s="144" t="s">
        <v>1373</v>
      </c>
    </row>
    <row r="878" spans="1:10" ht="47.25" customHeight="1">
      <c r="A878" s="147" t="s">
        <v>1374</v>
      </c>
      <c r="B878" s="147" t="s">
        <v>308</v>
      </c>
      <c r="C878" s="147" t="s">
        <v>177</v>
      </c>
      <c r="D878" s="147" t="s">
        <v>310</v>
      </c>
      <c r="E878" s="273" t="s">
        <v>1438</v>
      </c>
      <c r="F878" s="273"/>
      <c r="G878" s="147" t="s">
        <v>232</v>
      </c>
      <c r="H878" s="148">
        <v>1</v>
      </c>
      <c r="I878" s="149">
        <v>11.68</v>
      </c>
      <c r="J878" s="149">
        <v>11.68</v>
      </c>
    </row>
    <row r="879" spans="1:10" ht="45" customHeight="1">
      <c r="A879" s="150" t="s">
        <v>1376</v>
      </c>
      <c r="B879" s="150" t="s">
        <v>1765</v>
      </c>
      <c r="C879" s="150" t="s">
        <v>177</v>
      </c>
      <c r="D879" s="150" t="s">
        <v>1766</v>
      </c>
      <c r="E879" s="274" t="s">
        <v>1438</v>
      </c>
      <c r="F879" s="274"/>
      <c r="G879" s="150" t="s">
        <v>232</v>
      </c>
      <c r="H879" s="151">
        <v>1</v>
      </c>
      <c r="I879" s="152">
        <v>10.16</v>
      </c>
      <c r="J879" s="152">
        <v>10.16</v>
      </c>
    </row>
    <row r="880" spans="1:10" ht="45" customHeight="1">
      <c r="A880" s="150" t="s">
        <v>1376</v>
      </c>
      <c r="B880" s="150" t="s">
        <v>1683</v>
      </c>
      <c r="C880" s="150" t="s">
        <v>177</v>
      </c>
      <c r="D880" s="150" t="s">
        <v>1684</v>
      </c>
      <c r="E880" s="274" t="s">
        <v>1375</v>
      </c>
      <c r="F880" s="274"/>
      <c r="G880" s="150" t="s">
        <v>180</v>
      </c>
      <c r="H880" s="151">
        <v>7.3000000000000001E-3</v>
      </c>
      <c r="I880" s="152">
        <v>16.03</v>
      </c>
      <c r="J880" s="152">
        <v>0.11</v>
      </c>
    </row>
    <row r="881" spans="1:10" ht="45" customHeight="1">
      <c r="A881" s="150" t="s">
        <v>1376</v>
      </c>
      <c r="B881" s="150" t="s">
        <v>1685</v>
      </c>
      <c r="C881" s="150" t="s">
        <v>177</v>
      </c>
      <c r="D881" s="150" t="s">
        <v>1686</v>
      </c>
      <c r="E881" s="274" t="s">
        <v>1375</v>
      </c>
      <c r="F881" s="274"/>
      <c r="G881" s="150" t="s">
        <v>180</v>
      </c>
      <c r="H881" s="151">
        <v>4.4600000000000001E-2</v>
      </c>
      <c r="I881" s="152">
        <v>19.86</v>
      </c>
      <c r="J881" s="152">
        <v>0.88</v>
      </c>
    </row>
    <row r="882" spans="1:10" ht="30" customHeight="1">
      <c r="A882" s="153" t="s">
        <v>1379</v>
      </c>
      <c r="B882" s="153" t="s">
        <v>1687</v>
      </c>
      <c r="C882" s="153" t="s">
        <v>177</v>
      </c>
      <c r="D882" s="153" t="s">
        <v>1688</v>
      </c>
      <c r="E882" s="275" t="s">
        <v>1482</v>
      </c>
      <c r="F882" s="275"/>
      <c r="G882" s="153" t="s">
        <v>232</v>
      </c>
      <c r="H882" s="154">
        <v>2.5000000000000001E-2</v>
      </c>
      <c r="I882" s="155">
        <v>20.010000000000002</v>
      </c>
      <c r="J882" s="155">
        <v>0.5</v>
      </c>
    </row>
    <row r="883" spans="1:10" ht="30" customHeight="1">
      <c r="A883" s="153" t="s">
        <v>1379</v>
      </c>
      <c r="B883" s="153" t="s">
        <v>1689</v>
      </c>
      <c r="C883" s="153" t="s">
        <v>177</v>
      </c>
      <c r="D883" s="153" t="s">
        <v>1690</v>
      </c>
      <c r="E883" s="275" t="s">
        <v>1482</v>
      </c>
      <c r="F883" s="275"/>
      <c r="G883" s="153" t="s">
        <v>185</v>
      </c>
      <c r="H883" s="154">
        <v>0.14699999999999999</v>
      </c>
      <c r="I883" s="155">
        <v>0.22</v>
      </c>
      <c r="J883" s="155">
        <v>0.03</v>
      </c>
    </row>
    <row r="884" spans="1:10">
      <c r="A884" s="156"/>
      <c r="B884" s="156"/>
      <c r="C884" s="156"/>
      <c r="D884" s="156"/>
      <c r="E884" s="156" t="s">
        <v>1399</v>
      </c>
      <c r="F884" s="157">
        <v>0.81</v>
      </c>
      <c r="G884" s="156" t="s">
        <v>1400</v>
      </c>
      <c r="H884" s="157">
        <v>0</v>
      </c>
      <c r="I884" s="156" t="s">
        <v>1401</v>
      </c>
      <c r="J884" s="157">
        <v>0.81</v>
      </c>
    </row>
    <row r="885" spans="1:10" ht="30" customHeight="1">
      <c r="A885" s="156"/>
      <c r="B885" s="156"/>
      <c r="C885" s="156"/>
      <c r="D885" s="156"/>
      <c r="E885" s="156" t="s">
        <v>1402</v>
      </c>
      <c r="F885" s="157">
        <v>3.08</v>
      </c>
      <c r="G885" s="156"/>
      <c r="H885" s="276" t="s">
        <v>1403</v>
      </c>
      <c r="I885" s="276"/>
      <c r="J885" s="157">
        <v>14.76</v>
      </c>
    </row>
    <row r="886" spans="1:10" ht="15.75">
      <c r="A886" s="144"/>
      <c r="B886" s="144"/>
      <c r="C886" s="144"/>
      <c r="D886" s="144"/>
      <c r="E886" s="144"/>
      <c r="F886" s="144"/>
      <c r="G886" s="144" t="s">
        <v>1404</v>
      </c>
      <c r="H886" s="158">
        <v>398.4</v>
      </c>
      <c r="I886" s="144" t="s">
        <v>1405</v>
      </c>
      <c r="J886" s="159">
        <v>5880.38</v>
      </c>
    </row>
    <row r="887" spans="1:10" ht="15.75">
      <c r="A887" s="147"/>
      <c r="B887" s="147"/>
      <c r="C887" s="147"/>
      <c r="D887" s="147"/>
      <c r="E887" s="147"/>
      <c r="F887" s="147"/>
      <c r="G887" s="147"/>
      <c r="H887" s="147"/>
      <c r="I887" s="147"/>
      <c r="J887" s="147"/>
    </row>
    <row r="888" spans="1:10" ht="15.75" customHeight="1">
      <c r="A888" s="144" t="s">
        <v>312</v>
      </c>
      <c r="B888" s="144" t="s">
        <v>165</v>
      </c>
      <c r="C888" s="144" t="s">
        <v>1367</v>
      </c>
      <c r="D888" s="144" t="s">
        <v>1368</v>
      </c>
      <c r="E888" s="271" t="s">
        <v>1369</v>
      </c>
      <c r="F888" s="271"/>
      <c r="G888" s="144" t="s">
        <v>1370</v>
      </c>
      <c r="H888" s="144" t="s">
        <v>1371</v>
      </c>
      <c r="I888" s="144" t="s">
        <v>1372</v>
      </c>
      <c r="J888" s="144" t="s">
        <v>1373</v>
      </c>
    </row>
    <row r="889" spans="1:10" ht="47.25" customHeight="1">
      <c r="A889" s="147" t="s">
        <v>1374</v>
      </c>
      <c r="B889" s="147" t="s">
        <v>311</v>
      </c>
      <c r="C889" s="147" t="s">
        <v>177</v>
      </c>
      <c r="D889" s="147" t="s">
        <v>313</v>
      </c>
      <c r="E889" s="273" t="s">
        <v>1438</v>
      </c>
      <c r="F889" s="273"/>
      <c r="G889" s="147" t="s">
        <v>232</v>
      </c>
      <c r="H889" s="148">
        <v>1</v>
      </c>
      <c r="I889" s="149">
        <v>11.23</v>
      </c>
      <c r="J889" s="149">
        <v>11.23</v>
      </c>
    </row>
    <row r="890" spans="1:10" ht="45" customHeight="1">
      <c r="A890" s="150" t="s">
        <v>1376</v>
      </c>
      <c r="B890" s="150" t="s">
        <v>1767</v>
      </c>
      <c r="C890" s="150" t="s">
        <v>177</v>
      </c>
      <c r="D890" s="150" t="s">
        <v>1768</v>
      </c>
      <c r="E890" s="274" t="s">
        <v>1438</v>
      </c>
      <c r="F890" s="274"/>
      <c r="G890" s="150" t="s">
        <v>232</v>
      </c>
      <c r="H890" s="151">
        <v>1</v>
      </c>
      <c r="I890" s="152">
        <v>10.1</v>
      </c>
      <c r="J890" s="152">
        <v>10.1</v>
      </c>
    </row>
    <row r="891" spans="1:10" ht="45" customHeight="1">
      <c r="A891" s="150" t="s">
        <v>1376</v>
      </c>
      <c r="B891" s="150" t="s">
        <v>1683</v>
      </c>
      <c r="C891" s="150" t="s">
        <v>177</v>
      </c>
      <c r="D891" s="150" t="s">
        <v>1684</v>
      </c>
      <c r="E891" s="274" t="s">
        <v>1375</v>
      </c>
      <c r="F891" s="274"/>
      <c r="G891" s="150" t="s">
        <v>180</v>
      </c>
      <c r="H891" s="151">
        <v>4.7000000000000002E-3</v>
      </c>
      <c r="I891" s="152">
        <v>16.03</v>
      </c>
      <c r="J891" s="152">
        <v>7.0000000000000007E-2</v>
      </c>
    </row>
    <row r="892" spans="1:10" ht="45" customHeight="1">
      <c r="A892" s="150" t="s">
        <v>1376</v>
      </c>
      <c r="B892" s="150" t="s">
        <v>1685</v>
      </c>
      <c r="C892" s="150" t="s">
        <v>177</v>
      </c>
      <c r="D892" s="150" t="s">
        <v>1686</v>
      </c>
      <c r="E892" s="274" t="s">
        <v>1375</v>
      </c>
      <c r="F892" s="274"/>
      <c r="G892" s="150" t="s">
        <v>180</v>
      </c>
      <c r="H892" s="151">
        <v>2.8500000000000001E-2</v>
      </c>
      <c r="I892" s="152">
        <v>19.86</v>
      </c>
      <c r="J892" s="152">
        <v>0.56000000000000005</v>
      </c>
    </row>
    <row r="893" spans="1:10" ht="30" customHeight="1">
      <c r="A893" s="153" t="s">
        <v>1379</v>
      </c>
      <c r="B893" s="153" t="s">
        <v>1687</v>
      </c>
      <c r="C893" s="153" t="s">
        <v>177</v>
      </c>
      <c r="D893" s="153" t="s">
        <v>1688</v>
      </c>
      <c r="E893" s="275" t="s">
        <v>1482</v>
      </c>
      <c r="F893" s="275"/>
      <c r="G893" s="153" t="s">
        <v>232</v>
      </c>
      <c r="H893" s="154">
        <v>2.5000000000000001E-2</v>
      </c>
      <c r="I893" s="155">
        <v>20.010000000000002</v>
      </c>
      <c r="J893" s="155">
        <v>0.5</v>
      </c>
    </row>
    <row r="894" spans="1:10">
      <c r="A894" s="156"/>
      <c r="B894" s="156"/>
      <c r="C894" s="156"/>
      <c r="D894" s="156"/>
      <c r="E894" s="156" t="s">
        <v>1399</v>
      </c>
      <c r="F894" s="157">
        <v>0.5</v>
      </c>
      <c r="G894" s="156" t="s">
        <v>1400</v>
      </c>
      <c r="H894" s="157">
        <v>0</v>
      </c>
      <c r="I894" s="156" t="s">
        <v>1401</v>
      </c>
      <c r="J894" s="157">
        <v>0.5</v>
      </c>
    </row>
    <row r="895" spans="1:10" ht="30" customHeight="1">
      <c r="A895" s="156"/>
      <c r="B895" s="156"/>
      <c r="C895" s="156"/>
      <c r="D895" s="156"/>
      <c r="E895" s="156" t="s">
        <v>1402</v>
      </c>
      <c r="F895" s="157">
        <v>2.96</v>
      </c>
      <c r="G895" s="156"/>
      <c r="H895" s="276" t="s">
        <v>1403</v>
      </c>
      <c r="I895" s="276"/>
      <c r="J895" s="157">
        <v>14.19</v>
      </c>
    </row>
    <row r="896" spans="1:10" ht="15.75">
      <c r="A896" s="144"/>
      <c r="B896" s="144"/>
      <c r="C896" s="144"/>
      <c r="D896" s="144"/>
      <c r="E896" s="144"/>
      <c r="F896" s="144"/>
      <c r="G896" s="144" t="s">
        <v>1404</v>
      </c>
      <c r="H896" s="158">
        <v>7.07</v>
      </c>
      <c r="I896" s="144" t="s">
        <v>1405</v>
      </c>
      <c r="J896" s="159">
        <v>100.32</v>
      </c>
    </row>
    <row r="897" spans="1:10" ht="15.75">
      <c r="A897" s="147"/>
      <c r="B897" s="147"/>
      <c r="C897" s="147"/>
      <c r="D897" s="147"/>
      <c r="E897" s="147"/>
      <c r="F897" s="147"/>
      <c r="G897" s="147"/>
      <c r="H897" s="147"/>
      <c r="I897" s="147"/>
      <c r="J897" s="147"/>
    </row>
    <row r="898" spans="1:10" ht="15.75" customHeight="1">
      <c r="A898" s="144" t="s">
        <v>315</v>
      </c>
      <c r="B898" s="144" t="s">
        <v>165</v>
      </c>
      <c r="C898" s="144" t="s">
        <v>1367</v>
      </c>
      <c r="D898" s="144" t="s">
        <v>1368</v>
      </c>
      <c r="E898" s="271" t="s">
        <v>1369</v>
      </c>
      <c r="F898" s="271"/>
      <c r="G898" s="144" t="s">
        <v>1370</v>
      </c>
      <c r="H898" s="144" t="s">
        <v>1371</v>
      </c>
      <c r="I898" s="144" t="s">
        <v>1372</v>
      </c>
      <c r="J898" s="144" t="s">
        <v>1373</v>
      </c>
    </row>
    <row r="899" spans="1:10" ht="31.5" customHeight="1">
      <c r="A899" s="147" t="s">
        <v>1374</v>
      </c>
      <c r="B899" s="147" t="s">
        <v>314</v>
      </c>
      <c r="C899" s="147" t="s">
        <v>177</v>
      </c>
      <c r="D899" s="147" t="s">
        <v>316</v>
      </c>
      <c r="E899" s="273" t="s">
        <v>1438</v>
      </c>
      <c r="F899" s="273"/>
      <c r="G899" s="147" t="s">
        <v>189</v>
      </c>
      <c r="H899" s="148">
        <v>1</v>
      </c>
      <c r="I899" s="149">
        <v>269.98</v>
      </c>
      <c r="J899" s="149">
        <v>269.98</v>
      </c>
    </row>
    <row r="900" spans="1:10" ht="45" customHeight="1">
      <c r="A900" s="150" t="s">
        <v>1376</v>
      </c>
      <c r="B900" s="150" t="s">
        <v>1769</v>
      </c>
      <c r="C900" s="150" t="s">
        <v>177</v>
      </c>
      <c r="D900" s="150" t="s">
        <v>1770</v>
      </c>
      <c r="E900" s="274" t="s">
        <v>1438</v>
      </c>
      <c r="F900" s="274"/>
      <c r="G900" s="150" t="s">
        <v>189</v>
      </c>
      <c r="H900" s="151">
        <v>1.02</v>
      </c>
      <c r="I900" s="152">
        <v>91.97</v>
      </c>
      <c r="J900" s="152">
        <v>93.8</v>
      </c>
    </row>
    <row r="901" spans="1:10" ht="45" customHeight="1">
      <c r="A901" s="150" t="s">
        <v>1376</v>
      </c>
      <c r="B901" s="150" t="s">
        <v>1771</v>
      </c>
      <c r="C901" s="150" t="s">
        <v>177</v>
      </c>
      <c r="D901" s="150" t="s">
        <v>1772</v>
      </c>
      <c r="E901" s="274" t="s">
        <v>1438</v>
      </c>
      <c r="F901" s="274"/>
      <c r="G901" s="150" t="s">
        <v>222</v>
      </c>
      <c r="H901" s="151">
        <v>1.3480000000000001</v>
      </c>
      <c r="I901" s="152">
        <v>15.13</v>
      </c>
      <c r="J901" s="152">
        <v>20.39</v>
      </c>
    </row>
    <row r="902" spans="1:10" ht="45" customHeight="1">
      <c r="A902" s="150" t="s">
        <v>1376</v>
      </c>
      <c r="B902" s="150" t="s">
        <v>1613</v>
      </c>
      <c r="C902" s="150" t="s">
        <v>177</v>
      </c>
      <c r="D902" s="150" t="s">
        <v>1614</v>
      </c>
      <c r="E902" s="274" t="s">
        <v>1375</v>
      </c>
      <c r="F902" s="274"/>
      <c r="G902" s="150" t="s">
        <v>180</v>
      </c>
      <c r="H902" s="151">
        <v>0.73</v>
      </c>
      <c r="I902" s="152">
        <v>16.850000000000001</v>
      </c>
      <c r="J902" s="152">
        <v>12.3</v>
      </c>
    </row>
    <row r="903" spans="1:10" ht="45" customHeight="1">
      <c r="A903" s="150" t="s">
        <v>1376</v>
      </c>
      <c r="B903" s="150" t="s">
        <v>1478</v>
      </c>
      <c r="C903" s="150" t="s">
        <v>177</v>
      </c>
      <c r="D903" s="150" t="s">
        <v>1479</v>
      </c>
      <c r="E903" s="274" t="s">
        <v>1375</v>
      </c>
      <c r="F903" s="274"/>
      <c r="G903" s="150" t="s">
        <v>180</v>
      </c>
      <c r="H903" s="151">
        <v>3.9790000000000001</v>
      </c>
      <c r="I903" s="152">
        <v>19.739999999999998</v>
      </c>
      <c r="J903" s="152">
        <v>78.540000000000006</v>
      </c>
    </row>
    <row r="904" spans="1:10" ht="30" customHeight="1">
      <c r="A904" s="153" t="s">
        <v>1379</v>
      </c>
      <c r="B904" s="153" t="s">
        <v>1711</v>
      </c>
      <c r="C904" s="153" t="s">
        <v>177</v>
      </c>
      <c r="D904" s="153" t="s">
        <v>1712</v>
      </c>
      <c r="E904" s="275" t="s">
        <v>1482</v>
      </c>
      <c r="F904" s="275"/>
      <c r="G904" s="153" t="s">
        <v>1662</v>
      </c>
      <c r="H904" s="154">
        <v>1.7000000000000001E-2</v>
      </c>
      <c r="I904" s="155">
        <v>5.24</v>
      </c>
      <c r="J904" s="155">
        <v>0.08</v>
      </c>
    </row>
    <row r="905" spans="1:10" ht="15" customHeight="1">
      <c r="A905" s="153" t="s">
        <v>1379</v>
      </c>
      <c r="B905" s="153" t="s">
        <v>1715</v>
      </c>
      <c r="C905" s="153" t="s">
        <v>177</v>
      </c>
      <c r="D905" s="153" t="s">
        <v>1716</v>
      </c>
      <c r="E905" s="275" t="s">
        <v>1482</v>
      </c>
      <c r="F905" s="275"/>
      <c r="G905" s="153" t="s">
        <v>232</v>
      </c>
      <c r="H905" s="154">
        <v>8.1000000000000003E-2</v>
      </c>
      <c r="I905" s="155">
        <v>31.58</v>
      </c>
      <c r="J905" s="155">
        <v>2.5499999999999998</v>
      </c>
    </row>
    <row r="906" spans="1:10" ht="30" customHeight="1">
      <c r="A906" s="153" t="s">
        <v>1379</v>
      </c>
      <c r="B906" s="153" t="s">
        <v>1491</v>
      </c>
      <c r="C906" s="153" t="s">
        <v>177</v>
      </c>
      <c r="D906" s="153" t="s">
        <v>1492</v>
      </c>
      <c r="E906" s="275" t="s">
        <v>1482</v>
      </c>
      <c r="F906" s="275"/>
      <c r="G906" s="153" t="s">
        <v>222</v>
      </c>
      <c r="H906" s="154">
        <v>3.8260000000000001</v>
      </c>
      <c r="I906" s="155">
        <v>16.29</v>
      </c>
      <c r="J906" s="155">
        <v>62.32</v>
      </c>
    </row>
    <row r="907" spans="1:10">
      <c r="A907" s="156"/>
      <c r="B907" s="156"/>
      <c r="C907" s="156"/>
      <c r="D907" s="156"/>
      <c r="E907" s="156" t="s">
        <v>1399</v>
      </c>
      <c r="F907" s="157">
        <v>71.260000000000005</v>
      </c>
      <c r="G907" s="156" t="s">
        <v>1400</v>
      </c>
      <c r="H907" s="157">
        <v>0</v>
      </c>
      <c r="I907" s="156" t="s">
        <v>1401</v>
      </c>
      <c r="J907" s="157">
        <v>71.260000000000005</v>
      </c>
    </row>
    <row r="908" spans="1:10" ht="30" customHeight="1">
      <c r="A908" s="156"/>
      <c r="B908" s="156"/>
      <c r="C908" s="156"/>
      <c r="D908" s="156"/>
      <c r="E908" s="156" t="s">
        <v>1402</v>
      </c>
      <c r="F908" s="157">
        <v>71.19</v>
      </c>
      <c r="G908" s="156"/>
      <c r="H908" s="276" t="s">
        <v>1403</v>
      </c>
      <c r="I908" s="276"/>
      <c r="J908" s="157">
        <v>341.17</v>
      </c>
    </row>
    <row r="909" spans="1:10" ht="15.75">
      <c r="A909" s="144"/>
      <c r="B909" s="144"/>
      <c r="C909" s="144"/>
      <c r="D909" s="144"/>
      <c r="E909" s="144"/>
      <c r="F909" s="144"/>
      <c r="G909" s="144" t="s">
        <v>1404</v>
      </c>
      <c r="H909" s="158">
        <v>39.659999999999997</v>
      </c>
      <c r="I909" s="144" t="s">
        <v>1405</v>
      </c>
      <c r="J909" s="159">
        <v>13530.8</v>
      </c>
    </row>
    <row r="910" spans="1:10" ht="15.75">
      <c r="A910" s="147"/>
      <c r="B910" s="147"/>
      <c r="C910" s="147"/>
      <c r="D910" s="147"/>
      <c r="E910" s="147"/>
      <c r="F910" s="147"/>
      <c r="G910" s="147"/>
      <c r="H910" s="147"/>
      <c r="I910" s="147"/>
      <c r="J910" s="147"/>
    </row>
    <row r="911" spans="1:10" ht="15.75" customHeight="1">
      <c r="A911" s="144" t="s">
        <v>318</v>
      </c>
      <c r="B911" s="144" t="s">
        <v>165</v>
      </c>
      <c r="C911" s="144" t="s">
        <v>1367</v>
      </c>
      <c r="D911" s="144" t="s">
        <v>1368</v>
      </c>
      <c r="E911" s="271" t="s">
        <v>1369</v>
      </c>
      <c r="F911" s="271"/>
      <c r="G911" s="144" t="s">
        <v>1370</v>
      </c>
      <c r="H911" s="144" t="s">
        <v>1371</v>
      </c>
      <c r="I911" s="144" t="s">
        <v>1372</v>
      </c>
      <c r="J911" s="144" t="s">
        <v>1373</v>
      </c>
    </row>
    <row r="912" spans="1:10" ht="31.5" customHeight="1">
      <c r="A912" s="147" t="s">
        <v>1374</v>
      </c>
      <c r="B912" s="147" t="s">
        <v>317</v>
      </c>
      <c r="C912" s="147" t="s">
        <v>177</v>
      </c>
      <c r="D912" s="147" t="s">
        <v>319</v>
      </c>
      <c r="E912" s="273" t="s">
        <v>1438</v>
      </c>
      <c r="F912" s="273"/>
      <c r="G912" s="147" t="s">
        <v>211</v>
      </c>
      <c r="H912" s="148">
        <v>1</v>
      </c>
      <c r="I912" s="149">
        <v>752.49</v>
      </c>
      <c r="J912" s="149">
        <v>752.49</v>
      </c>
    </row>
    <row r="913" spans="1:10" ht="45" customHeight="1">
      <c r="A913" s="150" t="s">
        <v>1376</v>
      </c>
      <c r="B913" s="150" t="s">
        <v>1628</v>
      </c>
      <c r="C913" s="150" t="s">
        <v>177</v>
      </c>
      <c r="D913" s="150" t="s">
        <v>1629</v>
      </c>
      <c r="E913" s="274" t="s">
        <v>1375</v>
      </c>
      <c r="F913" s="274"/>
      <c r="G913" s="150" t="s">
        <v>180</v>
      </c>
      <c r="H913" s="151">
        <v>1.6</v>
      </c>
      <c r="I913" s="152">
        <v>16.02</v>
      </c>
      <c r="J913" s="152">
        <v>25.63</v>
      </c>
    </row>
    <row r="914" spans="1:10" ht="45" customHeight="1">
      <c r="A914" s="150" t="s">
        <v>1376</v>
      </c>
      <c r="B914" s="150" t="s">
        <v>1705</v>
      </c>
      <c r="C914" s="150" t="s">
        <v>177</v>
      </c>
      <c r="D914" s="150" t="s">
        <v>1706</v>
      </c>
      <c r="E914" s="274" t="s">
        <v>1375</v>
      </c>
      <c r="F914" s="274"/>
      <c r="G914" s="150" t="s">
        <v>180</v>
      </c>
      <c r="H914" s="151">
        <v>0.6</v>
      </c>
      <c r="I914" s="152">
        <v>19.98</v>
      </c>
      <c r="J914" s="152">
        <v>11.98</v>
      </c>
    </row>
    <row r="915" spans="1:10" ht="45" customHeight="1">
      <c r="A915" s="150" t="s">
        <v>1376</v>
      </c>
      <c r="B915" s="150" t="s">
        <v>1685</v>
      </c>
      <c r="C915" s="150" t="s">
        <v>177</v>
      </c>
      <c r="D915" s="150" t="s">
        <v>1686</v>
      </c>
      <c r="E915" s="274" t="s">
        <v>1375</v>
      </c>
      <c r="F915" s="274"/>
      <c r="G915" s="150" t="s">
        <v>180</v>
      </c>
      <c r="H915" s="151">
        <v>0.6</v>
      </c>
      <c r="I915" s="152">
        <v>19.86</v>
      </c>
      <c r="J915" s="152">
        <v>11.91</v>
      </c>
    </row>
    <row r="916" spans="1:10" ht="45" customHeight="1">
      <c r="A916" s="150" t="s">
        <v>1376</v>
      </c>
      <c r="B916" s="150" t="s">
        <v>1478</v>
      </c>
      <c r="C916" s="150" t="s">
        <v>177</v>
      </c>
      <c r="D916" s="150" t="s">
        <v>1479</v>
      </c>
      <c r="E916" s="274" t="s">
        <v>1375</v>
      </c>
      <c r="F916" s="274"/>
      <c r="G916" s="150" t="s">
        <v>180</v>
      </c>
      <c r="H916" s="151">
        <v>0.6</v>
      </c>
      <c r="I916" s="152">
        <v>19.739999999999998</v>
      </c>
      <c r="J916" s="152">
        <v>11.84</v>
      </c>
    </row>
    <row r="917" spans="1:10" ht="30" customHeight="1">
      <c r="A917" s="153" t="s">
        <v>1379</v>
      </c>
      <c r="B917" s="153" t="s">
        <v>1773</v>
      </c>
      <c r="C917" s="153" t="s">
        <v>177</v>
      </c>
      <c r="D917" s="153" t="s">
        <v>1774</v>
      </c>
      <c r="E917" s="275" t="s">
        <v>1482</v>
      </c>
      <c r="F917" s="275"/>
      <c r="G917" s="153" t="s">
        <v>211</v>
      </c>
      <c r="H917" s="154">
        <v>1.05</v>
      </c>
      <c r="I917" s="155">
        <v>657.88</v>
      </c>
      <c r="J917" s="155">
        <v>690.77</v>
      </c>
    </row>
    <row r="918" spans="1:10" ht="30" customHeight="1">
      <c r="A918" s="153" t="s">
        <v>1379</v>
      </c>
      <c r="B918" s="153" t="s">
        <v>1727</v>
      </c>
      <c r="C918" s="153" t="s">
        <v>177</v>
      </c>
      <c r="D918" s="153" t="s">
        <v>1728</v>
      </c>
      <c r="E918" s="275" t="s">
        <v>1385</v>
      </c>
      <c r="F918" s="275"/>
      <c r="G918" s="153" t="s">
        <v>180</v>
      </c>
      <c r="H918" s="154">
        <v>0.3</v>
      </c>
      <c r="I918" s="155">
        <v>1.21</v>
      </c>
      <c r="J918" s="155">
        <v>0.36</v>
      </c>
    </row>
    <row r="919" spans="1:10">
      <c r="A919" s="156"/>
      <c r="B919" s="156"/>
      <c r="C919" s="156"/>
      <c r="D919" s="156"/>
      <c r="E919" s="156" t="s">
        <v>1399</v>
      </c>
      <c r="F919" s="157">
        <v>44.96</v>
      </c>
      <c r="G919" s="156" t="s">
        <v>1400</v>
      </c>
      <c r="H919" s="157">
        <v>0</v>
      </c>
      <c r="I919" s="156" t="s">
        <v>1401</v>
      </c>
      <c r="J919" s="157">
        <v>44.96</v>
      </c>
    </row>
    <row r="920" spans="1:10" ht="30" customHeight="1">
      <c r="A920" s="156"/>
      <c r="B920" s="156"/>
      <c r="C920" s="156"/>
      <c r="D920" s="156"/>
      <c r="E920" s="156" t="s">
        <v>1402</v>
      </c>
      <c r="F920" s="157">
        <v>198.43</v>
      </c>
      <c r="G920" s="156"/>
      <c r="H920" s="276" t="s">
        <v>1403</v>
      </c>
      <c r="I920" s="276"/>
      <c r="J920" s="157">
        <v>950.92</v>
      </c>
    </row>
    <row r="921" spans="1:10" ht="15.75">
      <c r="A921" s="144"/>
      <c r="B921" s="144"/>
      <c r="C921" s="144"/>
      <c r="D921" s="144"/>
      <c r="E921" s="144"/>
      <c r="F921" s="144"/>
      <c r="G921" s="144" t="s">
        <v>1404</v>
      </c>
      <c r="H921" s="158">
        <v>8.98</v>
      </c>
      <c r="I921" s="144" t="s">
        <v>1405</v>
      </c>
      <c r="J921" s="159">
        <v>8539.26</v>
      </c>
    </row>
    <row r="922" spans="1:10" ht="15.75">
      <c r="A922" s="147"/>
      <c r="B922" s="147"/>
      <c r="C922" s="147"/>
      <c r="D922" s="147"/>
      <c r="E922" s="147"/>
      <c r="F922" s="147"/>
      <c r="G922" s="147"/>
      <c r="H922" s="147"/>
      <c r="I922" s="147"/>
      <c r="J922" s="147"/>
    </row>
    <row r="923" spans="1:10" ht="15.75" customHeight="1">
      <c r="A923" s="144" t="s">
        <v>321</v>
      </c>
      <c r="B923" s="144" t="s">
        <v>165</v>
      </c>
      <c r="C923" s="144" t="s">
        <v>1367</v>
      </c>
      <c r="D923" s="144" t="s">
        <v>1368</v>
      </c>
      <c r="E923" s="271" t="s">
        <v>1369</v>
      </c>
      <c r="F923" s="271"/>
      <c r="G923" s="144" t="s">
        <v>1370</v>
      </c>
      <c r="H923" s="144" t="s">
        <v>1371</v>
      </c>
      <c r="I923" s="144" t="s">
        <v>1372</v>
      </c>
      <c r="J923" s="144" t="s">
        <v>1373</v>
      </c>
    </row>
    <row r="924" spans="1:10" ht="47.25" customHeight="1">
      <c r="A924" s="147" t="s">
        <v>1374</v>
      </c>
      <c r="B924" s="147" t="s">
        <v>320</v>
      </c>
      <c r="C924" s="147" t="s">
        <v>182</v>
      </c>
      <c r="D924" s="147" t="s">
        <v>322</v>
      </c>
      <c r="E924" s="273" t="s">
        <v>1438</v>
      </c>
      <c r="F924" s="273"/>
      <c r="G924" s="147" t="s">
        <v>189</v>
      </c>
      <c r="H924" s="148">
        <v>1</v>
      </c>
      <c r="I924" s="149">
        <v>228.53</v>
      </c>
      <c r="J924" s="149">
        <v>228.53</v>
      </c>
    </row>
    <row r="925" spans="1:10" ht="45" customHeight="1">
      <c r="A925" s="150" t="s">
        <v>1376</v>
      </c>
      <c r="B925" s="150" t="s">
        <v>1478</v>
      </c>
      <c r="C925" s="150" t="s">
        <v>177</v>
      </c>
      <c r="D925" s="150" t="s">
        <v>1479</v>
      </c>
      <c r="E925" s="274" t="s">
        <v>1375</v>
      </c>
      <c r="F925" s="274"/>
      <c r="G925" s="150" t="s">
        <v>180</v>
      </c>
      <c r="H925" s="151">
        <v>0.501</v>
      </c>
      <c r="I925" s="152">
        <v>19.739999999999998</v>
      </c>
      <c r="J925" s="152">
        <v>9.8800000000000008</v>
      </c>
    </row>
    <row r="926" spans="1:10" ht="45" customHeight="1">
      <c r="A926" s="150" t="s">
        <v>1376</v>
      </c>
      <c r="B926" s="150" t="s">
        <v>1628</v>
      </c>
      <c r="C926" s="150" t="s">
        <v>177</v>
      </c>
      <c r="D926" s="150" t="s">
        <v>1629</v>
      </c>
      <c r="E926" s="274" t="s">
        <v>1375</v>
      </c>
      <c r="F926" s="274"/>
      <c r="G926" s="150" t="s">
        <v>180</v>
      </c>
      <c r="H926" s="151">
        <v>0.35399999999999998</v>
      </c>
      <c r="I926" s="152">
        <v>16.02</v>
      </c>
      <c r="J926" s="152">
        <v>5.67</v>
      </c>
    </row>
    <row r="927" spans="1:10" ht="45" customHeight="1">
      <c r="A927" s="150" t="s">
        <v>1376</v>
      </c>
      <c r="B927" s="150" t="s">
        <v>1771</v>
      </c>
      <c r="C927" s="150" t="s">
        <v>177</v>
      </c>
      <c r="D927" s="150" t="s">
        <v>1772</v>
      </c>
      <c r="E927" s="274" t="s">
        <v>1438</v>
      </c>
      <c r="F927" s="274"/>
      <c r="G927" s="150" t="s">
        <v>222</v>
      </c>
      <c r="H927" s="151">
        <v>0.97</v>
      </c>
      <c r="I927" s="152">
        <v>15.13</v>
      </c>
      <c r="J927" s="152">
        <v>14.67</v>
      </c>
    </row>
    <row r="928" spans="1:10" ht="45" customHeight="1">
      <c r="A928" s="150" t="s">
        <v>1376</v>
      </c>
      <c r="B928" s="150" t="s">
        <v>1775</v>
      </c>
      <c r="C928" s="150" t="s">
        <v>182</v>
      </c>
      <c r="D928" s="150" t="s">
        <v>1776</v>
      </c>
      <c r="E928" s="274" t="s">
        <v>1438</v>
      </c>
      <c r="F928" s="274"/>
      <c r="G928" s="150" t="s">
        <v>211</v>
      </c>
      <c r="H928" s="151">
        <v>5.3999999999999999E-2</v>
      </c>
      <c r="I928" s="152">
        <v>754.45</v>
      </c>
      <c r="J928" s="152">
        <v>40.74</v>
      </c>
    </row>
    <row r="929" spans="1:10" ht="30" customHeight="1">
      <c r="A929" s="153" t="s">
        <v>1379</v>
      </c>
      <c r="B929" s="153" t="s">
        <v>1491</v>
      </c>
      <c r="C929" s="153" t="s">
        <v>177</v>
      </c>
      <c r="D929" s="153" t="s">
        <v>1492</v>
      </c>
      <c r="E929" s="275" t="s">
        <v>1482</v>
      </c>
      <c r="F929" s="275"/>
      <c r="G929" s="153" t="s">
        <v>222</v>
      </c>
      <c r="H929" s="154">
        <v>1.87</v>
      </c>
      <c r="I929" s="155">
        <v>16.29</v>
      </c>
      <c r="J929" s="155">
        <v>30.46</v>
      </c>
    </row>
    <row r="930" spans="1:10" ht="15" customHeight="1">
      <c r="A930" s="153" t="s">
        <v>1379</v>
      </c>
      <c r="B930" s="153" t="s">
        <v>1715</v>
      </c>
      <c r="C930" s="153" t="s">
        <v>177</v>
      </c>
      <c r="D930" s="153" t="s">
        <v>1716</v>
      </c>
      <c r="E930" s="275" t="s">
        <v>1482</v>
      </c>
      <c r="F930" s="275"/>
      <c r="G930" s="153" t="s">
        <v>232</v>
      </c>
      <c r="H930" s="154">
        <v>0.04</v>
      </c>
      <c r="I930" s="155">
        <v>31.58</v>
      </c>
      <c r="J930" s="155">
        <v>1.26</v>
      </c>
    </row>
    <row r="931" spans="1:10" ht="45" customHeight="1">
      <c r="A931" s="153" t="s">
        <v>1379</v>
      </c>
      <c r="B931" s="153" t="s">
        <v>1777</v>
      </c>
      <c r="C931" s="153" t="s">
        <v>177</v>
      </c>
      <c r="D931" s="153" t="s">
        <v>1778</v>
      </c>
      <c r="E931" s="275" t="s">
        <v>1482</v>
      </c>
      <c r="F931" s="275"/>
      <c r="G931" s="153" t="s">
        <v>189</v>
      </c>
      <c r="H931" s="154">
        <v>1</v>
      </c>
      <c r="I931" s="155">
        <v>125.85</v>
      </c>
      <c r="J931" s="155">
        <v>125.85</v>
      </c>
    </row>
    <row r="932" spans="1:10">
      <c r="A932" s="156"/>
      <c r="B932" s="156"/>
      <c r="C932" s="156"/>
      <c r="D932" s="156"/>
      <c r="E932" s="156" t="s">
        <v>1399</v>
      </c>
      <c r="F932" s="157">
        <v>15.2</v>
      </c>
      <c r="G932" s="156" t="s">
        <v>1400</v>
      </c>
      <c r="H932" s="157">
        <v>0</v>
      </c>
      <c r="I932" s="156" t="s">
        <v>1401</v>
      </c>
      <c r="J932" s="157">
        <v>15.2</v>
      </c>
    </row>
    <row r="933" spans="1:10" ht="30" customHeight="1">
      <c r="A933" s="156"/>
      <c r="B933" s="156"/>
      <c r="C933" s="156"/>
      <c r="D933" s="156"/>
      <c r="E933" s="156" t="s">
        <v>1402</v>
      </c>
      <c r="F933" s="157">
        <v>60.26</v>
      </c>
      <c r="G933" s="156"/>
      <c r="H933" s="276" t="s">
        <v>1403</v>
      </c>
      <c r="I933" s="276"/>
      <c r="J933" s="157">
        <v>288.79000000000002</v>
      </c>
    </row>
    <row r="934" spans="1:10" ht="15.75">
      <c r="A934" s="144"/>
      <c r="B934" s="144"/>
      <c r="C934" s="144"/>
      <c r="D934" s="144"/>
      <c r="E934" s="144"/>
      <c r="F934" s="144"/>
      <c r="G934" s="144" t="s">
        <v>1404</v>
      </c>
      <c r="H934" s="158">
        <v>1141.6400000000001</v>
      </c>
      <c r="I934" s="144" t="s">
        <v>1405</v>
      </c>
      <c r="J934" s="159">
        <v>329694.21000000002</v>
      </c>
    </row>
    <row r="935" spans="1:10" ht="15.75">
      <c r="A935" s="147"/>
      <c r="B935" s="147"/>
      <c r="C935" s="147"/>
      <c r="D935" s="147"/>
      <c r="E935" s="147"/>
      <c r="F935" s="147"/>
      <c r="G935" s="147"/>
      <c r="H935" s="147"/>
      <c r="I935" s="147"/>
      <c r="J935" s="147"/>
    </row>
    <row r="936" spans="1:10" ht="15.75" customHeight="1">
      <c r="A936" s="144" t="s">
        <v>324</v>
      </c>
      <c r="B936" s="144" t="s">
        <v>165</v>
      </c>
      <c r="C936" s="144" t="s">
        <v>1367</v>
      </c>
      <c r="D936" s="144" t="s">
        <v>1368</v>
      </c>
      <c r="E936" s="271" t="s">
        <v>1369</v>
      </c>
      <c r="F936" s="271"/>
      <c r="G936" s="144" t="s">
        <v>1370</v>
      </c>
      <c r="H936" s="144" t="s">
        <v>1371</v>
      </c>
      <c r="I936" s="144" t="s">
        <v>1372</v>
      </c>
      <c r="J936" s="144" t="s">
        <v>1373</v>
      </c>
    </row>
    <row r="937" spans="1:10" ht="31.5" customHeight="1">
      <c r="A937" s="147" t="s">
        <v>1374</v>
      </c>
      <c r="B937" s="147" t="s">
        <v>323</v>
      </c>
      <c r="C937" s="147" t="s">
        <v>182</v>
      </c>
      <c r="D937" s="147" t="s">
        <v>325</v>
      </c>
      <c r="E937" s="273" t="s">
        <v>1438</v>
      </c>
      <c r="F937" s="273"/>
      <c r="G937" s="147" t="s">
        <v>232</v>
      </c>
      <c r="H937" s="148">
        <v>1</v>
      </c>
      <c r="I937" s="149">
        <v>24.79</v>
      </c>
      <c r="J937" s="149">
        <v>24.79</v>
      </c>
    </row>
    <row r="938" spans="1:10" ht="45" customHeight="1">
      <c r="A938" s="150" t="s">
        <v>1376</v>
      </c>
      <c r="B938" s="150" t="s">
        <v>1683</v>
      </c>
      <c r="C938" s="150" t="s">
        <v>177</v>
      </c>
      <c r="D938" s="150" t="s">
        <v>1684</v>
      </c>
      <c r="E938" s="274" t="s">
        <v>1375</v>
      </c>
      <c r="F938" s="274"/>
      <c r="G938" s="150" t="s">
        <v>180</v>
      </c>
      <c r="H938" s="151">
        <v>1.4999999999999999E-2</v>
      </c>
      <c r="I938" s="152">
        <v>16.03</v>
      </c>
      <c r="J938" s="152">
        <v>0.24</v>
      </c>
    </row>
    <row r="939" spans="1:10" ht="45" customHeight="1">
      <c r="A939" s="150" t="s">
        <v>1376</v>
      </c>
      <c r="B939" s="150" t="s">
        <v>1685</v>
      </c>
      <c r="C939" s="150" t="s">
        <v>177</v>
      </c>
      <c r="D939" s="150" t="s">
        <v>1686</v>
      </c>
      <c r="E939" s="274" t="s">
        <v>1375</v>
      </c>
      <c r="F939" s="274"/>
      <c r="G939" s="150" t="s">
        <v>180</v>
      </c>
      <c r="H939" s="151">
        <v>4.2000000000000003E-2</v>
      </c>
      <c r="I939" s="152">
        <v>19.86</v>
      </c>
      <c r="J939" s="152">
        <v>0.83</v>
      </c>
    </row>
    <row r="940" spans="1:10" ht="45" customHeight="1">
      <c r="A940" s="150" t="s">
        <v>1376</v>
      </c>
      <c r="B940" s="150" t="s">
        <v>1779</v>
      </c>
      <c r="C940" s="150" t="s">
        <v>177</v>
      </c>
      <c r="D940" s="150" t="s">
        <v>1780</v>
      </c>
      <c r="E940" s="274" t="s">
        <v>1375</v>
      </c>
      <c r="F940" s="274"/>
      <c r="G940" s="150" t="s">
        <v>1781</v>
      </c>
      <c r="H940" s="151">
        <v>0.01</v>
      </c>
      <c r="I940" s="152">
        <v>2.44</v>
      </c>
      <c r="J940" s="152">
        <v>0.02</v>
      </c>
    </row>
    <row r="941" spans="1:10" ht="45" customHeight="1">
      <c r="A941" s="153" t="s">
        <v>1379</v>
      </c>
      <c r="B941" s="153" t="s">
        <v>1782</v>
      </c>
      <c r="C941" s="153" t="s">
        <v>177</v>
      </c>
      <c r="D941" s="153" t="s">
        <v>1783</v>
      </c>
      <c r="E941" s="275" t="s">
        <v>1482</v>
      </c>
      <c r="F941" s="275"/>
      <c r="G941" s="153" t="s">
        <v>189</v>
      </c>
      <c r="H941" s="154">
        <v>0.82399999999999995</v>
      </c>
      <c r="I941" s="155">
        <v>20.36</v>
      </c>
      <c r="J941" s="155">
        <v>16.77</v>
      </c>
    </row>
    <row r="942" spans="1:10" ht="30" customHeight="1">
      <c r="A942" s="153" t="s">
        <v>1379</v>
      </c>
      <c r="B942" s="153" t="s">
        <v>1784</v>
      </c>
      <c r="C942" s="153" t="s">
        <v>177</v>
      </c>
      <c r="D942" s="153" t="s">
        <v>1785</v>
      </c>
      <c r="E942" s="275" t="s">
        <v>1482</v>
      </c>
      <c r="F942" s="275"/>
      <c r="G942" s="153" t="s">
        <v>222</v>
      </c>
      <c r="H942" s="154">
        <v>0.67600000000000005</v>
      </c>
      <c r="I942" s="155">
        <v>9.94</v>
      </c>
      <c r="J942" s="155">
        <v>6.71</v>
      </c>
    </row>
    <row r="943" spans="1:10" ht="30" customHeight="1">
      <c r="A943" s="153" t="s">
        <v>1379</v>
      </c>
      <c r="B943" s="153" t="s">
        <v>1687</v>
      </c>
      <c r="C943" s="153" t="s">
        <v>177</v>
      </c>
      <c r="D943" s="153" t="s">
        <v>1688</v>
      </c>
      <c r="E943" s="275" t="s">
        <v>1482</v>
      </c>
      <c r="F943" s="275"/>
      <c r="G943" s="153" t="s">
        <v>232</v>
      </c>
      <c r="H943" s="154">
        <v>1.0999999999999999E-2</v>
      </c>
      <c r="I943" s="155">
        <v>20.010000000000002</v>
      </c>
      <c r="J943" s="155">
        <v>0.22</v>
      </c>
    </row>
    <row r="944" spans="1:10">
      <c r="A944" s="156"/>
      <c r="B944" s="156"/>
      <c r="C944" s="156"/>
      <c r="D944" s="156"/>
      <c r="E944" s="156" t="s">
        <v>1399</v>
      </c>
      <c r="F944" s="157">
        <v>0.79</v>
      </c>
      <c r="G944" s="156" t="s">
        <v>1400</v>
      </c>
      <c r="H944" s="157">
        <v>0</v>
      </c>
      <c r="I944" s="156" t="s">
        <v>1401</v>
      </c>
      <c r="J944" s="157">
        <v>0.79</v>
      </c>
    </row>
    <row r="945" spans="1:10" ht="30" customHeight="1">
      <c r="A945" s="156"/>
      <c r="B945" s="156"/>
      <c r="C945" s="156"/>
      <c r="D945" s="156"/>
      <c r="E945" s="156" t="s">
        <v>1402</v>
      </c>
      <c r="F945" s="157">
        <v>6.53</v>
      </c>
      <c r="G945" s="156"/>
      <c r="H945" s="276" t="s">
        <v>1403</v>
      </c>
      <c r="I945" s="276"/>
      <c r="J945" s="157">
        <v>31.32</v>
      </c>
    </row>
    <row r="946" spans="1:10" ht="15.75">
      <c r="A946" s="144"/>
      <c r="B946" s="144"/>
      <c r="C946" s="144"/>
      <c r="D946" s="144"/>
      <c r="E946" s="144"/>
      <c r="F946" s="144"/>
      <c r="G946" s="144" t="s">
        <v>1404</v>
      </c>
      <c r="H946" s="158">
        <v>2536.38</v>
      </c>
      <c r="I946" s="144" t="s">
        <v>1405</v>
      </c>
      <c r="J946" s="159">
        <v>79439.42</v>
      </c>
    </row>
    <row r="947" spans="1:10" ht="15.75">
      <c r="A947" s="147"/>
      <c r="B947" s="147"/>
      <c r="C947" s="147"/>
      <c r="D947" s="147"/>
      <c r="E947" s="147"/>
      <c r="F947" s="147"/>
      <c r="G947" s="147"/>
      <c r="H947" s="147"/>
      <c r="I947" s="147"/>
      <c r="J947" s="147"/>
    </row>
    <row r="948" spans="1:10" ht="15.75">
      <c r="A948" s="145" t="s">
        <v>39</v>
      </c>
      <c r="B948" s="145"/>
      <c r="C948" s="145"/>
      <c r="D948" s="145" t="s">
        <v>40</v>
      </c>
      <c r="E948" s="145"/>
      <c r="F948" s="272"/>
      <c r="G948" s="272"/>
      <c r="H948" s="145"/>
      <c r="I948" s="145"/>
      <c r="J948" s="146">
        <v>26313.279999999999</v>
      </c>
    </row>
    <row r="949" spans="1:10" ht="15.75" customHeight="1">
      <c r="A949" s="144" t="s">
        <v>326</v>
      </c>
      <c r="B949" s="144" t="s">
        <v>165</v>
      </c>
      <c r="C949" s="144" t="s">
        <v>1367</v>
      </c>
      <c r="D949" s="144" t="s">
        <v>1368</v>
      </c>
      <c r="E949" s="271" t="s">
        <v>1369</v>
      </c>
      <c r="F949" s="271"/>
      <c r="G949" s="144" t="s">
        <v>1370</v>
      </c>
      <c r="H949" s="144" t="s">
        <v>1371</v>
      </c>
      <c r="I949" s="144" t="s">
        <v>1372</v>
      </c>
      <c r="J949" s="144" t="s">
        <v>1373</v>
      </c>
    </row>
    <row r="950" spans="1:10" ht="31.5" customHeight="1">
      <c r="A950" s="147" t="s">
        <v>1374</v>
      </c>
      <c r="B950" s="147" t="s">
        <v>229</v>
      </c>
      <c r="C950" s="147" t="s">
        <v>177</v>
      </c>
      <c r="D950" s="147" t="s">
        <v>231</v>
      </c>
      <c r="E950" s="273" t="s">
        <v>1438</v>
      </c>
      <c r="F950" s="273"/>
      <c r="G950" s="147" t="s">
        <v>232</v>
      </c>
      <c r="H950" s="148">
        <v>1</v>
      </c>
      <c r="I950" s="149">
        <v>17.27</v>
      </c>
      <c r="J950" s="149">
        <v>17.27</v>
      </c>
    </row>
    <row r="951" spans="1:10" ht="45" customHeight="1">
      <c r="A951" s="150" t="s">
        <v>1376</v>
      </c>
      <c r="B951" s="150" t="s">
        <v>1681</v>
      </c>
      <c r="C951" s="150" t="s">
        <v>177</v>
      </c>
      <c r="D951" s="150" t="s">
        <v>1682</v>
      </c>
      <c r="E951" s="274" t="s">
        <v>1438</v>
      </c>
      <c r="F951" s="274"/>
      <c r="G951" s="150" t="s">
        <v>232</v>
      </c>
      <c r="H951" s="151">
        <v>1</v>
      </c>
      <c r="I951" s="152">
        <v>12.74</v>
      </c>
      <c r="J951" s="152">
        <v>12.74</v>
      </c>
    </row>
    <row r="952" spans="1:10" ht="45" customHeight="1">
      <c r="A952" s="150" t="s">
        <v>1376</v>
      </c>
      <c r="B952" s="150" t="s">
        <v>1683</v>
      </c>
      <c r="C952" s="150" t="s">
        <v>177</v>
      </c>
      <c r="D952" s="150" t="s">
        <v>1684</v>
      </c>
      <c r="E952" s="274" t="s">
        <v>1375</v>
      </c>
      <c r="F952" s="274"/>
      <c r="G952" s="150" t="s">
        <v>180</v>
      </c>
      <c r="H952" s="151">
        <v>4.9000000000000002E-2</v>
      </c>
      <c r="I952" s="152">
        <v>16.03</v>
      </c>
      <c r="J952" s="152">
        <v>0.78</v>
      </c>
    </row>
    <row r="953" spans="1:10" ht="45" customHeight="1">
      <c r="A953" s="150" t="s">
        <v>1376</v>
      </c>
      <c r="B953" s="150" t="s">
        <v>1685</v>
      </c>
      <c r="C953" s="150" t="s">
        <v>177</v>
      </c>
      <c r="D953" s="150" t="s">
        <v>1686</v>
      </c>
      <c r="E953" s="274" t="s">
        <v>1375</v>
      </c>
      <c r="F953" s="274"/>
      <c r="G953" s="150" t="s">
        <v>180</v>
      </c>
      <c r="H953" s="151">
        <v>0.151</v>
      </c>
      <c r="I953" s="152">
        <v>19.86</v>
      </c>
      <c r="J953" s="152">
        <v>2.99</v>
      </c>
    </row>
    <row r="954" spans="1:10" ht="30" customHeight="1">
      <c r="A954" s="153" t="s">
        <v>1379</v>
      </c>
      <c r="B954" s="153" t="s">
        <v>1687</v>
      </c>
      <c r="C954" s="153" t="s">
        <v>177</v>
      </c>
      <c r="D954" s="153" t="s">
        <v>1688</v>
      </c>
      <c r="E954" s="275" t="s">
        <v>1482</v>
      </c>
      <c r="F954" s="275"/>
      <c r="G954" s="153" t="s">
        <v>232</v>
      </c>
      <c r="H954" s="154">
        <v>2.5000000000000001E-2</v>
      </c>
      <c r="I954" s="155">
        <v>20.010000000000002</v>
      </c>
      <c r="J954" s="155">
        <v>0.5</v>
      </c>
    </row>
    <row r="955" spans="1:10" ht="30" customHeight="1">
      <c r="A955" s="153" t="s">
        <v>1379</v>
      </c>
      <c r="B955" s="153" t="s">
        <v>1689</v>
      </c>
      <c r="C955" s="153" t="s">
        <v>177</v>
      </c>
      <c r="D955" s="153" t="s">
        <v>1690</v>
      </c>
      <c r="E955" s="275" t="s">
        <v>1482</v>
      </c>
      <c r="F955" s="275"/>
      <c r="G955" s="153" t="s">
        <v>185</v>
      </c>
      <c r="H955" s="154">
        <v>1.19</v>
      </c>
      <c r="I955" s="155">
        <v>0.22</v>
      </c>
      <c r="J955" s="155">
        <v>0.26</v>
      </c>
    </row>
    <row r="956" spans="1:10">
      <c r="A956" s="156"/>
      <c r="B956" s="156"/>
      <c r="C956" s="156"/>
      <c r="D956" s="156"/>
      <c r="E956" s="156" t="s">
        <v>1399</v>
      </c>
      <c r="F956" s="157">
        <v>3.47</v>
      </c>
      <c r="G956" s="156" t="s">
        <v>1400</v>
      </c>
      <c r="H956" s="157">
        <v>0</v>
      </c>
      <c r="I956" s="156" t="s">
        <v>1401</v>
      </c>
      <c r="J956" s="157">
        <v>3.47</v>
      </c>
    </row>
    <row r="957" spans="1:10" ht="30" customHeight="1">
      <c r="A957" s="156"/>
      <c r="B957" s="156"/>
      <c r="C957" s="156"/>
      <c r="D957" s="156"/>
      <c r="E957" s="156" t="s">
        <v>1402</v>
      </c>
      <c r="F957" s="157">
        <v>4.55</v>
      </c>
      <c r="G957" s="156"/>
      <c r="H957" s="276" t="s">
        <v>1403</v>
      </c>
      <c r="I957" s="276"/>
      <c r="J957" s="157">
        <v>21.82</v>
      </c>
    </row>
    <row r="958" spans="1:10" ht="15.75">
      <c r="A958" s="144"/>
      <c r="B958" s="144"/>
      <c r="C958" s="144"/>
      <c r="D958" s="144"/>
      <c r="E958" s="144"/>
      <c r="F958" s="144"/>
      <c r="G958" s="144" t="s">
        <v>1404</v>
      </c>
      <c r="H958" s="158">
        <v>76.900000000000006</v>
      </c>
      <c r="I958" s="144" t="s">
        <v>1405</v>
      </c>
      <c r="J958" s="159">
        <v>1677.95</v>
      </c>
    </row>
    <row r="959" spans="1:10" ht="15.75">
      <c r="A959" s="147"/>
      <c r="B959" s="147"/>
      <c r="C959" s="147"/>
      <c r="D959" s="147"/>
      <c r="E959" s="147"/>
      <c r="F959" s="147"/>
      <c r="G959" s="147"/>
      <c r="H959" s="147"/>
      <c r="I959" s="147"/>
      <c r="J959" s="147"/>
    </row>
    <row r="960" spans="1:10" ht="15.75" customHeight="1">
      <c r="A960" s="144" t="s">
        <v>327</v>
      </c>
      <c r="B960" s="144" t="s">
        <v>165</v>
      </c>
      <c r="C960" s="144" t="s">
        <v>1367</v>
      </c>
      <c r="D960" s="144" t="s">
        <v>1368</v>
      </c>
      <c r="E960" s="271" t="s">
        <v>1369</v>
      </c>
      <c r="F960" s="271"/>
      <c r="G960" s="144" t="s">
        <v>1370</v>
      </c>
      <c r="H960" s="144" t="s">
        <v>1371</v>
      </c>
      <c r="I960" s="144" t="s">
        <v>1372</v>
      </c>
      <c r="J960" s="144" t="s">
        <v>1373</v>
      </c>
    </row>
    <row r="961" spans="1:10" ht="31.5" customHeight="1">
      <c r="A961" s="147" t="s">
        <v>1374</v>
      </c>
      <c r="B961" s="147" t="s">
        <v>233</v>
      </c>
      <c r="C961" s="147" t="s">
        <v>177</v>
      </c>
      <c r="D961" s="147" t="s">
        <v>235</v>
      </c>
      <c r="E961" s="273" t="s">
        <v>1438</v>
      </c>
      <c r="F961" s="273"/>
      <c r="G961" s="147" t="s">
        <v>232</v>
      </c>
      <c r="H961" s="148">
        <v>1</v>
      </c>
      <c r="I961" s="149">
        <v>16.36</v>
      </c>
      <c r="J961" s="149">
        <v>16.36</v>
      </c>
    </row>
    <row r="962" spans="1:10" ht="45" customHeight="1">
      <c r="A962" s="150" t="s">
        <v>1376</v>
      </c>
      <c r="B962" s="150" t="s">
        <v>1691</v>
      </c>
      <c r="C962" s="150" t="s">
        <v>177</v>
      </c>
      <c r="D962" s="150" t="s">
        <v>1692</v>
      </c>
      <c r="E962" s="274" t="s">
        <v>1438</v>
      </c>
      <c r="F962" s="274"/>
      <c r="G962" s="150" t="s">
        <v>232</v>
      </c>
      <c r="H962" s="151">
        <v>1</v>
      </c>
      <c r="I962" s="152">
        <v>12.82</v>
      </c>
      <c r="J962" s="152">
        <v>12.82</v>
      </c>
    </row>
    <row r="963" spans="1:10" ht="45" customHeight="1">
      <c r="A963" s="150" t="s">
        <v>1376</v>
      </c>
      <c r="B963" s="150" t="s">
        <v>1683</v>
      </c>
      <c r="C963" s="150" t="s">
        <v>177</v>
      </c>
      <c r="D963" s="150" t="s">
        <v>1684</v>
      </c>
      <c r="E963" s="274" t="s">
        <v>1375</v>
      </c>
      <c r="F963" s="274"/>
      <c r="G963" s="150" t="s">
        <v>180</v>
      </c>
      <c r="H963" s="151">
        <v>3.7499999999999999E-2</v>
      </c>
      <c r="I963" s="152">
        <v>16.03</v>
      </c>
      <c r="J963" s="152">
        <v>0.6</v>
      </c>
    </row>
    <row r="964" spans="1:10" ht="45" customHeight="1">
      <c r="A964" s="150" t="s">
        <v>1376</v>
      </c>
      <c r="B964" s="150" t="s">
        <v>1685</v>
      </c>
      <c r="C964" s="150" t="s">
        <v>177</v>
      </c>
      <c r="D964" s="150" t="s">
        <v>1686</v>
      </c>
      <c r="E964" s="274" t="s">
        <v>1375</v>
      </c>
      <c r="F964" s="274"/>
      <c r="G964" s="150" t="s">
        <v>180</v>
      </c>
      <c r="H964" s="151">
        <v>0.11550000000000001</v>
      </c>
      <c r="I964" s="152">
        <v>19.86</v>
      </c>
      <c r="J964" s="152">
        <v>2.29</v>
      </c>
    </row>
    <row r="965" spans="1:10" ht="30" customHeight="1">
      <c r="A965" s="153" t="s">
        <v>1379</v>
      </c>
      <c r="B965" s="153" t="s">
        <v>1687</v>
      </c>
      <c r="C965" s="153" t="s">
        <v>177</v>
      </c>
      <c r="D965" s="153" t="s">
        <v>1688</v>
      </c>
      <c r="E965" s="275" t="s">
        <v>1482</v>
      </c>
      <c r="F965" s="275"/>
      <c r="G965" s="153" t="s">
        <v>232</v>
      </c>
      <c r="H965" s="154">
        <v>2.5000000000000001E-2</v>
      </c>
      <c r="I965" s="155">
        <v>20.010000000000002</v>
      </c>
      <c r="J965" s="155">
        <v>0.5</v>
      </c>
    </row>
    <row r="966" spans="1:10" ht="30" customHeight="1">
      <c r="A966" s="153" t="s">
        <v>1379</v>
      </c>
      <c r="B966" s="153" t="s">
        <v>1689</v>
      </c>
      <c r="C966" s="153" t="s">
        <v>177</v>
      </c>
      <c r="D966" s="153" t="s">
        <v>1690</v>
      </c>
      <c r="E966" s="275" t="s">
        <v>1482</v>
      </c>
      <c r="F966" s="275"/>
      <c r="G966" s="153" t="s">
        <v>185</v>
      </c>
      <c r="H966" s="154">
        <v>0.72399999999999998</v>
      </c>
      <c r="I966" s="155">
        <v>0.22</v>
      </c>
      <c r="J966" s="155">
        <v>0.15</v>
      </c>
    </row>
    <row r="967" spans="1:10">
      <c r="A967" s="156"/>
      <c r="B967" s="156"/>
      <c r="C967" s="156"/>
      <c r="D967" s="156"/>
      <c r="E967" s="156" t="s">
        <v>1399</v>
      </c>
      <c r="F967" s="157">
        <v>2.4900000000000002</v>
      </c>
      <c r="G967" s="156" t="s">
        <v>1400</v>
      </c>
      <c r="H967" s="157">
        <v>0</v>
      </c>
      <c r="I967" s="156" t="s">
        <v>1401</v>
      </c>
      <c r="J967" s="157">
        <v>2.4900000000000002</v>
      </c>
    </row>
    <row r="968" spans="1:10" ht="30" customHeight="1">
      <c r="A968" s="156"/>
      <c r="B968" s="156"/>
      <c r="C968" s="156"/>
      <c r="D968" s="156"/>
      <c r="E968" s="156" t="s">
        <v>1402</v>
      </c>
      <c r="F968" s="157">
        <v>4.3099999999999996</v>
      </c>
      <c r="G968" s="156"/>
      <c r="H968" s="276" t="s">
        <v>1403</v>
      </c>
      <c r="I968" s="276"/>
      <c r="J968" s="157">
        <v>20.67</v>
      </c>
    </row>
    <row r="969" spans="1:10" ht="15.75">
      <c r="A969" s="144"/>
      <c r="B969" s="144"/>
      <c r="C969" s="144"/>
      <c r="D969" s="144"/>
      <c r="E969" s="144"/>
      <c r="F969" s="144"/>
      <c r="G969" s="144" t="s">
        <v>1404</v>
      </c>
      <c r="H969" s="158">
        <v>325.8</v>
      </c>
      <c r="I969" s="144" t="s">
        <v>1405</v>
      </c>
      <c r="J969" s="159">
        <v>6734.28</v>
      </c>
    </row>
    <row r="970" spans="1:10" ht="15.75">
      <c r="A970" s="147"/>
      <c r="B970" s="147"/>
      <c r="C970" s="147"/>
      <c r="D970" s="147"/>
      <c r="E970" s="147"/>
      <c r="F970" s="147"/>
      <c r="G970" s="147"/>
      <c r="H970" s="147"/>
      <c r="I970" s="147"/>
      <c r="J970" s="147"/>
    </row>
    <row r="971" spans="1:10" ht="15.75" customHeight="1">
      <c r="A971" s="144" t="s">
        <v>328</v>
      </c>
      <c r="B971" s="144" t="s">
        <v>165</v>
      </c>
      <c r="C971" s="144" t="s">
        <v>1367</v>
      </c>
      <c r="D971" s="144" t="s">
        <v>1368</v>
      </c>
      <c r="E971" s="271" t="s">
        <v>1369</v>
      </c>
      <c r="F971" s="271"/>
      <c r="G971" s="144" t="s">
        <v>1370</v>
      </c>
      <c r="H971" s="144" t="s">
        <v>1371</v>
      </c>
      <c r="I971" s="144" t="s">
        <v>1372</v>
      </c>
      <c r="J971" s="144" t="s">
        <v>1373</v>
      </c>
    </row>
    <row r="972" spans="1:10" ht="31.5" customHeight="1">
      <c r="A972" s="147" t="s">
        <v>1374</v>
      </c>
      <c r="B972" s="147" t="s">
        <v>236</v>
      </c>
      <c r="C972" s="147" t="s">
        <v>177</v>
      </c>
      <c r="D972" s="147" t="s">
        <v>238</v>
      </c>
      <c r="E972" s="273" t="s">
        <v>1438</v>
      </c>
      <c r="F972" s="273"/>
      <c r="G972" s="147" t="s">
        <v>232</v>
      </c>
      <c r="H972" s="148">
        <v>1</v>
      </c>
      <c r="I972" s="149">
        <v>14.7</v>
      </c>
      <c r="J972" s="149">
        <v>14.7</v>
      </c>
    </row>
    <row r="973" spans="1:10" ht="45" customHeight="1">
      <c r="A973" s="150" t="s">
        <v>1376</v>
      </c>
      <c r="B973" s="150" t="s">
        <v>1693</v>
      </c>
      <c r="C973" s="150" t="s">
        <v>177</v>
      </c>
      <c r="D973" s="150" t="s">
        <v>1694</v>
      </c>
      <c r="E973" s="274" t="s">
        <v>1438</v>
      </c>
      <c r="F973" s="274"/>
      <c r="G973" s="150" t="s">
        <v>232</v>
      </c>
      <c r="H973" s="151">
        <v>1</v>
      </c>
      <c r="I973" s="152">
        <v>11.88</v>
      </c>
      <c r="J973" s="152">
        <v>11.88</v>
      </c>
    </row>
    <row r="974" spans="1:10" ht="45" customHeight="1">
      <c r="A974" s="150" t="s">
        <v>1376</v>
      </c>
      <c r="B974" s="150" t="s">
        <v>1683</v>
      </c>
      <c r="C974" s="150" t="s">
        <v>177</v>
      </c>
      <c r="D974" s="150" t="s">
        <v>1684</v>
      </c>
      <c r="E974" s="274" t="s">
        <v>1375</v>
      </c>
      <c r="F974" s="274"/>
      <c r="G974" s="150" t="s">
        <v>180</v>
      </c>
      <c r="H974" s="151">
        <v>2.9000000000000001E-2</v>
      </c>
      <c r="I974" s="152">
        <v>16.03</v>
      </c>
      <c r="J974" s="152">
        <v>0.46</v>
      </c>
    </row>
    <row r="975" spans="1:10" ht="45" customHeight="1">
      <c r="A975" s="150" t="s">
        <v>1376</v>
      </c>
      <c r="B975" s="150" t="s">
        <v>1685</v>
      </c>
      <c r="C975" s="150" t="s">
        <v>177</v>
      </c>
      <c r="D975" s="150" t="s">
        <v>1686</v>
      </c>
      <c r="E975" s="274" t="s">
        <v>1375</v>
      </c>
      <c r="F975" s="274"/>
      <c r="G975" s="150" t="s">
        <v>180</v>
      </c>
      <c r="H975" s="151">
        <v>8.8999999999999996E-2</v>
      </c>
      <c r="I975" s="152">
        <v>19.86</v>
      </c>
      <c r="J975" s="152">
        <v>1.76</v>
      </c>
    </row>
    <row r="976" spans="1:10" ht="30" customHeight="1">
      <c r="A976" s="153" t="s">
        <v>1379</v>
      </c>
      <c r="B976" s="153" t="s">
        <v>1687</v>
      </c>
      <c r="C976" s="153" t="s">
        <v>177</v>
      </c>
      <c r="D976" s="153" t="s">
        <v>1688</v>
      </c>
      <c r="E976" s="275" t="s">
        <v>1482</v>
      </c>
      <c r="F976" s="275"/>
      <c r="G976" s="153" t="s">
        <v>232</v>
      </c>
      <c r="H976" s="154">
        <v>2.5000000000000001E-2</v>
      </c>
      <c r="I976" s="155">
        <v>20.010000000000002</v>
      </c>
      <c r="J976" s="155">
        <v>0.5</v>
      </c>
    </row>
    <row r="977" spans="1:10" ht="30" customHeight="1">
      <c r="A977" s="153" t="s">
        <v>1379</v>
      </c>
      <c r="B977" s="153" t="s">
        <v>1689</v>
      </c>
      <c r="C977" s="153" t="s">
        <v>177</v>
      </c>
      <c r="D977" s="153" t="s">
        <v>1690</v>
      </c>
      <c r="E977" s="275" t="s">
        <v>1482</v>
      </c>
      <c r="F977" s="275"/>
      <c r="G977" s="153" t="s">
        <v>185</v>
      </c>
      <c r="H977" s="154">
        <v>0.46550000000000002</v>
      </c>
      <c r="I977" s="155">
        <v>0.22</v>
      </c>
      <c r="J977" s="155">
        <v>0.1</v>
      </c>
    </row>
    <row r="978" spans="1:10">
      <c r="A978" s="156"/>
      <c r="B978" s="156"/>
      <c r="C978" s="156"/>
      <c r="D978" s="156"/>
      <c r="E978" s="156" t="s">
        <v>1399</v>
      </c>
      <c r="F978" s="157">
        <v>1.85</v>
      </c>
      <c r="G978" s="156" t="s">
        <v>1400</v>
      </c>
      <c r="H978" s="157">
        <v>0</v>
      </c>
      <c r="I978" s="156" t="s">
        <v>1401</v>
      </c>
      <c r="J978" s="157">
        <v>1.85</v>
      </c>
    </row>
    <row r="979" spans="1:10" ht="30" customHeight="1">
      <c r="A979" s="156"/>
      <c r="B979" s="156"/>
      <c r="C979" s="156"/>
      <c r="D979" s="156"/>
      <c r="E979" s="156" t="s">
        <v>1402</v>
      </c>
      <c r="F979" s="157">
        <v>3.87</v>
      </c>
      <c r="G979" s="156"/>
      <c r="H979" s="276" t="s">
        <v>1403</v>
      </c>
      <c r="I979" s="276"/>
      <c r="J979" s="157">
        <v>18.57</v>
      </c>
    </row>
    <row r="980" spans="1:10" ht="15.75">
      <c r="A980" s="144"/>
      <c r="B980" s="144"/>
      <c r="C980" s="144"/>
      <c r="D980" s="144"/>
      <c r="E980" s="144"/>
      <c r="F980" s="144"/>
      <c r="G980" s="144" t="s">
        <v>1404</v>
      </c>
      <c r="H980" s="158">
        <v>25.1</v>
      </c>
      <c r="I980" s="144" t="s">
        <v>1405</v>
      </c>
      <c r="J980" s="159">
        <v>466.1</v>
      </c>
    </row>
    <row r="981" spans="1:10" ht="15.75">
      <c r="A981" s="147"/>
      <c r="B981" s="147"/>
      <c r="C981" s="147"/>
      <c r="D981" s="147"/>
      <c r="E981" s="147"/>
      <c r="F981" s="147"/>
      <c r="G981" s="147"/>
      <c r="H981" s="147"/>
      <c r="I981" s="147"/>
      <c r="J981" s="147"/>
    </row>
    <row r="982" spans="1:10" ht="15.75" customHeight="1">
      <c r="A982" s="144" t="s">
        <v>329</v>
      </c>
      <c r="B982" s="144" t="s">
        <v>165</v>
      </c>
      <c r="C982" s="144" t="s">
        <v>1367</v>
      </c>
      <c r="D982" s="144" t="s">
        <v>1368</v>
      </c>
      <c r="E982" s="271" t="s">
        <v>1369</v>
      </c>
      <c r="F982" s="271"/>
      <c r="G982" s="144" t="s">
        <v>1370</v>
      </c>
      <c r="H982" s="144" t="s">
        <v>1371</v>
      </c>
      <c r="I982" s="144" t="s">
        <v>1372</v>
      </c>
      <c r="J982" s="144" t="s">
        <v>1373</v>
      </c>
    </row>
    <row r="983" spans="1:10" ht="31.5" customHeight="1">
      <c r="A983" s="147" t="s">
        <v>1374</v>
      </c>
      <c r="B983" s="147" t="s">
        <v>245</v>
      </c>
      <c r="C983" s="147" t="s">
        <v>177</v>
      </c>
      <c r="D983" s="147" t="s">
        <v>247</v>
      </c>
      <c r="E983" s="273" t="s">
        <v>1438</v>
      </c>
      <c r="F983" s="273"/>
      <c r="G983" s="147" t="s">
        <v>232</v>
      </c>
      <c r="H983" s="148">
        <v>1</v>
      </c>
      <c r="I983" s="149">
        <v>18.09</v>
      </c>
      <c r="J983" s="149">
        <v>18.09</v>
      </c>
    </row>
    <row r="984" spans="1:10" ht="45" customHeight="1">
      <c r="A984" s="150" t="s">
        <v>1376</v>
      </c>
      <c r="B984" s="150" t="s">
        <v>1699</v>
      </c>
      <c r="C984" s="150" t="s">
        <v>177</v>
      </c>
      <c r="D984" s="150" t="s">
        <v>1700</v>
      </c>
      <c r="E984" s="274" t="s">
        <v>1438</v>
      </c>
      <c r="F984" s="274"/>
      <c r="G984" s="150" t="s">
        <v>232</v>
      </c>
      <c r="H984" s="151">
        <v>1</v>
      </c>
      <c r="I984" s="152">
        <v>12.29</v>
      </c>
      <c r="J984" s="152">
        <v>12.29</v>
      </c>
    </row>
    <row r="985" spans="1:10" ht="45" customHeight="1">
      <c r="A985" s="150" t="s">
        <v>1376</v>
      </c>
      <c r="B985" s="150" t="s">
        <v>1683</v>
      </c>
      <c r="C985" s="150" t="s">
        <v>177</v>
      </c>
      <c r="D985" s="150" t="s">
        <v>1684</v>
      </c>
      <c r="E985" s="274" t="s">
        <v>1375</v>
      </c>
      <c r="F985" s="274"/>
      <c r="G985" s="150" t="s">
        <v>180</v>
      </c>
      <c r="H985" s="151">
        <v>6.3500000000000001E-2</v>
      </c>
      <c r="I985" s="152">
        <v>16.03</v>
      </c>
      <c r="J985" s="152">
        <v>1.01</v>
      </c>
    </row>
    <row r="986" spans="1:10" ht="45" customHeight="1">
      <c r="A986" s="150" t="s">
        <v>1376</v>
      </c>
      <c r="B986" s="150" t="s">
        <v>1685</v>
      </c>
      <c r="C986" s="150" t="s">
        <v>177</v>
      </c>
      <c r="D986" s="150" t="s">
        <v>1686</v>
      </c>
      <c r="E986" s="274" t="s">
        <v>1375</v>
      </c>
      <c r="F986" s="274"/>
      <c r="G986" s="150" t="s">
        <v>180</v>
      </c>
      <c r="H986" s="151">
        <v>0.19450000000000001</v>
      </c>
      <c r="I986" s="152">
        <v>19.86</v>
      </c>
      <c r="J986" s="152">
        <v>3.86</v>
      </c>
    </row>
    <row r="987" spans="1:10" ht="30" customHeight="1">
      <c r="A987" s="153" t="s">
        <v>1379</v>
      </c>
      <c r="B987" s="153" t="s">
        <v>1687</v>
      </c>
      <c r="C987" s="153" t="s">
        <v>177</v>
      </c>
      <c r="D987" s="153" t="s">
        <v>1688</v>
      </c>
      <c r="E987" s="275" t="s">
        <v>1482</v>
      </c>
      <c r="F987" s="275"/>
      <c r="G987" s="153" t="s">
        <v>232</v>
      </c>
      <c r="H987" s="154">
        <v>2.5000000000000001E-2</v>
      </c>
      <c r="I987" s="155">
        <v>20.010000000000002</v>
      </c>
      <c r="J987" s="155">
        <v>0.5</v>
      </c>
    </row>
    <row r="988" spans="1:10" ht="30" customHeight="1">
      <c r="A988" s="153" t="s">
        <v>1379</v>
      </c>
      <c r="B988" s="153" t="s">
        <v>1689</v>
      </c>
      <c r="C988" s="153" t="s">
        <v>177</v>
      </c>
      <c r="D988" s="153" t="s">
        <v>1690</v>
      </c>
      <c r="E988" s="275" t="s">
        <v>1482</v>
      </c>
      <c r="F988" s="275"/>
      <c r="G988" s="153" t="s">
        <v>185</v>
      </c>
      <c r="H988" s="154">
        <v>1.9664999999999999</v>
      </c>
      <c r="I988" s="155">
        <v>0.22</v>
      </c>
      <c r="J988" s="155">
        <v>0.43</v>
      </c>
    </row>
    <row r="989" spans="1:10">
      <c r="A989" s="156"/>
      <c r="B989" s="156"/>
      <c r="C989" s="156"/>
      <c r="D989" s="156"/>
      <c r="E989" s="156" t="s">
        <v>1399</v>
      </c>
      <c r="F989" s="157">
        <v>4.87</v>
      </c>
      <c r="G989" s="156" t="s">
        <v>1400</v>
      </c>
      <c r="H989" s="157">
        <v>0</v>
      </c>
      <c r="I989" s="156" t="s">
        <v>1401</v>
      </c>
      <c r="J989" s="157">
        <v>4.87</v>
      </c>
    </row>
    <row r="990" spans="1:10" ht="30" customHeight="1">
      <c r="A990" s="156"/>
      <c r="B990" s="156"/>
      <c r="C990" s="156"/>
      <c r="D990" s="156"/>
      <c r="E990" s="156" t="s">
        <v>1402</v>
      </c>
      <c r="F990" s="157">
        <v>4.7699999999999996</v>
      </c>
      <c r="G990" s="156"/>
      <c r="H990" s="276" t="s">
        <v>1403</v>
      </c>
      <c r="I990" s="276"/>
      <c r="J990" s="157">
        <v>22.86</v>
      </c>
    </row>
    <row r="991" spans="1:10" ht="15.75">
      <c r="A991" s="144"/>
      <c r="B991" s="144"/>
      <c r="C991" s="144"/>
      <c r="D991" s="144"/>
      <c r="E991" s="144"/>
      <c r="F991" s="144"/>
      <c r="G991" s="144" t="s">
        <v>1404</v>
      </c>
      <c r="H991" s="158">
        <v>241.7</v>
      </c>
      <c r="I991" s="144" t="s">
        <v>1405</v>
      </c>
      <c r="J991" s="159">
        <v>5525.26</v>
      </c>
    </row>
    <row r="992" spans="1:10" ht="15.75">
      <c r="A992" s="147"/>
      <c r="B992" s="147"/>
      <c r="C992" s="147"/>
      <c r="D992" s="147"/>
      <c r="E992" s="147"/>
      <c r="F992" s="147"/>
      <c r="G992" s="147"/>
      <c r="H992" s="147"/>
      <c r="I992" s="147"/>
      <c r="J992" s="147"/>
    </row>
    <row r="993" spans="1:10" ht="15.75" customHeight="1">
      <c r="A993" s="144" t="s">
        <v>330</v>
      </c>
      <c r="B993" s="144" t="s">
        <v>165</v>
      </c>
      <c r="C993" s="144" t="s">
        <v>1367</v>
      </c>
      <c r="D993" s="144" t="s">
        <v>1368</v>
      </c>
      <c r="E993" s="271" t="s">
        <v>1369</v>
      </c>
      <c r="F993" s="271"/>
      <c r="G993" s="144" t="s">
        <v>1370</v>
      </c>
      <c r="H993" s="144" t="s">
        <v>1371</v>
      </c>
      <c r="I993" s="144" t="s">
        <v>1372</v>
      </c>
      <c r="J993" s="144" t="s">
        <v>1373</v>
      </c>
    </row>
    <row r="994" spans="1:10" ht="31.5" customHeight="1">
      <c r="A994" s="147" t="s">
        <v>1374</v>
      </c>
      <c r="B994" s="147" t="s">
        <v>317</v>
      </c>
      <c r="C994" s="147" t="s">
        <v>177</v>
      </c>
      <c r="D994" s="147" t="s">
        <v>319</v>
      </c>
      <c r="E994" s="273" t="s">
        <v>1438</v>
      </c>
      <c r="F994" s="273"/>
      <c r="G994" s="147" t="s">
        <v>211</v>
      </c>
      <c r="H994" s="148">
        <v>1</v>
      </c>
      <c r="I994" s="149">
        <v>752.49</v>
      </c>
      <c r="J994" s="149">
        <v>752.49</v>
      </c>
    </row>
    <row r="995" spans="1:10" ht="45" customHeight="1">
      <c r="A995" s="150" t="s">
        <v>1376</v>
      </c>
      <c r="B995" s="150" t="s">
        <v>1628</v>
      </c>
      <c r="C995" s="150" t="s">
        <v>177</v>
      </c>
      <c r="D995" s="150" t="s">
        <v>1629</v>
      </c>
      <c r="E995" s="274" t="s">
        <v>1375</v>
      </c>
      <c r="F995" s="274"/>
      <c r="G995" s="150" t="s">
        <v>180</v>
      </c>
      <c r="H995" s="151">
        <v>1.6</v>
      </c>
      <c r="I995" s="152">
        <v>16.02</v>
      </c>
      <c r="J995" s="152">
        <v>25.63</v>
      </c>
    </row>
    <row r="996" spans="1:10" ht="45" customHeight="1">
      <c r="A996" s="150" t="s">
        <v>1376</v>
      </c>
      <c r="B996" s="150" t="s">
        <v>1705</v>
      </c>
      <c r="C996" s="150" t="s">
        <v>177</v>
      </c>
      <c r="D996" s="150" t="s">
        <v>1706</v>
      </c>
      <c r="E996" s="274" t="s">
        <v>1375</v>
      </c>
      <c r="F996" s="274"/>
      <c r="G996" s="150" t="s">
        <v>180</v>
      </c>
      <c r="H996" s="151">
        <v>0.6</v>
      </c>
      <c r="I996" s="152">
        <v>19.98</v>
      </c>
      <c r="J996" s="152">
        <v>11.98</v>
      </c>
    </row>
    <row r="997" spans="1:10" ht="45" customHeight="1">
      <c r="A997" s="150" t="s">
        <v>1376</v>
      </c>
      <c r="B997" s="150" t="s">
        <v>1685</v>
      </c>
      <c r="C997" s="150" t="s">
        <v>177</v>
      </c>
      <c r="D997" s="150" t="s">
        <v>1686</v>
      </c>
      <c r="E997" s="274" t="s">
        <v>1375</v>
      </c>
      <c r="F997" s="274"/>
      <c r="G997" s="150" t="s">
        <v>180</v>
      </c>
      <c r="H997" s="151">
        <v>0.6</v>
      </c>
      <c r="I997" s="152">
        <v>19.86</v>
      </c>
      <c r="J997" s="152">
        <v>11.91</v>
      </c>
    </row>
    <row r="998" spans="1:10" ht="45" customHeight="1">
      <c r="A998" s="150" t="s">
        <v>1376</v>
      </c>
      <c r="B998" s="150" t="s">
        <v>1478</v>
      </c>
      <c r="C998" s="150" t="s">
        <v>177</v>
      </c>
      <c r="D998" s="150" t="s">
        <v>1479</v>
      </c>
      <c r="E998" s="274" t="s">
        <v>1375</v>
      </c>
      <c r="F998" s="274"/>
      <c r="G998" s="150" t="s">
        <v>180</v>
      </c>
      <c r="H998" s="151">
        <v>0.6</v>
      </c>
      <c r="I998" s="152">
        <v>19.739999999999998</v>
      </c>
      <c r="J998" s="152">
        <v>11.84</v>
      </c>
    </row>
    <row r="999" spans="1:10" ht="30" customHeight="1">
      <c r="A999" s="153" t="s">
        <v>1379</v>
      </c>
      <c r="B999" s="153" t="s">
        <v>1773</v>
      </c>
      <c r="C999" s="153" t="s">
        <v>177</v>
      </c>
      <c r="D999" s="153" t="s">
        <v>1774</v>
      </c>
      <c r="E999" s="275" t="s">
        <v>1482</v>
      </c>
      <c r="F999" s="275"/>
      <c r="G999" s="153" t="s">
        <v>211</v>
      </c>
      <c r="H999" s="154">
        <v>1.05</v>
      </c>
      <c r="I999" s="155">
        <v>657.88</v>
      </c>
      <c r="J999" s="155">
        <v>690.77</v>
      </c>
    </row>
    <row r="1000" spans="1:10" ht="30" customHeight="1">
      <c r="A1000" s="153" t="s">
        <v>1379</v>
      </c>
      <c r="B1000" s="153" t="s">
        <v>1727</v>
      </c>
      <c r="C1000" s="153" t="s">
        <v>177</v>
      </c>
      <c r="D1000" s="153" t="s">
        <v>1728</v>
      </c>
      <c r="E1000" s="275" t="s">
        <v>1385</v>
      </c>
      <c r="F1000" s="275"/>
      <c r="G1000" s="153" t="s">
        <v>180</v>
      </c>
      <c r="H1000" s="154">
        <v>0.3</v>
      </c>
      <c r="I1000" s="155">
        <v>1.21</v>
      </c>
      <c r="J1000" s="155">
        <v>0.36</v>
      </c>
    </row>
    <row r="1001" spans="1:10">
      <c r="A1001" s="156"/>
      <c r="B1001" s="156"/>
      <c r="C1001" s="156"/>
      <c r="D1001" s="156"/>
      <c r="E1001" s="156" t="s">
        <v>1399</v>
      </c>
      <c r="F1001" s="157">
        <v>44.96</v>
      </c>
      <c r="G1001" s="156" t="s">
        <v>1400</v>
      </c>
      <c r="H1001" s="157">
        <v>0</v>
      </c>
      <c r="I1001" s="156" t="s">
        <v>1401</v>
      </c>
      <c r="J1001" s="157">
        <v>44.96</v>
      </c>
    </row>
    <row r="1002" spans="1:10" ht="30" customHeight="1">
      <c r="A1002" s="156"/>
      <c r="B1002" s="156"/>
      <c r="C1002" s="156"/>
      <c r="D1002" s="156"/>
      <c r="E1002" s="156" t="s">
        <v>1402</v>
      </c>
      <c r="F1002" s="157">
        <v>198.43</v>
      </c>
      <c r="G1002" s="156"/>
      <c r="H1002" s="276" t="s">
        <v>1403</v>
      </c>
      <c r="I1002" s="276"/>
      <c r="J1002" s="157">
        <v>950.92</v>
      </c>
    </row>
    <row r="1003" spans="1:10" ht="15.75">
      <c r="A1003" s="144"/>
      <c r="B1003" s="144"/>
      <c r="C1003" s="144"/>
      <c r="D1003" s="144"/>
      <c r="E1003" s="144"/>
      <c r="F1003" s="144"/>
      <c r="G1003" s="144" t="s">
        <v>1404</v>
      </c>
      <c r="H1003" s="158">
        <v>9.67</v>
      </c>
      <c r="I1003" s="144" t="s">
        <v>1405</v>
      </c>
      <c r="J1003" s="159">
        <v>9195.39</v>
      </c>
    </row>
    <row r="1004" spans="1:10" ht="15.75">
      <c r="A1004" s="147"/>
      <c r="B1004" s="147"/>
      <c r="C1004" s="147"/>
      <c r="D1004" s="147"/>
      <c r="E1004" s="147"/>
      <c r="F1004" s="147"/>
      <c r="G1004" s="147"/>
      <c r="H1004" s="147"/>
      <c r="I1004" s="147"/>
      <c r="J1004" s="147"/>
    </row>
    <row r="1005" spans="1:10" ht="15.75" customHeight="1">
      <c r="A1005" s="144" t="s">
        <v>331</v>
      </c>
      <c r="B1005" s="144" t="s">
        <v>165</v>
      </c>
      <c r="C1005" s="144" t="s">
        <v>1367</v>
      </c>
      <c r="D1005" s="144" t="s">
        <v>1368</v>
      </c>
      <c r="E1005" s="271" t="s">
        <v>1369</v>
      </c>
      <c r="F1005" s="271"/>
      <c r="G1005" s="144" t="s">
        <v>1370</v>
      </c>
      <c r="H1005" s="144" t="s">
        <v>1371</v>
      </c>
      <c r="I1005" s="144" t="s">
        <v>1372</v>
      </c>
      <c r="J1005" s="144" t="s">
        <v>1373</v>
      </c>
    </row>
    <row r="1006" spans="1:10" ht="31.5" customHeight="1">
      <c r="A1006" s="147" t="s">
        <v>1374</v>
      </c>
      <c r="B1006" s="147" t="s">
        <v>269</v>
      </c>
      <c r="C1006" s="147" t="s">
        <v>182</v>
      </c>
      <c r="D1006" s="147" t="s">
        <v>271</v>
      </c>
      <c r="E1006" s="273" t="s">
        <v>1623</v>
      </c>
      <c r="F1006" s="273"/>
      <c r="G1006" s="147" t="s">
        <v>189</v>
      </c>
      <c r="H1006" s="148">
        <v>1</v>
      </c>
      <c r="I1006" s="149">
        <v>6.77</v>
      </c>
      <c r="J1006" s="149">
        <v>6.77</v>
      </c>
    </row>
    <row r="1007" spans="1:10" ht="31.5" customHeight="1">
      <c r="A1007" s="144" t="s">
        <v>1729</v>
      </c>
      <c r="B1007" s="144" t="s">
        <v>165</v>
      </c>
      <c r="C1007" s="144" t="s">
        <v>1367</v>
      </c>
      <c r="D1007" s="144" t="s">
        <v>1398</v>
      </c>
      <c r="E1007" s="144" t="s">
        <v>170</v>
      </c>
      <c r="F1007" s="271" t="s">
        <v>1730</v>
      </c>
      <c r="G1007" s="271"/>
      <c r="H1007" s="271"/>
      <c r="I1007" s="271"/>
      <c r="J1007" s="144" t="s">
        <v>1731</v>
      </c>
    </row>
    <row r="1008" spans="1:10">
      <c r="A1008" s="153" t="s">
        <v>1379</v>
      </c>
      <c r="B1008" s="153" t="s">
        <v>1732</v>
      </c>
      <c r="C1008" s="153" t="s">
        <v>273</v>
      </c>
      <c r="D1008" s="153" t="s">
        <v>1733</v>
      </c>
      <c r="E1008" s="154">
        <v>0.3</v>
      </c>
      <c r="F1008" s="153"/>
      <c r="G1008" s="153"/>
      <c r="H1008" s="153"/>
      <c r="I1008" s="160">
        <v>21.936299999999999</v>
      </c>
      <c r="J1008" s="160">
        <v>6.5808999999999997</v>
      </c>
    </row>
    <row r="1009" spans="1:10" ht="15.75" customHeight="1">
      <c r="A1009" s="271"/>
      <c r="B1009" s="271"/>
      <c r="C1009" s="271"/>
      <c r="D1009" s="271"/>
      <c r="E1009" s="271"/>
      <c r="F1009" s="271"/>
      <c r="G1009" s="271" t="s">
        <v>1734</v>
      </c>
      <c r="H1009" s="271"/>
      <c r="I1009" s="271"/>
      <c r="J1009" s="161">
        <v>6.5808999999999997</v>
      </c>
    </row>
    <row r="1010" spans="1:10" ht="15.75" customHeight="1">
      <c r="A1010" s="271"/>
      <c r="B1010" s="271"/>
      <c r="C1010" s="271"/>
      <c r="D1010" s="271"/>
      <c r="E1010" s="271"/>
      <c r="F1010" s="271"/>
      <c r="G1010" s="271" t="s">
        <v>1735</v>
      </c>
      <c r="H1010" s="271"/>
      <c r="I1010" s="271"/>
      <c r="J1010" s="161">
        <v>6.5808999999999997</v>
      </c>
    </row>
    <row r="1011" spans="1:10" ht="15.75" customHeight="1">
      <c r="A1011" s="271"/>
      <c r="B1011" s="271"/>
      <c r="C1011" s="271"/>
      <c r="D1011" s="271"/>
      <c r="E1011" s="271"/>
      <c r="F1011" s="271"/>
      <c r="G1011" s="271" t="s">
        <v>1736</v>
      </c>
      <c r="H1011" s="271"/>
      <c r="I1011" s="271"/>
      <c r="J1011" s="161">
        <v>0</v>
      </c>
    </row>
    <row r="1012" spans="1:10" ht="15.75" customHeight="1">
      <c r="A1012" s="271"/>
      <c r="B1012" s="271"/>
      <c r="C1012" s="271"/>
      <c r="D1012" s="271"/>
      <c r="E1012" s="271"/>
      <c r="F1012" s="271"/>
      <c r="G1012" s="271" t="s">
        <v>1737</v>
      </c>
      <c r="H1012" s="271"/>
      <c r="I1012" s="271"/>
      <c r="J1012" s="161">
        <v>0</v>
      </c>
    </row>
    <row r="1013" spans="1:10" ht="15.75" customHeight="1">
      <c r="A1013" s="271"/>
      <c r="B1013" s="271"/>
      <c r="C1013" s="271"/>
      <c r="D1013" s="271"/>
      <c r="E1013" s="271"/>
      <c r="F1013" s="271"/>
      <c r="G1013" s="271" t="s">
        <v>1738</v>
      </c>
      <c r="H1013" s="271"/>
      <c r="I1013" s="271"/>
      <c r="J1013" s="161">
        <v>1</v>
      </c>
    </row>
    <row r="1014" spans="1:10" ht="15.75" customHeight="1">
      <c r="A1014" s="271"/>
      <c r="B1014" s="271"/>
      <c r="C1014" s="271"/>
      <c r="D1014" s="271"/>
      <c r="E1014" s="271"/>
      <c r="F1014" s="271"/>
      <c r="G1014" s="271" t="s">
        <v>1739</v>
      </c>
      <c r="H1014" s="271"/>
      <c r="I1014" s="271"/>
      <c r="J1014" s="161">
        <v>6.5808999999999997</v>
      </c>
    </row>
    <row r="1015" spans="1:10" ht="31.5" customHeight="1">
      <c r="A1015" s="144" t="s">
        <v>1740</v>
      </c>
      <c r="B1015" s="144" t="s">
        <v>1367</v>
      </c>
      <c r="C1015" s="144" t="s">
        <v>165</v>
      </c>
      <c r="D1015" s="144" t="s">
        <v>1482</v>
      </c>
      <c r="E1015" s="144" t="s">
        <v>170</v>
      </c>
      <c r="F1015" s="144" t="s">
        <v>1741</v>
      </c>
      <c r="G1015" s="271" t="s">
        <v>1742</v>
      </c>
      <c r="H1015" s="271"/>
      <c r="I1015" s="271"/>
      <c r="J1015" s="144" t="s">
        <v>1731</v>
      </c>
    </row>
    <row r="1016" spans="1:10">
      <c r="A1016" s="153" t="s">
        <v>1379</v>
      </c>
      <c r="B1016" s="153" t="s">
        <v>273</v>
      </c>
      <c r="C1016" s="153" t="s">
        <v>1743</v>
      </c>
      <c r="D1016" s="153" t="s">
        <v>1744</v>
      </c>
      <c r="E1016" s="154">
        <v>1.333E-2</v>
      </c>
      <c r="F1016" s="153" t="s">
        <v>1745</v>
      </c>
      <c r="G1016" s="277">
        <v>13.9238</v>
      </c>
      <c r="H1016" s="277"/>
      <c r="I1016" s="277"/>
      <c r="J1016" s="160">
        <v>0.18559999999999999</v>
      </c>
    </row>
    <row r="1017" spans="1:10" ht="15.75" customHeight="1">
      <c r="A1017" s="271"/>
      <c r="B1017" s="271"/>
      <c r="C1017" s="271"/>
      <c r="D1017" s="271"/>
      <c r="E1017" s="271"/>
      <c r="F1017" s="271"/>
      <c r="G1017" s="271" t="s">
        <v>1746</v>
      </c>
      <c r="H1017" s="271"/>
      <c r="I1017" s="271"/>
      <c r="J1017" s="161">
        <v>0.18559999999999999</v>
      </c>
    </row>
    <row r="1018" spans="1:10">
      <c r="A1018" s="156"/>
      <c r="B1018" s="156"/>
      <c r="C1018" s="156"/>
      <c r="D1018" s="156"/>
      <c r="E1018" s="156" t="s">
        <v>1399</v>
      </c>
      <c r="F1018" s="157">
        <v>6.5808900000000001</v>
      </c>
      <c r="G1018" s="156" t="s">
        <v>1400</v>
      </c>
      <c r="H1018" s="157">
        <v>0</v>
      </c>
      <c r="I1018" s="156" t="s">
        <v>1401</v>
      </c>
      <c r="J1018" s="157">
        <v>6.5808900000000001</v>
      </c>
    </row>
    <row r="1019" spans="1:10" ht="30" customHeight="1">
      <c r="A1019" s="156"/>
      <c r="B1019" s="156"/>
      <c r="C1019" s="156"/>
      <c r="D1019" s="156"/>
      <c r="E1019" s="156" t="s">
        <v>1402</v>
      </c>
      <c r="F1019" s="157">
        <v>1.78</v>
      </c>
      <c r="G1019" s="156"/>
      <c r="H1019" s="276" t="s">
        <v>1403</v>
      </c>
      <c r="I1019" s="276"/>
      <c r="J1019" s="157">
        <v>8.5500000000000007</v>
      </c>
    </row>
    <row r="1020" spans="1:10" ht="15.75">
      <c r="A1020" s="144"/>
      <c r="B1020" s="144"/>
      <c r="C1020" s="144"/>
      <c r="D1020" s="144"/>
      <c r="E1020" s="144"/>
      <c r="F1020" s="144"/>
      <c r="G1020" s="144" t="s">
        <v>1404</v>
      </c>
      <c r="H1020" s="158">
        <v>117.21</v>
      </c>
      <c r="I1020" s="144" t="s">
        <v>1405</v>
      </c>
      <c r="J1020" s="159">
        <v>1002.14</v>
      </c>
    </row>
    <row r="1021" spans="1:10" ht="15.75">
      <c r="A1021" s="147"/>
      <c r="B1021" s="147"/>
      <c r="C1021" s="147"/>
      <c r="D1021" s="147"/>
      <c r="E1021" s="147"/>
      <c r="F1021" s="147"/>
      <c r="G1021" s="147"/>
      <c r="H1021" s="147"/>
      <c r="I1021" s="147"/>
      <c r="J1021" s="147"/>
    </row>
    <row r="1022" spans="1:10" ht="15.75" customHeight="1">
      <c r="A1022" s="144" t="s">
        <v>332</v>
      </c>
      <c r="B1022" s="144" t="s">
        <v>165</v>
      </c>
      <c r="C1022" s="144" t="s">
        <v>1367</v>
      </c>
      <c r="D1022" s="144" t="s">
        <v>1368</v>
      </c>
      <c r="E1022" s="271" t="s">
        <v>1369</v>
      </c>
      <c r="F1022" s="271"/>
      <c r="G1022" s="144" t="s">
        <v>1370</v>
      </c>
      <c r="H1022" s="144" t="s">
        <v>1371</v>
      </c>
      <c r="I1022" s="144" t="s">
        <v>1372</v>
      </c>
      <c r="J1022" s="144" t="s">
        <v>1373</v>
      </c>
    </row>
    <row r="1023" spans="1:10" ht="31.5">
      <c r="A1023" s="147" t="s">
        <v>1374</v>
      </c>
      <c r="B1023" s="147" t="s">
        <v>272</v>
      </c>
      <c r="C1023" s="147" t="s">
        <v>273</v>
      </c>
      <c r="D1023" s="147" t="s">
        <v>275</v>
      </c>
      <c r="E1023" s="273"/>
      <c r="F1023" s="273"/>
      <c r="G1023" s="147" t="s">
        <v>276</v>
      </c>
      <c r="H1023" s="148">
        <v>1</v>
      </c>
      <c r="I1023" s="149">
        <v>19.47</v>
      </c>
      <c r="J1023" s="149">
        <v>19.47</v>
      </c>
    </row>
    <row r="1024" spans="1:10" ht="15.75" customHeight="1">
      <c r="A1024" s="271" t="s">
        <v>1747</v>
      </c>
      <c r="B1024" s="271" t="s">
        <v>165</v>
      </c>
      <c r="C1024" s="271" t="s">
        <v>1367</v>
      </c>
      <c r="D1024" s="271" t="s">
        <v>1748</v>
      </c>
      <c r="E1024" s="271" t="s">
        <v>170</v>
      </c>
      <c r="F1024" s="271" t="s">
        <v>1749</v>
      </c>
      <c r="G1024" s="271"/>
      <c r="H1024" s="271" t="s">
        <v>1750</v>
      </c>
      <c r="I1024" s="271"/>
      <c r="J1024" s="271" t="s">
        <v>1731</v>
      </c>
    </row>
    <row r="1025" spans="1:10" ht="31.5">
      <c r="A1025" s="271"/>
      <c r="B1025" s="271"/>
      <c r="C1025" s="271"/>
      <c r="D1025" s="271"/>
      <c r="E1025" s="271"/>
      <c r="F1025" s="144" t="s">
        <v>1751</v>
      </c>
      <c r="G1025" s="144" t="s">
        <v>1752</v>
      </c>
      <c r="H1025" s="144" t="s">
        <v>1751</v>
      </c>
      <c r="I1025" s="144" t="s">
        <v>1752</v>
      </c>
      <c r="J1025" s="271"/>
    </row>
    <row r="1026" spans="1:10">
      <c r="A1026" s="153" t="s">
        <v>1379</v>
      </c>
      <c r="B1026" s="153" t="s">
        <v>1753</v>
      </c>
      <c r="C1026" s="153" t="s">
        <v>273</v>
      </c>
      <c r="D1026" s="153" t="s">
        <v>1754</v>
      </c>
      <c r="E1026" s="154">
        <v>1</v>
      </c>
      <c r="F1026" s="155">
        <v>1</v>
      </c>
      <c r="G1026" s="155">
        <v>0</v>
      </c>
      <c r="H1026" s="160">
        <v>367.42110000000002</v>
      </c>
      <c r="I1026" s="160">
        <v>123.37860000000001</v>
      </c>
      <c r="J1026" s="160">
        <v>367.42110000000002</v>
      </c>
    </row>
    <row r="1027" spans="1:10" ht="15.75" customHeight="1">
      <c r="A1027" s="271"/>
      <c r="B1027" s="271"/>
      <c r="C1027" s="271"/>
      <c r="D1027" s="271"/>
      <c r="E1027" s="271"/>
      <c r="F1027" s="271"/>
      <c r="G1027" s="271" t="s">
        <v>1755</v>
      </c>
      <c r="H1027" s="271"/>
      <c r="I1027" s="271"/>
      <c r="J1027" s="161">
        <v>367.42110000000002</v>
      </c>
    </row>
    <row r="1028" spans="1:10" ht="31.5" customHeight="1">
      <c r="A1028" s="144" t="s">
        <v>1729</v>
      </c>
      <c r="B1028" s="144" t="s">
        <v>165</v>
      </c>
      <c r="C1028" s="144" t="s">
        <v>1367</v>
      </c>
      <c r="D1028" s="144" t="s">
        <v>1398</v>
      </c>
      <c r="E1028" s="144" t="s">
        <v>170</v>
      </c>
      <c r="F1028" s="271" t="s">
        <v>1730</v>
      </c>
      <c r="G1028" s="271"/>
      <c r="H1028" s="271"/>
      <c r="I1028" s="271"/>
      <c r="J1028" s="144" t="s">
        <v>1731</v>
      </c>
    </row>
    <row r="1029" spans="1:10">
      <c r="A1029" s="153" t="s">
        <v>1379</v>
      </c>
      <c r="B1029" s="153" t="s">
        <v>1756</v>
      </c>
      <c r="C1029" s="153" t="s">
        <v>273</v>
      </c>
      <c r="D1029" s="153" t="s">
        <v>1757</v>
      </c>
      <c r="E1029" s="154">
        <v>2</v>
      </c>
      <c r="F1029" s="153"/>
      <c r="G1029" s="153"/>
      <c r="H1029" s="153"/>
      <c r="I1029" s="160">
        <v>16.968699999999998</v>
      </c>
      <c r="J1029" s="160">
        <v>33.937399999999997</v>
      </c>
    </row>
    <row r="1030" spans="1:10" ht="15.75" customHeight="1">
      <c r="A1030" s="271"/>
      <c r="B1030" s="271"/>
      <c r="C1030" s="271"/>
      <c r="D1030" s="271"/>
      <c r="E1030" s="271"/>
      <c r="F1030" s="271"/>
      <c r="G1030" s="271" t="s">
        <v>1734</v>
      </c>
      <c r="H1030" s="271"/>
      <c r="I1030" s="271"/>
      <c r="J1030" s="161">
        <v>33.937399999999997</v>
      </c>
    </row>
    <row r="1031" spans="1:10" ht="15.75" customHeight="1">
      <c r="A1031" s="271"/>
      <c r="B1031" s="271"/>
      <c r="C1031" s="271"/>
      <c r="D1031" s="271"/>
      <c r="E1031" s="271"/>
      <c r="F1031" s="271"/>
      <c r="G1031" s="271" t="s">
        <v>1758</v>
      </c>
      <c r="H1031" s="271"/>
      <c r="I1031" s="271"/>
      <c r="J1031" s="161">
        <v>0</v>
      </c>
    </row>
    <row r="1032" spans="1:10" ht="15.75" customHeight="1">
      <c r="A1032" s="271"/>
      <c r="B1032" s="271"/>
      <c r="C1032" s="271"/>
      <c r="D1032" s="271"/>
      <c r="E1032" s="271"/>
      <c r="F1032" s="271"/>
      <c r="G1032" s="271" t="s">
        <v>1735</v>
      </c>
      <c r="H1032" s="271"/>
      <c r="I1032" s="271"/>
      <c r="J1032" s="161">
        <v>401.35849999999999</v>
      </c>
    </row>
    <row r="1033" spans="1:10" ht="15.75" customHeight="1">
      <c r="A1033" s="271"/>
      <c r="B1033" s="271"/>
      <c r="C1033" s="271"/>
      <c r="D1033" s="271"/>
      <c r="E1033" s="271"/>
      <c r="F1033" s="271"/>
      <c r="G1033" s="271" t="s">
        <v>1736</v>
      </c>
      <c r="H1033" s="271"/>
      <c r="I1033" s="271"/>
      <c r="J1033" s="161">
        <v>0</v>
      </c>
    </row>
    <row r="1034" spans="1:10" ht="15.75" customHeight="1">
      <c r="A1034" s="271"/>
      <c r="B1034" s="271"/>
      <c r="C1034" s="271"/>
      <c r="D1034" s="271"/>
      <c r="E1034" s="271"/>
      <c r="F1034" s="271"/>
      <c r="G1034" s="271" t="s">
        <v>1737</v>
      </c>
      <c r="H1034" s="271"/>
      <c r="I1034" s="271"/>
      <c r="J1034" s="161">
        <v>0</v>
      </c>
    </row>
    <row r="1035" spans="1:10" ht="15.75" customHeight="1">
      <c r="A1035" s="271"/>
      <c r="B1035" s="271"/>
      <c r="C1035" s="271"/>
      <c r="D1035" s="271"/>
      <c r="E1035" s="271"/>
      <c r="F1035" s="271"/>
      <c r="G1035" s="271" t="s">
        <v>1738</v>
      </c>
      <c r="H1035" s="271"/>
      <c r="I1035" s="271"/>
      <c r="J1035" s="161">
        <v>20.61</v>
      </c>
    </row>
    <row r="1036" spans="1:10" ht="15.75" customHeight="1">
      <c r="A1036" s="271"/>
      <c r="B1036" s="271"/>
      <c r="C1036" s="271"/>
      <c r="D1036" s="271"/>
      <c r="E1036" s="271"/>
      <c r="F1036" s="271"/>
      <c r="G1036" s="271" t="s">
        <v>1739</v>
      </c>
      <c r="H1036" s="271"/>
      <c r="I1036" s="271"/>
      <c r="J1036" s="161">
        <v>19.474</v>
      </c>
    </row>
    <row r="1037" spans="1:10">
      <c r="A1037" s="156"/>
      <c r="B1037" s="156"/>
      <c r="C1037" s="156"/>
      <c r="D1037" s="156"/>
      <c r="E1037" s="156" t="s">
        <v>1399</v>
      </c>
      <c r="F1037" s="157">
        <v>1.6466472999999999</v>
      </c>
      <c r="G1037" s="156" t="s">
        <v>1400</v>
      </c>
      <c r="H1037" s="157">
        <v>0</v>
      </c>
      <c r="I1037" s="156" t="s">
        <v>1401</v>
      </c>
      <c r="J1037" s="157">
        <v>1.6466472999999999</v>
      </c>
    </row>
    <row r="1038" spans="1:10" ht="30" customHeight="1">
      <c r="A1038" s="156"/>
      <c r="B1038" s="156"/>
      <c r="C1038" s="156"/>
      <c r="D1038" s="156"/>
      <c r="E1038" s="156" t="s">
        <v>1402</v>
      </c>
      <c r="F1038" s="157">
        <v>5.13</v>
      </c>
      <c r="G1038" s="156"/>
      <c r="H1038" s="276" t="s">
        <v>1403</v>
      </c>
      <c r="I1038" s="276"/>
      <c r="J1038" s="157">
        <v>24.6</v>
      </c>
    </row>
    <row r="1039" spans="1:10" ht="15.75">
      <c r="A1039" s="144"/>
      <c r="B1039" s="144"/>
      <c r="C1039" s="144"/>
      <c r="D1039" s="144"/>
      <c r="E1039" s="144"/>
      <c r="F1039" s="144"/>
      <c r="G1039" s="144" t="s">
        <v>1404</v>
      </c>
      <c r="H1039" s="158">
        <v>23.2</v>
      </c>
      <c r="I1039" s="144" t="s">
        <v>1405</v>
      </c>
      <c r="J1039" s="159">
        <v>570.72</v>
      </c>
    </row>
    <row r="1040" spans="1:10" ht="15.75">
      <c r="A1040" s="147"/>
      <c r="B1040" s="147"/>
      <c r="C1040" s="147"/>
      <c r="D1040" s="147"/>
      <c r="E1040" s="147"/>
      <c r="F1040" s="147"/>
      <c r="G1040" s="147"/>
      <c r="H1040" s="147"/>
      <c r="I1040" s="147"/>
      <c r="J1040" s="147"/>
    </row>
    <row r="1041" spans="1:10" ht="15.75" customHeight="1">
      <c r="A1041" s="144" t="s">
        <v>333</v>
      </c>
      <c r="B1041" s="144" t="s">
        <v>165</v>
      </c>
      <c r="C1041" s="144" t="s">
        <v>1367</v>
      </c>
      <c r="D1041" s="144" t="s">
        <v>1368</v>
      </c>
      <c r="E1041" s="271" t="s">
        <v>1369</v>
      </c>
      <c r="F1041" s="271"/>
      <c r="G1041" s="144" t="s">
        <v>1370</v>
      </c>
      <c r="H1041" s="144" t="s">
        <v>1371</v>
      </c>
      <c r="I1041" s="144" t="s">
        <v>1372</v>
      </c>
      <c r="J1041" s="144" t="s">
        <v>1373</v>
      </c>
    </row>
    <row r="1042" spans="1:10" ht="31.5">
      <c r="A1042" s="147" t="s">
        <v>1374</v>
      </c>
      <c r="B1042" s="147" t="s">
        <v>277</v>
      </c>
      <c r="C1042" s="147" t="s">
        <v>273</v>
      </c>
      <c r="D1042" s="147" t="s">
        <v>279</v>
      </c>
      <c r="E1042" s="273"/>
      <c r="F1042" s="273"/>
      <c r="G1042" s="147" t="s">
        <v>280</v>
      </c>
      <c r="H1042" s="148">
        <v>1</v>
      </c>
      <c r="I1042" s="149">
        <v>1.3</v>
      </c>
      <c r="J1042" s="149">
        <v>1.3</v>
      </c>
    </row>
    <row r="1043" spans="1:10" ht="15.75" customHeight="1">
      <c r="A1043" s="271" t="s">
        <v>1747</v>
      </c>
      <c r="B1043" s="271" t="s">
        <v>165</v>
      </c>
      <c r="C1043" s="271" t="s">
        <v>1367</v>
      </c>
      <c r="D1043" s="271" t="s">
        <v>1748</v>
      </c>
      <c r="E1043" s="271" t="s">
        <v>170</v>
      </c>
      <c r="F1043" s="271" t="s">
        <v>1749</v>
      </c>
      <c r="G1043" s="271"/>
      <c r="H1043" s="271" t="s">
        <v>1750</v>
      </c>
      <c r="I1043" s="271"/>
      <c r="J1043" s="271" t="s">
        <v>1731</v>
      </c>
    </row>
    <row r="1044" spans="1:10" ht="31.5">
      <c r="A1044" s="271"/>
      <c r="B1044" s="271"/>
      <c r="C1044" s="271"/>
      <c r="D1044" s="271"/>
      <c r="E1044" s="271"/>
      <c r="F1044" s="144" t="s">
        <v>1751</v>
      </c>
      <c r="G1044" s="144" t="s">
        <v>1752</v>
      </c>
      <c r="H1044" s="144" t="s">
        <v>1751</v>
      </c>
      <c r="I1044" s="144" t="s">
        <v>1752</v>
      </c>
      <c r="J1044" s="271"/>
    </row>
    <row r="1045" spans="1:10">
      <c r="A1045" s="153" t="s">
        <v>1379</v>
      </c>
      <c r="B1045" s="153" t="s">
        <v>1753</v>
      </c>
      <c r="C1045" s="153" t="s">
        <v>273</v>
      </c>
      <c r="D1045" s="153" t="s">
        <v>1754</v>
      </c>
      <c r="E1045" s="154">
        <v>1</v>
      </c>
      <c r="F1045" s="155">
        <v>1</v>
      </c>
      <c r="G1045" s="155">
        <v>0</v>
      </c>
      <c r="H1045" s="160">
        <v>367.42110000000002</v>
      </c>
      <c r="I1045" s="160">
        <v>123.37860000000001</v>
      </c>
      <c r="J1045" s="160">
        <v>367.42110000000002</v>
      </c>
    </row>
    <row r="1046" spans="1:10" ht="15.75" customHeight="1">
      <c r="A1046" s="271"/>
      <c r="B1046" s="271"/>
      <c r="C1046" s="271"/>
      <c r="D1046" s="271"/>
      <c r="E1046" s="271"/>
      <c r="F1046" s="271"/>
      <c r="G1046" s="271" t="s">
        <v>1755</v>
      </c>
      <c r="H1046" s="271"/>
      <c r="I1046" s="271"/>
      <c r="J1046" s="161">
        <v>367.42110000000002</v>
      </c>
    </row>
    <row r="1047" spans="1:10" ht="15.75" customHeight="1">
      <c r="A1047" s="271"/>
      <c r="B1047" s="271"/>
      <c r="C1047" s="271"/>
      <c r="D1047" s="271"/>
      <c r="E1047" s="271"/>
      <c r="F1047" s="271"/>
      <c r="G1047" s="271" t="s">
        <v>1735</v>
      </c>
      <c r="H1047" s="271"/>
      <c r="I1047" s="271"/>
      <c r="J1047" s="161">
        <v>367.42110000000002</v>
      </c>
    </row>
    <row r="1048" spans="1:10" ht="15.75" customHeight="1">
      <c r="A1048" s="271"/>
      <c r="B1048" s="271"/>
      <c r="C1048" s="271"/>
      <c r="D1048" s="271"/>
      <c r="E1048" s="271"/>
      <c r="F1048" s="271"/>
      <c r="G1048" s="271" t="s">
        <v>1736</v>
      </c>
      <c r="H1048" s="271"/>
      <c r="I1048" s="271"/>
      <c r="J1048" s="161">
        <v>0</v>
      </c>
    </row>
    <row r="1049" spans="1:10" ht="15.75" customHeight="1">
      <c r="A1049" s="271"/>
      <c r="B1049" s="271"/>
      <c r="C1049" s="271"/>
      <c r="D1049" s="271"/>
      <c r="E1049" s="271"/>
      <c r="F1049" s="271"/>
      <c r="G1049" s="271" t="s">
        <v>1737</v>
      </c>
      <c r="H1049" s="271"/>
      <c r="I1049" s="271"/>
      <c r="J1049" s="161">
        <v>0</v>
      </c>
    </row>
    <row r="1050" spans="1:10" ht="15.75" customHeight="1">
      <c r="A1050" s="271"/>
      <c r="B1050" s="271"/>
      <c r="C1050" s="271"/>
      <c r="D1050" s="271"/>
      <c r="E1050" s="271"/>
      <c r="F1050" s="271"/>
      <c r="G1050" s="271" t="s">
        <v>1738</v>
      </c>
      <c r="H1050" s="271"/>
      <c r="I1050" s="271"/>
      <c r="J1050" s="161">
        <v>281.87</v>
      </c>
    </row>
    <row r="1051" spans="1:10" ht="15.75" customHeight="1">
      <c r="A1051" s="271"/>
      <c r="B1051" s="271"/>
      <c r="C1051" s="271"/>
      <c r="D1051" s="271"/>
      <c r="E1051" s="271"/>
      <c r="F1051" s="271"/>
      <c r="G1051" s="271" t="s">
        <v>1739</v>
      </c>
      <c r="H1051" s="271"/>
      <c r="I1051" s="271"/>
      <c r="J1051" s="161">
        <v>1.3035000000000001</v>
      </c>
    </row>
    <row r="1052" spans="1:10">
      <c r="A1052" s="156"/>
      <c r="B1052" s="156"/>
      <c r="C1052" s="156"/>
      <c r="D1052" s="156"/>
      <c r="E1052" s="156" t="s">
        <v>1399</v>
      </c>
      <c r="F1052" s="157">
        <v>0</v>
      </c>
      <c r="G1052" s="156" t="s">
        <v>1400</v>
      </c>
      <c r="H1052" s="157">
        <v>0</v>
      </c>
      <c r="I1052" s="156" t="s">
        <v>1401</v>
      </c>
      <c r="J1052" s="157">
        <v>0</v>
      </c>
    </row>
    <row r="1053" spans="1:10" ht="30" customHeight="1">
      <c r="A1053" s="156"/>
      <c r="B1053" s="156"/>
      <c r="C1053" s="156"/>
      <c r="D1053" s="156"/>
      <c r="E1053" s="156" t="s">
        <v>1402</v>
      </c>
      <c r="F1053" s="157">
        <v>0.34</v>
      </c>
      <c r="G1053" s="156"/>
      <c r="H1053" s="276" t="s">
        <v>1403</v>
      </c>
      <c r="I1053" s="276"/>
      <c r="J1053" s="157">
        <v>1.64</v>
      </c>
    </row>
    <row r="1054" spans="1:10" ht="15.75">
      <c r="A1054" s="144"/>
      <c r="B1054" s="144"/>
      <c r="C1054" s="144"/>
      <c r="D1054" s="144"/>
      <c r="E1054" s="144"/>
      <c r="F1054" s="144"/>
      <c r="G1054" s="144" t="s">
        <v>1404</v>
      </c>
      <c r="H1054" s="158">
        <v>696</v>
      </c>
      <c r="I1054" s="144" t="s">
        <v>1405</v>
      </c>
      <c r="J1054" s="159">
        <v>1141.44</v>
      </c>
    </row>
    <row r="1055" spans="1:10" ht="15.75">
      <c r="A1055" s="147"/>
      <c r="B1055" s="147"/>
      <c r="C1055" s="147"/>
      <c r="D1055" s="147"/>
      <c r="E1055" s="147"/>
      <c r="F1055" s="147"/>
      <c r="G1055" s="147"/>
      <c r="H1055" s="147"/>
      <c r="I1055" s="147"/>
      <c r="J1055" s="147"/>
    </row>
    <row r="1056" spans="1:10" ht="15.75">
      <c r="A1056" s="145" t="s">
        <v>41</v>
      </c>
      <c r="B1056" s="145"/>
      <c r="C1056" s="145"/>
      <c r="D1056" s="145" t="s">
        <v>42</v>
      </c>
      <c r="E1056" s="145"/>
      <c r="F1056" s="272"/>
      <c r="G1056" s="272"/>
      <c r="H1056" s="145"/>
      <c r="I1056" s="145"/>
      <c r="J1056" s="146">
        <v>7434.84</v>
      </c>
    </row>
    <row r="1057" spans="1:10" ht="15.75" customHeight="1">
      <c r="A1057" s="144" t="s">
        <v>334</v>
      </c>
      <c r="B1057" s="144" t="s">
        <v>165</v>
      </c>
      <c r="C1057" s="144" t="s">
        <v>1367</v>
      </c>
      <c r="D1057" s="144" t="s">
        <v>1368</v>
      </c>
      <c r="E1057" s="271" t="s">
        <v>1369</v>
      </c>
      <c r="F1057" s="271"/>
      <c r="G1057" s="144" t="s">
        <v>1370</v>
      </c>
      <c r="H1057" s="144" t="s">
        <v>1371</v>
      </c>
      <c r="I1057" s="144" t="s">
        <v>1372</v>
      </c>
      <c r="J1057" s="144" t="s">
        <v>1373</v>
      </c>
    </row>
    <row r="1058" spans="1:10" ht="47.25" customHeight="1">
      <c r="A1058" s="147" t="s">
        <v>1374</v>
      </c>
      <c r="B1058" s="147" t="s">
        <v>320</v>
      </c>
      <c r="C1058" s="147" t="s">
        <v>182</v>
      </c>
      <c r="D1058" s="147" t="s">
        <v>322</v>
      </c>
      <c r="E1058" s="273" t="s">
        <v>1438</v>
      </c>
      <c r="F1058" s="273"/>
      <c r="G1058" s="147" t="s">
        <v>189</v>
      </c>
      <c r="H1058" s="148">
        <v>1</v>
      </c>
      <c r="I1058" s="149">
        <v>228.53</v>
      </c>
      <c r="J1058" s="149">
        <v>228.53</v>
      </c>
    </row>
    <row r="1059" spans="1:10" ht="45" customHeight="1">
      <c r="A1059" s="150" t="s">
        <v>1376</v>
      </c>
      <c r="B1059" s="150" t="s">
        <v>1478</v>
      </c>
      <c r="C1059" s="150" t="s">
        <v>177</v>
      </c>
      <c r="D1059" s="150" t="s">
        <v>1479</v>
      </c>
      <c r="E1059" s="274" t="s">
        <v>1375</v>
      </c>
      <c r="F1059" s="274"/>
      <c r="G1059" s="150" t="s">
        <v>180</v>
      </c>
      <c r="H1059" s="151">
        <v>0.501</v>
      </c>
      <c r="I1059" s="152">
        <v>19.739999999999998</v>
      </c>
      <c r="J1059" s="152">
        <v>9.8800000000000008</v>
      </c>
    </row>
    <row r="1060" spans="1:10" ht="45" customHeight="1">
      <c r="A1060" s="150" t="s">
        <v>1376</v>
      </c>
      <c r="B1060" s="150" t="s">
        <v>1628</v>
      </c>
      <c r="C1060" s="150" t="s">
        <v>177</v>
      </c>
      <c r="D1060" s="150" t="s">
        <v>1629</v>
      </c>
      <c r="E1060" s="274" t="s">
        <v>1375</v>
      </c>
      <c r="F1060" s="274"/>
      <c r="G1060" s="150" t="s">
        <v>180</v>
      </c>
      <c r="H1060" s="151">
        <v>0.35399999999999998</v>
      </c>
      <c r="I1060" s="152">
        <v>16.02</v>
      </c>
      <c r="J1060" s="152">
        <v>5.67</v>
      </c>
    </row>
    <row r="1061" spans="1:10" ht="45" customHeight="1">
      <c r="A1061" s="150" t="s">
        <v>1376</v>
      </c>
      <c r="B1061" s="150" t="s">
        <v>1771</v>
      </c>
      <c r="C1061" s="150" t="s">
        <v>177</v>
      </c>
      <c r="D1061" s="150" t="s">
        <v>1772</v>
      </c>
      <c r="E1061" s="274" t="s">
        <v>1438</v>
      </c>
      <c r="F1061" s="274"/>
      <c r="G1061" s="150" t="s">
        <v>222</v>
      </c>
      <c r="H1061" s="151">
        <v>0.97</v>
      </c>
      <c r="I1061" s="152">
        <v>15.13</v>
      </c>
      <c r="J1061" s="152">
        <v>14.67</v>
      </c>
    </row>
    <row r="1062" spans="1:10" ht="45" customHeight="1">
      <c r="A1062" s="150" t="s">
        <v>1376</v>
      </c>
      <c r="B1062" s="150" t="s">
        <v>1775</v>
      </c>
      <c r="C1062" s="150" t="s">
        <v>182</v>
      </c>
      <c r="D1062" s="150" t="s">
        <v>1776</v>
      </c>
      <c r="E1062" s="274" t="s">
        <v>1438</v>
      </c>
      <c r="F1062" s="274"/>
      <c r="G1062" s="150" t="s">
        <v>211</v>
      </c>
      <c r="H1062" s="151">
        <v>5.3999999999999999E-2</v>
      </c>
      <c r="I1062" s="152">
        <v>754.45</v>
      </c>
      <c r="J1062" s="152">
        <v>40.74</v>
      </c>
    </row>
    <row r="1063" spans="1:10" ht="30" customHeight="1">
      <c r="A1063" s="153" t="s">
        <v>1379</v>
      </c>
      <c r="B1063" s="153" t="s">
        <v>1491</v>
      </c>
      <c r="C1063" s="153" t="s">
        <v>177</v>
      </c>
      <c r="D1063" s="153" t="s">
        <v>1492</v>
      </c>
      <c r="E1063" s="275" t="s">
        <v>1482</v>
      </c>
      <c r="F1063" s="275"/>
      <c r="G1063" s="153" t="s">
        <v>222</v>
      </c>
      <c r="H1063" s="154">
        <v>1.87</v>
      </c>
      <c r="I1063" s="155">
        <v>16.29</v>
      </c>
      <c r="J1063" s="155">
        <v>30.46</v>
      </c>
    </row>
    <row r="1064" spans="1:10" ht="15" customHeight="1">
      <c r="A1064" s="153" t="s">
        <v>1379</v>
      </c>
      <c r="B1064" s="153" t="s">
        <v>1715</v>
      </c>
      <c r="C1064" s="153" t="s">
        <v>177</v>
      </c>
      <c r="D1064" s="153" t="s">
        <v>1716</v>
      </c>
      <c r="E1064" s="275" t="s">
        <v>1482</v>
      </c>
      <c r="F1064" s="275"/>
      <c r="G1064" s="153" t="s">
        <v>232</v>
      </c>
      <c r="H1064" s="154">
        <v>0.04</v>
      </c>
      <c r="I1064" s="155">
        <v>31.58</v>
      </c>
      <c r="J1064" s="155">
        <v>1.26</v>
      </c>
    </row>
    <row r="1065" spans="1:10" ht="45" customHeight="1">
      <c r="A1065" s="153" t="s">
        <v>1379</v>
      </c>
      <c r="B1065" s="153" t="s">
        <v>1777</v>
      </c>
      <c r="C1065" s="153" t="s">
        <v>177</v>
      </c>
      <c r="D1065" s="153" t="s">
        <v>1778</v>
      </c>
      <c r="E1065" s="275" t="s">
        <v>1482</v>
      </c>
      <c r="F1065" s="275"/>
      <c r="G1065" s="153" t="s">
        <v>189</v>
      </c>
      <c r="H1065" s="154">
        <v>1</v>
      </c>
      <c r="I1065" s="155">
        <v>125.85</v>
      </c>
      <c r="J1065" s="155">
        <v>125.85</v>
      </c>
    </row>
    <row r="1066" spans="1:10">
      <c r="A1066" s="156"/>
      <c r="B1066" s="156"/>
      <c r="C1066" s="156"/>
      <c r="D1066" s="156"/>
      <c r="E1066" s="156" t="s">
        <v>1399</v>
      </c>
      <c r="F1066" s="157">
        <v>15.2</v>
      </c>
      <c r="G1066" s="156" t="s">
        <v>1400</v>
      </c>
      <c r="H1066" s="157">
        <v>0</v>
      </c>
      <c r="I1066" s="156" t="s">
        <v>1401</v>
      </c>
      <c r="J1066" s="157">
        <v>15.2</v>
      </c>
    </row>
    <row r="1067" spans="1:10" ht="30" customHeight="1">
      <c r="A1067" s="156"/>
      <c r="B1067" s="156"/>
      <c r="C1067" s="156"/>
      <c r="D1067" s="156"/>
      <c r="E1067" s="156" t="s">
        <v>1402</v>
      </c>
      <c r="F1067" s="157">
        <v>60.26</v>
      </c>
      <c r="G1067" s="156"/>
      <c r="H1067" s="276" t="s">
        <v>1403</v>
      </c>
      <c r="I1067" s="276"/>
      <c r="J1067" s="157">
        <v>288.79000000000002</v>
      </c>
    </row>
    <row r="1068" spans="1:10" ht="15.75">
      <c r="A1068" s="144"/>
      <c r="B1068" s="144"/>
      <c r="C1068" s="144"/>
      <c r="D1068" s="144"/>
      <c r="E1068" s="144"/>
      <c r="F1068" s="144"/>
      <c r="G1068" s="144" t="s">
        <v>1404</v>
      </c>
      <c r="H1068" s="158">
        <v>8.98</v>
      </c>
      <c r="I1068" s="144" t="s">
        <v>1405</v>
      </c>
      <c r="J1068" s="159">
        <v>2593.33</v>
      </c>
    </row>
    <row r="1069" spans="1:10" ht="15.75">
      <c r="A1069" s="147"/>
      <c r="B1069" s="147"/>
      <c r="C1069" s="147"/>
      <c r="D1069" s="147"/>
      <c r="E1069" s="147"/>
      <c r="F1069" s="147"/>
      <c r="G1069" s="147"/>
      <c r="H1069" s="147"/>
      <c r="I1069" s="147"/>
      <c r="J1069" s="147"/>
    </row>
    <row r="1070" spans="1:10" ht="15.75" customHeight="1">
      <c r="A1070" s="144" t="s">
        <v>336</v>
      </c>
      <c r="B1070" s="144" t="s">
        <v>165</v>
      </c>
      <c r="C1070" s="144" t="s">
        <v>1367</v>
      </c>
      <c r="D1070" s="144" t="s">
        <v>1368</v>
      </c>
      <c r="E1070" s="271" t="s">
        <v>1369</v>
      </c>
      <c r="F1070" s="271"/>
      <c r="G1070" s="144" t="s">
        <v>1370</v>
      </c>
      <c r="H1070" s="144" t="s">
        <v>1371</v>
      </c>
      <c r="I1070" s="144" t="s">
        <v>1372</v>
      </c>
      <c r="J1070" s="144" t="s">
        <v>1373</v>
      </c>
    </row>
    <row r="1071" spans="1:10" ht="31.5" customHeight="1">
      <c r="A1071" s="147" t="s">
        <v>1374</v>
      </c>
      <c r="B1071" s="147" t="s">
        <v>335</v>
      </c>
      <c r="C1071" s="147" t="s">
        <v>177</v>
      </c>
      <c r="D1071" s="147" t="s">
        <v>337</v>
      </c>
      <c r="E1071" s="273" t="s">
        <v>1438</v>
      </c>
      <c r="F1071" s="273"/>
      <c r="G1071" s="147" t="s">
        <v>232</v>
      </c>
      <c r="H1071" s="148">
        <v>1</v>
      </c>
      <c r="I1071" s="149">
        <v>15.77</v>
      </c>
      <c r="J1071" s="149">
        <v>15.77</v>
      </c>
    </row>
    <row r="1072" spans="1:10" ht="45" customHeight="1">
      <c r="A1072" s="150" t="s">
        <v>1376</v>
      </c>
      <c r="B1072" s="150" t="s">
        <v>1683</v>
      </c>
      <c r="C1072" s="150" t="s">
        <v>177</v>
      </c>
      <c r="D1072" s="150" t="s">
        <v>1684</v>
      </c>
      <c r="E1072" s="274" t="s">
        <v>1375</v>
      </c>
      <c r="F1072" s="274"/>
      <c r="G1072" s="150" t="s">
        <v>180</v>
      </c>
      <c r="H1072" s="151">
        <v>6.0000000000000001E-3</v>
      </c>
      <c r="I1072" s="152">
        <v>16.03</v>
      </c>
      <c r="J1072" s="152">
        <v>0.09</v>
      </c>
    </row>
    <row r="1073" spans="1:10" ht="45" customHeight="1">
      <c r="A1073" s="150" t="s">
        <v>1376</v>
      </c>
      <c r="B1073" s="150" t="s">
        <v>1685</v>
      </c>
      <c r="C1073" s="150" t="s">
        <v>177</v>
      </c>
      <c r="D1073" s="150" t="s">
        <v>1686</v>
      </c>
      <c r="E1073" s="274" t="s">
        <v>1375</v>
      </c>
      <c r="F1073" s="274"/>
      <c r="G1073" s="150" t="s">
        <v>180</v>
      </c>
      <c r="H1073" s="151">
        <v>3.6999999999999998E-2</v>
      </c>
      <c r="I1073" s="152">
        <v>19.86</v>
      </c>
      <c r="J1073" s="152">
        <v>0.73</v>
      </c>
    </row>
    <row r="1074" spans="1:10" ht="30" customHeight="1">
      <c r="A1074" s="153" t="s">
        <v>1379</v>
      </c>
      <c r="B1074" s="153" t="s">
        <v>1687</v>
      </c>
      <c r="C1074" s="153" t="s">
        <v>177</v>
      </c>
      <c r="D1074" s="153" t="s">
        <v>1688</v>
      </c>
      <c r="E1074" s="275" t="s">
        <v>1482</v>
      </c>
      <c r="F1074" s="275"/>
      <c r="G1074" s="153" t="s">
        <v>232</v>
      </c>
      <c r="H1074" s="154">
        <v>1.0500000000000001E-2</v>
      </c>
      <c r="I1074" s="155">
        <v>20.010000000000002</v>
      </c>
      <c r="J1074" s="155">
        <v>0.21</v>
      </c>
    </row>
    <row r="1075" spans="1:10" ht="30" customHeight="1">
      <c r="A1075" s="153" t="s">
        <v>1379</v>
      </c>
      <c r="B1075" s="153" t="s">
        <v>1689</v>
      </c>
      <c r="C1075" s="153" t="s">
        <v>177</v>
      </c>
      <c r="D1075" s="153" t="s">
        <v>1690</v>
      </c>
      <c r="E1075" s="275" t="s">
        <v>1482</v>
      </c>
      <c r="F1075" s="275"/>
      <c r="G1075" s="153" t="s">
        <v>185</v>
      </c>
      <c r="H1075" s="154">
        <v>0.998</v>
      </c>
      <c r="I1075" s="155">
        <v>0.22</v>
      </c>
      <c r="J1075" s="155">
        <v>0.21</v>
      </c>
    </row>
    <row r="1076" spans="1:10" ht="30" customHeight="1">
      <c r="A1076" s="153" t="s">
        <v>1379</v>
      </c>
      <c r="B1076" s="153" t="s">
        <v>1786</v>
      </c>
      <c r="C1076" s="153" t="s">
        <v>177</v>
      </c>
      <c r="D1076" s="153" t="s">
        <v>1787</v>
      </c>
      <c r="E1076" s="275" t="s">
        <v>1482</v>
      </c>
      <c r="F1076" s="275"/>
      <c r="G1076" s="153" t="s">
        <v>189</v>
      </c>
      <c r="H1076" s="154">
        <v>0.47899999999999998</v>
      </c>
      <c r="I1076" s="155">
        <v>30.35</v>
      </c>
      <c r="J1076" s="155">
        <v>14.53</v>
      </c>
    </row>
    <row r="1077" spans="1:10">
      <c r="A1077" s="156"/>
      <c r="B1077" s="156"/>
      <c r="C1077" s="156"/>
      <c r="D1077" s="156"/>
      <c r="E1077" s="156" t="s">
        <v>1399</v>
      </c>
      <c r="F1077" s="157">
        <v>0.61</v>
      </c>
      <c r="G1077" s="156" t="s">
        <v>1400</v>
      </c>
      <c r="H1077" s="157">
        <v>0</v>
      </c>
      <c r="I1077" s="156" t="s">
        <v>1401</v>
      </c>
      <c r="J1077" s="157">
        <v>0.61</v>
      </c>
    </row>
    <row r="1078" spans="1:10" ht="30" customHeight="1">
      <c r="A1078" s="156"/>
      <c r="B1078" s="156"/>
      <c r="C1078" s="156"/>
      <c r="D1078" s="156"/>
      <c r="E1078" s="156" t="s">
        <v>1402</v>
      </c>
      <c r="F1078" s="157">
        <v>4.1500000000000004</v>
      </c>
      <c r="G1078" s="156"/>
      <c r="H1078" s="276" t="s">
        <v>1403</v>
      </c>
      <c r="I1078" s="276"/>
      <c r="J1078" s="157">
        <v>19.920000000000002</v>
      </c>
    </row>
    <row r="1079" spans="1:10" ht="15.75">
      <c r="A1079" s="144"/>
      <c r="B1079" s="144"/>
      <c r="C1079" s="144"/>
      <c r="D1079" s="144"/>
      <c r="E1079" s="144"/>
      <c r="F1079" s="144"/>
      <c r="G1079" s="144" t="s">
        <v>1404</v>
      </c>
      <c r="H1079" s="158">
        <v>183.16</v>
      </c>
      <c r="I1079" s="144" t="s">
        <v>1405</v>
      </c>
      <c r="J1079" s="159">
        <v>3648.54</v>
      </c>
    </row>
    <row r="1080" spans="1:10" ht="15.75">
      <c r="A1080" s="147"/>
      <c r="B1080" s="147"/>
      <c r="C1080" s="147"/>
      <c r="D1080" s="147"/>
      <c r="E1080" s="147"/>
      <c r="F1080" s="147"/>
      <c r="G1080" s="147"/>
      <c r="H1080" s="147"/>
      <c r="I1080" s="147"/>
      <c r="J1080" s="147"/>
    </row>
    <row r="1081" spans="1:10" ht="15.75" customHeight="1">
      <c r="A1081" s="144" t="s">
        <v>339</v>
      </c>
      <c r="B1081" s="144" t="s">
        <v>165</v>
      </c>
      <c r="C1081" s="144" t="s">
        <v>1367</v>
      </c>
      <c r="D1081" s="144" t="s">
        <v>1368</v>
      </c>
      <c r="E1081" s="271" t="s">
        <v>1369</v>
      </c>
      <c r="F1081" s="271"/>
      <c r="G1081" s="144" t="s">
        <v>1370</v>
      </c>
      <c r="H1081" s="144" t="s">
        <v>1371</v>
      </c>
      <c r="I1081" s="144" t="s">
        <v>1372</v>
      </c>
      <c r="J1081" s="144" t="s">
        <v>1373</v>
      </c>
    </row>
    <row r="1082" spans="1:10" ht="31.5" customHeight="1">
      <c r="A1082" s="147" t="s">
        <v>1374</v>
      </c>
      <c r="B1082" s="147" t="s">
        <v>338</v>
      </c>
      <c r="C1082" s="147" t="s">
        <v>177</v>
      </c>
      <c r="D1082" s="147" t="s">
        <v>340</v>
      </c>
      <c r="E1082" s="273" t="s">
        <v>1438</v>
      </c>
      <c r="F1082" s="273"/>
      <c r="G1082" s="147" t="s">
        <v>211</v>
      </c>
      <c r="H1082" s="148">
        <v>1</v>
      </c>
      <c r="I1082" s="149">
        <v>23.81</v>
      </c>
      <c r="J1082" s="149">
        <v>23.81</v>
      </c>
    </row>
    <row r="1083" spans="1:10" ht="45" customHeight="1">
      <c r="A1083" s="150" t="s">
        <v>1376</v>
      </c>
      <c r="B1083" s="150" t="s">
        <v>1788</v>
      </c>
      <c r="C1083" s="150" t="s">
        <v>177</v>
      </c>
      <c r="D1083" s="150" t="s">
        <v>1789</v>
      </c>
      <c r="E1083" s="274" t="s">
        <v>1438</v>
      </c>
      <c r="F1083" s="274"/>
      <c r="G1083" s="150" t="s">
        <v>222</v>
      </c>
      <c r="H1083" s="151">
        <v>0.54500000000000004</v>
      </c>
      <c r="I1083" s="152">
        <v>27.7</v>
      </c>
      <c r="J1083" s="152">
        <v>15.09</v>
      </c>
    </row>
    <row r="1084" spans="1:10" ht="45" customHeight="1">
      <c r="A1084" s="150" t="s">
        <v>1376</v>
      </c>
      <c r="B1084" s="150" t="s">
        <v>1613</v>
      </c>
      <c r="C1084" s="150" t="s">
        <v>177</v>
      </c>
      <c r="D1084" s="150" t="s">
        <v>1614</v>
      </c>
      <c r="E1084" s="274" t="s">
        <v>1375</v>
      </c>
      <c r="F1084" s="274"/>
      <c r="G1084" s="150" t="s">
        <v>180</v>
      </c>
      <c r="H1084" s="151">
        <v>0.15</v>
      </c>
      <c r="I1084" s="152">
        <v>16.850000000000001</v>
      </c>
      <c r="J1084" s="152">
        <v>2.52</v>
      </c>
    </row>
    <row r="1085" spans="1:10" ht="45" customHeight="1">
      <c r="A1085" s="150" t="s">
        <v>1376</v>
      </c>
      <c r="B1085" s="150" t="s">
        <v>1478</v>
      </c>
      <c r="C1085" s="150" t="s">
        <v>177</v>
      </c>
      <c r="D1085" s="150" t="s">
        <v>1479</v>
      </c>
      <c r="E1085" s="274" t="s">
        <v>1375</v>
      </c>
      <c r="F1085" s="274"/>
      <c r="G1085" s="150" t="s">
        <v>180</v>
      </c>
      <c r="H1085" s="151">
        <v>0.21199999999999999</v>
      </c>
      <c r="I1085" s="152">
        <v>19.739999999999998</v>
      </c>
      <c r="J1085" s="152">
        <v>4.18</v>
      </c>
    </row>
    <row r="1086" spans="1:10" ht="15" customHeight="1">
      <c r="A1086" s="153" t="s">
        <v>1379</v>
      </c>
      <c r="B1086" s="153" t="s">
        <v>1715</v>
      </c>
      <c r="C1086" s="153" t="s">
        <v>177</v>
      </c>
      <c r="D1086" s="153" t="s">
        <v>1716</v>
      </c>
      <c r="E1086" s="275" t="s">
        <v>1482</v>
      </c>
      <c r="F1086" s="275"/>
      <c r="G1086" s="153" t="s">
        <v>232</v>
      </c>
      <c r="H1086" s="154">
        <v>8.0000000000000002E-3</v>
      </c>
      <c r="I1086" s="155">
        <v>31.58</v>
      </c>
      <c r="J1086" s="155">
        <v>0.25</v>
      </c>
    </row>
    <row r="1087" spans="1:10" ht="30" customHeight="1">
      <c r="A1087" s="153" t="s">
        <v>1379</v>
      </c>
      <c r="B1087" s="153" t="s">
        <v>1491</v>
      </c>
      <c r="C1087" s="153" t="s">
        <v>177</v>
      </c>
      <c r="D1087" s="153" t="s">
        <v>1492</v>
      </c>
      <c r="E1087" s="275" t="s">
        <v>1482</v>
      </c>
      <c r="F1087" s="275"/>
      <c r="G1087" s="153" t="s">
        <v>222</v>
      </c>
      <c r="H1087" s="154">
        <v>0.109</v>
      </c>
      <c r="I1087" s="155">
        <v>16.29</v>
      </c>
      <c r="J1087" s="155">
        <v>1.77</v>
      </c>
    </row>
    <row r="1088" spans="1:10">
      <c r="A1088" s="156"/>
      <c r="B1088" s="156"/>
      <c r="C1088" s="156"/>
      <c r="D1088" s="156"/>
      <c r="E1088" s="156" t="s">
        <v>1399</v>
      </c>
      <c r="F1088" s="157">
        <v>5.59</v>
      </c>
      <c r="G1088" s="156" t="s">
        <v>1400</v>
      </c>
      <c r="H1088" s="157">
        <v>0</v>
      </c>
      <c r="I1088" s="156" t="s">
        <v>1401</v>
      </c>
      <c r="J1088" s="157">
        <v>5.59</v>
      </c>
    </row>
    <row r="1089" spans="1:10" ht="30" customHeight="1">
      <c r="A1089" s="156"/>
      <c r="B1089" s="156"/>
      <c r="C1089" s="156"/>
      <c r="D1089" s="156"/>
      <c r="E1089" s="156" t="s">
        <v>1402</v>
      </c>
      <c r="F1089" s="157">
        <v>6.27</v>
      </c>
      <c r="G1089" s="156"/>
      <c r="H1089" s="276" t="s">
        <v>1403</v>
      </c>
      <c r="I1089" s="276"/>
      <c r="J1089" s="157">
        <v>30.08</v>
      </c>
    </row>
    <row r="1090" spans="1:10" ht="15.75">
      <c r="A1090" s="144"/>
      <c r="B1090" s="144"/>
      <c r="C1090" s="144"/>
      <c r="D1090" s="144"/>
      <c r="E1090" s="144"/>
      <c r="F1090" s="144"/>
      <c r="G1090" s="144" t="s">
        <v>1404</v>
      </c>
      <c r="H1090" s="158">
        <v>39.659999999999997</v>
      </c>
      <c r="I1090" s="144" t="s">
        <v>1405</v>
      </c>
      <c r="J1090" s="159">
        <v>1192.97</v>
      </c>
    </row>
    <row r="1091" spans="1:10" ht="15.75">
      <c r="A1091" s="147"/>
      <c r="B1091" s="147"/>
      <c r="C1091" s="147"/>
      <c r="D1091" s="147"/>
      <c r="E1091" s="147"/>
      <c r="F1091" s="147"/>
      <c r="G1091" s="147"/>
      <c r="H1091" s="147"/>
      <c r="I1091" s="147"/>
      <c r="J1091" s="147"/>
    </row>
    <row r="1092" spans="1:10" ht="15.75">
      <c r="A1092" s="145" t="s">
        <v>43</v>
      </c>
      <c r="B1092" s="145"/>
      <c r="C1092" s="145"/>
      <c r="D1092" s="145" t="s">
        <v>44</v>
      </c>
      <c r="E1092" s="145"/>
      <c r="F1092" s="272"/>
      <c r="G1092" s="272"/>
      <c r="H1092" s="145"/>
      <c r="I1092" s="145"/>
      <c r="J1092" s="146">
        <v>4356.16</v>
      </c>
    </row>
    <row r="1093" spans="1:10" ht="15.75" customHeight="1">
      <c r="A1093" s="144" t="s">
        <v>341</v>
      </c>
      <c r="B1093" s="144" t="s">
        <v>165</v>
      </c>
      <c r="C1093" s="144" t="s">
        <v>1367</v>
      </c>
      <c r="D1093" s="144" t="s">
        <v>1368</v>
      </c>
      <c r="E1093" s="271" t="s">
        <v>1369</v>
      </c>
      <c r="F1093" s="271"/>
      <c r="G1093" s="144" t="s">
        <v>1370</v>
      </c>
      <c r="H1093" s="144" t="s">
        <v>1371</v>
      </c>
      <c r="I1093" s="144" t="s">
        <v>1372</v>
      </c>
      <c r="J1093" s="144" t="s">
        <v>1373</v>
      </c>
    </row>
    <row r="1094" spans="1:10" ht="31.5" customHeight="1">
      <c r="A1094" s="147" t="s">
        <v>1374</v>
      </c>
      <c r="B1094" s="147" t="s">
        <v>226</v>
      </c>
      <c r="C1094" s="147" t="s">
        <v>177</v>
      </c>
      <c r="D1094" s="147" t="s">
        <v>228</v>
      </c>
      <c r="E1094" s="273" t="s">
        <v>1438</v>
      </c>
      <c r="F1094" s="273"/>
      <c r="G1094" s="147" t="s">
        <v>185</v>
      </c>
      <c r="H1094" s="148">
        <v>1</v>
      </c>
      <c r="I1094" s="149">
        <v>11.14</v>
      </c>
      <c r="J1094" s="149">
        <v>11.14</v>
      </c>
    </row>
    <row r="1095" spans="1:10" ht="45" customHeight="1">
      <c r="A1095" s="150" t="s">
        <v>1376</v>
      </c>
      <c r="B1095" s="150" t="s">
        <v>1677</v>
      </c>
      <c r="C1095" s="150" t="s">
        <v>177</v>
      </c>
      <c r="D1095" s="150" t="s">
        <v>1678</v>
      </c>
      <c r="E1095" s="274" t="s">
        <v>1606</v>
      </c>
      <c r="F1095" s="274"/>
      <c r="G1095" s="150" t="s">
        <v>1607</v>
      </c>
      <c r="H1095" s="151">
        <v>0.16270000000000001</v>
      </c>
      <c r="I1095" s="152">
        <v>16.07</v>
      </c>
      <c r="J1095" s="152">
        <v>2.61</v>
      </c>
    </row>
    <row r="1096" spans="1:10" ht="45" customHeight="1">
      <c r="A1096" s="150" t="s">
        <v>1376</v>
      </c>
      <c r="B1096" s="150" t="s">
        <v>1679</v>
      </c>
      <c r="C1096" s="150" t="s">
        <v>177</v>
      </c>
      <c r="D1096" s="150" t="s">
        <v>1680</v>
      </c>
      <c r="E1096" s="274" t="s">
        <v>1606</v>
      </c>
      <c r="F1096" s="274"/>
      <c r="G1096" s="150" t="s">
        <v>1610</v>
      </c>
      <c r="H1096" s="151">
        <v>0.20030000000000001</v>
      </c>
      <c r="I1096" s="152">
        <v>13.61</v>
      </c>
      <c r="J1096" s="152">
        <v>2.72</v>
      </c>
    </row>
    <row r="1097" spans="1:10" ht="45" customHeight="1">
      <c r="A1097" s="150" t="s">
        <v>1376</v>
      </c>
      <c r="B1097" s="150" t="s">
        <v>1628</v>
      </c>
      <c r="C1097" s="150" t="s">
        <v>177</v>
      </c>
      <c r="D1097" s="150" t="s">
        <v>1629</v>
      </c>
      <c r="E1097" s="274" t="s">
        <v>1375</v>
      </c>
      <c r="F1097" s="274"/>
      <c r="G1097" s="150" t="s">
        <v>180</v>
      </c>
      <c r="H1097" s="151">
        <v>0.36299999999999999</v>
      </c>
      <c r="I1097" s="152">
        <v>16.02</v>
      </c>
      <c r="J1097" s="152">
        <v>5.81</v>
      </c>
    </row>
    <row r="1098" spans="1:10">
      <c r="A1098" s="156"/>
      <c r="B1098" s="156"/>
      <c r="C1098" s="156"/>
      <c r="D1098" s="156"/>
      <c r="E1098" s="156" t="s">
        <v>1399</v>
      </c>
      <c r="F1098" s="157">
        <v>7.32</v>
      </c>
      <c r="G1098" s="156" t="s">
        <v>1400</v>
      </c>
      <c r="H1098" s="157">
        <v>0</v>
      </c>
      <c r="I1098" s="156" t="s">
        <v>1401</v>
      </c>
      <c r="J1098" s="157">
        <v>7.32</v>
      </c>
    </row>
    <row r="1099" spans="1:10" ht="30" customHeight="1">
      <c r="A1099" s="156"/>
      <c r="B1099" s="156"/>
      <c r="C1099" s="156"/>
      <c r="D1099" s="156"/>
      <c r="E1099" s="156" t="s">
        <v>1402</v>
      </c>
      <c r="F1099" s="157">
        <v>2.93</v>
      </c>
      <c r="G1099" s="156"/>
      <c r="H1099" s="276" t="s">
        <v>1403</v>
      </c>
      <c r="I1099" s="276"/>
      <c r="J1099" s="157">
        <v>14.07</v>
      </c>
    </row>
    <row r="1100" spans="1:10" ht="15.75">
      <c r="A1100" s="144"/>
      <c r="B1100" s="144"/>
      <c r="C1100" s="144"/>
      <c r="D1100" s="144"/>
      <c r="E1100" s="144"/>
      <c r="F1100" s="144"/>
      <c r="G1100" s="144" t="s">
        <v>1404</v>
      </c>
      <c r="H1100" s="158">
        <v>4</v>
      </c>
      <c r="I1100" s="144" t="s">
        <v>1405</v>
      </c>
      <c r="J1100" s="159">
        <v>56.28</v>
      </c>
    </row>
    <row r="1101" spans="1:10" ht="15.75">
      <c r="A1101" s="147"/>
      <c r="B1101" s="147"/>
      <c r="C1101" s="147"/>
      <c r="D1101" s="147"/>
      <c r="E1101" s="147"/>
      <c r="F1101" s="147"/>
      <c r="G1101" s="147"/>
      <c r="H1101" s="147"/>
      <c r="I1101" s="147"/>
      <c r="J1101" s="147"/>
    </row>
    <row r="1102" spans="1:10" ht="15.75" customHeight="1">
      <c r="A1102" s="144" t="s">
        <v>343</v>
      </c>
      <c r="B1102" s="144" t="s">
        <v>165</v>
      </c>
      <c r="C1102" s="144" t="s">
        <v>1367</v>
      </c>
      <c r="D1102" s="144" t="s">
        <v>1368</v>
      </c>
      <c r="E1102" s="271" t="s">
        <v>1369</v>
      </c>
      <c r="F1102" s="271"/>
      <c r="G1102" s="144" t="s">
        <v>1370</v>
      </c>
      <c r="H1102" s="144" t="s">
        <v>1371</v>
      </c>
      <c r="I1102" s="144" t="s">
        <v>1372</v>
      </c>
      <c r="J1102" s="144" t="s">
        <v>1373</v>
      </c>
    </row>
    <row r="1103" spans="1:10" ht="47.25" customHeight="1">
      <c r="A1103" s="147" t="s">
        <v>1374</v>
      </c>
      <c r="B1103" s="147" t="s">
        <v>342</v>
      </c>
      <c r="C1103" s="147" t="s">
        <v>177</v>
      </c>
      <c r="D1103" s="147" t="s">
        <v>344</v>
      </c>
      <c r="E1103" s="273" t="s">
        <v>1438</v>
      </c>
      <c r="F1103" s="273"/>
      <c r="G1103" s="147" t="s">
        <v>222</v>
      </c>
      <c r="H1103" s="148">
        <v>1</v>
      </c>
      <c r="I1103" s="149">
        <v>130.87</v>
      </c>
      <c r="J1103" s="149">
        <v>130.87</v>
      </c>
    </row>
    <row r="1104" spans="1:10" ht="60" customHeight="1">
      <c r="A1104" s="150" t="s">
        <v>1376</v>
      </c>
      <c r="B1104" s="150" t="s">
        <v>1790</v>
      </c>
      <c r="C1104" s="150" t="s">
        <v>177</v>
      </c>
      <c r="D1104" s="150" t="s">
        <v>1791</v>
      </c>
      <c r="E1104" s="274" t="s">
        <v>1606</v>
      </c>
      <c r="F1104" s="274"/>
      <c r="G1104" s="150" t="s">
        <v>1607</v>
      </c>
      <c r="H1104" s="151">
        <v>3.4200000000000001E-2</v>
      </c>
      <c r="I1104" s="152">
        <v>391.35</v>
      </c>
      <c r="J1104" s="152">
        <v>13.38</v>
      </c>
    </row>
    <row r="1105" spans="1:10" ht="60" customHeight="1">
      <c r="A1105" s="150" t="s">
        <v>1376</v>
      </c>
      <c r="B1105" s="150" t="s">
        <v>1792</v>
      </c>
      <c r="C1105" s="150" t="s">
        <v>177</v>
      </c>
      <c r="D1105" s="150" t="s">
        <v>1793</v>
      </c>
      <c r="E1105" s="274" t="s">
        <v>1606</v>
      </c>
      <c r="F1105" s="274"/>
      <c r="G1105" s="150" t="s">
        <v>1610</v>
      </c>
      <c r="H1105" s="151">
        <v>6.1199999999999997E-2</v>
      </c>
      <c r="I1105" s="152">
        <v>145.47</v>
      </c>
      <c r="J1105" s="152">
        <v>8.9</v>
      </c>
    </row>
    <row r="1106" spans="1:10" ht="45" customHeight="1">
      <c r="A1106" s="150" t="s">
        <v>1376</v>
      </c>
      <c r="B1106" s="150" t="s">
        <v>1794</v>
      </c>
      <c r="C1106" s="150" t="s">
        <v>177</v>
      </c>
      <c r="D1106" s="150" t="s">
        <v>1795</v>
      </c>
      <c r="E1106" s="274" t="s">
        <v>1438</v>
      </c>
      <c r="F1106" s="274"/>
      <c r="G1106" s="150" t="s">
        <v>232</v>
      </c>
      <c r="H1106" s="151">
        <v>1.3913</v>
      </c>
      <c r="I1106" s="152">
        <v>10.77</v>
      </c>
      <c r="J1106" s="152">
        <v>14.98</v>
      </c>
    </row>
    <row r="1107" spans="1:10" ht="45" customHeight="1">
      <c r="A1107" s="150" t="s">
        <v>1376</v>
      </c>
      <c r="B1107" s="150" t="s">
        <v>1671</v>
      </c>
      <c r="C1107" s="150" t="s">
        <v>177</v>
      </c>
      <c r="D1107" s="150" t="s">
        <v>1672</v>
      </c>
      <c r="E1107" s="274" t="s">
        <v>1646</v>
      </c>
      <c r="F1107" s="274"/>
      <c r="G1107" s="150" t="s">
        <v>218</v>
      </c>
      <c r="H1107" s="151">
        <v>5.2400000000000002E-2</v>
      </c>
      <c r="I1107" s="152">
        <v>2.83</v>
      </c>
      <c r="J1107" s="152">
        <v>0.14000000000000001</v>
      </c>
    </row>
    <row r="1108" spans="1:10" ht="45" customHeight="1">
      <c r="A1108" s="150" t="s">
        <v>1376</v>
      </c>
      <c r="B1108" s="150" t="s">
        <v>1673</v>
      </c>
      <c r="C1108" s="150" t="s">
        <v>177</v>
      </c>
      <c r="D1108" s="150" t="s">
        <v>1674</v>
      </c>
      <c r="E1108" s="274" t="s">
        <v>1646</v>
      </c>
      <c r="F1108" s="274"/>
      <c r="G1108" s="150" t="s">
        <v>211</v>
      </c>
      <c r="H1108" s="151">
        <v>0.15709999999999999</v>
      </c>
      <c r="I1108" s="152">
        <v>7.54</v>
      </c>
      <c r="J1108" s="152">
        <v>1.18</v>
      </c>
    </row>
    <row r="1109" spans="1:10" ht="45" customHeight="1">
      <c r="A1109" s="150" t="s">
        <v>1376</v>
      </c>
      <c r="B1109" s="150" t="s">
        <v>1628</v>
      </c>
      <c r="C1109" s="150" t="s">
        <v>177</v>
      </c>
      <c r="D1109" s="150" t="s">
        <v>1629</v>
      </c>
      <c r="E1109" s="274" t="s">
        <v>1375</v>
      </c>
      <c r="F1109" s="274"/>
      <c r="G1109" s="150" t="s">
        <v>180</v>
      </c>
      <c r="H1109" s="151">
        <v>0.27950000000000003</v>
      </c>
      <c r="I1109" s="152">
        <v>16.02</v>
      </c>
      <c r="J1109" s="152">
        <v>4.47</v>
      </c>
    </row>
    <row r="1110" spans="1:10" ht="45" customHeight="1">
      <c r="A1110" s="150" t="s">
        <v>1376</v>
      </c>
      <c r="B1110" s="150" t="s">
        <v>1669</v>
      </c>
      <c r="C1110" s="150" t="s">
        <v>177</v>
      </c>
      <c r="D1110" s="150" t="s">
        <v>1670</v>
      </c>
      <c r="E1110" s="274" t="s">
        <v>1375</v>
      </c>
      <c r="F1110" s="274"/>
      <c r="G1110" s="150" t="s">
        <v>180</v>
      </c>
      <c r="H1110" s="151">
        <v>6.4000000000000003E-3</v>
      </c>
      <c r="I1110" s="152">
        <v>91.99</v>
      </c>
      <c r="J1110" s="152">
        <v>0.57999999999999996</v>
      </c>
    </row>
    <row r="1111" spans="1:10" ht="30" customHeight="1">
      <c r="A1111" s="153" t="s">
        <v>1379</v>
      </c>
      <c r="B1111" s="153" t="s">
        <v>1796</v>
      </c>
      <c r="C1111" s="153" t="s">
        <v>177</v>
      </c>
      <c r="D1111" s="153" t="s">
        <v>1797</v>
      </c>
      <c r="E1111" s="275" t="s">
        <v>1482</v>
      </c>
      <c r="F1111" s="275"/>
      <c r="G1111" s="153" t="s">
        <v>211</v>
      </c>
      <c r="H1111" s="154">
        <v>0.1426</v>
      </c>
      <c r="I1111" s="155">
        <v>611.82000000000005</v>
      </c>
      <c r="J1111" s="155">
        <v>87.24</v>
      </c>
    </row>
    <row r="1112" spans="1:10">
      <c r="A1112" s="156"/>
      <c r="B1112" s="156"/>
      <c r="C1112" s="156"/>
      <c r="D1112" s="156"/>
      <c r="E1112" s="156" t="s">
        <v>1399</v>
      </c>
      <c r="F1112" s="157">
        <v>5.21</v>
      </c>
      <c r="G1112" s="156" t="s">
        <v>1400</v>
      </c>
      <c r="H1112" s="157">
        <v>0</v>
      </c>
      <c r="I1112" s="156" t="s">
        <v>1401</v>
      </c>
      <c r="J1112" s="157">
        <v>5.21</v>
      </c>
    </row>
    <row r="1113" spans="1:10" ht="30" customHeight="1">
      <c r="A1113" s="156"/>
      <c r="B1113" s="156"/>
      <c r="C1113" s="156"/>
      <c r="D1113" s="156"/>
      <c r="E1113" s="156" t="s">
        <v>1402</v>
      </c>
      <c r="F1113" s="157">
        <v>34.51</v>
      </c>
      <c r="G1113" s="156"/>
      <c r="H1113" s="276" t="s">
        <v>1403</v>
      </c>
      <c r="I1113" s="276"/>
      <c r="J1113" s="157">
        <v>165.38</v>
      </c>
    </row>
    <row r="1114" spans="1:10" ht="15.75">
      <c r="A1114" s="144"/>
      <c r="B1114" s="144"/>
      <c r="C1114" s="144"/>
      <c r="D1114" s="144"/>
      <c r="E1114" s="144"/>
      <c r="F1114" s="144"/>
      <c r="G1114" s="144" t="s">
        <v>1404</v>
      </c>
      <c r="H1114" s="158">
        <v>26</v>
      </c>
      <c r="I1114" s="144" t="s">
        <v>1405</v>
      </c>
      <c r="J1114" s="159">
        <v>4299.88</v>
      </c>
    </row>
    <row r="1115" spans="1:10" ht="15.75">
      <c r="A1115" s="147"/>
      <c r="B1115" s="147"/>
      <c r="C1115" s="147"/>
      <c r="D1115" s="147"/>
      <c r="E1115" s="147"/>
      <c r="F1115" s="147"/>
      <c r="G1115" s="147"/>
      <c r="H1115" s="147"/>
      <c r="I1115" s="147"/>
      <c r="J1115" s="147"/>
    </row>
    <row r="1116" spans="1:10" ht="15.75">
      <c r="A1116" s="145" t="s">
        <v>45</v>
      </c>
      <c r="B1116" s="145"/>
      <c r="C1116" s="145"/>
      <c r="D1116" s="145" t="s">
        <v>46</v>
      </c>
      <c r="E1116" s="145"/>
      <c r="F1116" s="272"/>
      <c r="G1116" s="272"/>
      <c r="H1116" s="145"/>
      <c r="I1116" s="145"/>
      <c r="J1116" s="146">
        <v>9483.6299999999992</v>
      </c>
    </row>
    <row r="1117" spans="1:10" ht="15.75" customHeight="1">
      <c r="A1117" s="144" t="s">
        <v>346</v>
      </c>
      <c r="B1117" s="144" t="s">
        <v>165</v>
      </c>
      <c r="C1117" s="144" t="s">
        <v>1367</v>
      </c>
      <c r="D1117" s="144" t="s">
        <v>1368</v>
      </c>
      <c r="E1117" s="271" t="s">
        <v>1369</v>
      </c>
      <c r="F1117" s="271"/>
      <c r="G1117" s="144" t="s">
        <v>1370</v>
      </c>
      <c r="H1117" s="144" t="s">
        <v>1371</v>
      </c>
      <c r="I1117" s="144" t="s">
        <v>1372</v>
      </c>
      <c r="J1117" s="144" t="s">
        <v>1373</v>
      </c>
    </row>
    <row r="1118" spans="1:10" ht="47.25" customHeight="1">
      <c r="A1118" s="147" t="s">
        <v>1374</v>
      </c>
      <c r="B1118" s="147" t="s">
        <v>345</v>
      </c>
      <c r="C1118" s="147" t="s">
        <v>177</v>
      </c>
      <c r="D1118" s="147" t="s">
        <v>347</v>
      </c>
      <c r="E1118" s="273" t="s">
        <v>1476</v>
      </c>
      <c r="F1118" s="273"/>
      <c r="G1118" s="147" t="s">
        <v>211</v>
      </c>
      <c r="H1118" s="148">
        <v>1</v>
      </c>
      <c r="I1118" s="149">
        <v>39.18</v>
      </c>
      <c r="J1118" s="149">
        <v>39.18</v>
      </c>
    </row>
    <row r="1119" spans="1:10" ht="60" customHeight="1">
      <c r="A1119" s="150" t="s">
        <v>1376</v>
      </c>
      <c r="B1119" s="150" t="s">
        <v>1798</v>
      </c>
      <c r="C1119" s="150" t="s">
        <v>177</v>
      </c>
      <c r="D1119" s="150" t="s">
        <v>1799</v>
      </c>
      <c r="E1119" s="274" t="s">
        <v>1606</v>
      </c>
      <c r="F1119" s="274"/>
      <c r="G1119" s="150" t="s">
        <v>1607</v>
      </c>
      <c r="H1119" s="151">
        <v>0.20799999999999999</v>
      </c>
      <c r="I1119" s="152">
        <v>135.54</v>
      </c>
      <c r="J1119" s="152">
        <v>28.19</v>
      </c>
    </row>
    <row r="1120" spans="1:10" ht="60" customHeight="1">
      <c r="A1120" s="150" t="s">
        <v>1376</v>
      </c>
      <c r="B1120" s="150" t="s">
        <v>1800</v>
      </c>
      <c r="C1120" s="150" t="s">
        <v>177</v>
      </c>
      <c r="D1120" s="150" t="s">
        <v>1801</v>
      </c>
      <c r="E1120" s="274" t="s">
        <v>1606</v>
      </c>
      <c r="F1120" s="274"/>
      <c r="G1120" s="150" t="s">
        <v>1610</v>
      </c>
      <c r="H1120" s="151">
        <v>8.5000000000000006E-2</v>
      </c>
      <c r="I1120" s="152">
        <v>46.31</v>
      </c>
      <c r="J1120" s="152">
        <v>3.93</v>
      </c>
    </row>
    <row r="1121" spans="1:10" ht="45" customHeight="1">
      <c r="A1121" s="150" t="s">
        <v>1376</v>
      </c>
      <c r="B1121" s="150" t="s">
        <v>1705</v>
      </c>
      <c r="C1121" s="150" t="s">
        <v>177</v>
      </c>
      <c r="D1121" s="150" t="s">
        <v>1706</v>
      </c>
      <c r="E1121" s="274" t="s">
        <v>1375</v>
      </c>
      <c r="F1121" s="274"/>
      <c r="G1121" s="150" t="s">
        <v>180</v>
      </c>
      <c r="H1121" s="151">
        <v>0.22500000000000001</v>
      </c>
      <c r="I1121" s="152">
        <v>19.98</v>
      </c>
      <c r="J1121" s="152">
        <v>4.49</v>
      </c>
    </row>
    <row r="1122" spans="1:10" ht="45" customHeight="1">
      <c r="A1122" s="150" t="s">
        <v>1376</v>
      </c>
      <c r="B1122" s="150" t="s">
        <v>1628</v>
      </c>
      <c r="C1122" s="150" t="s">
        <v>177</v>
      </c>
      <c r="D1122" s="150" t="s">
        <v>1629</v>
      </c>
      <c r="E1122" s="274" t="s">
        <v>1375</v>
      </c>
      <c r="F1122" s="274"/>
      <c r="G1122" s="150" t="s">
        <v>180</v>
      </c>
      <c r="H1122" s="151">
        <v>0.161</v>
      </c>
      <c r="I1122" s="152">
        <v>16.02</v>
      </c>
      <c r="J1122" s="152">
        <v>2.57</v>
      </c>
    </row>
    <row r="1123" spans="1:10">
      <c r="A1123" s="156"/>
      <c r="B1123" s="156"/>
      <c r="C1123" s="156"/>
      <c r="D1123" s="156"/>
      <c r="E1123" s="156" t="s">
        <v>1399</v>
      </c>
      <c r="F1123" s="157">
        <v>9.57</v>
      </c>
      <c r="G1123" s="156" t="s">
        <v>1400</v>
      </c>
      <c r="H1123" s="157">
        <v>0</v>
      </c>
      <c r="I1123" s="156" t="s">
        <v>1401</v>
      </c>
      <c r="J1123" s="157">
        <v>9.57</v>
      </c>
    </row>
    <row r="1124" spans="1:10" ht="30" customHeight="1">
      <c r="A1124" s="156"/>
      <c r="B1124" s="156"/>
      <c r="C1124" s="156"/>
      <c r="D1124" s="156"/>
      <c r="E1124" s="156" t="s">
        <v>1402</v>
      </c>
      <c r="F1124" s="157">
        <v>10.33</v>
      </c>
      <c r="G1124" s="156"/>
      <c r="H1124" s="276" t="s">
        <v>1403</v>
      </c>
      <c r="I1124" s="276"/>
      <c r="J1124" s="157">
        <v>49.51</v>
      </c>
    </row>
    <row r="1125" spans="1:10" ht="15.75">
      <c r="A1125" s="144"/>
      <c r="B1125" s="144"/>
      <c r="C1125" s="144"/>
      <c r="D1125" s="144"/>
      <c r="E1125" s="144"/>
      <c r="F1125" s="144"/>
      <c r="G1125" s="144" t="s">
        <v>1404</v>
      </c>
      <c r="H1125" s="158">
        <v>10.56</v>
      </c>
      <c r="I1125" s="144" t="s">
        <v>1405</v>
      </c>
      <c r="J1125" s="159">
        <v>522.82000000000005</v>
      </c>
    </row>
    <row r="1126" spans="1:10" ht="15.75">
      <c r="A1126" s="147"/>
      <c r="B1126" s="147"/>
      <c r="C1126" s="147"/>
      <c r="D1126" s="147"/>
      <c r="E1126" s="147"/>
      <c r="F1126" s="147"/>
      <c r="G1126" s="147"/>
      <c r="H1126" s="147"/>
      <c r="I1126" s="147"/>
      <c r="J1126" s="147"/>
    </row>
    <row r="1127" spans="1:10" ht="15.75" customHeight="1">
      <c r="A1127" s="144" t="s">
        <v>349</v>
      </c>
      <c r="B1127" s="144" t="s">
        <v>165</v>
      </c>
      <c r="C1127" s="144" t="s">
        <v>1367</v>
      </c>
      <c r="D1127" s="144" t="s">
        <v>1368</v>
      </c>
      <c r="E1127" s="271" t="s">
        <v>1369</v>
      </c>
      <c r="F1127" s="271"/>
      <c r="G1127" s="144" t="s">
        <v>1370</v>
      </c>
      <c r="H1127" s="144" t="s">
        <v>1371</v>
      </c>
      <c r="I1127" s="144" t="s">
        <v>1372</v>
      </c>
      <c r="J1127" s="144" t="s">
        <v>1373</v>
      </c>
    </row>
    <row r="1128" spans="1:10" ht="63" customHeight="1">
      <c r="A1128" s="147" t="s">
        <v>1374</v>
      </c>
      <c r="B1128" s="147" t="s">
        <v>348</v>
      </c>
      <c r="C1128" s="147" t="s">
        <v>177</v>
      </c>
      <c r="D1128" s="147" t="s">
        <v>350</v>
      </c>
      <c r="E1128" s="273" t="s">
        <v>1438</v>
      </c>
      <c r="F1128" s="273"/>
      <c r="G1128" s="147" t="s">
        <v>211</v>
      </c>
      <c r="H1128" s="148">
        <v>1</v>
      </c>
      <c r="I1128" s="149">
        <v>759.92</v>
      </c>
      <c r="J1128" s="149">
        <v>759.92</v>
      </c>
    </row>
    <row r="1129" spans="1:10" ht="45" customHeight="1">
      <c r="A1129" s="150" t="s">
        <v>1376</v>
      </c>
      <c r="B1129" s="150" t="s">
        <v>1701</v>
      </c>
      <c r="C1129" s="150" t="s">
        <v>177</v>
      </c>
      <c r="D1129" s="150" t="s">
        <v>1702</v>
      </c>
      <c r="E1129" s="274" t="s">
        <v>1606</v>
      </c>
      <c r="F1129" s="274"/>
      <c r="G1129" s="150" t="s">
        <v>1607</v>
      </c>
      <c r="H1129" s="151">
        <v>6.0999999999999999E-2</v>
      </c>
      <c r="I1129" s="152">
        <v>1.37</v>
      </c>
      <c r="J1129" s="152">
        <v>0.08</v>
      </c>
    </row>
    <row r="1130" spans="1:10" ht="45" customHeight="1">
      <c r="A1130" s="150" t="s">
        <v>1376</v>
      </c>
      <c r="B1130" s="150" t="s">
        <v>1703</v>
      </c>
      <c r="C1130" s="150" t="s">
        <v>177</v>
      </c>
      <c r="D1130" s="150" t="s">
        <v>1704</v>
      </c>
      <c r="E1130" s="274" t="s">
        <v>1606</v>
      </c>
      <c r="F1130" s="274"/>
      <c r="G1130" s="150" t="s">
        <v>1610</v>
      </c>
      <c r="H1130" s="151">
        <v>6.5000000000000002E-2</v>
      </c>
      <c r="I1130" s="152">
        <v>0.53</v>
      </c>
      <c r="J1130" s="152">
        <v>0.03</v>
      </c>
    </row>
    <row r="1131" spans="1:10" ht="45" customHeight="1">
      <c r="A1131" s="150" t="s">
        <v>1376</v>
      </c>
      <c r="B1131" s="150" t="s">
        <v>1478</v>
      </c>
      <c r="C1131" s="150" t="s">
        <v>177</v>
      </c>
      <c r="D1131" s="150" t="s">
        <v>1479</v>
      </c>
      <c r="E1131" s="274" t="s">
        <v>1375</v>
      </c>
      <c r="F1131" s="274"/>
      <c r="G1131" s="150" t="s">
        <v>180</v>
      </c>
      <c r="H1131" s="151">
        <v>0.126</v>
      </c>
      <c r="I1131" s="152">
        <v>19.739999999999998</v>
      </c>
      <c r="J1131" s="152">
        <v>2.48</v>
      </c>
    </row>
    <row r="1132" spans="1:10" ht="45" customHeight="1">
      <c r="A1132" s="150" t="s">
        <v>1376</v>
      </c>
      <c r="B1132" s="150" t="s">
        <v>1705</v>
      </c>
      <c r="C1132" s="150" t="s">
        <v>177</v>
      </c>
      <c r="D1132" s="150" t="s">
        <v>1706</v>
      </c>
      <c r="E1132" s="274" t="s">
        <v>1375</v>
      </c>
      <c r="F1132" s="274"/>
      <c r="G1132" s="150" t="s">
        <v>180</v>
      </c>
      <c r="H1132" s="151">
        <v>0.505</v>
      </c>
      <c r="I1132" s="152">
        <v>19.98</v>
      </c>
      <c r="J1132" s="152">
        <v>10.08</v>
      </c>
    </row>
    <row r="1133" spans="1:10" ht="45" customHeight="1">
      <c r="A1133" s="150" t="s">
        <v>1376</v>
      </c>
      <c r="B1133" s="150" t="s">
        <v>1628</v>
      </c>
      <c r="C1133" s="150" t="s">
        <v>177</v>
      </c>
      <c r="D1133" s="150" t="s">
        <v>1629</v>
      </c>
      <c r="E1133" s="274" t="s">
        <v>1375</v>
      </c>
      <c r="F1133" s="274"/>
      <c r="G1133" s="150" t="s">
        <v>180</v>
      </c>
      <c r="H1133" s="151">
        <v>0.56799999999999995</v>
      </c>
      <c r="I1133" s="152">
        <v>16.02</v>
      </c>
      <c r="J1133" s="152">
        <v>9.09</v>
      </c>
    </row>
    <row r="1134" spans="1:10" ht="30" customHeight="1">
      <c r="A1134" s="153" t="s">
        <v>1379</v>
      </c>
      <c r="B1134" s="153" t="s">
        <v>1802</v>
      </c>
      <c r="C1134" s="153" t="s">
        <v>177</v>
      </c>
      <c r="D1134" s="153" t="s">
        <v>1803</v>
      </c>
      <c r="E1134" s="275" t="s">
        <v>1482</v>
      </c>
      <c r="F1134" s="275"/>
      <c r="G1134" s="153" t="s">
        <v>211</v>
      </c>
      <c r="H1134" s="154">
        <v>1.0900000000000001</v>
      </c>
      <c r="I1134" s="155">
        <v>677.22</v>
      </c>
      <c r="J1134" s="155">
        <v>738.16</v>
      </c>
    </row>
    <row r="1135" spans="1:10">
      <c r="A1135" s="156"/>
      <c r="B1135" s="156"/>
      <c r="C1135" s="156"/>
      <c r="D1135" s="156"/>
      <c r="E1135" s="156" t="s">
        <v>1399</v>
      </c>
      <c r="F1135" s="157">
        <v>15.87</v>
      </c>
      <c r="G1135" s="156" t="s">
        <v>1400</v>
      </c>
      <c r="H1135" s="157">
        <v>0</v>
      </c>
      <c r="I1135" s="156" t="s">
        <v>1401</v>
      </c>
      <c r="J1135" s="157">
        <v>15.87</v>
      </c>
    </row>
    <row r="1136" spans="1:10" ht="30" customHeight="1">
      <c r="A1136" s="156"/>
      <c r="B1136" s="156"/>
      <c r="C1136" s="156"/>
      <c r="D1136" s="156"/>
      <c r="E1136" s="156" t="s">
        <v>1402</v>
      </c>
      <c r="F1136" s="157">
        <v>200.39</v>
      </c>
      <c r="G1136" s="156"/>
      <c r="H1136" s="276" t="s">
        <v>1403</v>
      </c>
      <c r="I1136" s="276"/>
      <c r="J1136" s="157">
        <v>960.31</v>
      </c>
    </row>
    <row r="1137" spans="1:10" ht="15.75">
      <c r="A1137" s="144"/>
      <c r="B1137" s="144"/>
      <c r="C1137" s="144"/>
      <c r="D1137" s="144"/>
      <c r="E1137" s="144"/>
      <c r="F1137" s="144"/>
      <c r="G1137" s="144" t="s">
        <v>1404</v>
      </c>
      <c r="H1137" s="158">
        <v>5.73</v>
      </c>
      <c r="I1137" s="144" t="s">
        <v>1405</v>
      </c>
      <c r="J1137" s="159">
        <v>5502.57</v>
      </c>
    </row>
    <row r="1138" spans="1:10" ht="15.75">
      <c r="A1138" s="147"/>
      <c r="B1138" s="147"/>
      <c r="C1138" s="147"/>
      <c r="D1138" s="147"/>
      <c r="E1138" s="147"/>
      <c r="F1138" s="147"/>
      <c r="G1138" s="147"/>
      <c r="H1138" s="147"/>
      <c r="I1138" s="147"/>
      <c r="J1138" s="147"/>
    </row>
    <row r="1139" spans="1:10" ht="15.75" customHeight="1">
      <c r="A1139" s="144" t="s">
        <v>351</v>
      </c>
      <c r="B1139" s="144" t="s">
        <v>165</v>
      </c>
      <c r="C1139" s="144" t="s">
        <v>1367</v>
      </c>
      <c r="D1139" s="144" t="s">
        <v>1368</v>
      </c>
      <c r="E1139" s="271" t="s">
        <v>1369</v>
      </c>
      <c r="F1139" s="271"/>
      <c r="G1139" s="144" t="s">
        <v>1370</v>
      </c>
      <c r="H1139" s="144" t="s">
        <v>1371</v>
      </c>
      <c r="I1139" s="144" t="s">
        <v>1372</v>
      </c>
      <c r="J1139" s="144" t="s">
        <v>1373</v>
      </c>
    </row>
    <row r="1140" spans="1:10" ht="31.5" customHeight="1">
      <c r="A1140" s="147" t="s">
        <v>1374</v>
      </c>
      <c r="B1140" s="147" t="s">
        <v>239</v>
      </c>
      <c r="C1140" s="147" t="s">
        <v>177</v>
      </c>
      <c r="D1140" s="147" t="s">
        <v>241</v>
      </c>
      <c r="E1140" s="273" t="s">
        <v>1438</v>
      </c>
      <c r="F1140" s="273"/>
      <c r="G1140" s="147" t="s">
        <v>232</v>
      </c>
      <c r="H1140" s="148">
        <v>1</v>
      </c>
      <c r="I1140" s="149">
        <v>12.46</v>
      </c>
      <c r="J1140" s="149">
        <v>12.46</v>
      </c>
    </row>
    <row r="1141" spans="1:10" ht="45" customHeight="1">
      <c r="A1141" s="150" t="s">
        <v>1376</v>
      </c>
      <c r="B1141" s="150" t="s">
        <v>1695</v>
      </c>
      <c r="C1141" s="150" t="s">
        <v>177</v>
      </c>
      <c r="D1141" s="150" t="s">
        <v>1696</v>
      </c>
      <c r="E1141" s="274" t="s">
        <v>1438</v>
      </c>
      <c r="F1141" s="274"/>
      <c r="G1141" s="150" t="s">
        <v>232</v>
      </c>
      <c r="H1141" s="151">
        <v>1</v>
      </c>
      <c r="I1141" s="152">
        <v>10.199999999999999</v>
      </c>
      <c r="J1141" s="152">
        <v>10.199999999999999</v>
      </c>
    </row>
    <row r="1142" spans="1:10" ht="45" customHeight="1">
      <c r="A1142" s="150" t="s">
        <v>1376</v>
      </c>
      <c r="B1142" s="150" t="s">
        <v>1683</v>
      </c>
      <c r="C1142" s="150" t="s">
        <v>177</v>
      </c>
      <c r="D1142" s="150" t="s">
        <v>1684</v>
      </c>
      <c r="E1142" s="274" t="s">
        <v>1375</v>
      </c>
      <c r="F1142" s="274"/>
      <c r="G1142" s="150" t="s">
        <v>180</v>
      </c>
      <c r="H1142" s="151">
        <v>2.1999999999999999E-2</v>
      </c>
      <c r="I1142" s="152">
        <v>16.03</v>
      </c>
      <c r="J1142" s="152">
        <v>0.35</v>
      </c>
    </row>
    <row r="1143" spans="1:10" ht="45" customHeight="1">
      <c r="A1143" s="150" t="s">
        <v>1376</v>
      </c>
      <c r="B1143" s="150" t="s">
        <v>1685</v>
      </c>
      <c r="C1143" s="150" t="s">
        <v>177</v>
      </c>
      <c r="D1143" s="150" t="s">
        <v>1686</v>
      </c>
      <c r="E1143" s="274" t="s">
        <v>1375</v>
      </c>
      <c r="F1143" s="274"/>
      <c r="G1143" s="150" t="s">
        <v>180</v>
      </c>
      <c r="H1143" s="151">
        <v>6.8000000000000005E-2</v>
      </c>
      <c r="I1143" s="152">
        <v>19.86</v>
      </c>
      <c r="J1143" s="152">
        <v>1.35</v>
      </c>
    </row>
    <row r="1144" spans="1:10" ht="30" customHeight="1">
      <c r="A1144" s="153" t="s">
        <v>1379</v>
      </c>
      <c r="B1144" s="153" t="s">
        <v>1687</v>
      </c>
      <c r="C1144" s="153" t="s">
        <v>177</v>
      </c>
      <c r="D1144" s="153" t="s">
        <v>1688</v>
      </c>
      <c r="E1144" s="275" t="s">
        <v>1482</v>
      </c>
      <c r="F1144" s="275"/>
      <c r="G1144" s="153" t="s">
        <v>232</v>
      </c>
      <c r="H1144" s="154">
        <v>2.5000000000000001E-2</v>
      </c>
      <c r="I1144" s="155">
        <v>20.010000000000002</v>
      </c>
      <c r="J1144" s="155">
        <v>0.5</v>
      </c>
    </row>
    <row r="1145" spans="1:10" ht="30" customHeight="1">
      <c r="A1145" s="153" t="s">
        <v>1379</v>
      </c>
      <c r="B1145" s="153" t="s">
        <v>1689</v>
      </c>
      <c r="C1145" s="153" t="s">
        <v>177</v>
      </c>
      <c r="D1145" s="153" t="s">
        <v>1690</v>
      </c>
      <c r="E1145" s="275" t="s">
        <v>1482</v>
      </c>
      <c r="F1145" s="275"/>
      <c r="G1145" s="153" t="s">
        <v>185</v>
      </c>
      <c r="H1145" s="154">
        <v>0.30599999999999999</v>
      </c>
      <c r="I1145" s="155">
        <v>0.22</v>
      </c>
      <c r="J1145" s="155">
        <v>0.06</v>
      </c>
    </row>
    <row r="1146" spans="1:10">
      <c r="A1146" s="156"/>
      <c r="B1146" s="156"/>
      <c r="C1146" s="156"/>
      <c r="D1146" s="156"/>
      <c r="E1146" s="156" t="s">
        <v>1399</v>
      </c>
      <c r="F1146" s="157">
        <v>1.36</v>
      </c>
      <c r="G1146" s="156" t="s">
        <v>1400</v>
      </c>
      <c r="H1146" s="157">
        <v>0</v>
      </c>
      <c r="I1146" s="156" t="s">
        <v>1401</v>
      </c>
      <c r="J1146" s="157">
        <v>1.36</v>
      </c>
    </row>
    <row r="1147" spans="1:10" ht="30" customHeight="1">
      <c r="A1147" s="156"/>
      <c r="B1147" s="156"/>
      <c r="C1147" s="156"/>
      <c r="D1147" s="156"/>
      <c r="E1147" s="156" t="s">
        <v>1402</v>
      </c>
      <c r="F1147" s="157">
        <v>3.28</v>
      </c>
      <c r="G1147" s="156"/>
      <c r="H1147" s="276" t="s">
        <v>1403</v>
      </c>
      <c r="I1147" s="276"/>
      <c r="J1147" s="157">
        <v>15.74</v>
      </c>
    </row>
    <row r="1148" spans="1:10" ht="15.75">
      <c r="A1148" s="144"/>
      <c r="B1148" s="144"/>
      <c r="C1148" s="144"/>
      <c r="D1148" s="144"/>
      <c r="E1148" s="144"/>
      <c r="F1148" s="144"/>
      <c r="G1148" s="144" t="s">
        <v>1404</v>
      </c>
      <c r="H1148" s="158">
        <v>42</v>
      </c>
      <c r="I1148" s="144" t="s">
        <v>1405</v>
      </c>
      <c r="J1148" s="159">
        <v>661.08</v>
      </c>
    </row>
    <row r="1149" spans="1:10" ht="15.75">
      <c r="A1149" s="147"/>
      <c r="B1149" s="147"/>
      <c r="C1149" s="147"/>
      <c r="D1149" s="147"/>
      <c r="E1149" s="147"/>
      <c r="F1149" s="147"/>
      <c r="G1149" s="147"/>
      <c r="H1149" s="147"/>
      <c r="I1149" s="147"/>
      <c r="J1149" s="147"/>
    </row>
    <row r="1150" spans="1:10" ht="15.75" customHeight="1">
      <c r="A1150" s="144" t="s">
        <v>353</v>
      </c>
      <c r="B1150" s="144" t="s">
        <v>165</v>
      </c>
      <c r="C1150" s="144" t="s">
        <v>1367</v>
      </c>
      <c r="D1150" s="144" t="s">
        <v>1368</v>
      </c>
      <c r="E1150" s="271" t="s">
        <v>1369</v>
      </c>
      <c r="F1150" s="271"/>
      <c r="G1150" s="144" t="s">
        <v>1370</v>
      </c>
      <c r="H1150" s="144" t="s">
        <v>1371</v>
      </c>
      <c r="I1150" s="144" t="s">
        <v>1372</v>
      </c>
      <c r="J1150" s="144" t="s">
        <v>1373</v>
      </c>
    </row>
    <row r="1151" spans="1:10" ht="47.25" customHeight="1">
      <c r="A1151" s="147" t="s">
        <v>1374</v>
      </c>
      <c r="B1151" s="147" t="s">
        <v>352</v>
      </c>
      <c r="C1151" s="147" t="s">
        <v>177</v>
      </c>
      <c r="D1151" s="147" t="s">
        <v>354</v>
      </c>
      <c r="E1151" s="273" t="s">
        <v>1438</v>
      </c>
      <c r="F1151" s="273"/>
      <c r="G1151" s="147" t="s">
        <v>232</v>
      </c>
      <c r="H1151" s="148">
        <v>1</v>
      </c>
      <c r="I1151" s="149">
        <v>16.309999999999999</v>
      </c>
      <c r="J1151" s="149">
        <v>16.309999999999999</v>
      </c>
    </row>
    <row r="1152" spans="1:10" ht="45" customHeight="1">
      <c r="A1152" s="150" t="s">
        <v>1376</v>
      </c>
      <c r="B1152" s="150" t="s">
        <v>1804</v>
      </c>
      <c r="C1152" s="150" t="s">
        <v>177</v>
      </c>
      <c r="D1152" s="150" t="s">
        <v>1805</v>
      </c>
      <c r="E1152" s="274" t="s">
        <v>1438</v>
      </c>
      <c r="F1152" s="274"/>
      <c r="G1152" s="150" t="s">
        <v>232</v>
      </c>
      <c r="H1152" s="151">
        <v>1</v>
      </c>
      <c r="I1152" s="152">
        <v>11.88</v>
      </c>
      <c r="J1152" s="152">
        <v>11.88</v>
      </c>
    </row>
    <row r="1153" spans="1:10" ht="45" customHeight="1">
      <c r="A1153" s="150" t="s">
        <v>1376</v>
      </c>
      <c r="B1153" s="150" t="s">
        <v>1683</v>
      </c>
      <c r="C1153" s="150" t="s">
        <v>177</v>
      </c>
      <c r="D1153" s="150" t="s">
        <v>1684</v>
      </c>
      <c r="E1153" s="274" t="s">
        <v>1375</v>
      </c>
      <c r="F1153" s="274"/>
      <c r="G1153" s="150" t="s">
        <v>180</v>
      </c>
      <c r="H1153" s="151">
        <v>2.53E-2</v>
      </c>
      <c r="I1153" s="152">
        <v>16.03</v>
      </c>
      <c r="J1153" s="152">
        <v>0.4</v>
      </c>
    </row>
    <row r="1154" spans="1:10" ht="45" customHeight="1">
      <c r="A1154" s="150" t="s">
        <v>1376</v>
      </c>
      <c r="B1154" s="150" t="s">
        <v>1685</v>
      </c>
      <c r="C1154" s="150" t="s">
        <v>177</v>
      </c>
      <c r="D1154" s="150" t="s">
        <v>1686</v>
      </c>
      <c r="E1154" s="274" t="s">
        <v>1375</v>
      </c>
      <c r="F1154" s="274"/>
      <c r="G1154" s="150" t="s">
        <v>180</v>
      </c>
      <c r="H1154" s="151">
        <v>0.1547</v>
      </c>
      <c r="I1154" s="152">
        <v>19.86</v>
      </c>
      <c r="J1154" s="152">
        <v>3.07</v>
      </c>
    </row>
    <row r="1155" spans="1:10" ht="30" customHeight="1">
      <c r="A1155" s="153" t="s">
        <v>1379</v>
      </c>
      <c r="B1155" s="153" t="s">
        <v>1687</v>
      </c>
      <c r="C1155" s="153" t="s">
        <v>177</v>
      </c>
      <c r="D1155" s="153" t="s">
        <v>1688</v>
      </c>
      <c r="E1155" s="275" t="s">
        <v>1482</v>
      </c>
      <c r="F1155" s="275"/>
      <c r="G1155" s="153" t="s">
        <v>232</v>
      </c>
      <c r="H1155" s="154">
        <v>2.5000000000000001E-2</v>
      </c>
      <c r="I1155" s="155">
        <v>20.010000000000002</v>
      </c>
      <c r="J1155" s="155">
        <v>0.5</v>
      </c>
    </row>
    <row r="1156" spans="1:10" ht="30" customHeight="1">
      <c r="A1156" s="153" t="s">
        <v>1379</v>
      </c>
      <c r="B1156" s="153" t="s">
        <v>1689</v>
      </c>
      <c r="C1156" s="153" t="s">
        <v>177</v>
      </c>
      <c r="D1156" s="153" t="s">
        <v>1690</v>
      </c>
      <c r="E1156" s="275" t="s">
        <v>1482</v>
      </c>
      <c r="F1156" s="275"/>
      <c r="G1156" s="153" t="s">
        <v>185</v>
      </c>
      <c r="H1156" s="154">
        <v>2.1179999999999999</v>
      </c>
      <c r="I1156" s="155">
        <v>0.22</v>
      </c>
      <c r="J1156" s="155">
        <v>0.46</v>
      </c>
    </row>
    <row r="1157" spans="1:10">
      <c r="A1157" s="156"/>
      <c r="B1157" s="156"/>
      <c r="C1157" s="156"/>
      <c r="D1157" s="156"/>
      <c r="E1157" s="156" t="s">
        <v>1399</v>
      </c>
      <c r="F1157" s="157">
        <v>3.54</v>
      </c>
      <c r="G1157" s="156" t="s">
        <v>1400</v>
      </c>
      <c r="H1157" s="157">
        <v>0</v>
      </c>
      <c r="I1157" s="156" t="s">
        <v>1401</v>
      </c>
      <c r="J1157" s="157">
        <v>3.54</v>
      </c>
    </row>
    <row r="1158" spans="1:10" ht="30" customHeight="1">
      <c r="A1158" s="156"/>
      <c r="B1158" s="156"/>
      <c r="C1158" s="156"/>
      <c r="D1158" s="156"/>
      <c r="E1158" s="156" t="s">
        <v>1402</v>
      </c>
      <c r="F1158" s="157">
        <v>4.3</v>
      </c>
      <c r="G1158" s="156"/>
      <c r="H1158" s="276" t="s">
        <v>1403</v>
      </c>
      <c r="I1158" s="276"/>
      <c r="J1158" s="157">
        <v>20.61</v>
      </c>
    </row>
    <row r="1159" spans="1:10" ht="15.75">
      <c r="A1159" s="144"/>
      <c r="B1159" s="144"/>
      <c r="C1159" s="144"/>
      <c r="D1159" s="144"/>
      <c r="E1159" s="144"/>
      <c r="F1159" s="144"/>
      <c r="G1159" s="144" t="s">
        <v>1404</v>
      </c>
      <c r="H1159" s="158">
        <v>28.7</v>
      </c>
      <c r="I1159" s="144" t="s">
        <v>1405</v>
      </c>
      <c r="J1159" s="159">
        <v>591.5</v>
      </c>
    </row>
    <row r="1160" spans="1:10" ht="15.75">
      <c r="A1160" s="147"/>
      <c r="B1160" s="147"/>
      <c r="C1160" s="147"/>
      <c r="D1160" s="147"/>
      <c r="E1160" s="147"/>
      <c r="F1160" s="147"/>
      <c r="G1160" s="147"/>
      <c r="H1160" s="147"/>
      <c r="I1160" s="147"/>
      <c r="J1160" s="147"/>
    </row>
    <row r="1161" spans="1:10" ht="15.75" customHeight="1">
      <c r="A1161" s="144" t="s">
        <v>355</v>
      </c>
      <c r="B1161" s="144" t="s">
        <v>165</v>
      </c>
      <c r="C1161" s="144" t="s">
        <v>1367</v>
      </c>
      <c r="D1161" s="144" t="s">
        <v>1368</v>
      </c>
      <c r="E1161" s="271" t="s">
        <v>1369</v>
      </c>
      <c r="F1161" s="271"/>
      <c r="G1161" s="144" t="s">
        <v>1370</v>
      </c>
      <c r="H1161" s="144" t="s">
        <v>1371</v>
      </c>
      <c r="I1161" s="144" t="s">
        <v>1372</v>
      </c>
      <c r="J1161" s="144" t="s">
        <v>1373</v>
      </c>
    </row>
    <row r="1162" spans="1:10" ht="47.25" customHeight="1">
      <c r="A1162" s="147" t="s">
        <v>1374</v>
      </c>
      <c r="B1162" s="147" t="s">
        <v>251</v>
      </c>
      <c r="C1162" s="147" t="s">
        <v>177</v>
      </c>
      <c r="D1162" s="147" t="s">
        <v>253</v>
      </c>
      <c r="E1162" s="273" t="s">
        <v>1438</v>
      </c>
      <c r="F1162" s="273"/>
      <c r="G1162" s="147" t="s">
        <v>189</v>
      </c>
      <c r="H1162" s="148">
        <v>1</v>
      </c>
      <c r="I1162" s="149">
        <v>165.29</v>
      </c>
      <c r="J1162" s="149">
        <v>165.29</v>
      </c>
    </row>
    <row r="1163" spans="1:10" ht="45" customHeight="1">
      <c r="A1163" s="150" t="s">
        <v>1376</v>
      </c>
      <c r="B1163" s="150" t="s">
        <v>1604</v>
      </c>
      <c r="C1163" s="150" t="s">
        <v>177</v>
      </c>
      <c r="D1163" s="150" t="s">
        <v>1605</v>
      </c>
      <c r="E1163" s="274" t="s">
        <v>1606</v>
      </c>
      <c r="F1163" s="274"/>
      <c r="G1163" s="150" t="s">
        <v>1607</v>
      </c>
      <c r="H1163" s="151">
        <v>7.1999999999999995E-2</v>
      </c>
      <c r="I1163" s="152">
        <v>16.68</v>
      </c>
      <c r="J1163" s="152">
        <v>1.2</v>
      </c>
    </row>
    <row r="1164" spans="1:10" ht="45" customHeight="1">
      <c r="A1164" s="150" t="s">
        <v>1376</v>
      </c>
      <c r="B1164" s="150" t="s">
        <v>1608</v>
      </c>
      <c r="C1164" s="150" t="s">
        <v>177</v>
      </c>
      <c r="D1164" s="150" t="s">
        <v>1609</v>
      </c>
      <c r="E1164" s="274" t="s">
        <v>1606</v>
      </c>
      <c r="F1164" s="274"/>
      <c r="G1164" s="150" t="s">
        <v>1610</v>
      </c>
      <c r="H1164" s="151">
        <v>0.14099999999999999</v>
      </c>
      <c r="I1164" s="152">
        <v>15.37</v>
      </c>
      <c r="J1164" s="152">
        <v>2.16</v>
      </c>
    </row>
    <row r="1165" spans="1:10" ht="45" customHeight="1">
      <c r="A1165" s="150" t="s">
        <v>1376</v>
      </c>
      <c r="B1165" s="150" t="s">
        <v>1613</v>
      </c>
      <c r="C1165" s="150" t="s">
        <v>177</v>
      </c>
      <c r="D1165" s="150" t="s">
        <v>1614</v>
      </c>
      <c r="E1165" s="274" t="s">
        <v>1375</v>
      </c>
      <c r="F1165" s="274"/>
      <c r="G1165" s="150" t="s">
        <v>180</v>
      </c>
      <c r="H1165" s="151">
        <v>1.423</v>
      </c>
      <c r="I1165" s="152">
        <v>16.850000000000001</v>
      </c>
      <c r="J1165" s="152">
        <v>23.97</v>
      </c>
    </row>
    <row r="1166" spans="1:10" ht="45" customHeight="1">
      <c r="A1166" s="150" t="s">
        <v>1376</v>
      </c>
      <c r="B1166" s="150" t="s">
        <v>1478</v>
      </c>
      <c r="C1166" s="150" t="s">
        <v>177</v>
      </c>
      <c r="D1166" s="150" t="s">
        <v>1479</v>
      </c>
      <c r="E1166" s="274" t="s">
        <v>1375</v>
      </c>
      <c r="F1166" s="274"/>
      <c r="G1166" s="150" t="s">
        <v>180</v>
      </c>
      <c r="H1166" s="151">
        <v>3.7869999999999999</v>
      </c>
      <c r="I1166" s="152">
        <v>19.739999999999998</v>
      </c>
      <c r="J1166" s="152">
        <v>74.75</v>
      </c>
    </row>
    <row r="1167" spans="1:10" ht="30" customHeight="1">
      <c r="A1167" s="153" t="s">
        <v>1379</v>
      </c>
      <c r="B1167" s="153" t="s">
        <v>1709</v>
      </c>
      <c r="C1167" s="153" t="s">
        <v>177</v>
      </c>
      <c r="D1167" s="153" t="s">
        <v>1710</v>
      </c>
      <c r="E1167" s="275" t="s">
        <v>1482</v>
      </c>
      <c r="F1167" s="275"/>
      <c r="G1167" s="153" t="s">
        <v>189</v>
      </c>
      <c r="H1167" s="154">
        <v>0.42</v>
      </c>
      <c r="I1167" s="155">
        <v>65.25</v>
      </c>
      <c r="J1167" s="155">
        <v>27.4</v>
      </c>
    </row>
    <row r="1168" spans="1:10" ht="30" customHeight="1">
      <c r="A1168" s="153" t="s">
        <v>1379</v>
      </c>
      <c r="B1168" s="153" t="s">
        <v>1711</v>
      </c>
      <c r="C1168" s="153" t="s">
        <v>177</v>
      </c>
      <c r="D1168" s="153" t="s">
        <v>1712</v>
      </c>
      <c r="E1168" s="275" t="s">
        <v>1482</v>
      </c>
      <c r="F1168" s="275"/>
      <c r="G1168" s="153" t="s">
        <v>1662</v>
      </c>
      <c r="H1168" s="154">
        <v>0.01</v>
      </c>
      <c r="I1168" s="155">
        <v>5.24</v>
      </c>
      <c r="J1168" s="155">
        <v>0.05</v>
      </c>
    </row>
    <row r="1169" spans="1:10" ht="15" customHeight="1">
      <c r="A1169" s="153" t="s">
        <v>1379</v>
      </c>
      <c r="B1169" s="153" t="s">
        <v>1713</v>
      </c>
      <c r="C1169" s="153" t="s">
        <v>177</v>
      </c>
      <c r="D1169" s="153" t="s">
        <v>1714</v>
      </c>
      <c r="E1169" s="275" t="s">
        <v>1482</v>
      </c>
      <c r="F1169" s="275"/>
      <c r="G1169" s="153" t="s">
        <v>232</v>
      </c>
      <c r="H1169" s="154">
        <v>1.6E-2</v>
      </c>
      <c r="I1169" s="155">
        <v>28.33</v>
      </c>
      <c r="J1169" s="155">
        <v>0.45</v>
      </c>
    </row>
    <row r="1170" spans="1:10" ht="15" customHeight="1">
      <c r="A1170" s="153" t="s">
        <v>1379</v>
      </c>
      <c r="B1170" s="153" t="s">
        <v>1715</v>
      </c>
      <c r="C1170" s="153" t="s">
        <v>177</v>
      </c>
      <c r="D1170" s="153" t="s">
        <v>1716</v>
      </c>
      <c r="E1170" s="275" t="s">
        <v>1482</v>
      </c>
      <c r="F1170" s="275"/>
      <c r="G1170" s="153" t="s">
        <v>232</v>
      </c>
      <c r="H1170" s="154">
        <v>2.4E-2</v>
      </c>
      <c r="I1170" s="155">
        <v>31.58</v>
      </c>
      <c r="J1170" s="155">
        <v>0.75</v>
      </c>
    </row>
    <row r="1171" spans="1:10" ht="15" customHeight="1">
      <c r="A1171" s="153" t="s">
        <v>1379</v>
      </c>
      <c r="B1171" s="153" t="s">
        <v>1717</v>
      </c>
      <c r="C1171" s="153" t="s">
        <v>177</v>
      </c>
      <c r="D1171" s="153" t="s">
        <v>1718</v>
      </c>
      <c r="E1171" s="275" t="s">
        <v>1482</v>
      </c>
      <c r="F1171" s="275"/>
      <c r="G1171" s="153" t="s">
        <v>232</v>
      </c>
      <c r="H1171" s="154">
        <v>6.9000000000000006E-2</v>
      </c>
      <c r="I1171" s="155">
        <v>26.08</v>
      </c>
      <c r="J1171" s="155">
        <v>1.79</v>
      </c>
    </row>
    <row r="1172" spans="1:10" ht="15" customHeight="1">
      <c r="A1172" s="153" t="s">
        <v>1379</v>
      </c>
      <c r="B1172" s="153" t="s">
        <v>1719</v>
      </c>
      <c r="C1172" s="153" t="s">
        <v>177</v>
      </c>
      <c r="D1172" s="153" t="s">
        <v>1720</v>
      </c>
      <c r="E1172" s="275" t="s">
        <v>1482</v>
      </c>
      <c r="F1172" s="275"/>
      <c r="G1172" s="153" t="s">
        <v>232</v>
      </c>
      <c r="H1172" s="154">
        <v>1.2999999999999999E-2</v>
      </c>
      <c r="I1172" s="155">
        <v>28.66</v>
      </c>
      <c r="J1172" s="155">
        <v>0.37</v>
      </c>
    </row>
    <row r="1173" spans="1:10" ht="30" customHeight="1">
      <c r="A1173" s="153" t="s">
        <v>1379</v>
      </c>
      <c r="B1173" s="153" t="s">
        <v>1721</v>
      </c>
      <c r="C1173" s="153" t="s">
        <v>177</v>
      </c>
      <c r="D1173" s="153" t="s">
        <v>1722</v>
      </c>
      <c r="E1173" s="275" t="s">
        <v>1482</v>
      </c>
      <c r="F1173" s="275"/>
      <c r="G1173" s="153" t="s">
        <v>222</v>
      </c>
      <c r="H1173" s="154">
        <v>0.91700000000000004</v>
      </c>
      <c r="I1173" s="155">
        <v>9.0399999999999991</v>
      </c>
      <c r="J1173" s="155">
        <v>8.2799999999999994</v>
      </c>
    </row>
    <row r="1174" spans="1:10" ht="15" customHeight="1">
      <c r="A1174" s="153" t="s">
        <v>1379</v>
      </c>
      <c r="B1174" s="153" t="s">
        <v>1723</v>
      </c>
      <c r="C1174" s="153" t="s">
        <v>177</v>
      </c>
      <c r="D1174" s="153" t="s">
        <v>1724</v>
      </c>
      <c r="E1174" s="275" t="s">
        <v>1482</v>
      </c>
      <c r="F1174" s="275"/>
      <c r="G1174" s="153" t="s">
        <v>222</v>
      </c>
      <c r="H1174" s="154">
        <v>7.6340000000000003</v>
      </c>
      <c r="I1174" s="155">
        <v>3.16</v>
      </c>
      <c r="J1174" s="155">
        <v>24.12</v>
      </c>
    </row>
    <row r="1175" spans="1:10">
      <c r="A1175" s="156"/>
      <c r="B1175" s="156"/>
      <c r="C1175" s="156"/>
      <c r="D1175" s="156"/>
      <c r="E1175" s="156" t="s">
        <v>1399</v>
      </c>
      <c r="F1175" s="157">
        <v>76.239999999999995</v>
      </c>
      <c r="G1175" s="156" t="s">
        <v>1400</v>
      </c>
      <c r="H1175" s="157">
        <v>0</v>
      </c>
      <c r="I1175" s="156" t="s">
        <v>1401</v>
      </c>
      <c r="J1175" s="157">
        <v>76.239999999999995</v>
      </c>
    </row>
    <row r="1176" spans="1:10" ht="30" customHeight="1">
      <c r="A1176" s="156"/>
      <c r="B1176" s="156"/>
      <c r="C1176" s="156"/>
      <c r="D1176" s="156"/>
      <c r="E1176" s="156" t="s">
        <v>1402</v>
      </c>
      <c r="F1176" s="157">
        <v>43.58</v>
      </c>
      <c r="G1176" s="156"/>
      <c r="H1176" s="276" t="s">
        <v>1403</v>
      </c>
      <c r="I1176" s="276"/>
      <c r="J1176" s="157">
        <v>208.87</v>
      </c>
    </row>
    <row r="1177" spans="1:10" ht="15.75">
      <c r="A1177" s="144"/>
      <c r="B1177" s="144"/>
      <c r="C1177" s="144"/>
      <c r="D1177" s="144"/>
      <c r="E1177" s="144"/>
      <c r="F1177" s="144"/>
      <c r="G1177" s="144" t="s">
        <v>1404</v>
      </c>
      <c r="H1177" s="158">
        <v>10.56</v>
      </c>
      <c r="I1177" s="144" t="s">
        <v>1405</v>
      </c>
      <c r="J1177" s="159">
        <v>2205.66</v>
      </c>
    </row>
    <row r="1178" spans="1:10" ht="15.75">
      <c r="A1178" s="147"/>
      <c r="B1178" s="147"/>
      <c r="C1178" s="147"/>
      <c r="D1178" s="147"/>
      <c r="E1178" s="147"/>
      <c r="F1178" s="147"/>
      <c r="G1178" s="147"/>
      <c r="H1178" s="147"/>
      <c r="I1178" s="147"/>
      <c r="J1178" s="147"/>
    </row>
    <row r="1179" spans="1:10" ht="15.75">
      <c r="A1179" s="145" t="s">
        <v>47</v>
      </c>
      <c r="B1179" s="145"/>
      <c r="C1179" s="145"/>
      <c r="D1179" s="145" t="s">
        <v>48</v>
      </c>
      <c r="E1179" s="145"/>
      <c r="F1179" s="272"/>
      <c r="G1179" s="272"/>
      <c r="H1179" s="145"/>
      <c r="I1179" s="145"/>
      <c r="J1179" s="146">
        <v>11849.95</v>
      </c>
    </row>
    <row r="1180" spans="1:10" ht="15.75" customHeight="1">
      <c r="A1180" s="144" t="s">
        <v>357</v>
      </c>
      <c r="B1180" s="144" t="s">
        <v>165</v>
      </c>
      <c r="C1180" s="144" t="s">
        <v>1367</v>
      </c>
      <c r="D1180" s="144" t="s">
        <v>1368</v>
      </c>
      <c r="E1180" s="271" t="s">
        <v>1369</v>
      </c>
      <c r="F1180" s="271"/>
      <c r="G1180" s="144" t="s">
        <v>1370</v>
      </c>
      <c r="H1180" s="144" t="s">
        <v>1371</v>
      </c>
      <c r="I1180" s="144" t="s">
        <v>1372</v>
      </c>
      <c r="J1180" s="144" t="s">
        <v>1373</v>
      </c>
    </row>
    <row r="1181" spans="1:10" ht="31.5" customHeight="1">
      <c r="A1181" s="147" t="s">
        <v>1374</v>
      </c>
      <c r="B1181" s="147" t="s">
        <v>356</v>
      </c>
      <c r="C1181" s="147" t="s">
        <v>177</v>
      </c>
      <c r="D1181" s="147" t="s">
        <v>358</v>
      </c>
      <c r="E1181" s="273" t="s">
        <v>1438</v>
      </c>
      <c r="F1181" s="273"/>
      <c r="G1181" s="147" t="s">
        <v>222</v>
      </c>
      <c r="H1181" s="148">
        <v>1</v>
      </c>
      <c r="I1181" s="149">
        <v>102.72</v>
      </c>
      <c r="J1181" s="149">
        <v>102.72</v>
      </c>
    </row>
    <row r="1182" spans="1:10" ht="45" customHeight="1">
      <c r="A1182" s="150" t="s">
        <v>1376</v>
      </c>
      <c r="B1182" s="150" t="s">
        <v>1695</v>
      </c>
      <c r="C1182" s="150" t="s">
        <v>177</v>
      </c>
      <c r="D1182" s="150" t="s">
        <v>1696</v>
      </c>
      <c r="E1182" s="274" t="s">
        <v>1438</v>
      </c>
      <c r="F1182" s="274"/>
      <c r="G1182" s="150" t="s">
        <v>232</v>
      </c>
      <c r="H1182" s="151">
        <v>2.1230000000000002</v>
      </c>
      <c r="I1182" s="152">
        <v>10.199999999999999</v>
      </c>
      <c r="J1182" s="152">
        <v>21.65</v>
      </c>
    </row>
    <row r="1183" spans="1:10" ht="45" customHeight="1">
      <c r="A1183" s="150" t="s">
        <v>1376</v>
      </c>
      <c r="B1183" s="150" t="s">
        <v>1806</v>
      </c>
      <c r="C1183" s="150" t="s">
        <v>177</v>
      </c>
      <c r="D1183" s="150" t="s">
        <v>1807</v>
      </c>
      <c r="E1183" s="274" t="s">
        <v>1438</v>
      </c>
      <c r="F1183" s="274"/>
      <c r="G1183" s="150" t="s">
        <v>211</v>
      </c>
      <c r="H1183" s="151">
        <v>8.5999999999999993E-2</v>
      </c>
      <c r="I1183" s="152">
        <v>438.86</v>
      </c>
      <c r="J1183" s="152">
        <v>37.74</v>
      </c>
    </row>
    <row r="1184" spans="1:10" ht="45" customHeight="1">
      <c r="A1184" s="150" t="s">
        <v>1376</v>
      </c>
      <c r="B1184" s="150" t="s">
        <v>1705</v>
      </c>
      <c r="C1184" s="150" t="s">
        <v>177</v>
      </c>
      <c r="D1184" s="150" t="s">
        <v>1706</v>
      </c>
      <c r="E1184" s="274" t="s">
        <v>1375</v>
      </c>
      <c r="F1184" s="274"/>
      <c r="G1184" s="150" t="s">
        <v>180</v>
      </c>
      <c r="H1184" s="151">
        <v>1.103</v>
      </c>
      <c r="I1184" s="152">
        <v>19.98</v>
      </c>
      <c r="J1184" s="152">
        <v>22.03</v>
      </c>
    </row>
    <row r="1185" spans="1:10" ht="45" customHeight="1">
      <c r="A1185" s="150" t="s">
        <v>1376</v>
      </c>
      <c r="B1185" s="150" t="s">
        <v>1628</v>
      </c>
      <c r="C1185" s="150" t="s">
        <v>177</v>
      </c>
      <c r="D1185" s="150" t="s">
        <v>1629</v>
      </c>
      <c r="E1185" s="274" t="s">
        <v>1375</v>
      </c>
      <c r="F1185" s="274"/>
      <c r="G1185" s="150" t="s">
        <v>180</v>
      </c>
      <c r="H1185" s="151">
        <v>1.33</v>
      </c>
      <c r="I1185" s="152">
        <v>16.02</v>
      </c>
      <c r="J1185" s="152">
        <v>21.3</v>
      </c>
    </row>
    <row r="1186" spans="1:10">
      <c r="A1186" s="156"/>
      <c r="B1186" s="156"/>
      <c r="C1186" s="156"/>
      <c r="D1186" s="156"/>
      <c r="E1186" s="156" t="s">
        <v>1399</v>
      </c>
      <c r="F1186" s="157">
        <v>34.93</v>
      </c>
      <c r="G1186" s="156" t="s">
        <v>1400</v>
      </c>
      <c r="H1186" s="157">
        <v>0</v>
      </c>
      <c r="I1186" s="156" t="s">
        <v>1401</v>
      </c>
      <c r="J1186" s="157">
        <v>34.93</v>
      </c>
    </row>
    <row r="1187" spans="1:10" ht="30" customHeight="1">
      <c r="A1187" s="156"/>
      <c r="B1187" s="156"/>
      <c r="C1187" s="156"/>
      <c r="D1187" s="156"/>
      <c r="E1187" s="156" t="s">
        <v>1402</v>
      </c>
      <c r="F1187" s="157">
        <v>27.08</v>
      </c>
      <c r="G1187" s="156"/>
      <c r="H1187" s="276" t="s">
        <v>1403</v>
      </c>
      <c r="I1187" s="276"/>
      <c r="J1187" s="157">
        <v>129.80000000000001</v>
      </c>
    </row>
    <row r="1188" spans="1:10" ht="15.75">
      <c r="A1188" s="144"/>
      <c r="B1188" s="144"/>
      <c r="C1188" s="144"/>
      <c r="D1188" s="144"/>
      <c r="E1188" s="144"/>
      <c r="F1188" s="144"/>
      <c r="G1188" s="144" t="s">
        <v>1404</v>
      </c>
      <c r="H1188" s="158">
        <v>87.5</v>
      </c>
      <c r="I1188" s="144" t="s">
        <v>1405</v>
      </c>
      <c r="J1188" s="159">
        <v>11357.5</v>
      </c>
    </row>
    <row r="1189" spans="1:10" ht="15.75">
      <c r="A1189" s="147"/>
      <c r="B1189" s="147"/>
      <c r="C1189" s="147"/>
      <c r="D1189" s="147"/>
      <c r="E1189" s="147"/>
      <c r="F1189" s="147"/>
      <c r="G1189" s="147"/>
      <c r="H1189" s="147"/>
      <c r="I1189" s="147"/>
      <c r="J1189" s="147"/>
    </row>
    <row r="1190" spans="1:10" ht="15.75" customHeight="1">
      <c r="A1190" s="144" t="s">
        <v>359</v>
      </c>
      <c r="B1190" s="144" t="s">
        <v>165</v>
      </c>
      <c r="C1190" s="144" t="s">
        <v>1367</v>
      </c>
      <c r="D1190" s="144" t="s">
        <v>1368</v>
      </c>
      <c r="E1190" s="271" t="s">
        <v>1369</v>
      </c>
      <c r="F1190" s="271"/>
      <c r="G1190" s="144" t="s">
        <v>1370</v>
      </c>
      <c r="H1190" s="144" t="s">
        <v>1371</v>
      </c>
      <c r="I1190" s="144" t="s">
        <v>1372</v>
      </c>
      <c r="J1190" s="144" t="s">
        <v>1373</v>
      </c>
    </row>
    <row r="1191" spans="1:10" ht="31.5" customHeight="1">
      <c r="A1191" s="147" t="s">
        <v>1374</v>
      </c>
      <c r="B1191" s="147" t="s">
        <v>226</v>
      </c>
      <c r="C1191" s="147" t="s">
        <v>177</v>
      </c>
      <c r="D1191" s="147" t="s">
        <v>228</v>
      </c>
      <c r="E1191" s="273" t="s">
        <v>1438</v>
      </c>
      <c r="F1191" s="273"/>
      <c r="G1191" s="147" t="s">
        <v>185</v>
      </c>
      <c r="H1191" s="148">
        <v>1</v>
      </c>
      <c r="I1191" s="149">
        <v>11.14</v>
      </c>
      <c r="J1191" s="149">
        <v>11.14</v>
      </c>
    </row>
    <row r="1192" spans="1:10" ht="45" customHeight="1">
      <c r="A1192" s="150" t="s">
        <v>1376</v>
      </c>
      <c r="B1192" s="150" t="s">
        <v>1677</v>
      </c>
      <c r="C1192" s="150" t="s">
        <v>177</v>
      </c>
      <c r="D1192" s="150" t="s">
        <v>1678</v>
      </c>
      <c r="E1192" s="274" t="s">
        <v>1606</v>
      </c>
      <c r="F1192" s="274"/>
      <c r="G1192" s="150" t="s">
        <v>1607</v>
      </c>
      <c r="H1192" s="151">
        <v>0.16270000000000001</v>
      </c>
      <c r="I1192" s="152">
        <v>16.07</v>
      </c>
      <c r="J1192" s="152">
        <v>2.61</v>
      </c>
    </row>
    <row r="1193" spans="1:10" ht="45" customHeight="1">
      <c r="A1193" s="150" t="s">
        <v>1376</v>
      </c>
      <c r="B1193" s="150" t="s">
        <v>1679</v>
      </c>
      <c r="C1193" s="150" t="s">
        <v>177</v>
      </c>
      <c r="D1193" s="150" t="s">
        <v>1680</v>
      </c>
      <c r="E1193" s="274" t="s">
        <v>1606</v>
      </c>
      <c r="F1193" s="274"/>
      <c r="G1193" s="150" t="s">
        <v>1610</v>
      </c>
      <c r="H1193" s="151">
        <v>0.20030000000000001</v>
      </c>
      <c r="I1193" s="152">
        <v>13.61</v>
      </c>
      <c r="J1193" s="152">
        <v>2.72</v>
      </c>
    </row>
    <row r="1194" spans="1:10" ht="45" customHeight="1">
      <c r="A1194" s="150" t="s">
        <v>1376</v>
      </c>
      <c r="B1194" s="150" t="s">
        <v>1628</v>
      </c>
      <c r="C1194" s="150" t="s">
        <v>177</v>
      </c>
      <c r="D1194" s="150" t="s">
        <v>1629</v>
      </c>
      <c r="E1194" s="274" t="s">
        <v>1375</v>
      </c>
      <c r="F1194" s="274"/>
      <c r="G1194" s="150" t="s">
        <v>180</v>
      </c>
      <c r="H1194" s="151">
        <v>0.36299999999999999</v>
      </c>
      <c r="I1194" s="152">
        <v>16.02</v>
      </c>
      <c r="J1194" s="152">
        <v>5.81</v>
      </c>
    </row>
    <row r="1195" spans="1:10">
      <c r="A1195" s="156"/>
      <c r="B1195" s="156"/>
      <c r="C1195" s="156"/>
      <c r="D1195" s="156"/>
      <c r="E1195" s="156" t="s">
        <v>1399</v>
      </c>
      <c r="F1195" s="157">
        <v>7.32</v>
      </c>
      <c r="G1195" s="156" t="s">
        <v>1400</v>
      </c>
      <c r="H1195" s="157">
        <v>0</v>
      </c>
      <c r="I1195" s="156" t="s">
        <v>1401</v>
      </c>
      <c r="J1195" s="157">
        <v>7.32</v>
      </c>
    </row>
    <row r="1196" spans="1:10" ht="30" customHeight="1">
      <c r="A1196" s="156"/>
      <c r="B1196" s="156"/>
      <c r="C1196" s="156"/>
      <c r="D1196" s="156"/>
      <c r="E1196" s="156" t="s">
        <v>1402</v>
      </c>
      <c r="F1196" s="157">
        <v>2.93</v>
      </c>
      <c r="G1196" s="156"/>
      <c r="H1196" s="276" t="s">
        <v>1403</v>
      </c>
      <c r="I1196" s="276"/>
      <c r="J1196" s="157">
        <v>14.07</v>
      </c>
    </row>
    <row r="1197" spans="1:10" ht="15.75">
      <c r="A1197" s="144"/>
      <c r="B1197" s="144"/>
      <c r="C1197" s="144"/>
      <c r="D1197" s="144"/>
      <c r="E1197" s="144"/>
      <c r="F1197" s="144"/>
      <c r="G1197" s="144" t="s">
        <v>1404</v>
      </c>
      <c r="H1197" s="158">
        <v>35</v>
      </c>
      <c r="I1197" s="144" t="s">
        <v>1405</v>
      </c>
      <c r="J1197" s="159">
        <v>492.45</v>
      </c>
    </row>
    <row r="1198" spans="1:10" ht="15.75">
      <c r="A1198" s="147"/>
      <c r="B1198" s="147"/>
      <c r="C1198" s="147"/>
      <c r="D1198" s="147"/>
      <c r="E1198" s="147"/>
      <c r="F1198" s="147"/>
      <c r="G1198" s="147"/>
      <c r="H1198" s="147"/>
      <c r="I1198" s="147"/>
      <c r="J1198" s="147"/>
    </row>
    <row r="1199" spans="1:10" ht="15.75">
      <c r="A1199" s="145" t="s">
        <v>49</v>
      </c>
      <c r="B1199" s="145"/>
      <c r="C1199" s="145"/>
      <c r="D1199" s="145" t="s">
        <v>50</v>
      </c>
      <c r="E1199" s="145"/>
      <c r="F1199" s="272"/>
      <c r="G1199" s="272"/>
      <c r="H1199" s="145"/>
      <c r="I1199" s="145"/>
      <c r="J1199" s="146">
        <v>81716.72</v>
      </c>
    </row>
    <row r="1200" spans="1:10" ht="15.75" customHeight="1">
      <c r="A1200" s="144" t="s">
        <v>360</v>
      </c>
      <c r="B1200" s="144" t="s">
        <v>165</v>
      </c>
      <c r="C1200" s="144" t="s">
        <v>1367</v>
      </c>
      <c r="D1200" s="144" t="s">
        <v>1368</v>
      </c>
      <c r="E1200" s="271" t="s">
        <v>1369</v>
      </c>
      <c r="F1200" s="271"/>
      <c r="G1200" s="144" t="s">
        <v>1370</v>
      </c>
      <c r="H1200" s="144" t="s">
        <v>1371</v>
      </c>
      <c r="I1200" s="144" t="s">
        <v>1372</v>
      </c>
      <c r="J1200" s="144" t="s">
        <v>1373</v>
      </c>
    </row>
    <row r="1201" spans="1:10" ht="31.5" customHeight="1">
      <c r="A1201" s="147" t="s">
        <v>1374</v>
      </c>
      <c r="B1201" s="147" t="s">
        <v>229</v>
      </c>
      <c r="C1201" s="147" t="s">
        <v>177</v>
      </c>
      <c r="D1201" s="147" t="s">
        <v>231</v>
      </c>
      <c r="E1201" s="273" t="s">
        <v>1438</v>
      </c>
      <c r="F1201" s="273"/>
      <c r="G1201" s="147" t="s">
        <v>232</v>
      </c>
      <c r="H1201" s="148">
        <v>1</v>
      </c>
      <c r="I1201" s="149">
        <v>17.27</v>
      </c>
      <c r="J1201" s="149">
        <v>17.27</v>
      </c>
    </row>
    <row r="1202" spans="1:10" ht="45" customHeight="1">
      <c r="A1202" s="150" t="s">
        <v>1376</v>
      </c>
      <c r="B1202" s="150" t="s">
        <v>1681</v>
      </c>
      <c r="C1202" s="150" t="s">
        <v>177</v>
      </c>
      <c r="D1202" s="150" t="s">
        <v>1682</v>
      </c>
      <c r="E1202" s="274" t="s">
        <v>1438</v>
      </c>
      <c r="F1202" s="274"/>
      <c r="G1202" s="150" t="s">
        <v>232</v>
      </c>
      <c r="H1202" s="151">
        <v>1</v>
      </c>
      <c r="I1202" s="152">
        <v>12.74</v>
      </c>
      <c r="J1202" s="152">
        <v>12.74</v>
      </c>
    </row>
    <row r="1203" spans="1:10" ht="45" customHeight="1">
      <c r="A1203" s="150" t="s">
        <v>1376</v>
      </c>
      <c r="B1203" s="150" t="s">
        <v>1683</v>
      </c>
      <c r="C1203" s="150" t="s">
        <v>177</v>
      </c>
      <c r="D1203" s="150" t="s">
        <v>1684</v>
      </c>
      <c r="E1203" s="274" t="s">
        <v>1375</v>
      </c>
      <c r="F1203" s="274"/>
      <c r="G1203" s="150" t="s">
        <v>180</v>
      </c>
      <c r="H1203" s="151">
        <v>4.9000000000000002E-2</v>
      </c>
      <c r="I1203" s="152">
        <v>16.03</v>
      </c>
      <c r="J1203" s="152">
        <v>0.78</v>
      </c>
    </row>
    <row r="1204" spans="1:10" ht="45" customHeight="1">
      <c r="A1204" s="150" t="s">
        <v>1376</v>
      </c>
      <c r="B1204" s="150" t="s">
        <v>1685</v>
      </c>
      <c r="C1204" s="150" t="s">
        <v>177</v>
      </c>
      <c r="D1204" s="150" t="s">
        <v>1686</v>
      </c>
      <c r="E1204" s="274" t="s">
        <v>1375</v>
      </c>
      <c r="F1204" s="274"/>
      <c r="G1204" s="150" t="s">
        <v>180</v>
      </c>
      <c r="H1204" s="151">
        <v>0.151</v>
      </c>
      <c r="I1204" s="152">
        <v>19.86</v>
      </c>
      <c r="J1204" s="152">
        <v>2.99</v>
      </c>
    </row>
    <row r="1205" spans="1:10" ht="30" customHeight="1">
      <c r="A1205" s="153" t="s">
        <v>1379</v>
      </c>
      <c r="B1205" s="153" t="s">
        <v>1687</v>
      </c>
      <c r="C1205" s="153" t="s">
        <v>177</v>
      </c>
      <c r="D1205" s="153" t="s">
        <v>1688</v>
      </c>
      <c r="E1205" s="275" t="s">
        <v>1482</v>
      </c>
      <c r="F1205" s="275"/>
      <c r="G1205" s="153" t="s">
        <v>232</v>
      </c>
      <c r="H1205" s="154">
        <v>2.5000000000000001E-2</v>
      </c>
      <c r="I1205" s="155">
        <v>20.010000000000002</v>
      </c>
      <c r="J1205" s="155">
        <v>0.5</v>
      </c>
    </row>
    <row r="1206" spans="1:10" ht="30" customHeight="1">
      <c r="A1206" s="153" t="s">
        <v>1379</v>
      </c>
      <c r="B1206" s="153" t="s">
        <v>1689</v>
      </c>
      <c r="C1206" s="153" t="s">
        <v>177</v>
      </c>
      <c r="D1206" s="153" t="s">
        <v>1690</v>
      </c>
      <c r="E1206" s="275" t="s">
        <v>1482</v>
      </c>
      <c r="F1206" s="275"/>
      <c r="G1206" s="153" t="s">
        <v>185</v>
      </c>
      <c r="H1206" s="154">
        <v>1.19</v>
      </c>
      <c r="I1206" s="155">
        <v>0.22</v>
      </c>
      <c r="J1206" s="155">
        <v>0.26</v>
      </c>
    </row>
    <row r="1207" spans="1:10">
      <c r="A1207" s="156"/>
      <c r="B1207" s="156"/>
      <c r="C1207" s="156"/>
      <c r="D1207" s="156"/>
      <c r="E1207" s="156" t="s">
        <v>1399</v>
      </c>
      <c r="F1207" s="157">
        <v>3.47</v>
      </c>
      <c r="G1207" s="156" t="s">
        <v>1400</v>
      </c>
      <c r="H1207" s="157">
        <v>0</v>
      </c>
      <c r="I1207" s="156" t="s">
        <v>1401</v>
      </c>
      <c r="J1207" s="157">
        <v>3.47</v>
      </c>
    </row>
    <row r="1208" spans="1:10" ht="30" customHeight="1">
      <c r="A1208" s="156"/>
      <c r="B1208" s="156"/>
      <c r="C1208" s="156"/>
      <c r="D1208" s="156"/>
      <c r="E1208" s="156" t="s">
        <v>1402</v>
      </c>
      <c r="F1208" s="157">
        <v>4.55</v>
      </c>
      <c r="G1208" s="156"/>
      <c r="H1208" s="276" t="s">
        <v>1403</v>
      </c>
      <c r="I1208" s="276"/>
      <c r="J1208" s="157">
        <v>21.82</v>
      </c>
    </row>
    <row r="1209" spans="1:10" ht="15.75">
      <c r="A1209" s="144"/>
      <c r="B1209" s="144"/>
      <c r="C1209" s="144"/>
      <c r="D1209" s="144"/>
      <c r="E1209" s="144"/>
      <c r="F1209" s="144"/>
      <c r="G1209" s="144" t="s">
        <v>1404</v>
      </c>
      <c r="H1209" s="158">
        <v>212.8</v>
      </c>
      <c r="I1209" s="144" t="s">
        <v>1405</v>
      </c>
      <c r="J1209" s="159">
        <v>4643.29</v>
      </c>
    </row>
    <row r="1210" spans="1:10" ht="15.75">
      <c r="A1210" s="147"/>
      <c r="B1210" s="147"/>
      <c r="C1210" s="147"/>
      <c r="D1210" s="147"/>
      <c r="E1210" s="147"/>
      <c r="F1210" s="147"/>
      <c r="G1210" s="147"/>
      <c r="H1210" s="147"/>
      <c r="I1210" s="147"/>
      <c r="J1210" s="147"/>
    </row>
    <row r="1211" spans="1:10" ht="15.75" customHeight="1">
      <c r="A1211" s="144" t="s">
        <v>361</v>
      </c>
      <c r="B1211" s="144" t="s">
        <v>165</v>
      </c>
      <c r="C1211" s="144" t="s">
        <v>1367</v>
      </c>
      <c r="D1211" s="144" t="s">
        <v>1368</v>
      </c>
      <c r="E1211" s="271" t="s">
        <v>1369</v>
      </c>
      <c r="F1211" s="271"/>
      <c r="G1211" s="144" t="s">
        <v>1370</v>
      </c>
      <c r="H1211" s="144" t="s">
        <v>1371</v>
      </c>
      <c r="I1211" s="144" t="s">
        <v>1372</v>
      </c>
      <c r="J1211" s="144" t="s">
        <v>1373</v>
      </c>
    </row>
    <row r="1212" spans="1:10" ht="31.5" customHeight="1">
      <c r="A1212" s="147" t="s">
        <v>1374</v>
      </c>
      <c r="B1212" s="147" t="s">
        <v>233</v>
      </c>
      <c r="C1212" s="147" t="s">
        <v>177</v>
      </c>
      <c r="D1212" s="147" t="s">
        <v>235</v>
      </c>
      <c r="E1212" s="273" t="s">
        <v>1438</v>
      </c>
      <c r="F1212" s="273"/>
      <c r="G1212" s="147" t="s">
        <v>232</v>
      </c>
      <c r="H1212" s="148">
        <v>1</v>
      </c>
      <c r="I1212" s="149">
        <v>16.36</v>
      </c>
      <c r="J1212" s="149">
        <v>16.36</v>
      </c>
    </row>
    <row r="1213" spans="1:10" ht="45" customHeight="1">
      <c r="A1213" s="150" t="s">
        <v>1376</v>
      </c>
      <c r="B1213" s="150" t="s">
        <v>1691</v>
      </c>
      <c r="C1213" s="150" t="s">
        <v>177</v>
      </c>
      <c r="D1213" s="150" t="s">
        <v>1692</v>
      </c>
      <c r="E1213" s="274" t="s">
        <v>1438</v>
      </c>
      <c r="F1213" s="274"/>
      <c r="G1213" s="150" t="s">
        <v>232</v>
      </c>
      <c r="H1213" s="151">
        <v>1</v>
      </c>
      <c r="I1213" s="152">
        <v>12.82</v>
      </c>
      <c r="J1213" s="152">
        <v>12.82</v>
      </c>
    </row>
    <row r="1214" spans="1:10" ht="45" customHeight="1">
      <c r="A1214" s="150" t="s">
        <v>1376</v>
      </c>
      <c r="B1214" s="150" t="s">
        <v>1683</v>
      </c>
      <c r="C1214" s="150" t="s">
        <v>177</v>
      </c>
      <c r="D1214" s="150" t="s">
        <v>1684</v>
      </c>
      <c r="E1214" s="274" t="s">
        <v>1375</v>
      </c>
      <c r="F1214" s="274"/>
      <c r="G1214" s="150" t="s">
        <v>180</v>
      </c>
      <c r="H1214" s="151">
        <v>3.7499999999999999E-2</v>
      </c>
      <c r="I1214" s="152">
        <v>16.03</v>
      </c>
      <c r="J1214" s="152">
        <v>0.6</v>
      </c>
    </row>
    <row r="1215" spans="1:10" ht="45" customHeight="1">
      <c r="A1215" s="150" t="s">
        <v>1376</v>
      </c>
      <c r="B1215" s="150" t="s">
        <v>1685</v>
      </c>
      <c r="C1215" s="150" t="s">
        <v>177</v>
      </c>
      <c r="D1215" s="150" t="s">
        <v>1686</v>
      </c>
      <c r="E1215" s="274" t="s">
        <v>1375</v>
      </c>
      <c r="F1215" s="274"/>
      <c r="G1215" s="150" t="s">
        <v>180</v>
      </c>
      <c r="H1215" s="151">
        <v>0.11550000000000001</v>
      </c>
      <c r="I1215" s="152">
        <v>19.86</v>
      </c>
      <c r="J1215" s="152">
        <v>2.29</v>
      </c>
    </row>
    <row r="1216" spans="1:10" ht="30" customHeight="1">
      <c r="A1216" s="153" t="s">
        <v>1379</v>
      </c>
      <c r="B1216" s="153" t="s">
        <v>1687</v>
      </c>
      <c r="C1216" s="153" t="s">
        <v>177</v>
      </c>
      <c r="D1216" s="153" t="s">
        <v>1688</v>
      </c>
      <c r="E1216" s="275" t="s">
        <v>1482</v>
      </c>
      <c r="F1216" s="275"/>
      <c r="G1216" s="153" t="s">
        <v>232</v>
      </c>
      <c r="H1216" s="154">
        <v>2.5000000000000001E-2</v>
      </c>
      <c r="I1216" s="155">
        <v>20.010000000000002</v>
      </c>
      <c r="J1216" s="155">
        <v>0.5</v>
      </c>
    </row>
    <row r="1217" spans="1:10" ht="30" customHeight="1">
      <c r="A1217" s="153" t="s">
        <v>1379</v>
      </c>
      <c r="B1217" s="153" t="s">
        <v>1689</v>
      </c>
      <c r="C1217" s="153" t="s">
        <v>177</v>
      </c>
      <c r="D1217" s="153" t="s">
        <v>1690</v>
      </c>
      <c r="E1217" s="275" t="s">
        <v>1482</v>
      </c>
      <c r="F1217" s="275"/>
      <c r="G1217" s="153" t="s">
        <v>185</v>
      </c>
      <c r="H1217" s="154">
        <v>0.72399999999999998</v>
      </c>
      <c r="I1217" s="155">
        <v>0.22</v>
      </c>
      <c r="J1217" s="155">
        <v>0.15</v>
      </c>
    </row>
    <row r="1218" spans="1:10">
      <c r="A1218" s="156"/>
      <c r="B1218" s="156"/>
      <c r="C1218" s="156"/>
      <c r="D1218" s="156"/>
      <c r="E1218" s="156" t="s">
        <v>1399</v>
      </c>
      <c r="F1218" s="157">
        <v>2.4900000000000002</v>
      </c>
      <c r="G1218" s="156" t="s">
        <v>1400</v>
      </c>
      <c r="H1218" s="157">
        <v>0</v>
      </c>
      <c r="I1218" s="156" t="s">
        <v>1401</v>
      </c>
      <c r="J1218" s="157">
        <v>2.4900000000000002</v>
      </c>
    </row>
    <row r="1219" spans="1:10" ht="30" customHeight="1">
      <c r="A1219" s="156"/>
      <c r="B1219" s="156"/>
      <c r="C1219" s="156"/>
      <c r="D1219" s="156"/>
      <c r="E1219" s="156" t="s">
        <v>1402</v>
      </c>
      <c r="F1219" s="157">
        <v>4.3099999999999996</v>
      </c>
      <c r="G1219" s="156"/>
      <c r="H1219" s="276" t="s">
        <v>1403</v>
      </c>
      <c r="I1219" s="276"/>
      <c r="J1219" s="157">
        <v>20.67</v>
      </c>
    </row>
    <row r="1220" spans="1:10" ht="15.75">
      <c r="A1220" s="144"/>
      <c r="B1220" s="144"/>
      <c r="C1220" s="144"/>
      <c r="D1220" s="144"/>
      <c r="E1220" s="144"/>
      <c r="F1220" s="144"/>
      <c r="G1220" s="144" t="s">
        <v>1404</v>
      </c>
      <c r="H1220" s="158">
        <v>120.1</v>
      </c>
      <c r="I1220" s="144" t="s">
        <v>1405</v>
      </c>
      <c r="J1220" s="159">
        <v>2482.46</v>
      </c>
    </row>
    <row r="1221" spans="1:10" ht="15.75">
      <c r="A1221" s="147"/>
      <c r="B1221" s="147"/>
      <c r="C1221" s="147"/>
      <c r="D1221" s="147"/>
      <c r="E1221" s="147"/>
      <c r="F1221" s="147"/>
      <c r="G1221" s="147"/>
      <c r="H1221" s="147"/>
      <c r="I1221" s="147"/>
      <c r="J1221" s="147"/>
    </row>
    <row r="1222" spans="1:10" ht="15.75" customHeight="1">
      <c r="A1222" s="144" t="s">
        <v>362</v>
      </c>
      <c r="B1222" s="144" t="s">
        <v>165</v>
      </c>
      <c r="C1222" s="144" t="s">
        <v>1367</v>
      </c>
      <c r="D1222" s="144" t="s">
        <v>1368</v>
      </c>
      <c r="E1222" s="271" t="s">
        <v>1369</v>
      </c>
      <c r="F1222" s="271"/>
      <c r="G1222" s="144" t="s">
        <v>1370</v>
      </c>
      <c r="H1222" s="144" t="s">
        <v>1371</v>
      </c>
      <c r="I1222" s="144" t="s">
        <v>1372</v>
      </c>
      <c r="J1222" s="144" t="s">
        <v>1373</v>
      </c>
    </row>
    <row r="1223" spans="1:10" ht="31.5" customHeight="1">
      <c r="A1223" s="147" t="s">
        <v>1374</v>
      </c>
      <c r="B1223" s="147" t="s">
        <v>236</v>
      </c>
      <c r="C1223" s="147" t="s">
        <v>177</v>
      </c>
      <c r="D1223" s="147" t="s">
        <v>238</v>
      </c>
      <c r="E1223" s="273" t="s">
        <v>1438</v>
      </c>
      <c r="F1223" s="273"/>
      <c r="G1223" s="147" t="s">
        <v>232</v>
      </c>
      <c r="H1223" s="148">
        <v>1</v>
      </c>
      <c r="I1223" s="149">
        <v>14.7</v>
      </c>
      <c r="J1223" s="149">
        <v>14.7</v>
      </c>
    </row>
    <row r="1224" spans="1:10" ht="45" customHeight="1">
      <c r="A1224" s="150" t="s">
        <v>1376</v>
      </c>
      <c r="B1224" s="150" t="s">
        <v>1693</v>
      </c>
      <c r="C1224" s="150" t="s">
        <v>177</v>
      </c>
      <c r="D1224" s="150" t="s">
        <v>1694</v>
      </c>
      <c r="E1224" s="274" t="s">
        <v>1438</v>
      </c>
      <c r="F1224" s="274"/>
      <c r="G1224" s="150" t="s">
        <v>232</v>
      </c>
      <c r="H1224" s="151">
        <v>1</v>
      </c>
      <c r="I1224" s="152">
        <v>11.88</v>
      </c>
      <c r="J1224" s="152">
        <v>11.88</v>
      </c>
    </row>
    <row r="1225" spans="1:10" ht="45" customHeight="1">
      <c r="A1225" s="150" t="s">
        <v>1376</v>
      </c>
      <c r="B1225" s="150" t="s">
        <v>1683</v>
      </c>
      <c r="C1225" s="150" t="s">
        <v>177</v>
      </c>
      <c r="D1225" s="150" t="s">
        <v>1684</v>
      </c>
      <c r="E1225" s="274" t="s">
        <v>1375</v>
      </c>
      <c r="F1225" s="274"/>
      <c r="G1225" s="150" t="s">
        <v>180</v>
      </c>
      <c r="H1225" s="151">
        <v>2.9000000000000001E-2</v>
      </c>
      <c r="I1225" s="152">
        <v>16.03</v>
      </c>
      <c r="J1225" s="152">
        <v>0.46</v>
      </c>
    </row>
    <row r="1226" spans="1:10" ht="45" customHeight="1">
      <c r="A1226" s="150" t="s">
        <v>1376</v>
      </c>
      <c r="B1226" s="150" t="s">
        <v>1685</v>
      </c>
      <c r="C1226" s="150" t="s">
        <v>177</v>
      </c>
      <c r="D1226" s="150" t="s">
        <v>1686</v>
      </c>
      <c r="E1226" s="274" t="s">
        <v>1375</v>
      </c>
      <c r="F1226" s="274"/>
      <c r="G1226" s="150" t="s">
        <v>180</v>
      </c>
      <c r="H1226" s="151">
        <v>8.8999999999999996E-2</v>
      </c>
      <c r="I1226" s="152">
        <v>19.86</v>
      </c>
      <c r="J1226" s="152">
        <v>1.76</v>
      </c>
    </row>
    <row r="1227" spans="1:10" ht="30" customHeight="1">
      <c r="A1227" s="153" t="s">
        <v>1379</v>
      </c>
      <c r="B1227" s="153" t="s">
        <v>1687</v>
      </c>
      <c r="C1227" s="153" t="s">
        <v>177</v>
      </c>
      <c r="D1227" s="153" t="s">
        <v>1688</v>
      </c>
      <c r="E1227" s="275" t="s">
        <v>1482</v>
      </c>
      <c r="F1227" s="275"/>
      <c r="G1227" s="153" t="s">
        <v>232</v>
      </c>
      <c r="H1227" s="154">
        <v>2.5000000000000001E-2</v>
      </c>
      <c r="I1227" s="155">
        <v>20.010000000000002</v>
      </c>
      <c r="J1227" s="155">
        <v>0.5</v>
      </c>
    </row>
    <row r="1228" spans="1:10" ht="30" customHeight="1">
      <c r="A1228" s="153" t="s">
        <v>1379</v>
      </c>
      <c r="B1228" s="153" t="s">
        <v>1689</v>
      </c>
      <c r="C1228" s="153" t="s">
        <v>177</v>
      </c>
      <c r="D1228" s="153" t="s">
        <v>1690</v>
      </c>
      <c r="E1228" s="275" t="s">
        <v>1482</v>
      </c>
      <c r="F1228" s="275"/>
      <c r="G1228" s="153" t="s">
        <v>185</v>
      </c>
      <c r="H1228" s="154">
        <v>0.46550000000000002</v>
      </c>
      <c r="I1228" s="155">
        <v>0.22</v>
      </c>
      <c r="J1228" s="155">
        <v>0.1</v>
      </c>
    </row>
    <row r="1229" spans="1:10">
      <c r="A1229" s="156"/>
      <c r="B1229" s="156"/>
      <c r="C1229" s="156"/>
      <c r="D1229" s="156"/>
      <c r="E1229" s="156" t="s">
        <v>1399</v>
      </c>
      <c r="F1229" s="157">
        <v>1.85</v>
      </c>
      <c r="G1229" s="156" t="s">
        <v>1400</v>
      </c>
      <c r="H1229" s="157">
        <v>0</v>
      </c>
      <c r="I1229" s="156" t="s">
        <v>1401</v>
      </c>
      <c r="J1229" s="157">
        <v>1.85</v>
      </c>
    </row>
    <row r="1230" spans="1:10" ht="30" customHeight="1">
      <c r="A1230" s="156"/>
      <c r="B1230" s="156"/>
      <c r="C1230" s="156"/>
      <c r="D1230" s="156"/>
      <c r="E1230" s="156" t="s">
        <v>1402</v>
      </c>
      <c r="F1230" s="157">
        <v>3.87</v>
      </c>
      <c r="G1230" s="156"/>
      <c r="H1230" s="276" t="s">
        <v>1403</v>
      </c>
      <c r="I1230" s="276"/>
      <c r="J1230" s="157">
        <v>18.57</v>
      </c>
    </row>
    <row r="1231" spans="1:10" ht="15.75">
      <c r="A1231" s="144"/>
      <c r="B1231" s="144"/>
      <c r="C1231" s="144"/>
      <c r="D1231" s="144"/>
      <c r="E1231" s="144"/>
      <c r="F1231" s="144"/>
      <c r="G1231" s="144" t="s">
        <v>1404</v>
      </c>
      <c r="H1231" s="158">
        <v>275.10000000000002</v>
      </c>
      <c r="I1231" s="144" t="s">
        <v>1405</v>
      </c>
      <c r="J1231" s="159">
        <v>5108.6000000000004</v>
      </c>
    </row>
    <row r="1232" spans="1:10" ht="15.75">
      <c r="A1232" s="147"/>
      <c r="B1232" s="147"/>
      <c r="C1232" s="147"/>
      <c r="D1232" s="147"/>
      <c r="E1232" s="147"/>
      <c r="F1232" s="147"/>
      <c r="G1232" s="147"/>
      <c r="H1232" s="147"/>
      <c r="I1232" s="147"/>
      <c r="J1232" s="147"/>
    </row>
    <row r="1233" spans="1:10" ht="15.75" customHeight="1">
      <c r="A1233" s="144" t="s">
        <v>363</v>
      </c>
      <c r="B1233" s="144" t="s">
        <v>165</v>
      </c>
      <c r="C1233" s="144" t="s">
        <v>1367</v>
      </c>
      <c r="D1233" s="144" t="s">
        <v>1368</v>
      </c>
      <c r="E1233" s="271" t="s">
        <v>1369</v>
      </c>
      <c r="F1233" s="271"/>
      <c r="G1233" s="144" t="s">
        <v>1370</v>
      </c>
      <c r="H1233" s="144" t="s">
        <v>1371</v>
      </c>
      <c r="I1233" s="144" t="s">
        <v>1372</v>
      </c>
      <c r="J1233" s="144" t="s">
        <v>1373</v>
      </c>
    </row>
    <row r="1234" spans="1:10" ht="31.5" customHeight="1">
      <c r="A1234" s="147" t="s">
        <v>1374</v>
      </c>
      <c r="B1234" s="147" t="s">
        <v>239</v>
      </c>
      <c r="C1234" s="147" t="s">
        <v>177</v>
      </c>
      <c r="D1234" s="147" t="s">
        <v>241</v>
      </c>
      <c r="E1234" s="273" t="s">
        <v>1438</v>
      </c>
      <c r="F1234" s="273"/>
      <c r="G1234" s="147" t="s">
        <v>232</v>
      </c>
      <c r="H1234" s="148">
        <v>1</v>
      </c>
      <c r="I1234" s="149">
        <v>12.46</v>
      </c>
      <c r="J1234" s="149">
        <v>12.46</v>
      </c>
    </row>
    <row r="1235" spans="1:10" ht="45" customHeight="1">
      <c r="A1235" s="150" t="s">
        <v>1376</v>
      </c>
      <c r="B1235" s="150" t="s">
        <v>1695</v>
      </c>
      <c r="C1235" s="150" t="s">
        <v>177</v>
      </c>
      <c r="D1235" s="150" t="s">
        <v>1696</v>
      </c>
      <c r="E1235" s="274" t="s">
        <v>1438</v>
      </c>
      <c r="F1235" s="274"/>
      <c r="G1235" s="150" t="s">
        <v>232</v>
      </c>
      <c r="H1235" s="151">
        <v>1</v>
      </c>
      <c r="I1235" s="152">
        <v>10.199999999999999</v>
      </c>
      <c r="J1235" s="152">
        <v>10.199999999999999</v>
      </c>
    </row>
    <row r="1236" spans="1:10" ht="45" customHeight="1">
      <c r="A1236" s="150" t="s">
        <v>1376</v>
      </c>
      <c r="B1236" s="150" t="s">
        <v>1683</v>
      </c>
      <c r="C1236" s="150" t="s">
        <v>177</v>
      </c>
      <c r="D1236" s="150" t="s">
        <v>1684</v>
      </c>
      <c r="E1236" s="274" t="s">
        <v>1375</v>
      </c>
      <c r="F1236" s="274"/>
      <c r="G1236" s="150" t="s">
        <v>180</v>
      </c>
      <c r="H1236" s="151">
        <v>2.1999999999999999E-2</v>
      </c>
      <c r="I1236" s="152">
        <v>16.03</v>
      </c>
      <c r="J1236" s="152">
        <v>0.35</v>
      </c>
    </row>
    <row r="1237" spans="1:10" ht="45" customHeight="1">
      <c r="A1237" s="150" t="s">
        <v>1376</v>
      </c>
      <c r="B1237" s="150" t="s">
        <v>1685</v>
      </c>
      <c r="C1237" s="150" t="s">
        <v>177</v>
      </c>
      <c r="D1237" s="150" t="s">
        <v>1686</v>
      </c>
      <c r="E1237" s="274" t="s">
        <v>1375</v>
      </c>
      <c r="F1237" s="274"/>
      <c r="G1237" s="150" t="s">
        <v>180</v>
      </c>
      <c r="H1237" s="151">
        <v>6.8000000000000005E-2</v>
      </c>
      <c r="I1237" s="152">
        <v>19.86</v>
      </c>
      <c r="J1237" s="152">
        <v>1.35</v>
      </c>
    </row>
    <row r="1238" spans="1:10" ht="30" customHeight="1">
      <c r="A1238" s="153" t="s">
        <v>1379</v>
      </c>
      <c r="B1238" s="153" t="s">
        <v>1687</v>
      </c>
      <c r="C1238" s="153" t="s">
        <v>177</v>
      </c>
      <c r="D1238" s="153" t="s">
        <v>1688</v>
      </c>
      <c r="E1238" s="275" t="s">
        <v>1482</v>
      </c>
      <c r="F1238" s="275"/>
      <c r="G1238" s="153" t="s">
        <v>232</v>
      </c>
      <c r="H1238" s="154">
        <v>2.5000000000000001E-2</v>
      </c>
      <c r="I1238" s="155">
        <v>20.010000000000002</v>
      </c>
      <c r="J1238" s="155">
        <v>0.5</v>
      </c>
    </row>
    <row r="1239" spans="1:10" ht="30" customHeight="1">
      <c r="A1239" s="153" t="s">
        <v>1379</v>
      </c>
      <c r="B1239" s="153" t="s">
        <v>1689</v>
      </c>
      <c r="C1239" s="153" t="s">
        <v>177</v>
      </c>
      <c r="D1239" s="153" t="s">
        <v>1690</v>
      </c>
      <c r="E1239" s="275" t="s">
        <v>1482</v>
      </c>
      <c r="F1239" s="275"/>
      <c r="G1239" s="153" t="s">
        <v>185</v>
      </c>
      <c r="H1239" s="154">
        <v>0.30599999999999999</v>
      </c>
      <c r="I1239" s="155">
        <v>0.22</v>
      </c>
      <c r="J1239" s="155">
        <v>0.06</v>
      </c>
    </row>
    <row r="1240" spans="1:10">
      <c r="A1240" s="156"/>
      <c r="B1240" s="156"/>
      <c r="C1240" s="156"/>
      <c r="D1240" s="156"/>
      <c r="E1240" s="156" t="s">
        <v>1399</v>
      </c>
      <c r="F1240" s="157">
        <v>1.36</v>
      </c>
      <c r="G1240" s="156" t="s">
        <v>1400</v>
      </c>
      <c r="H1240" s="157">
        <v>0</v>
      </c>
      <c r="I1240" s="156" t="s">
        <v>1401</v>
      </c>
      <c r="J1240" s="157">
        <v>1.36</v>
      </c>
    </row>
    <row r="1241" spans="1:10" ht="30" customHeight="1">
      <c r="A1241" s="156"/>
      <c r="B1241" s="156"/>
      <c r="C1241" s="156"/>
      <c r="D1241" s="156"/>
      <c r="E1241" s="156" t="s">
        <v>1402</v>
      </c>
      <c r="F1241" s="157">
        <v>3.28</v>
      </c>
      <c r="G1241" s="156"/>
      <c r="H1241" s="276" t="s">
        <v>1403</v>
      </c>
      <c r="I1241" s="276"/>
      <c r="J1241" s="157">
        <v>15.74</v>
      </c>
    </row>
    <row r="1242" spans="1:10" ht="15.75">
      <c r="A1242" s="144"/>
      <c r="B1242" s="144"/>
      <c r="C1242" s="144"/>
      <c r="D1242" s="144"/>
      <c r="E1242" s="144"/>
      <c r="F1242" s="144"/>
      <c r="G1242" s="144" t="s">
        <v>1404</v>
      </c>
      <c r="H1242" s="158">
        <v>31.2</v>
      </c>
      <c r="I1242" s="144" t="s">
        <v>1405</v>
      </c>
      <c r="J1242" s="159">
        <v>491.08</v>
      </c>
    </row>
    <row r="1243" spans="1:10" ht="15.75">
      <c r="A1243" s="147"/>
      <c r="B1243" s="147"/>
      <c r="C1243" s="147"/>
      <c r="D1243" s="147"/>
      <c r="E1243" s="147"/>
      <c r="F1243" s="147"/>
      <c r="G1243" s="147"/>
      <c r="H1243" s="147"/>
      <c r="I1243" s="147"/>
      <c r="J1243" s="147"/>
    </row>
    <row r="1244" spans="1:10" ht="15.75" customHeight="1">
      <c r="A1244" s="144" t="s">
        <v>364</v>
      </c>
      <c r="B1244" s="144" t="s">
        <v>165</v>
      </c>
      <c r="C1244" s="144" t="s">
        <v>1367</v>
      </c>
      <c r="D1244" s="144" t="s">
        <v>1368</v>
      </c>
      <c r="E1244" s="271" t="s">
        <v>1369</v>
      </c>
      <c r="F1244" s="271"/>
      <c r="G1244" s="144" t="s">
        <v>1370</v>
      </c>
      <c r="H1244" s="144" t="s">
        <v>1371</v>
      </c>
      <c r="I1244" s="144" t="s">
        <v>1372</v>
      </c>
      <c r="J1244" s="144" t="s">
        <v>1373</v>
      </c>
    </row>
    <row r="1245" spans="1:10" ht="31.5" customHeight="1">
      <c r="A1245" s="147" t="s">
        <v>1374</v>
      </c>
      <c r="B1245" s="147" t="s">
        <v>242</v>
      </c>
      <c r="C1245" s="147" t="s">
        <v>177</v>
      </c>
      <c r="D1245" s="147" t="s">
        <v>244</v>
      </c>
      <c r="E1245" s="273" t="s">
        <v>1438</v>
      </c>
      <c r="F1245" s="273"/>
      <c r="G1245" s="147" t="s">
        <v>232</v>
      </c>
      <c r="H1245" s="148">
        <v>1</v>
      </c>
      <c r="I1245" s="149">
        <v>11.9</v>
      </c>
      <c r="J1245" s="149">
        <v>11.9</v>
      </c>
    </row>
    <row r="1246" spans="1:10" ht="45" customHeight="1">
      <c r="A1246" s="150" t="s">
        <v>1376</v>
      </c>
      <c r="B1246" s="150" t="s">
        <v>1697</v>
      </c>
      <c r="C1246" s="150" t="s">
        <v>177</v>
      </c>
      <c r="D1246" s="150" t="s">
        <v>1698</v>
      </c>
      <c r="E1246" s="274" t="s">
        <v>1438</v>
      </c>
      <c r="F1246" s="274"/>
      <c r="G1246" s="150" t="s">
        <v>232</v>
      </c>
      <c r="H1246" s="151">
        <v>1</v>
      </c>
      <c r="I1246" s="152">
        <v>10.130000000000001</v>
      </c>
      <c r="J1246" s="152">
        <v>10.130000000000001</v>
      </c>
    </row>
    <row r="1247" spans="1:10" ht="45" customHeight="1">
      <c r="A1247" s="150" t="s">
        <v>1376</v>
      </c>
      <c r="B1247" s="150" t="s">
        <v>1683</v>
      </c>
      <c r="C1247" s="150" t="s">
        <v>177</v>
      </c>
      <c r="D1247" s="150" t="s">
        <v>1684</v>
      </c>
      <c r="E1247" s="274" t="s">
        <v>1375</v>
      </c>
      <c r="F1247" s="274"/>
      <c r="G1247" s="150" t="s">
        <v>180</v>
      </c>
      <c r="H1247" s="151">
        <v>1.6E-2</v>
      </c>
      <c r="I1247" s="152">
        <v>16.03</v>
      </c>
      <c r="J1247" s="152">
        <v>0.25</v>
      </c>
    </row>
    <row r="1248" spans="1:10" ht="45" customHeight="1">
      <c r="A1248" s="150" t="s">
        <v>1376</v>
      </c>
      <c r="B1248" s="150" t="s">
        <v>1685</v>
      </c>
      <c r="C1248" s="150" t="s">
        <v>177</v>
      </c>
      <c r="D1248" s="150" t="s">
        <v>1686</v>
      </c>
      <c r="E1248" s="274" t="s">
        <v>1375</v>
      </c>
      <c r="F1248" s="274"/>
      <c r="G1248" s="150" t="s">
        <v>180</v>
      </c>
      <c r="H1248" s="151">
        <v>4.9500000000000002E-2</v>
      </c>
      <c r="I1248" s="152">
        <v>19.86</v>
      </c>
      <c r="J1248" s="152">
        <v>0.98</v>
      </c>
    </row>
    <row r="1249" spans="1:10" ht="30" customHeight="1">
      <c r="A1249" s="153" t="s">
        <v>1379</v>
      </c>
      <c r="B1249" s="153" t="s">
        <v>1687</v>
      </c>
      <c r="C1249" s="153" t="s">
        <v>177</v>
      </c>
      <c r="D1249" s="153" t="s">
        <v>1688</v>
      </c>
      <c r="E1249" s="275" t="s">
        <v>1482</v>
      </c>
      <c r="F1249" s="275"/>
      <c r="G1249" s="153" t="s">
        <v>232</v>
      </c>
      <c r="H1249" s="154">
        <v>2.5000000000000001E-2</v>
      </c>
      <c r="I1249" s="155">
        <v>20.010000000000002</v>
      </c>
      <c r="J1249" s="155">
        <v>0.5</v>
      </c>
    </row>
    <row r="1250" spans="1:10" ht="30" customHeight="1">
      <c r="A1250" s="153" t="s">
        <v>1379</v>
      </c>
      <c r="B1250" s="153" t="s">
        <v>1689</v>
      </c>
      <c r="C1250" s="153" t="s">
        <v>177</v>
      </c>
      <c r="D1250" s="153" t="s">
        <v>1690</v>
      </c>
      <c r="E1250" s="275" t="s">
        <v>1482</v>
      </c>
      <c r="F1250" s="275"/>
      <c r="G1250" s="153" t="s">
        <v>185</v>
      </c>
      <c r="H1250" s="154">
        <v>0.19750000000000001</v>
      </c>
      <c r="I1250" s="155">
        <v>0.22</v>
      </c>
      <c r="J1250" s="155">
        <v>0.04</v>
      </c>
    </row>
    <row r="1251" spans="1:10">
      <c r="A1251" s="156"/>
      <c r="B1251" s="156"/>
      <c r="C1251" s="156"/>
      <c r="D1251" s="156"/>
      <c r="E1251" s="156" t="s">
        <v>1399</v>
      </c>
      <c r="F1251" s="157">
        <v>0.96</v>
      </c>
      <c r="G1251" s="156" t="s">
        <v>1400</v>
      </c>
      <c r="H1251" s="157">
        <v>0</v>
      </c>
      <c r="I1251" s="156" t="s">
        <v>1401</v>
      </c>
      <c r="J1251" s="157">
        <v>0.96</v>
      </c>
    </row>
    <row r="1252" spans="1:10" ht="30" customHeight="1">
      <c r="A1252" s="156"/>
      <c r="B1252" s="156"/>
      <c r="C1252" s="156"/>
      <c r="D1252" s="156"/>
      <c r="E1252" s="156" t="s">
        <v>1402</v>
      </c>
      <c r="F1252" s="157">
        <v>3.13</v>
      </c>
      <c r="G1252" s="156"/>
      <c r="H1252" s="276" t="s">
        <v>1403</v>
      </c>
      <c r="I1252" s="276"/>
      <c r="J1252" s="157">
        <v>15.03</v>
      </c>
    </row>
    <row r="1253" spans="1:10" ht="15.75">
      <c r="A1253" s="144"/>
      <c r="B1253" s="144"/>
      <c r="C1253" s="144"/>
      <c r="D1253" s="144"/>
      <c r="E1253" s="144"/>
      <c r="F1253" s="144"/>
      <c r="G1253" s="144" t="s">
        <v>1404</v>
      </c>
      <c r="H1253" s="158">
        <v>231.9</v>
      </c>
      <c r="I1253" s="144" t="s">
        <v>1405</v>
      </c>
      <c r="J1253" s="159">
        <v>3485.45</v>
      </c>
    </row>
    <row r="1254" spans="1:10" ht="15.75">
      <c r="A1254" s="147"/>
      <c r="B1254" s="147"/>
      <c r="C1254" s="147"/>
      <c r="D1254" s="147"/>
      <c r="E1254" s="147"/>
      <c r="F1254" s="147"/>
      <c r="G1254" s="147"/>
      <c r="H1254" s="147"/>
      <c r="I1254" s="147"/>
      <c r="J1254" s="147"/>
    </row>
    <row r="1255" spans="1:10" ht="15.75" customHeight="1">
      <c r="A1255" s="144" t="s">
        <v>365</v>
      </c>
      <c r="B1255" s="144" t="s">
        <v>165</v>
      </c>
      <c r="C1255" s="144" t="s">
        <v>1367</v>
      </c>
      <c r="D1255" s="144" t="s">
        <v>1368</v>
      </c>
      <c r="E1255" s="271" t="s">
        <v>1369</v>
      </c>
      <c r="F1255" s="271"/>
      <c r="G1255" s="144" t="s">
        <v>1370</v>
      </c>
      <c r="H1255" s="144" t="s">
        <v>1371</v>
      </c>
      <c r="I1255" s="144" t="s">
        <v>1372</v>
      </c>
      <c r="J1255" s="144" t="s">
        <v>1373</v>
      </c>
    </row>
    <row r="1256" spans="1:10" ht="31.5" customHeight="1">
      <c r="A1256" s="147" t="s">
        <v>1374</v>
      </c>
      <c r="B1256" s="147" t="s">
        <v>245</v>
      </c>
      <c r="C1256" s="147" t="s">
        <v>177</v>
      </c>
      <c r="D1256" s="147" t="s">
        <v>247</v>
      </c>
      <c r="E1256" s="273" t="s">
        <v>1438</v>
      </c>
      <c r="F1256" s="273"/>
      <c r="G1256" s="147" t="s">
        <v>232</v>
      </c>
      <c r="H1256" s="148">
        <v>1</v>
      </c>
      <c r="I1256" s="149">
        <v>18.09</v>
      </c>
      <c r="J1256" s="149">
        <v>18.09</v>
      </c>
    </row>
    <row r="1257" spans="1:10" ht="45" customHeight="1">
      <c r="A1257" s="150" t="s">
        <v>1376</v>
      </c>
      <c r="B1257" s="150" t="s">
        <v>1699</v>
      </c>
      <c r="C1257" s="150" t="s">
        <v>177</v>
      </c>
      <c r="D1257" s="150" t="s">
        <v>1700</v>
      </c>
      <c r="E1257" s="274" t="s">
        <v>1438</v>
      </c>
      <c r="F1257" s="274"/>
      <c r="G1257" s="150" t="s">
        <v>232</v>
      </c>
      <c r="H1257" s="151">
        <v>1</v>
      </c>
      <c r="I1257" s="152">
        <v>12.29</v>
      </c>
      <c r="J1257" s="152">
        <v>12.29</v>
      </c>
    </row>
    <row r="1258" spans="1:10" ht="45" customHeight="1">
      <c r="A1258" s="150" t="s">
        <v>1376</v>
      </c>
      <c r="B1258" s="150" t="s">
        <v>1683</v>
      </c>
      <c r="C1258" s="150" t="s">
        <v>177</v>
      </c>
      <c r="D1258" s="150" t="s">
        <v>1684</v>
      </c>
      <c r="E1258" s="274" t="s">
        <v>1375</v>
      </c>
      <c r="F1258" s="274"/>
      <c r="G1258" s="150" t="s">
        <v>180</v>
      </c>
      <c r="H1258" s="151">
        <v>6.3500000000000001E-2</v>
      </c>
      <c r="I1258" s="152">
        <v>16.03</v>
      </c>
      <c r="J1258" s="152">
        <v>1.01</v>
      </c>
    </row>
    <row r="1259" spans="1:10" ht="45" customHeight="1">
      <c r="A1259" s="150" t="s">
        <v>1376</v>
      </c>
      <c r="B1259" s="150" t="s">
        <v>1685</v>
      </c>
      <c r="C1259" s="150" t="s">
        <v>177</v>
      </c>
      <c r="D1259" s="150" t="s">
        <v>1686</v>
      </c>
      <c r="E1259" s="274" t="s">
        <v>1375</v>
      </c>
      <c r="F1259" s="274"/>
      <c r="G1259" s="150" t="s">
        <v>180</v>
      </c>
      <c r="H1259" s="151">
        <v>0.19450000000000001</v>
      </c>
      <c r="I1259" s="152">
        <v>19.86</v>
      </c>
      <c r="J1259" s="152">
        <v>3.86</v>
      </c>
    </row>
    <row r="1260" spans="1:10" ht="30" customHeight="1">
      <c r="A1260" s="153" t="s">
        <v>1379</v>
      </c>
      <c r="B1260" s="153" t="s">
        <v>1687</v>
      </c>
      <c r="C1260" s="153" t="s">
        <v>177</v>
      </c>
      <c r="D1260" s="153" t="s">
        <v>1688</v>
      </c>
      <c r="E1260" s="275" t="s">
        <v>1482</v>
      </c>
      <c r="F1260" s="275"/>
      <c r="G1260" s="153" t="s">
        <v>232</v>
      </c>
      <c r="H1260" s="154">
        <v>2.5000000000000001E-2</v>
      </c>
      <c r="I1260" s="155">
        <v>20.010000000000002</v>
      </c>
      <c r="J1260" s="155">
        <v>0.5</v>
      </c>
    </row>
    <row r="1261" spans="1:10" ht="30" customHeight="1">
      <c r="A1261" s="153" t="s">
        <v>1379</v>
      </c>
      <c r="B1261" s="153" t="s">
        <v>1689</v>
      </c>
      <c r="C1261" s="153" t="s">
        <v>177</v>
      </c>
      <c r="D1261" s="153" t="s">
        <v>1690</v>
      </c>
      <c r="E1261" s="275" t="s">
        <v>1482</v>
      </c>
      <c r="F1261" s="275"/>
      <c r="G1261" s="153" t="s">
        <v>185</v>
      </c>
      <c r="H1261" s="154">
        <v>1.9664999999999999</v>
      </c>
      <c r="I1261" s="155">
        <v>0.22</v>
      </c>
      <c r="J1261" s="155">
        <v>0.43</v>
      </c>
    </row>
    <row r="1262" spans="1:10">
      <c r="A1262" s="156"/>
      <c r="B1262" s="156"/>
      <c r="C1262" s="156"/>
      <c r="D1262" s="156"/>
      <c r="E1262" s="156" t="s">
        <v>1399</v>
      </c>
      <c r="F1262" s="157">
        <v>4.87</v>
      </c>
      <c r="G1262" s="156" t="s">
        <v>1400</v>
      </c>
      <c r="H1262" s="157">
        <v>0</v>
      </c>
      <c r="I1262" s="156" t="s">
        <v>1401</v>
      </c>
      <c r="J1262" s="157">
        <v>4.87</v>
      </c>
    </row>
    <row r="1263" spans="1:10" ht="30" customHeight="1">
      <c r="A1263" s="156"/>
      <c r="B1263" s="156"/>
      <c r="C1263" s="156"/>
      <c r="D1263" s="156"/>
      <c r="E1263" s="156" t="s">
        <v>1402</v>
      </c>
      <c r="F1263" s="157">
        <v>4.7699999999999996</v>
      </c>
      <c r="G1263" s="156"/>
      <c r="H1263" s="276" t="s">
        <v>1403</v>
      </c>
      <c r="I1263" s="276"/>
      <c r="J1263" s="157">
        <v>22.86</v>
      </c>
    </row>
    <row r="1264" spans="1:10" ht="15.75">
      <c r="A1264" s="144"/>
      <c r="B1264" s="144"/>
      <c r="C1264" s="144"/>
      <c r="D1264" s="144"/>
      <c r="E1264" s="144"/>
      <c r="F1264" s="144"/>
      <c r="G1264" s="144" t="s">
        <v>1404</v>
      </c>
      <c r="H1264" s="158">
        <v>627.20000000000005</v>
      </c>
      <c r="I1264" s="144" t="s">
        <v>1405</v>
      </c>
      <c r="J1264" s="159">
        <v>14337.79</v>
      </c>
    </row>
    <row r="1265" spans="1:10" ht="15.75">
      <c r="A1265" s="147"/>
      <c r="B1265" s="147"/>
      <c r="C1265" s="147"/>
      <c r="D1265" s="147"/>
      <c r="E1265" s="147"/>
      <c r="F1265" s="147"/>
      <c r="G1265" s="147"/>
      <c r="H1265" s="147"/>
      <c r="I1265" s="147"/>
      <c r="J1265" s="147"/>
    </row>
    <row r="1266" spans="1:10" ht="15.75" customHeight="1">
      <c r="A1266" s="144" t="s">
        <v>367</v>
      </c>
      <c r="B1266" s="144" t="s">
        <v>165</v>
      </c>
      <c r="C1266" s="144" t="s">
        <v>1367</v>
      </c>
      <c r="D1266" s="144" t="s">
        <v>1368</v>
      </c>
      <c r="E1266" s="271" t="s">
        <v>1369</v>
      </c>
      <c r="F1266" s="271"/>
      <c r="G1266" s="144" t="s">
        <v>1370</v>
      </c>
      <c r="H1266" s="144" t="s">
        <v>1371</v>
      </c>
      <c r="I1266" s="144" t="s">
        <v>1372</v>
      </c>
      <c r="J1266" s="144" t="s">
        <v>1373</v>
      </c>
    </row>
    <row r="1267" spans="1:10" ht="63" customHeight="1">
      <c r="A1267" s="147" t="s">
        <v>1374</v>
      </c>
      <c r="B1267" s="147" t="s">
        <v>366</v>
      </c>
      <c r="C1267" s="147" t="s">
        <v>177</v>
      </c>
      <c r="D1267" s="147" t="s">
        <v>368</v>
      </c>
      <c r="E1267" s="273" t="s">
        <v>1438</v>
      </c>
      <c r="F1267" s="273"/>
      <c r="G1267" s="147" t="s">
        <v>211</v>
      </c>
      <c r="H1267" s="148">
        <v>1</v>
      </c>
      <c r="I1267" s="149">
        <v>750.76</v>
      </c>
      <c r="J1267" s="149">
        <v>750.76</v>
      </c>
    </row>
    <row r="1268" spans="1:10" ht="45" customHeight="1">
      <c r="A1268" s="150" t="s">
        <v>1376</v>
      </c>
      <c r="B1268" s="150" t="s">
        <v>1701</v>
      </c>
      <c r="C1268" s="150" t="s">
        <v>177</v>
      </c>
      <c r="D1268" s="150" t="s">
        <v>1702</v>
      </c>
      <c r="E1268" s="274" t="s">
        <v>1606</v>
      </c>
      <c r="F1268" s="274"/>
      <c r="G1268" s="150" t="s">
        <v>1607</v>
      </c>
      <c r="H1268" s="151">
        <v>5.5E-2</v>
      </c>
      <c r="I1268" s="152">
        <v>1.37</v>
      </c>
      <c r="J1268" s="152">
        <v>7.0000000000000007E-2</v>
      </c>
    </row>
    <row r="1269" spans="1:10" ht="45" customHeight="1">
      <c r="A1269" s="150" t="s">
        <v>1376</v>
      </c>
      <c r="B1269" s="150" t="s">
        <v>1703</v>
      </c>
      <c r="C1269" s="150" t="s">
        <v>177</v>
      </c>
      <c r="D1269" s="150" t="s">
        <v>1704</v>
      </c>
      <c r="E1269" s="274" t="s">
        <v>1606</v>
      </c>
      <c r="F1269" s="274"/>
      <c r="G1269" s="150" t="s">
        <v>1610</v>
      </c>
      <c r="H1269" s="151">
        <v>5.8000000000000003E-2</v>
      </c>
      <c r="I1269" s="152">
        <v>0.53</v>
      </c>
      <c r="J1269" s="152">
        <v>0.03</v>
      </c>
    </row>
    <row r="1270" spans="1:10" ht="45" customHeight="1">
      <c r="A1270" s="150" t="s">
        <v>1376</v>
      </c>
      <c r="B1270" s="150" t="s">
        <v>1628</v>
      </c>
      <c r="C1270" s="150" t="s">
        <v>177</v>
      </c>
      <c r="D1270" s="150" t="s">
        <v>1629</v>
      </c>
      <c r="E1270" s="274" t="s">
        <v>1375</v>
      </c>
      <c r="F1270" s="274"/>
      <c r="G1270" s="150" t="s">
        <v>180</v>
      </c>
      <c r="H1270" s="151">
        <v>0.505</v>
      </c>
      <c r="I1270" s="152">
        <v>16.02</v>
      </c>
      <c r="J1270" s="152">
        <v>8.09</v>
      </c>
    </row>
    <row r="1271" spans="1:10" ht="45" customHeight="1">
      <c r="A1271" s="150" t="s">
        <v>1376</v>
      </c>
      <c r="B1271" s="150" t="s">
        <v>1705</v>
      </c>
      <c r="C1271" s="150" t="s">
        <v>177</v>
      </c>
      <c r="D1271" s="150" t="s">
        <v>1706</v>
      </c>
      <c r="E1271" s="274" t="s">
        <v>1375</v>
      </c>
      <c r="F1271" s="274"/>
      <c r="G1271" s="150" t="s">
        <v>180</v>
      </c>
      <c r="H1271" s="151">
        <v>0.44900000000000001</v>
      </c>
      <c r="I1271" s="152">
        <v>19.98</v>
      </c>
      <c r="J1271" s="152">
        <v>8.9700000000000006</v>
      </c>
    </row>
    <row r="1272" spans="1:10" ht="45" customHeight="1">
      <c r="A1272" s="150" t="s">
        <v>1376</v>
      </c>
      <c r="B1272" s="150" t="s">
        <v>1478</v>
      </c>
      <c r="C1272" s="150" t="s">
        <v>177</v>
      </c>
      <c r="D1272" s="150" t="s">
        <v>1479</v>
      </c>
      <c r="E1272" s="274" t="s">
        <v>1375</v>
      </c>
      <c r="F1272" s="274"/>
      <c r="G1272" s="150" t="s">
        <v>180</v>
      </c>
      <c r="H1272" s="151">
        <v>0.112</v>
      </c>
      <c r="I1272" s="152">
        <v>19.739999999999998</v>
      </c>
      <c r="J1272" s="152">
        <v>2.21</v>
      </c>
    </row>
    <row r="1273" spans="1:10" ht="30" customHeight="1">
      <c r="A1273" s="153" t="s">
        <v>1379</v>
      </c>
      <c r="B1273" s="153" t="s">
        <v>1802</v>
      </c>
      <c r="C1273" s="153" t="s">
        <v>177</v>
      </c>
      <c r="D1273" s="153" t="s">
        <v>1803</v>
      </c>
      <c r="E1273" s="275" t="s">
        <v>1482</v>
      </c>
      <c r="F1273" s="275"/>
      <c r="G1273" s="153" t="s">
        <v>211</v>
      </c>
      <c r="H1273" s="154">
        <v>1.08</v>
      </c>
      <c r="I1273" s="155">
        <v>677.22</v>
      </c>
      <c r="J1273" s="155">
        <v>731.39</v>
      </c>
    </row>
    <row r="1274" spans="1:10">
      <c r="A1274" s="156"/>
      <c r="B1274" s="156"/>
      <c r="C1274" s="156"/>
      <c r="D1274" s="156"/>
      <c r="E1274" s="156" t="s">
        <v>1399</v>
      </c>
      <c r="F1274" s="157">
        <v>14.11</v>
      </c>
      <c r="G1274" s="156" t="s">
        <v>1400</v>
      </c>
      <c r="H1274" s="157">
        <v>0</v>
      </c>
      <c r="I1274" s="156" t="s">
        <v>1401</v>
      </c>
      <c r="J1274" s="157">
        <v>14.11</v>
      </c>
    </row>
    <row r="1275" spans="1:10" ht="30" customHeight="1">
      <c r="A1275" s="156"/>
      <c r="B1275" s="156"/>
      <c r="C1275" s="156"/>
      <c r="D1275" s="156"/>
      <c r="E1275" s="156" t="s">
        <v>1402</v>
      </c>
      <c r="F1275" s="157">
        <v>197.97</v>
      </c>
      <c r="G1275" s="156"/>
      <c r="H1275" s="276" t="s">
        <v>1403</v>
      </c>
      <c r="I1275" s="276"/>
      <c r="J1275" s="157">
        <v>948.73</v>
      </c>
    </row>
    <row r="1276" spans="1:10" ht="15.75">
      <c r="A1276" s="144"/>
      <c r="B1276" s="144"/>
      <c r="C1276" s="144"/>
      <c r="D1276" s="144"/>
      <c r="E1276" s="144"/>
      <c r="F1276" s="144"/>
      <c r="G1276" s="144" t="s">
        <v>1404</v>
      </c>
      <c r="H1276" s="158">
        <v>38.119999999999997</v>
      </c>
      <c r="I1276" s="144" t="s">
        <v>1405</v>
      </c>
      <c r="J1276" s="159">
        <v>36165.58</v>
      </c>
    </row>
    <row r="1277" spans="1:10" ht="15.75">
      <c r="A1277" s="147"/>
      <c r="B1277" s="147"/>
      <c r="C1277" s="147"/>
      <c r="D1277" s="147"/>
      <c r="E1277" s="147"/>
      <c r="F1277" s="147"/>
      <c r="G1277" s="147"/>
      <c r="H1277" s="147"/>
      <c r="I1277" s="147"/>
      <c r="J1277" s="147"/>
    </row>
    <row r="1278" spans="1:10" ht="15.75" customHeight="1">
      <c r="A1278" s="144" t="s">
        <v>370</v>
      </c>
      <c r="B1278" s="144" t="s">
        <v>165</v>
      </c>
      <c r="C1278" s="144" t="s">
        <v>1367</v>
      </c>
      <c r="D1278" s="144" t="s">
        <v>1368</v>
      </c>
      <c r="E1278" s="271" t="s">
        <v>1369</v>
      </c>
      <c r="F1278" s="271"/>
      <c r="G1278" s="144" t="s">
        <v>1370</v>
      </c>
      <c r="H1278" s="144" t="s">
        <v>1371</v>
      </c>
      <c r="I1278" s="144" t="s">
        <v>1372</v>
      </c>
      <c r="J1278" s="144" t="s">
        <v>1373</v>
      </c>
    </row>
    <row r="1279" spans="1:10" ht="47.25" customHeight="1">
      <c r="A1279" s="147" t="s">
        <v>1374</v>
      </c>
      <c r="B1279" s="147" t="s">
        <v>369</v>
      </c>
      <c r="C1279" s="147" t="s">
        <v>177</v>
      </c>
      <c r="D1279" s="147" t="s">
        <v>371</v>
      </c>
      <c r="E1279" s="273" t="s">
        <v>1438</v>
      </c>
      <c r="F1279" s="273"/>
      <c r="G1279" s="147" t="s">
        <v>211</v>
      </c>
      <c r="H1279" s="148">
        <v>1</v>
      </c>
      <c r="I1279" s="149">
        <v>630.09</v>
      </c>
      <c r="J1279" s="149">
        <v>630.09</v>
      </c>
    </row>
    <row r="1280" spans="1:10" ht="45" customHeight="1">
      <c r="A1280" s="150" t="s">
        <v>1376</v>
      </c>
      <c r="B1280" s="150" t="s">
        <v>1808</v>
      </c>
      <c r="C1280" s="150" t="s">
        <v>177</v>
      </c>
      <c r="D1280" s="150" t="s">
        <v>1809</v>
      </c>
      <c r="E1280" s="274" t="s">
        <v>1606</v>
      </c>
      <c r="F1280" s="274"/>
      <c r="G1280" s="150" t="s">
        <v>1607</v>
      </c>
      <c r="H1280" s="151">
        <v>0.80559999999999998</v>
      </c>
      <c r="I1280" s="152">
        <v>1.88</v>
      </c>
      <c r="J1280" s="152">
        <v>1.51</v>
      </c>
    </row>
    <row r="1281" spans="1:10" ht="45" customHeight="1">
      <c r="A1281" s="150" t="s">
        <v>1376</v>
      </c>
      <c r="B1281" s="150" t="s">
        <v>1810</v>
      </c>
      <c r="C1281" s="150" t="s">
        <v>177</v>
      </c>
      <c r="D1281" s="150" t="s">
        <v>1811</v>
      </c>
      <c r="E1281" s="274" t="s">
        <v>1606</v>
      </c>
      <c r="F1281" s="274"/>
      <c r="G1281" s="150" t="s">
        <v>1610</v>
      </c>
      <c r="H1281" s="151">
        <v>0.75960000000000005</v>
      </c>
      <c r="I1281" s="152">
        <v>0.38</v>
      </c>
      <c r="J1281" s="152">
        <v>0.28000000000000003</v>
      </c>
    </row>
    <row r="1282" spans="1:10" ht="45" customHeight="1">
      <c r="A1282" s="150" t="s">
        <v>1376</v>
      </c>
      <c r="B1282" s="150" t="s">
        <v>1628</v>
      </c>
      <c r="C1282" s="150" t="s">
        <v>177</v>
      </c>
      <c r="D1282" s="150" t="s">
        <v>1629</v>
      </c>
      <c r="E1282" s="274" t="s">
        <v>1375</v>
      </c>
      <c r="F1282" s="274"/>
      <c r="G1282" s="150" t="s">
        <v>180</v>
      </c>
      <c r="H1282" s="151">
        <v>2.4857999999999998</v>
      </c>
      <c r="I1282" s="152">
        <v>16.02</v>
      </c>
      <c r="J1282" s="152">
        <v>39.82</v>
      </c>
    </row>
    <row r="1283" spans="1:10" ht="45" customHeight="1">
      <c r="A1283" s="150" t="s">
        <v>1376</v>
      </c>
      <c r="B1283" s="150" t="s">
        <v>1812</v>
      </c>
      <c r="C1283" s="150" t="s">
        <v>177</v>
      </c>
      <c r="D1283" s="150" t="s">
        <v>1813</v>
      </c>
      <c r="E1283" s="274" t="s">
        <v>1375</v>
      </c>
      <c r="F1283" s="274"/>
      <c r="G1283" s="150" t="s">
        <v>180</v>
      </c>
      <c r="H1283" s="151">
        <v>1.5651999999999999</v>
      </c>
      <c r="I1283" s="152">
        <v>14.51</v>
      </c>
      <c r="J1283" s="152">
        <v>22.71</v>
      </c>
    </row>
    <row r="1284" spans="1:10" ht="30" customHeight="1">
      <c r="A1284" s="153" t="s">
        <v>1379</v>
      </c>
      <c r="B1284" s="153" t="s">
        <v>1814</v>
      </c>
      <c r="C1284" s="153" t="s">
        <v>177</v>
      </c>
      <c r="D1284" s="153" t="s">
        <v>1815</v>
      </c>
      <c r="E1284" s="275" t="s">
        <v>1482</v>
      </c>
      <c r="F1284" s="275"/>
      <c r="G1284" s="153" t="s">
        <v>211</v>
      </c>
      <c r="H1284" s="154">
        <v>0.69169999999999998</v>
      </c>
      <c r="I1284" s="155">
        <v>105.05</v>
      </c>
      <c r="J1284" s="155">
        <v>72.66</v>
      </c>
    </row>
    <row r="1285" spans="1:10" ht="15" customHeight="1">
      <c r="A1285" s="153" t="s">
        <v>1379</v>
      </c>
      <c r="B1285" s="153" t="s">
        <v>1816</v>
      </c>
      <c r="C1285" s="153" t="s">
        <v>177</v>
      </c>
      <c r="D1285" s="153" t="s">
        <v>1817</v>
      </c>
      <c r="E1285" s="275" t="s">
        <v>1482</v>
      </c>
      <c r="F1285" s="275"/>
      <c r="G1285" s="153" t="s">
        <v>232</v>
      </c>
      <c r="H1285" s="154">
        <v>420.06189999999998</v>
      </c>
      <c r="I1285" s="155">
        <v>0.78</v>
      </c>
      <c r="J1285" s="155">
        <v>327.64</v>
      </c>
    </row>
    <row r="1286" spans="1:10" ht="30" customHeight="1">
      <c r="A1286" s="153" t="s">
        <v>1379</v>
      </c>
      <c r="B1286" s="153" t="s">
        <v>1818</v>
      </c>
      <c r="C1286" s="153" t="s">
        <v>177</v>
      </c>
      <c r="D1286" s="153" t="s">
        <v>1819</v>
      </c>
      <c r="E1286" s="275" t="s">
        <v>1482</v>
      </c>
      <c r="F1286" s="275"/>
      <c r="G1286" s="153" t="s">
        <v>211</v>
      </c>
      <c r="H1286" s="154">
        <v>0.59640000000000004</v>
      </c>
      <c r="I1286" s="155">
        <v>277.45999999999998</v>
      </c>
      <c r="J1286" s="155">
        <v>165.47</v>
      </c>
    </row>
    <row r="1287" spans="1:10">
      <c r="A1287" s="156"/>
      <c r="B1287" s="156"/>
      <c r="C1287" s="156"/>
      <c r="D1287" s="156"/>
      <c r="E1287" s="156" t="s">
        <v>1399</v>
      </c>
      <c r="F1287" s="157">
        <v>44.64</v>
      </c>
      <c r="G1287" s="156" t="s">
        <v>1400</v>
      </c>
      <c r="H1287" s="157">
        <v>0</v>
      </c>
      <c r="I1287" s="156" t="s">
        <v>1401</v>
      </c>
      <c r="J1287" s="157">
        <v>44.64</v>
      </c>
    </row>
    <row r="1288" spans="1:10" ht="30" customHeight="1">
      <c r="A1288" s="156"/>
      <c r="B1288" s="156"/>
      <c r="C1288" s="156"/>
      <c r="D1288" s="156"/>
      <c r="E1288" s="156" t="s">
        <v>1402</v>
      </c>
      <c r="F1288" s="157">
        <v>166.15</v>
      </c>
      <c r="G1288" s="156"/>
      <c r="H1288" s="276" t="s">
        <v>1403</v>
      </c>
      <c r="I1288" s="276"/>
      <c r="J1288" s="157">
        <v>796.24</v>
      </c>
    </row>
    <row r="1289" spans="1:10" ht="15.75">
      <c r="A1289" s="144"/>
      <c r="B1289" s="144"/>
      <c r="C1289" s="144"/>
      <c r="D1289" s="144"/>
      <c r="E1289" s="144"/>
      <c r="F1289" s="144"/>
      <c r="G1289" s="144" t="s">
        <v>1404</v>
      </c>
      <c r="H1289" s="158">
        <v>8.81</v>
      </c>
      <c r="I1289" s="144" t="s">
        <v>1405</v>
      </c>
      <c r="J1289" s="159">
        <v>7014.87</v>
      </c>
    </row>
    <row r="1290" spans="1:10" ht="15.75">
      <c r="A1290" s="147"/>
      <c r="B1290" s="147"/>
      <c r="C1290" s="147"/>
      <c r="D1290" s="147"/>
      <c r="E1290" s="147"/>
      <c r="F1290" s="147"/>
      <c r="G1290" s="147"/>
      <c r="H1290" s="147"/>
      <c r="I1290" s="147"/>
      <c r="J1290" s="147"/>
    </row>
    <row r="1291" spans="1:10" ht="15.75" customHeight="1">
      <c r="A1291" s="144" t="s">
        <v>373</v>
      </c>
      <c r="B1291" s="144" t="s">
        <v>165</v>
      </c>
      <c r="C1291" s="144" t="s">
        <v>1367</v>
      </c>
      <c r="D1291" s="144" t="s">
        <v>1368</v>
      </c>
      <c r="E1291" s="271" t="s">
        <v>1369</v>
      </c>
      <c r="F1291" s="271"/>
      <c r="G1291" s="144" t="s">
        <v>1370</v>
      </c>
      <c r="H1291" s="144" t="s">
        <v>1371</v>
      </c>
      <c r="I1291" s="144" t="s">
        <v>1372</v>
      </c>
      <c r="J1291" s="144" t="s">
        <v>1373</v>
      </c>
    </row>
    <row r="1292" spans="1:10" ht="47.25" customHeight="1">
      <c r="A1292" s="147" t="s">
        <v>1374</v>
      </c>
      <c r="B1292" s="147" t="s">
        <v>372</v>
      </c>
      <c r="C1292" s="147" t="s">
        <v>177</v>
      </c>
      <c r="D1292" s="147" t="s">
        <v>374</v>
      </c>
      <c r="E1292" s="273" t="s">
        <v>1438</v>
      </c>
      <c r="F1292" s="273"/>
      <c r="G1292" s="147" t="s">
        <v>189</v>
      </c>
      <c r="H1292" s="148">
        <v>1</v>
      </c>
      <c r="I1292" s="149">
        <v>82.2</v>
      </c>
      <c r="J1292" s="149">
        <v>82.2</v>
      </c>
    </row>
    <row r="1293" spans="1:10" ht="45" customHeight="1">
      <c r="A1293" s="150" t="s">
        <v>1376</v>
      </c>
      <c r="B1293" s="150" t="s">
        <v>1604</v>
      </c>
      <c r="C1293" s="150" t="s">
        <v>177</v>
      </c>
      <c r="D1293" s="150" t="s">
        <v>1605</v>
      </c>
      <c r="E1293" s="274" t="s">
        <v>1606</v>
      </c>
      <c r="F1293" s="274"/>
      <c r="G1293" s="150" t="s">
        <v>1607</v>
      </c>
      <c r="H1293" s="151">
        <v>1.4E-2</v>
      </c>
      <c r="I1293" s="152">
        <v>16.68</v>
      </c>
      <c r="J1293" s="152">
        <v>0.23</v>
      </c>
    </row>
    <row r="1294" spans="1:10" ht="45" customHeight="1">
      <c r="A1294" s="150" t="s">
        <v>1376</v>
      </c>
      <c r="B1294" s="150" t="s">
        <v>1608</v>
      </c>
      <c r="C1294" s="150" t="s">
        <v>177</v>
      </c>
      <c r="D1294" s="150" t="s">
        <v>1609</v>
      </c>
      <c r="E1294" s="274" t="s">
        <v>1606</v>
      </c>
      <c r="F1294" s="274"/>
      <c r="G1294" s="150" t="s">
        <v>1610</v>
      </c>
      <c r="H1294" s="151">
        <v>2.9000000000000001E-2</v>
      </c>
      <c r="I1294" s="152">
        <v>15.37</v>
      </c>
      <c r="J1294" s="152">
        <v>0.44</v>
      </c>
    </row>
    <row r="1295" spans="1:10" ht="45" customHeight="1">
      <c r="A1295" s="150" t="s">
        <v>1376</v>
      </c>
      <c r="B1295" s="150" t="s">
        <v>1613</v>
      </c>
      <c r="C1295" s="150" t="s">
        <v>177</v>
      </c>
      <c r="D1295" s="150" t="s">
        <v>1614</v>
      </c>
      <c r="E1295" s="274" t="s">
        <v>1375</v>
      </c>
      <c r="F1295" s="274"/>
      <c r="G1295" s="150" t="s">
        <v>180</v>
      </c>
      <c r="H1295" s="151">
        <v>0.72499999999999998</v>
      </c>
      <c r="I1295" s="152">
        <v>16.850000000000001</v>
      </c>
      <c r="J1295" s="152">
        <v>12.21</v>
      </c>
    </row>
    <row r="1296" spans="1:10" ht="45" customHeight="1">
      <c r="A1296" s="150" t="s">
        <v>1376</v>
      </c>
      <c r="B1296" s="150" t="s">
        <v>1478</v>
      </c>
      <c r="C1296" s="150" t="s">
        <v>177</v>
      </c>
      <c r="D1296" s="150" t="s">
        <v>1479</v>
      </c>
      <c r="E1296" s="274" t="s">
        <v>1375</v>
      </c>
      <c r="F1296" s="274"/>
      <c r="G1296" s="150" t="s">
        <v>180</v>
      </c>
      <c r="H1296" s="151">
        <v>1.7490000000000001</v>
      </c>
      <c r="I1296" s="152">
        <v>19.739999999999998</v>
      </c>
      <c r="J1296" s="152">
        <v>34.520000000000003</v>
      </c>
    </row>
    <row r="1297" spans="1:10" ht="30" customHeight="1">
      <c r="A1297" s="153" t="s">
        <v>1379</v>
      </c>
      <c r="B1297" s="153" t="s">
        <v>1709</v>
      </c>
      <c r="C1297" s="153" t="s">
        <v>177</v>
      </c>
      <c r="D1297" s="153" t="s">
        <v>1710</v>
      </c>
      <c r="E1297" s="275" t="s">
        <v>1482</v>
      </c>
      <c r="F1297" s="275"/>
      <c r="G1297" s="153" t="s">
        <v>189</v>
      </c>
      <c r="H1297" s="154">
        <v>0.315</v>
      </c>
      <c r="I1297" s="155">
        <v>65.25</v>
      </c>
      <c r="J1297" s="155">
        <v>20.55</v>
      </c>
    </row>
    <row r="1298" spans="1:10" ht="30" customHeight="1">
      <c r="A1298" s="153" t="s">
        <v>1379</v>
      </c>
      <c r="B1298" s="153" t="s">
        <v>1711</v>
      </c>
      <c r="C1298" s="153" t="s">
        <v>177</v>
      </c>
      <c r="D1298" s="153" t="s">
        <v>1712</v>
      </c>
      <c r="E1298" s="275" t="s">
        <v>1482</v>
      </c>
      <c r="F1298" s="275"/>
      <c r="G1298" s="153" t="s">
        <v>1662</v>
      </c>
      <c r="H1298" s="154">
        <v>0.01</v>
      </c>
      <c r="I1298" s="155">
        <v>5.24</v>
      </c>
      <c r="J1298" s="155">
        <v>0.05</v>
      </c>
    </row>
    <row r="1299" spans="1:10" ht="15" customHeight="1">
      <c r="A1299" s="153" t="s">
        <v>1379</v>
      </c>
      <c r="B1299" s="153" t="s">
        <v>1713</v>
      </c>
      <c r="C1299" s="153" t="s">
        <v>177</v>
      </c>
      <c r="D1299" s="153" t="s">
        <v>1714</v>
      </c>
      <c r="E1299" s="275" t="s">
        <v>1482</v>
      </c>
      <c r="F1299" s="275"/>
      <c r="G1299" s="153" t="s">
        <v>232</v>
      </c>
      <c r="H1299" s="154">
        <v>4.0000000000000001E-3</v>
      </c>
      <c r="I1299" s="155">
        <v>28.33</v>
      </c>
      <c r="J1299" s="155">
        <v>0.11</v>
      </c>
    </row>
    <row r="1300" spans="1:10" ht="15" customHeight="1">
      <c r="A1300" s="153" t="s">
        <v>1379</v>
      </c>
      <c r="B1300" s="153" t="s">
        <v>1715</v>
      </c>
      <c r="C1300" s="153" t="s">
        <v>177</v>
      </c>
      <c r="D1300" s="153" t="s">
        <v>1716</v>
      </c>
      <c r="E1300" s="275" t="s">
        <v>1482</v>
      </c>
      <c r="F1300" s="275"/>
      <c r="G1300" s="153" t="s">
        <v>232</v>
      </c>
      <c r="H1300" s="154">
        <v>0.01</v>
      </c>
      <c r="I1300" s="155">
        <v>31.58</v>
      </c>
      <c r="J1300" s="155">
        <v>0.31</v>
      </c>
    </row>
    <row r="1301" spans="1:10" ht="15" customHeight="1">
      <c r="A1301" s="153" t="s">
        <v>1379</v>
      </c>
      <c r="B1301" s="153" t="s">
        <v>1717</v>
      </c>
      <c r="C1301" s="153" t="s">
        <v>177</v>
      </c>
      <c r="D1301" s="153" t="s">
        <v>1718</v>
      </c>
      <c r="E1301" s="275" t="s">
        <v>1482</v>
      </c>
      <c r="F1301" s="275"/>
      <c r="G1301" s="153" t="s">
        <v>232</v>
      </c>
      <c r="H1301" s="154">
        <v>1.9E-2</v>
      </c>
      <c r="I1301" s="155">
        <v>26.08</v>
      </c>
      <c r="J1301" s="155">
        <v>0.49</v>
      </c>
    </row>
    <row r="1302" spans="1:10" ht="30" customHeight="1">
      <c r="A1302" s="153" t="s">
        <v>1379</v>
      </c>
      <c r="B1302" s="153" t="s">
        <v>1721</v>
      </c>
      <c r="C1302" s="153" t="s">
        <v>177</v>
      </c>
      <c r="D1302" s="153" t="s">
        <v>1722</v>
      </c>
      <c r="E1302" s="275" t="s">
        <v>1482</v>
      </c>
      <c r="F1302" s="275"/>
      <c r="G1302" s="153" t="s">
        <v>222</v>
      </c>
      <c r="H1302" s="154">
        <v>1.218</v>
      </c>
      <c r="I1302" s="155">
        <v>9.0399999999999991</v>
      </c>
      <c r="J1302" s="155">
        <v>11.01</v>
      </c>
    </row>
    <row r="1303" spans="1:10" ht="15" customHeight="1">
      <c r="A1303" s="153" t="s">
        <v>1379</v>
      </c>
      <c r="B1303" s="153" t="s">
        <v>1723</v>
      </c>
      <c r="C1303" s="153" t="s">
        <v>177</v>
      </c>
      <c r="D1303" s="153" t="s">
        <v>1724</v>
      </c>
      <c r="E1303" s="275" t="s">
        <v>1482</v>
      </c>
      <c r="F1303" s="275"/>
      <c r="G1303" s="153" t="s">
        <v>222</v>
      </c>
      <c r="H1303" s="154">
        <v>0.72199999999999998</v>
      </c>
      <c r="I1303" s="155">
        <v>3.16</v>
      </c>
      <c r="J1303" s="155">
        <v>2.2799999999999998</v>
      </c>
    </row>
    <row r="1304" spans="1:10">
      <c r="A1304" s="156"/>
      <c r="B1304" s="156"/>
      <c r="C1304" s="156"/>
      <c r="D1304" s="156"/>
      <c r="E1304" s="156" t="s">
        <v>1399</v>
      </c>
      <c r="F1304" s="157">
        <v>35.39</v>
      </c>
      <c r="G1304" s="156" t="s">
        <v>1400</v>
      </c>
      <c r="H1304" s="157">
        <v>0</v>
      </c>
      <c r="I1304" s="156" t="s">
        <v>1401</v>
      </c>
      <c r="J1304" s="157">
        <v>35.39</v>
      </c>
    </row>
    <row r="1305" spans="1:10" ht="30" customHeight="1">
      <c r="A1305" s="156"/>
      <c r="B1305" s="156"/>
      <c r="C1305" s="156"/>
      <c r="D1305" s="156"/>
      <c r="E1305" s="156" t="s">
        <v>1402</v>
      </c>
      <c r="F1305" s="157">
        <v>21.67</v>
      </c>
      <c r="G1305" s="156"/>
      <c r="H1305" s="276" t="s">
        <v>1403</v>
      </c>
      <c r="I1305" s="276"/>
      <c r="J1305" s="157">
        <v>103.87</v>
      </c>
    </row>
    <row r="1306" spans="1:10" ht="15.75">
      <c r="A1306" s="144"/>
      <c r="B1306" s="144"/>
      <c r="C1306" s="144"/>
      <c r="D1306" s="144"/>
      <c r="E1306" s="144"/>
      <c r="F1306" s="144"/>
      <c r="G1306" s="144" t="s">
        <v>1404</v>
      </c>
      <c r="H1306" s="158">
        <v>76.900000000000006</v>
      </c>
      <c r="I1306" s="144" t="s">
        <v>1405</v>
      </c>
      <c r="J1306" s="159">
        <v>7987.6</v>
      </c>
    </row>
    <row r="1307" spans="1:10" ht="15.75">
      <c r="A1307" s="147"/>
      <c r="B1307" s="147"/>
      <c r="C1307" s="147"/>
      <c r="D1307" s="147"/>
      <c r="E1307" s="147"/>
      <c r="F1307" s="147"/>
      <c r="G1307" s="147"/>
      <c r="H1307" s="147"/>
      <c r="I1307" s="147"/>
      <c r="J1307" s="147"/>
    </row>
    <row r="1308" spans="1:10" ht="15.75">
      <c r="A1308" s="145" t="s">
        <v>51</v>
      </c>
      <c r="B1308" s="145"/>
      <c r="C1308" s="145"/>
      <c r="D1308" s="145" t="s">
        <v>52</v>
      </c>
      <c r="E1308" s="145"/>
      <c r="F1308" s="272"/>
      <c r="G1308" s="272"/>
      <c r="H1308" s="145"/>
      <c r="I1308" s="145"/>
      <c r="J1308" s="146">
        <v>42457.19</v>
      </c>
    </row>
    <row r="1309" spans="1:10" ht="15.75" customHeight="1">
      <c r="A1309" s="144" t="s">
        <v>375</v>
      </c>
      <c r="B1309" s="144" t="s">
        <v>165</v>
      </c>
      <c r="C1309" s="144" t="s">
        <v>1367</v>
      </c>
      <c r="D1309" s="144" t="s">
        <v>1368</v>
      </c>
      <c r="E1309" s="271" t="s">
        <v>1369</v>
      </c>
      <c r="F1309" s="271"/>
      <c r="G1309" s="144" t="s">
        <v>1370</v>
      </c>
      <c r="H1309" s="144" t="s">
        <v>1371</v>
      </c>
      <c r="I1309" s="144" t="s">
        <v>1372</v>
      </c>
      <c r="J1309" s="144" t="s">
        <v>1373</v>
      </c>
    </row>
    <row r="1310" spans="1:10" ht="47.25" customHeight="1">
      <c r="A1310" s="147" t="s">
        <v>1374</v>
      </c>
      <c r="B1310" s="147" t="s">
        <v>257</v>
      </c>
      <c r="C1310" s="147" t="s">
        <v>177</v>
      </c>
      <c r="D1310" s="147" t="s">
        <v>259</v>
      </c>
      <c r="E1310" s="273" t="s">
        <v>1438</v>
      </c>
      <c r="F1310" s="273"/>
      <c r="G1310" s="147" t="s">
        <v>232</v>
      </c>
      <c r="H1310" s="148">
        <v>1</v>
      </c>
      <c r="I1310" s="149">
        <v>14.63</v>
      </c>
      <c r="J1310" s="149">
        <v>14.63</v>
      </c>
    </row>
    <row r="1311" spans="1:10" ht="45" customHeight="1">
      <c r="A1311" s="150" t="s">
        <v>1376</v>
      </c>
      <c r="B1311" s="150" t="s">
        <v>1693</v>
      </c>
      <c r="C1311" s="150" t="s">
        <v>177</v>
      </c>
      <c r="D1311" s="150" t="s">
        <v>1694</v>
      </c>
      <c r="E1311" s="274" t="s">
        <v>1438</v>
      </c>
      <c r="F1311" s="274"/>
      <c r="G1311" s="150" t="s">
        <v>232</v>
      </c>
      <c r="H1311" s="151">
        <v>1</v>
      </c>
      <c r="I1311" s="152">
        <v>11.88</v>
      </c>
      <c r="J1311" s="152">
        <v>11.88</v>
      </c>
    </row>
    <row r="1312" spans="1:10" ht="45" customHeight="1">
      <c r="A1312" s="150" t="s">
        <v>1376</v>
      </c>
      <c r="B1312" s="150" t="s">
        <v>1683</v>
      </c>
      <c r="C1312" s="150" t="s">
        <v>177</v>
      </c>
      <c r="D1312" s="150" t="s">
        <v>1684</v>
      </c>
      <c r="E1312" s="274" t="s">
        <v>1375</v>
      </c>
      <c r="F1312" s="274"/>
      <c r="G1312" s="150" t="s">
        <v>180</v>
      </c>
      <c r="H1312" s="151">
        <v>1.5599999999999999E-2</v>
      </c>
      <c r="I1312" s="152">
        <v>16.03</v>
      </c>
      <c r="J1312" s="152">
        <v>0.25</v>
      </c>
    </row>
    <row r="1313" spans="1:10" ht="45" customHeight="1">
      <c r="A1313" s="150" t="s">
        <v>1376</v>
      </c>
      <c r="B1313" s="150" t="s">
        <v>1685</v>
      </c>
      <c r="C1313" s="150" t="s">
        <v>177</v>
      </c>
      <c r="D1313" s="150" t="s">
        <v>1686</v>
      </c>
      <c r="E1313" s="274" t="s">
        <v>1375</v>
      </c>
      <c r="F1313" s="274"/>
      <c r="G1313" s="150" t="s">
        <v>180</v>
      </c>
      <c r="H1313" s="151">
        <v>9.5600000000000004E-2</v>
      </c>
      <c r="I1313" s="152">
        <v>19.86</v>
      </c>
      <c r="J1313" s="152">
        <v>1.89</v>
      </c>
    </row>
    <row r="1314" spans="1:10" ht="30" customHeight="1">
      <c r="A1314" s="153" t="s">
        <v>1379</v>
      </c>
      <c r="B1314" s="153" t="s">
        <v>1687</v>
      </c>
      <c r="C1314" s="153" t="s">
        <v>177</v>
      </c>
      <c r="D1314" s="153" t="s">
        <v>1688</v>
      </c>
      <c r="E1314" s="275" t="s">
        <v>1482</v>
      </c>
      <c r="F1314" s="275"/>
      <c r="G1314" s="153" t="s">
        <v>232</v>
      </c>
      <c r="H1314" s="154">
        <v>2.5000000000000001E-2</v>
      </c>
      <c r="I1314" s="155">
        <v>20.010000000000002</v>
      </c>
      <c r="J1314" s="155">
        <v>0.5</v>
      </c>
    </row>
    <row r="1315" spans="1:10" ht="30" customHeight="1">
      <c r="A1315" s="153" t="s">
        <v>1379</v>
      </c>
      <c r="B1315" s="153" t="s">
        <v>1689</v>
      </c>
      <c r="C1315" s="153" t="s">
        <v>177</v>
      </c>
      <c r="D1315" s="153" t="s">
        <v>1690</v>
      </c>
      <c r="E1315" s="275" t="s">
        <v>1482</v>
      </c>
      <c r="F1315" s="275"/>
      <c r="G1315" s="153" t="s">
        <v>185</v>
      </c>
      <c r="H1315" s="154">
        <v>0.54300000000000004</v>
      </c>
      <c r="I1315" s="155">
        <v>0.22</v>
      </c>
      <c r="J1315" s="155">
        <v>0.11</v>
      </c>
    </row>
    <row r="1316" spans="1:10">
      <c r="A1316" s="156"/>
      <c r="B1316" s="156"/>
      <c r="C1316" s="156"/>
      <c r="D1316" s="156"/>
      <c r="E1316" s="156" t="s">
        <v>1399</v>
      </c>
      <c r="F1316" s="157">
        <v>1.8</v>
      </c>
      <c r="G1316" s="156" t="s">
        <v>1400</v>
      </c>
      <c r="H1316" s="157">
        <v>0</v>
      </c>
      <c r="I1316" s="156" t="s">
        <v>1401</v>
      </c>
      <c r="J1316" s="157">
        <v>1.8</v>
      </c>
    </row>
    <row r="1317" spans="1:10" ht="30" customHeight="1">
      <c r="A1317" s="156"/>
      <c r="B1317" s="156"/>
      <c r="C1317" s="156"/>
      <c r="D1317" s="156"/>
      <c r="E1317" s="156" t="s">
        <v>1402</v>
      </c>
      <c r="F1317" s="157">
        <v>3.85</v>
      </c>
      <c r="G1317" s="156"/>
      <c r="H1317" s="276" t="s">
        <v>1403</v>
      </c>
      <c r="I1317" s="276"/>
      <c r="J1317" s="157">
        <v>18.48</v>
      </c>
    </row>
    <row r="1318" spans="1:10" ht="15.75">
      <c r="A1318" s="144"/>
      <c r="B1318" s="144"/>
      <c r="C1318" s="144"/>
      <c r="D1318" s="144"/>
      <c r="E1318" s="144"/>
      <c r="F1318" s="144"/>
      <c r="G1318" s="144" t="s">
        <v>1404</v>
      </c>
      <c r="H1318" s="158">
        <v>903.34</v>
      </c>
      <c r="I1318" s="144" t="s">
        <v>1405</v>
      </c>
      <c r="J1318" s="159">
        <v>16693.72</v>
      </c>
    </row>
    <row r="1319" spans="1:10" ht="15.75">
      <c r="A1319" s="147"/>
      <c r="B1319" s="147"/>
      <c r="C1319" s="147"/>
      <c r="D1319" s="147"/>
      <c r="E1319" s="147"/>
      <c r="F1319" s="147"/>
      <c r="G1319" s="147"/>
      <c r="H1319" s="147"/>
      <c r="I1319" s="147"/>
      <c r="J1319" s="147"/>
    </row>
    <row r="1320" spans="1:10" ht="15.75" customHeight="1">
      <c r="A1320" s="144" t="s">
        <v>376</v>
      </c>
      <c r="B1320" s="144" t="s">
        <v>165</v>
      </c>
      <c r="C1320" s="144" t="s">
        <v>1367</v>
      </c>
      <c r="D1320" s="144" t="s">
        <v>1368</v>
      </c>
      <c r="E1320" s="271" t="s">
        <v>1369</v>
      </c>
      <c r="F1320" s="271"/>
      <c r="G1320" s="144" t="s">
        <v>1370</v>
      </c>
      <c r="H1320" s="144" t="s">
        <v>1371</v>
      </c>
      <c r="I1320" s="144" t="s">
        <v>1372</v>
      </c>
      <c r="J1320" s="144" t="s">
        <v>1373</v>
      </c>
    </row>
    <row r="1321" spans="1:10" ht="47.25" customHeight="1">
      <c r="A1321" s="147" t="s">
        <v>1374</v>
      </c>
      <c r="B1321" s="147" t="s">
        <v>263</v>
      </c>
      <c r="C1321" s="147" t="s">
        <v>177</v>
      </c>
      <c r="D1321" s="147" t="s">
        <v>265</v>
      </c>
      <c r="E1321" s="273" t="s">
        <v>1438</v>
      </c>
      <c r="F1321" s="273"/>
      <c r="G1321" s="147" t="s">
        <v>232</v>
      </c>
      <c r="H1321" s="148">
        <v>1</v>
      </c>
      <c r="I1321" s="149">
        <v>18.079999999999998</v>
      </c>
      <c r="J1321" s="149">
        <v>18.079999999999998</v>
      </c>
    </row>
    <row r="1322" spans="1:10" ht="45" customHeight="1">
      <c r="A1322" s="150" t="s">
        <v>1376</v>
      </c>
      <c r="B1322" s="150" t="s">
        <v>1699</v>
      </c>
      <c r="C1322" s="150" t="s">
        <v>177</v>
      </c>
      <c r="D1322" s="150" t="s">
        <v>1700</v>
      </c>
      <c r="E1322" s="274" t="s">
        <v>1438</v>
      </c>
      <c r="F1322" s="274"/>
      <c r="G1322" s="150" t="s">
        <v>232</v>
      </c>
      <c r="H1322" s="151">
        <v>1</v>
      </c>
      <c r="I1322" s="152">
        <v>12.29</v>
      </c>
      <c r="J1322" s="152">
        <v>12.29</v>
      </c>
    </row>
    <row r="1323" spans="1:10" ht="45" customHeight="1">
      <c r="A1323" s="150" t="s">
        <v>1376</v>
      </c>
      <c r="B1323" s="150" t="s">
        <v>1683</v>
      </c>
      <c r="C1323" s="150" t="s">
        <v>177</v>
      </c>
      <c r="D1323" s="150" t="s">
        <v>1684</v>
      </c>
      <c r="E1323" s="274" t="s">
        <v>1375</v>
      </c>
      <c r="F1323" s="274"/>
      <c r="G1323" s="150" t="s">
        <v>180</v>
      </c>
      <c r="H1323" s="151">
        <v>3.6700000000000003E-2</v>
      </c>
      <c r="I1323" s="152">
        <v>16.03</v>
      </c>
      <c r="J1323" s="152">
        <v>0.57999999999999996</v>
      </c>
    </row>
    <row r="1324" spans="1:10" ht="45" customHeight="1">
      <c r="A1324" s="150" t="s">
        <v>1376</v>
      </c>
      <c r="B1324" s="150" t="s">
        <v>1685</v>
      </c>
      <c r="C1324" s="150" t="s">
        <v>177</v>
      </c>
      <c r="D1324" s="150" t="s">
        <v>1686</v>
      </c>
      <c r="E1324" s="274" t="s">
        <v>1375</v>
      </c>
      <c r="F1324" s="274"/>
      <c r="G1324" s="150" t="s">
        <v>180</v>
      </c>
      <c r="H1324" s="151">
        <v>0.22450000000000001</v>
      </c>
      <c r="I1324" s="152">
        <v>19.86</v>
      </c>
      <c r="J1324" s="152">
        <v>4.45</v>
      </c>
    </row>
    <row r="1325" spans="1:10" ht="30" customHeight="1">
      <c r="A1325" s="153" t="s">
        <v>1379</v>
      </c>
      <c r="B1325" s="153" t="s">
        <v>1687</v>
      </c>
      <c r="C1325" s="153" t="s">
        <v>177</v>
      </c>
      <c r="D1325" s="153" t="s">
        <v>1688</v>
      </c>
      <c r="E1325" s="275" t="s">
        <v>1482</v>
      </c>
      <c r="F1325" s="275"/>
      <c r="G1325" s="153" t="s">
        <v>232</v>
      </c>
      <c r="H1325" s="154">
        <v>2.5000000000000001E-2</v>
      </c>
      <c r="I1325" s="155">
        <v>20.010000000000002</v>
      </c>
      <c r="J1325" s="155">
        <v>0.5</v>
      </c>
    </row>
    <row r="1326" spans="1:10" ht="30" customHeight="1">
      <c r="A1326" s="153" t="s">
        <v>1379</v>
      </c>
      <c r="B1326" s="153" t="s">
        <v>1689</v>
      </c>
      <c r="C1326" s="153" t="s">
        <v>177</v>
      </c>
      <c r="D1326" s="153" t="s">
        <v>1690</v>
      </c>
      <c r="E1326" s="275" t="s">
        <v>1482</v>
      </c>
      <c r="F1326" s="275"/>
      <c r="G1326" s="153" t="s">
        <v>185</v>
      </c>
      <c r="H1326" s="154">
        <v>1.19</v>
      </c>
      <c r="I1326" s="155">
        <v>0.22</v>
      </c>
      <c r="J1326" s="155">
        <v>0.26</v>
      </c>
    </row>
    <row r="1327" spans="1:10">
      <c r="A1327" s="156"/>
      <c r="B1327" s="156"/>
      <c r="C1327" s="156"/>
      <c r="D1327" s="156"/>
      <c r="E1327" s="156" t="s">
        <v>1399</v>
      </c>
      <c r="F1327" s="157">
        <v>5.0199999999999996</v>
      </c>
      <c r="G1327" s="156" t="s">
        <v>1400</v>
      </c>
      <c r="H1327" s="157">
        <v>0</v>
      </c>
      <c r="I1327" s="156" t="s">
        <v>1401</v>
      </c>
      <c r="J1327" s="157">
        <v>5.0199999999999996</v>
      </c>
    </row>
    <row r="1328" spans="1:10" ht="30" customHeight="1">
      <c r="A1328" s="156"/>
      <c r="B1328" s="156"/>
      <c r="C1328" s="156"/>
      <c r="D1328" s="156"/>
      <c r="E1328" s="156" t="s">
        <v>1402</v>
      </c>
      <c r="F1328" s="157">
        <v>4.76</v>
      </c>
      <c r="G1328" s="156"/>
      <c r="H1328" s="276" t="s">
        <v>1403</v>
      </c>
      <c r="I1328" s="276"/>
      <c r="J1328" s="157">
        <v>22.84</v>
      </c>
    </row>
    <row r="1329" spans="1:10" ht="15.75">
      <c r="A1329" s="144"/>
      <c r="B1329" s="144"/>
      <c r="C1329" s="144"/>
      <c r="D1329" s="144"/>
      <c r="E1329" s="144"/>
      <c r="F1329" s="144"/>
      <c r="G1329" s="144" t="s">
        <v>1404</v>
      </c>
      <c r="H1329" s="158">
        <v>279.5</v>
      </c>
      <c r="I1329" s="144" t="s">
        <v>1405</v>
      </c>
      <c r="J1329" s="159">
        <v>6383.78</v>
      </c>
    </row>
    <row r="1330" spans="1:10" ht="15.75">
      <c r="A1330" s="147"/>
      <c r="B1330" s="147"/>
      <c r="C1330" s="147"/>
      <c r="D1330" s="147"/>
      <c r="E1330" s="147"/>
      <c r="F1330" s="147"/>
      <c r="G1330" s="147"/>
      <c r="H1330" s="147"/>
      <c r="I1330" s="147"/>
      <c r="J1330" s="147"/>
    </row>
    <row r="1331" spans="1:10" ht="15.75" customHeight="1">
      <c r="A1331" s="144" t="s">
        <v>377</v>
      </c>
      <c r="B1331" s="144" t="s">
        <v>165</v>
      </c>
      <c r="C1331" s="144" t="s">
        <v>1367</v>
      </c>
      <c r="D1331" s="144" t="s">
        <v>1368</v>
      </c>
      <c r="E1331" s="271" t="s">
        <v>1369</v>
      </c>
      <c r="F1331" s="271"/>
      <c r="G1331" s="144" t="s">
        <v>1370</v>
      </c>
      <c r="H1331" s="144" t="s">
        <v>1371</v>
      </c>
      <c r="I1331" s="144" t="s">
        <v>1372</v>
      </c>
      <c r="J1331" s="144" t="s">
        <v>1373</v>
      </c>
    </row>
    <row r="1332" spans="1:10" ht="47.25" customHeight="1">
      <c r="A1332" s="147" t="s">
        <v>1374</v>
      </c>
      <c r="B1332" s="147" t="s">
        <v>369</v>
      </c>
      <c r="C1332" s="147" t="s">
        <v>177</v>
      </c>
      <c r="D1332" s="147" t="s">
        <v>371</v>
      </c>
      <c r="E1332" s="273" t="s">
        <v>1438</v>
      </c>
      <c r="F1332" s="273"/>
      <c r="G1332" s="147" t="s">
        <v>211</v>
      </c>
      <c r="H1332" s="148">
        <v>1</v>
      </c>
      <c r="I1332" s="149">
        <v>630.09</v>
      </c>
      <c r="J1332" s="149">
        <v>630.09</v>
      </c>
    </row>
    <row r="1333" spans="1:10" ht="45" customHeight="1">
      <c r="A1333" s="150" t="s">
        <v>1376</v>
      </c>
      <c r="B1333" s="150" t="s">
        <v>1808</v>
      </c>
      <c r="C1333" s="150" t="s">
        <v>177</v>
      </c>
      <c r="D1333" s="150" t="s">
        <v>1809</v>
      </c>
      <c r="E1333" s="274" t="s">
        <v>1606</v>
      </c>
      <c r="F1333" s="274"/>
      <c r="G1333" s="150" t="s">
        <v>1607</v>
      </c>
      <c r="H1333" s="151">
        <v>0.80559999999999998</v>
      </c>
      <c r="I1333" s="152">
        <v>1.88</v>
      </c>
      <c r="J1333" s="152">
        <v>1.51</v>
      </c>
    </row>
    <row r="1334" spans="1:10" ht="45" customHeight="1">
      <c r="A1334" s="150" t="s">
        <v>1376</v>
      </c>
      <c r="B1334" s="150" t="s">
        <v>1810</v>
      </c>
      <c r="C1334" s="150" t="s">
        <v>177</v>
      </c>
      <c r="D1334" s="150" t="s">
        <v>1811</v>
      </c>
      <c r="E1334" s="274" t="s">
        <v>1606</v>
      </c>
      <c r="F1334" s="274"/>
      <c r="G1334" s="150" t="s">
        <v>1610</v>
      </c>
      <c r="H1334" s="151">
        <v>0.75960000000000005</v>
      </c>
      <c r="I1334" s="152">
        <v>0.38</v>
      </c>
      <c r="J1334" s="152">
        <v>0.28000000000000003</v>
      </c>
    </row>
    <row r="1335" spans="1:10" ht="45" customHeight="1">
      <c r="A1335" s="150" t="s">
        <v>1376</v>
      </c>
      <c r="B1335" s="150" t="s">
        <v>1628</v>
      </c>
      <c r="C1335" s="150" t="s">
        <v>177</v>
      </c>
      <c r="D1335" s="150" t="s">
        <v>1629</v>
      </c>
      <c r="E1335" s="274" t="s">
        <v>1375</v>
      </c>
      <c r="F1335" s="274"/>
      <c r="G1335" s="150" t="s">
        <v>180</v>
      </c>
      <c r="H1335" s="151">
        <v>2.4857999999999998</v>
      </c>
      <c r="I1335" s="152">
        <v>16.02</v>
      </c>
      <c r="J1335" s="152">
        <v>39.82</v>
      </c>
    </row>
    <row r="1336" spans="1:10" ht="45" customHeight="1">
      <c r="A1336" s="150" t="s">
        <v>1376</v>
      </c>
      <c r="B1336" s="150" t="s">
        <v>1812</v>
      </c>
      <c r="C1336" s="150" t="s">
        <v>177</v>
      </c>
      <c r="D1336" s="150" t="s">
        <v>1813</v>
      </c>
      <c r="E1336" s="274" t="s">
        <v>1375</v>
      </c>
      <c r="F1336" s="274"/>
      <c r="G1336" s="150" t="s">
        <v>180</v>
      </c>
      <c r="H1336" s="151">
        <v>1.5651999999999999</v>
      </c>
      <c r="I1336" s="152">
        <v>14.51</v>
      </c>
      <c r="J1336" s="152">
        <v>22.71</v>
      </c>
    </row>
    <row r="1337" spans="1:10" ht="30" customHeight="1">
      <c r="A1337" s="153" t="s">
        <v>1379</v>
      </c>
      <c r="B1337" s="153" t="s">
        <v>1814</v>
      </c>
      <c r="C1337" s="153" t="s">
        <v>177</v>
      </c>
      <c r="D1337" s="153" t="s">
        <v>1815</v>
      </c>
      <c r="E1337" s="275" t="s">
        <v>1482</v>
      </c>
      <c r="F1337" s="275"/>
      <c r="G1337" s="153" t="s">
        <v>211</v>
      </c>
      <c r="H1337" s="154">
        <v>0.69169999999999998</v>
      </c>
      <c r="I1337" s="155">
        <v>105.05</v>
      </c>
      <c r="J1337" s="155">
        <v>72.66</v>
      </c>
    </row>
    <row r="1338" spans="1:10" ht="15" customHeight="1">
      <c r="A1338" s="153" t="s">
        <v>1379</v>
      </c>
      <c r="B1338" s="153" t="s">
        <v>1816</v>
      </c>
      <c r="C1338" s="153" t="s">
        <v>177</v>
      </c>
      <c r="D1338" s="153" t="s">
        <v>1817</v>
      </c>
      <c r="E1338" s="275" t="s">
        <v>1482</v>
      </c>
      <c r="F1338" s="275"/>
      <c r="G1338" s="153" t="s">
        <v>232</v>
      </c>
      <c r="H1338" s="154">
        <v>420.06189999999998</v>
      </c>
      <c r="I1338" s="155">
        <v>0.78</v>
      </c>
      <c r="J1338" s="155">
        <v>327.64</v>
      </c>
    </row>
    <row r="1339" spans="1:10" ht="30" customHeight="1">
      <c r="A1339" s="153" t="s">
        <v>1379</v>
      </c>
      <c r="B1339" s="153" t="s">
        <v>1818</v>
      </c>
      <c r="C1339" s="153" t="s">
        <v>177</v>
      </c>
      <c r="D1339" s="153" t="s">
        <v>1819</v>
      </c>
      <c r="E1339" s="275" t="s">
        <v>1482</v>
      </c>
      <c r="F1339" s="275"/>
      <c r="G1339" s="153" t="s">
        <v>211</v>
      </c>
      <c r="H1339" s="154">
        <v>0.59640000000000004</v>
      </c>
      <c r="I1339" s="155">
        <v>277.45999999999998</v>
      </c>
      <c r="J1339" s="155">
        <v>165.47</v>
      </c>
    </row>
    <row r="1340" spans="1:10">
      <c r="A1340" s="156"/>
      <c r="B1340" s="156"/>
      <c r="C1340" s="156"/>
      <c r="D1340" s="156"/>
      <c r="E1340" s="156" t="s">
        <v>1399</v>
      </c>
      <c r="F1340" s="157">
        <v>44.64</v>
      </c>
      <c r="G1340" s="156" t="s">
        <v>1400</v>
      </c>
      <c r="H1340" s="157">
        <v>0</v>
      </c>
      <c r="I1340" s="156" t="s">
        <v>1401</v>
      </c>
      <c r="J1340" s="157">
        <v>44.64</v>
      </c>
    </row>
    <row r="1341" spans="1:10" ht="30" customHeight="1">
      <c r="A1341" s="156"/>
      <c r="B1341" s="156"/>
      <c r="C1341" s="156"/>
      <c r="D1341" s="156"/>
      <c r="E1341" s="156" t="s">
        <v>1402</v>
      </c>
      <c r="F1341" s="157">
        <v>166.15</v>
      </c>
      <c r="G1341" s="156"/>
      <c r="H1341" s="276" t="s">
        <v>1403</v>
      </c>
      <c r="I1341" s="276"/>
      <c r="J1341" s="157">
        <v>796.24</v>
      </c>
    </row>
    <row r="1342" spans="1:10" ht="15.75">
      <c r="A1342" s="144"/>
      <c r="B1342" s="144"/>
      <c r="C1342" s="144"/>
      <c r="D1342" s="144"/>
      <c r="E1342" s="144"/>
      <c r="F1342" s="144"/>
      <c r="G1342" s="144" t="s">
        <v>1404</v>
      </c>
      <c r="H1342" s="158">
        <v>12.8</v>
      </c>
      <c r="I1342" s="144" t="s">
        <v>1405</v>
      </c>
      <c r="J1342" s="159">
        <v>10191.870000000001</v>
      </c>
    </row>
    <row r="1343" spans="1:10" ht="15.75">
      <c r="A1343" s="147"/>
      <c r="B1343" s="147"/>
      <c r="C1343" s="147"/>
      <c r="D1343" s="147"/>
      <c r="E1343" s="147"/>
      <c r="F1343" s="147"/>
      <c r="G1343" s="147"/>
      <c r="H1343" s="147"/>
      <c r="I1343" s="147"/>
      <c r="J1343" s="147"/>
    </row>
    <row r="1344" spans="1:10" ht="15.75" customHeight="1">
      <c r="A1344" s="144" t="s">
        <v>379</v>
      </c>
      <c r="B1344" s="144" t="s">
        <v>165</v>
      </c>
      <c r="C1344" s="144" t="s">
        <v>1367</v>
      </c>
      <c r="D1344" s="144" t="s">
        <v>1368</v>
      </c>
      <c r="E1344" s="271" t="s">
        <v>1369</v>
      </c>
      <c r="F1344" s="271"/>
      <c r="G1344" s="144" t="s">
        <v>1370</v>
      </c>
      <c r="H1344" s="144" t="s">
        <v>1371</v>
      </c>
      <c r="I1344" s="144" t="s">
        <v>1372</v>
      </c>
      <c r="J1344" s="144" t="s">
        <v>1373</v>
      </c>
    </row>
    <row r="1345" spans="1:10" ht="31.5" customHeight="1">
      <c r="A1345" s="147" t="s">
        <v>1374</v>
      </c>
      <c r="B1345" s="147" t="s">
        <v>378</v>
      </c>
      <c r="C1345" s="147" t="s">
        <v>177</v>
      </c>
      <c r="D1345" s="147" t="s">
        <v>380</v>
      </c>
      <c r="E1345" s="273" t="s">
        <v>1438</v>
      </c>
      <c r="F1345" s="273"/>
      <c r="G1345" s="147" t="s">
        <v>189</v>
      </c>
      <c r="H1345" s="148">
        <v>1</v>
      </c>
      <c r="I1345" s="149">
        <v>64.06</v>
      </c>
      <c r="J1345" s="149">
        <v>64.06</v>
      </c>
    </row>
    <row r="1346" spans="1:10" ht="45" customHeight="1">
      <c r="A1346" s="150" t="s">
        <v>1376</v>
      </c>
      <c r="B1346" s="150" t="s">
        <v>1608</v>
      </c>
      <c r="C1346" s="150" t="s">
        <v>177</v>
      </c>
      <c r="D1346" s="150" t="s">
        <v>1609</v>
      </c>
      <c r="E1346" s="274" t="s">
        <v>1606</v>
      </c>
      <c r="F1346" s="274"/>
      <c r="G1346" s="150" t="s">
        <v>1610</v>
      </c>
      <c r="H1346" s="151">
        <v>1.4E-2</v>
      </c>
      <c r="I1346" s="152">
        <v>15.37</v>
      </c>
      <c r="J1346" s="152">
        <v>0.21</v>
      </c>
    </row>
    <row r="1347" spans="1:10" ht="45" customHeight="1">
      <c r="A1347" s="150" t="s">
        <v>1376</v>
      </c>
      <c r="B1347" s="150" t="s">
        <v>1604</v>
      </c>
      <c r="C1347" s="150" t="s">
        <v>177</v>
      </c>
      <c r="D1347" s="150" t="s">
        <v>1605</v>
      </c>
      <c r="E1347" s="274" t="s">
        <v>1606</v>
      </c>
      <c r="F1347" s="274"/>
      <c r="G1347" s="150" t="s">
        <v>1607</v>
      </c>
      <c r="H1347" s="151">
        <v>1.7000000000000001E-2</v>
      </c>
      <c r="I1347" s="152">
        <v>16.68</v>
      </c>
      <c r="J1347" s="152">
        <v>0.28000000000000003</v>
      </c>
    </row>
    <row r="1348" spans="1:10" ht="45" customHeight="1">
      <c r="A1348" s="150" t="s">
        <v>1376</v>
      </c>
      <c r="B1348" s="150" t="s">
        <v>1613</v>
      </c>
      <c r="C1348" s="150" t="s">
        <v>177</v>
      </c>
      <c r="D1348" s="150" t="s">
        <v>1614</v>
      </c>
      <c r="E1348" s="274" t="s">
        <v>1375</v>
      </c>
      <c r="F1348" s="274"/>
      <c r="G1348" s="150" t="s">
        <v>180</v>
      </c>
      <c r="H1348" s="151">
        <v>0.47099999999999997</v>
      </c>
      <c r="I1348" s="152">
        <v>16.850000000000001</v>
      </c>
      <c r="J1348" s="152">
        <v>7.93</v>
      </c>
    </row>
    <row r="1349" spans="1:10" ht="45" customHeight="1">
      <c r="A1349" s="150" t="s">
        <v>1376</v>
      </c>
      <c r="B1349" s="150" t="s">
        <v>1478</v>
      </c>
      <c r="C1349" s="150" t="s">
        <v>177</v>
      </c>
      <c r="D1349" s="150" t="s">
        <v>1479</v>
      </c>
      <c r="E1349" s="274" t="s">
        <v>1375</v>
      </c>
      <c r="F1349" s="274"/>
      <c r="G1349" s="150" t="s">
        <v>180</v>
      </c>
      <c r="H1349" s="151">
        <v>1.145</v>
      </c>
      <c r="I1349" s="152">
        <v>19.739999999999998</v>
      </c>
      <c r="J1349" s="152">
        <v>22.6</v>
      </c>
    </row>
    <row r="1350" spans="1:10" ht="30" customHeight="1">
      <c r="A1350" s="153" t="s">
        <v>1379</v>
      </c>
      <c r="B1350" s="153" t="s">
        <v>1711</v>
      </c>
      <c r="C1350" s="153" t="s">
        <v>177</v>
      </c>
      <c r="D1350" s="153" t="s">
        <v>1712</v>
      </c>
      <c r="E1350" s="275" t="s">
        <v>1482</v>
      </c>
      <c r="F1350" s="275"/>
      <c r="G1350" s="153" t="s">
        <v>1662</v>
      </c>
      <c r="H1350" s="154">
        <v>1.7000000000000001E-2</v>
      </c>
      <c r="I1350" s="155">
        <v>5.24</v>
      </c>
      <c r="J1350" s="155">
        <v>0.08</v>
      </c>
    </row>
    <row r="1351" spans="1:10" ht="15" customHeight="1">
      <c r="A1351" s="153" t="s">
        <v>1379</v>
      </c>
      <c r="B1351" s="153" t="s">
        <v>1715</v>
      </c>
      <c r="C1351" s="153" t="s">
        <v>177</v>
      </c>
      <c r="D1351" s="153" t="s">
        <v>1716</v>
      </c>
      <c r="E1351" s="275" t="s">
        <v>1482</v>
      </c>
      <c r="F1351" s="275"/>
      <c r="G1351" s="153" t="s">
        <v>232</v>
      </c>
      <c r="H1351" s="154">
        <v>3.4000000000000002E-2</v>
      </c>
      <c r="I1351" s="155">
        <v>31.58</v>
      </c>
      <c r="J1351" s="155">
        <v>1.07</v>
      </c>
    </row>
    <row r="1352" spans="1:10" ht="15" customHeight="1">
      <c r="A1352" s="153" t="s">
        <v>1379</v>
      </c>
      <c r="B1352" s="153" t="s">
        <v>1717</v>
      </c>
      <c r="C1352" s="153" t="s">
        <v>177</v>
      </c>
      <c r="D1352" s="153" t="s">
        <v>1718</v>
      </c>
      <c r="E1352" s="275" t="s">
        <v>1482</v>
      </c>
      <c r="F1352" s="275"/>
      <c r="G1352" s="153" t="s">
        <v>232</v>
      </c>
      <c r="H1352" s="154">
        <v>2.5999999999999999E-2</v>
      </c>
      <c r="I1352" s="155">
        <v>26.08</v>
      </c>
      <c r="J1352" s="155">
        <v>0.67</v>
      </c>
    </row>
    <row r="1353" spans="1:10" ht="30" customHeight="1">
      <c r="A1353" s="153" t="s">
        <v>1379</v>
      </c>
      <c r="B1353" s="153" t="s">
        <v>1721</v>
      </c>
      <c r="C1353" s="153" t="s">
        <v>177</v>
      </c>
      <c r="D1353" s="153" t="s">
        <v>1722</v>
      </c>
      <c r="E1353" s="275" t="s">
        <v>1482</v>
      </c>
      <c r="F1353" s="275"/>
      <c r="G1353" s="153" t="s">
        <v>222</v>
      </c>
      <c r="H1353" s="154">
        <v>0.60499999999999998</v>
      </c>
      <c r="I1353" s="155">
        <v>9.0399999999999991</v>
      </c>
      <c r="J1353" s="155">
        <v>5.46</v>
      </c>
    </row>
    <row r="1354" spans="1:10" ht="15" customHeight="1">
      <c r="A1354" s="153" t="s">
        <v>1379</v>
      </c>
      <c r="B1354" s="153" t="s">
        <v>1723</v>
      </c>
      <c r="C1354" s="153" t="s">
        <v>177</v>
      </c>
      <c r="D1354" s="153" t="s">
        <v>1724</v>
      </c>
      <c r="E1354" s="275" t="s">
        <v>1482</v>
      </c>
      <c r="F1354" s="275"/>
      <c r="G1354" s="153" t="s">
        <v>222</v>
      </c>
      <c r="H1354" s="154">
        <v>0.56699999999999995</v>
      </c>
      <c r="I1354" s="155">
        <v>3.16</v>
      </c>
      <c r="J1354" s="155">
        <v>1.79</v>
      </c>
    </row>
    <row r="1355" spans="1:10" ht="30" customHeight="1">
      <c r="A1355" s="153" t="s">
        <v>1379</v>
      </c>
      <c r="B1355" s="153" t="s">
        <v>1820</v>
      </c>
      <c r="C1355" s="153" t="s">
        <v>177</v>
      </c>
      <c r="D1355" s="153" t="s">
        <v>1821</v>
      </c>
      <c r="E1355" s="275" t="s">
        <v>1482</v>
      </c>
      <c r="F1355" s="275"/>
      <c r="G1355" s="153" t="s">
        <v>222</v>
      </c>
      <c r="H1355" s="154">
        <v>1.008</v>
      </c>
      <c r="I1355" s="155">
        <v>23.78</v>
      </c>
      <c r="J1355" s="155">
        <v>23.97</v>
      </c>
    </row>
    <row r="1356" spans="1:10">
      <c r="A1356" s="156"/>
      <c r="B1356" s="156"/>
      <c r="C1356" s="156"/>
      <c r="D1356" s="156"/>
      <c r="E1356" s="156" t="s">
        <v>1399</v>
      </c>
      <c r="F1356" s="157">
        <v>23.14</v>
      </c>
      <c r="G1356" s="156" t="s">
        <v>1400</v>
      </c>
      <c r="H1356" s="157">
        <v>0</v>
      </c>
      <c r="I1356" s="156" t="s">
        <v>1401</v>
      </c>
      <c r="J1356" s="157">
        <v>23.14</v>
      </c>
    </row>
    <row r="1357" spans="1:10" ht="30" customHeight="1">
      <c r="A1357" s="156"/>
      <c r="B1357" s="156"/>
      <c r="C1357" s="156"/>
      <c r="D1357" s="156"/>
      <c r="E1357" s="156" t="s">
        <v>1402</v>
      </c>
      <c r="F1357" s="157">
        <v>16.89</v>
      </c>
      <c r="G1357" s="156"/>
      <c r="H1357" s="276" t="s">
        <v>1403</v>
      </c>
      <c r="I1357" s="276"/>
      <c r="J1357" s="157">
        <v>80.95</v>
      </c>
    </row>
    <row r="1358" spans="1:10" ht="15.75">
      <c r="A1358" s="144"/>
      <c r="B1358" s="144"/>
      <c r="C1358" s="144"/>
      <c r="D1358" s="144"/>
      <c r="E1358" s="144"/>
      <c r="F1358" s="144"/>
      <c r="G1358" s="144" t="s">
        <v>1404</v>
      </c>
      <c r="H1358" s="158">
        <v>113.5</v>
      </c>
      <c r="I1358" s="144" t="s">
        <v>1405</v>
      </c>
      <c r="J1358" s="159">
        <v>9187.82</v>
      </c>
    </row>
    <row r="1359" spans="1:10" ht="15.75">
      <c r="A1359" s="147"/>
      <c r="B1359" s="147"/>
      <c r="C1359" s="147"/>
      <c r="D1359" s="147"/>
      <c r="E1359" s="147"/>
      <c r="F1359" s="147"/>
      <c r="G1359" s="147"/>
      <c r="H1359" s="147"/>
      <c r="I1359" s="147"/>
      <c r="J1359" s="147"/>
    </row>
    <row r="1360" spans="1:10" ht="15.75">
      <c r="A1360" s="145" t="s">
        <v>53</v>
      </c>
      <c r="B1360" s="145"/>
      <c r="C1360" s="145"/>
      <c r="D1360" s="145" t="s">
        <v>54</v>
      </c>
      <c r="E1360" s="145"/>
      <c r="F1360" s="272"/>
      <c r="G1360" s="272"/>
      <c r="H1360" s="145"/>
      <c r="I1360" s="145"/>
      <c r="J1360" s="146">
        <v>17224.939999999999</v>
      </c>
    </row>
    <row r="1361" spans="1:10" ht="15.75" customHeight="1">
      <c r="A1361" s="144" t="s">
        <v>381</v>
      </c>
      <c r="B1361" s="144" t="s">
        <v>165</v>
      </c>
      <c r="C1361" s="144" t="s">
        <v>1367</v>
      </c>
      <c r="D1361" s="144" t="s">
        <v>1368</v>
      </c>
      <c r="E1361" s="271" t="s">
        <v>1369</v>
      </c>
      <c r="F1361" s="271"/>
      <c r="G1361" s="144" t="s">
        <v>1370</v>
      </c>
      <c r="H1361" s="144" t="s">
        <v>1371</v>
      </c>
      <c r="I1361" s="144" t="s">
        <v>1372</v>
      </c>
      <c r="J1361" s="144" t="s">
        <v>1373</v>
      </c>
    </row>
    <row r="1362" spans="1:10" ht="47.25" customHeight="1">
      <c r="A1362" s="147" t="s">
        <v>1374</v>
      </c>
      <c r="B1362" s="147" t="s">
        <v>254</v>
      </c>
      <c r="C1362" s="147" t="s">
        <v>177</v>
      </c>
      <c r="D1362" s="147" t="s">
        <v>256</v>
      </c>
      <c r="E1362" s="273" t="s">
        <v>1438</v>
      </c>
      <c r="F1362" s="273"/>
      <c r="G1362" s="147" t="s">
        <v>232</v>
      </c>
      <c r="H1362" s="148">
        <v>1</v>
      </c>
      <c r="I1362" s="149">
        <v>17.29</v>
      </c>
      <c r="J1362" s="149">
        <v>17.29</v>
      </c>
    </row>
    <row r="1363" spans="1:10" ht="45" customHeight="1">
      <c r="A1363" s="150" t="s">
        <v>1376</v>
      </c>
      <c r="B1363" s="150" t="s">
        <v>1681</v>
      </c>
      <c r="C1363" s="150" t="s">
        <v>177</v>
      </c>
      <c r="D1363" s="150" t="s">
        <v>1682</v>
      </c>
      <c r="E1363" s="274" t="s">
        <v>1438</v>
      </c>
      <c r="F1363" s="274"/>
      <c r="G1363" s="150" t="s">
        <v>232</v>
      </c>
      <c r="H1363" s="151">
        <v>1</v>
      </c>
      <c r="I1363" s="152">
        <v>12.74</v>
      </c>
      <c r="J1363" s="152">
        <v>12.74</v>
      </c>
    </row>
    <row r="1364" spans="1:10" ht="45" customHeight="1">
      <c r="A1364" s="150" t="s">
        <v>1376</v>
      </c>
      <c r="B1364" s="150" t="s">
        <v>1683</v>
      </c>
      <c r="C1364" s="150" t="s">
        <v>177</v>
      </c>
      <c r="D1364" s="150" t="s">
        <v>1684</v>
      </c>
      <c r="E1364" s="274" t="s">
        <v>1375</v>
      </c>
      <c r="F1364" s="274"/>
      <c r="G1364" s="150" t="s">
        <v>180</v>
      </c>
      <c r="H1364" s="151">
        <v>2.8000000000000001E-2</v>
      </c>
      <c r="I1364" s="152">
        <v>16.03</v>
      </c>
      <c r="J1364" s="152">
        <v>0.44</v>
      </c>
    </row>
    <row r="1365" spans="1:10" ht="45" customHeight="1">
      <c r="A1365" s="150" t="s">
        <v>1376</v>
      </c>
      <c r="B1365" s="150" t="s">
        <v>1685</v>
      </c>
      <c r="C1365" s="150" t="s">
        <v>177</v>
      </c>
      <c r="D1365" s="150" t="s">
        <v>1686</v>
      </c>
      <c r="E1365" s="274" t="s">
        <v>1375</v>
      </c>
      <c r="F1365" s="274"/>
      <c r="G1365" s="150" t="s">
        <v>180</v>
      </c>
      <c r="H1365" s="151">
        <v>0.17130000000000001</v>
      </c>
      <c r="I1365" s="152">
        <v>19.86</v>
      </c>
      <c r="J1365" s="152">
        <v>3.4</v>
      </c>
    </row>
    <row r="1366" spans="1:10" ht="30" customHeight="1">
      <c r="A1366" s="153" t="s">
        <v>1379</v>
      </c>
      <c r="B1366" s="153" t="s">
        <v>1687</v>
      </c>
      <c r="C1366" s="153" t="s">
        <v>177</v>
      </c>
      <c r="D1366" s="153" t="s">
        <v>1688</v>
      </c>
      <c r="E1366" s="275" t="s">
        <v>1482</v>
      </c>
      <c r="F1366" s="275"/>
      <c r="G1366" s="153" t="s">
        <v>232</v>
      </c>
      <c r="H1366" s="154">
        <v>2.5000000000000001E-2</v>
      </c>
      <c r="I1366" s="155">
        <v>20.010000000000002</v>
      </c>
      <c r="J1366" s="155">
        <v>0.5</v>
      </c>
    </row>
    <row r="1367" spans="1:10" ht="30" customHeight="1">
      <c r="A1367" s="153" t="s">
        <v>1379</v>
      </c>
      <c r="B1367" s="153" t="s">
        <v>1689</v>
      </c>
      <c r="C1367" s="153" t="s">
        <v>177</v>
      </c>
      <c r="D1367" s="153" t="s">
        <v>1690</v>
      </c>
      <c r="E1367" s="275" t="s">
        <v>1482</v>
      </c>
      <c r="F1367" s="275"/>
      <c r="G1367" s="153" t="s">
        <v>185</v>
      </c>
      <c r="H1367" s="154">
        <v>0.97</v>
      </c>
      <c r="I1367" s="155">
        <v>0.22</v>
      </c>
      <c r="J1367" s="155">
        <v>0.21</v>
      </c>
    </row>
    <row r="1368" spans="1:10">
      <c r="A1368" s="156"/>
      <c r="B1368" s="156"/>
      <c r="C1368" s="156"/>
      <c r="D1368" s="156"/>
      <c r="E1368" s="156" t="s">
        <v>1399</v>
      </c>
      <c r="F1368" s="157">
        <v>3.55</v>
      </c>
      <c r="G1368" s="156" t="s">
        <v>1400</v>
      </c>
      <c r="H1368" s="157">
        <v>0</v>
      </c>
      <c r="I1368" s="156" t="s">
        <v>1401</v>
      </c>
      <c r="J1368" s="157">
        <v>3.55</v>
      </c>
    </row>
    <row r="1369" spans="1:10" ht="30" customHeight="1">
      <c r="A1369" s="156"/>
      <c r="B1369" s="156"/>
      <c r="C1369" s="156"/>
      <c r="D1369" s="156"/>
      <c r="E1369" s="156" t="s">
        <v>1402</v>
      </c>
      <c r="F1369" s="157">
        <v>4.55</v>
      </c>
      <c r="G1369" s="156"/>
      <c r="H1369" s="276" t="s">
        <v>1403</v>
      </c>
      <c r="I1369" s="276"/>
      <c r="J1369" s="157">
        <v>21.84</v>
      </c>
    </row>
    <row r="1370" spans="1:10" ht="15.75">
      <c r="A1370" s="144"/>
      <c r="B1370" s="144"/>
      <c r="C1370" s="144"/>
      <c r="D1370" s="144"/>
      <c r="E1370" s="144"/>
      <c r="F1370" s="144"/>
      <c r="G1370" s="144" t="s">
        <v>1404</v>
      </c>
      <c r="H1370" s="158">
        <v>4.8</v>
      </c>
      <c r="I1370" s="144" t="s">
        <v>1405</v>
      </c>
      <c r="J1370" s="159">
        <v>104.83</v>
      </c>
    </row>
    <row r="1371" spans="1:10" ht="15.75">
      <c r="A1371" s="147"/>
      <c r="B1371" s="147"/>
      <c r="C1371" s="147"/>
      <c r="D1371" s="147"/>
      <c r="E1371" s="147"/>
      <c r="F1371" s="147"/>
      <c r="G1371" s="147"/>
      <c r="H1371" s="147"/>
      <c r="I1371" s="147"/>
      <c r="J1371" s="147"/>
    </row>
    <row r="1372" spans="1:10" ht="15.75" customHeight="1">
      <c r="A1372" s="144" t="s">
        <v>383</v>
      </c>
      <c r="B1372" s="144" t="s">
        <v>165</v>
      </c>
      <c r="C1372" s="144" t="s">
        <v>1367</v>
      </c>
      <c r="D1372" s="144" t="s">
        <v>1368</v>
      </c>
      <c r="E1372" s="271" t="s">
        <v>1369</v>
      </c>
      <c r="F1372" s="271"/>
      <c r="G1372" s="144" t="s">
        <v>1370</v>
      </c>
      <c r="H1372" s="144" t="s">
        <v>1371</v>
      </c>
      <c r="I1372" s="144" t="s">
        <v>1372</v>
      </c>
      <c r="J1372" s="144" t="s">
        <v>1373</v>
      </c>
    </row>
    <row r="1373" spans="1:10" ht="47.25" customHeight="1">
      <c r="A1373" s="147" t="s">
        <v>1374</v>
      </c>
      <c r="B1373" s="147" t="s">
        <v>382</v>
      </c>
      <c r="C1373" s="147" t="s">
        <v>177</v>
      </c>
      <c r="D1373" s="147" t="s">
        <v>384</v>
      </c>
      <c r="E1373" s="273" t="s">
        <v>1438</v>
      </c>
      <c r="F1373" s="273"/>
      <c r="G1373" s="147" t="s">
        <v>232</v>
      </c>
      <c r="H1373" s="148">
        <v>1</v>
      </c>
      <c r="I1373" s="149">
        <v>16.34</v>
      </c>
      <c r="J1373" s="149">
        <v>16.34</v>
      </c>
    </row>
    <row r="1374" spans="1:10" ht="45" customHeight="1">
      <c r="A1374" s="150" t="s">
        <v>1376</v>
      </c>
      <c r="B1374" s="150" t="s">
        <v>1691</v>
      </c>
      <c r="C1374" s="150" t="s">
        <v>177</v>
      </c>
      <c r="D1374" s="150" t="s">
        <v>1692</v>
      </c>
      <c r="E1374" s="274" t="s">
        <v>1438</v>
      </c>
      <c r="F1374" s="274"/>
      <c r="G1374" s="150" t="s">
        <v>232</v>
      </c>
      <c r="H1374" s="151">
        <v>1</v>
      </c>
      <c r="I1374" s="152">
        <v>12.82</v>
      </c>
      <c r="J1374" s="152">
        <v>12.82</v>
      </c>
    </row>
    <row r="1375" spans="1:10" ht="45" customHeight="1">
      <c r="A1375" s="150" t="s">
        <v>1376</v>
      </c>
      <c r="B1375" s="150" t="s">
        <v>1683</v>
      </c>
      <c r="C1375" s="150" t="s">
        <v>177</v>
      </c>
      <c r="D1375" s="150" t="s">
        <v>1684</v>
      </c>
      <c r="E1375" s="274" t="s">
        <v>1375</v>
      </c>
      <c r="F1375" s="274"/>
      <c r="G1375" s="150" t="s">
        <v>180</v>
      </c>
      <c r="H1375" s="151">
        <v>2.0899999999999998E-2</v>
      </c>
      <c r="I1375" s="152">
        <v>16.03</v>
      </c>
      <c r="J1375" s="152">
        <v>0.33</v>
      </c>
    </row>
    <row r="1376" spans="1:10" ht="45" customHeight="1">
      <c r="A1376" s="150" t="s">
        <v>1376</v>
      </c>
      <c r="B1376" s="150" t="s">
        <v>1685</v>
      </c>
      <c r="C1376" s="150" t="s">
        <v>177</v>
      </c>
      <c r="D1376" s="150" t="s">
        <v>1686</v>
      </c>
      <c r="E1376" s="274" t="s">
        <v>1375</v>
      </c>
      <c r="F1376" s="274"/>
      <c r="G1376" s="150" t="s">
        <v>180</v>
      </c>
      <c r="H1376" s="151">
        <v>0.1278</v>
      </c>
      <c r="I1376" s="152">
        <v>19.86</v>
      </c>
      <c r="J1376" s="152">
        <v>2.5299999999999998</v>
      </c>
    </row>
    <row r="1377" spans="1:10" ht="30" customHeight="1">
      <c r="A1377" s="153" t="s">
        <v>1379</v>
      </c>
      <c r="B1377" s="153" t="s">
        <v>1687</v>
      </c>
      <c r="C1377" s="153" t="s">
        <v>177</v>
      </c>
      <c r="D1377" s="153" t="s">
        <v>1688</v>
      </c>
      <c r="E1377" s="275" t="s">
        <v>1482</v>
      </c>
      <c r="F1377" s="275"/>
      <c r="G1377" s="153" t="s">
        <v>232</v>
      </c>
      <c r="H1377" s="154">
        <v>2.5000000000000001E-2</v>
      </c>
      <c r="I1377" s="155">
        <v>20.010000000000002</v>
      </c>
      <c r="J1377" s="155">
        <v>0.5</v>
      </c>
    </row>
    <row r="1378" spans="1:10" ht="30" customHeight="1">
      <c r="A1378" s="153" t="s">
        <v>1379</v>
      </c>
      <c r="B1378" s="153" t="s">
        <v>1689</v>
      </c>
      <c r="C1378" s="153" t="s">
        <v>177</v>
      </c>
      <c r="D1378" s="153" t="s">
        <v>1690</v>
      </c>
      <c r="E1378" s="275" t="s">
        <v>1482</v>
      </c>
      <c r="F1378" s="275"/>
      <c r="G1378" s="153" t="s">
        <v>185</v>
      </c>
      <c r="H1378" s="154">
        <v>0.74299999999999999</v>
      </c>
      <c r="I1378" s="155">
        <v>0.22</v>
      </c>
      <c r="J1378" s="155">
        <v>0.16</v>
      </c>
    </row>
    <row r="1379" spans="1:10">
      <c r="A1379" s="156"/>
      <c r="B1379" s="156"/>
      <c r="C1379" s="156"/>
      <c r="D1379" s="156"/>
      <c r="E1379" s="156" t="s">
        <v>1399</v>
      </c>
      <c r="F1379" s="157">
        <v>2.5</v>
      </c>
      <c r="G1379" s="156" t="s">
        <v>1400</v>
      </c>
      <c r="H1379" s="157">
        <v>0</v>
      </c>
      <c r="I1379" s="156" t="s">
        <v>1401</v>
      </c>
      <c r="J1379" s="157">
        <v>2.5</v>
      </c>
    </row>
    <row r="1380" spans="1:10" ht="30" customHeight="1">
      <c r="A1380" s="156"/>
      <c r="B1380" s="156"/>
      <c r="C1380" s="156"/>
      <c r="D1380" s="156"/>
      <c r="E1380" s="156" t="s">
        <v>1402</v>
      </c>
      <c r="F1380" s="157">
        <v>4.3</v>
      </c>
      <c r="G1380" s="156"/>
      <c r="H1380" s="276" t="s">
        <v>1403</v>
      </c>
      <c r="I1380" s="276"/>
      <c r="J1380" s="157">
        <v>20.64</v>
      </c>
    </row>
    <row r="1381" spans="1:10" ht="15.75">
      <c r="A1381" s="144"/>
      <c r="B1381" s="144"/>
      <c r="C1381" s="144"/>
      <c r="D1381" s="144"/>
      <c r="E1381" s="144"/>
      <c r="F1381" s="144"/>
      <c r="G1381" s="144" t="s">
        <v>1404</v>
      </c>
      <c r="H1381" s="158">
        <v>66.7</v>
      </c>
      <c r="I1381" s="144" t="s">
        <v>1405</v>
      </c>
      <c r="J1381" s="159">
        <v>1376.68</v>
      </c>
    </row>
    <row r="1382" spans="1:10" ht="15.75">
      <c r="A1382" s="147"/>
      <c r="B1382" s="147"/>
      <c r="C1382" s="147"/>
      <c r="D1382" s="147"/>
      <c r="E1382" s="147"/>
      <c r="F1382" s="147"/>
      <c r="G1382" s="147"/>
      <c r="H1382" s="147"/>
      <c r="I1382" s="147"/>
      <c r="J1382" s="147"/>
    </row>
    <row r="1383" spans="1:10" ht="15.75" customHeight="1">
      <c r="A1383" s="144" t="s">
        <v>385</v>
      </c>
      <c r="B1383" s="144" t="s">
        <v>165</v>
      </c>
      <c r="C1383" s="144" t="s">
        <v>1367</v>
      </c>
      <c r="D1383" s="144" t="s">
        <v>1368</v>
      </c>
      <c r="E1383" s="271" t="s">
        <v>1369</v>
      </c>
      <c r="F1383" s="271"/>
      <c r="G1383" s="144" t="s">
        <v>1370</v>
      </c>
      <c r="H1383" s="144" t="s">
        <v>1371</v>
      </c>
      <c r="I1383" s="144" t="s">
        <v>1372</v>
      </c>
      <c r="J1383" s="144" t="s">
        <v>1373</v>
      </c>
    </row>
    <row r="1384" spans="1:10" ht="47.25" customHeight="1">
      <c r="A1384" s="147" t="s">
        <v>1374</v>
      </c>
      <c r="B1384" s="147" t="s">
        <v>257</v>
      </c>
      <c r="C1384" s="147" t="s">
        <v>177</v>
      </c>
      <c r="D1384" s="147" t="s">
        <v>259</v>
      </c>
      <c r="E1384" s="273" t="s">
        <v>1438</v>
      </c>
      <c r="F1384" s="273"/>
      <c r="G1384" s="147" t="s">
        <v>232</v>
      </c>
      <c r="H1384" s="148">
        <v>1</v>
      </c>
      <c r="I1384" s="149">
        <v>14.63</v>
      </c>
      <c r="J1384" s="149">
        <v>14.63</v>
      </c>
    </row>
    <row r="1385" spans="1:10" ht="45" customHeight="1">
      <c r="A1385" s="150" t="s">
        <v>1376</v>
      </c>
      <c r="B1385" s="150" t="s">
        <v>1693</v>
      </c>
      <c r="C1385" s="150" t="s">
        <v>177</v>
      </c>
      <c r="D1385" s="150" t="s">
        <v>1694</v>
      </c>
      <c r="E1385" s="274" t="s">
        <v>1438</v>
      </c>
      <c r="F1385" s="274"/>
      <c r="G1385" s="150" t="s">
        <v>232</v>
      </c>
      <c r="H1385" s="151">
        <v>1</v>
      </c>
      <c r="I1385" s="152">
        <v>11.88</v>
      </c>
      <c r="J1385" s="152">
        <v>11.88</v>
      </c>
    </row>
    <row r="1386" spans="1:10" ht="45" customHeight="1">
      <c r="A1386" s="150" t="s">
        <v>1376</v>
      </c>
      <c r="B1386" s="150" t="s">
        <v>1683</v>
      </c>
      <c r="C1386" s="150" t="s">
        <v>177</v>
      </c>
      <c r="D1386" s="150" t="s">
        <v>1684</v>
      </c>
      <c r="E1386" s="274" t="s">
        <v>1375</v>
      </c>
      <c r="F1386" s="274"/>
      <c r="G1386" s="150" t="s">
        <v>180</v>
      </c>
      <c r="H1386" s="151">
        <v>1.5599999999999999E-2</v>
      </c>
      <c r="I1386" s="152">
        <v>16.03</v>
      </c>
      <c r="J1386" s="152">
        <v>0.25</v>
      </c>
    </row>
    <row r="1387" spans="1:10" ht="45" customHeight="1">
      <c r="A1387" s="150" t="s">
        <v>1376</v>
      </c>
      <c r="B1387" s="150" t="s">
        <v>1685</v>
      </c>
      <c r="C1387" s="150" t="s">
        <v>177</v>
      </c>
      <c r="D1387" s="150" t="s">
        <v>1686</v>
      </c>
      <c r="E1387" s="274" t="s">
        <v>1375</v>
      </c>
      <c r="F1387" s="274"/>
      <c r="G1387" s="150" t="s">
        <v>180</v>
      </c>
      <c r="H1387" s="151">
        <v>9.5600000000000004E-2</v>
      </c>
      <c r="I1387" s="152">
        <v>19.86</v>
      </c>
      <c r="J1387" s="152">
        <v>1.89</v>
      </c>
    </row>
    <row r="1388" spans="1:10" ht="30" customHeight="1">
      <c r="A1388" s="153" t="s">
        <v>1379</v>
      </c>
      <c r="B1388" s="153" t="s">
        <v>1687</v>
      </c>
      <c r="C1388" s="153" t="s">
        <v>177</v>
      </c>
      <c r="D1388" s="153" t="s">
        <v>1688</v>
      </c>
      <c r="E1388" s="275" t="s">
        <v>1482</v>
      </c>
      <c r="F1388" s="275"/>
      <c r="G1388" s="153" t="s">
        <v>232</v>
      </c>
      <c r="H1388" s="154">
        <v>2.5000000000000001E-2</v>
      </c>
      <c r="I1388" s="155">
        <v>20.010000000000002</v>
      </c>
      <c r="J1388" s="155">
        <v>0.5</v>
      </c>
    </row>
    <row r="1389" spans="1:10" ht="30" customHeight="1">
      <c r="A1389" s="153" t="s">
        <v>1379</v>
      </c>
      <c r="B1389" s="153" t="s">
        <v>1689</v>
      </c>
      <c r="C1389" s="153" t="s">
        <v>177</v>
      </c>
      <c r="D1389" s="153" t="s">
        <v>1690</v>
      </c>
      <c r="E1389" s="275" t="s">
        <v>1482</v>
      </c>
      <c r="F1389" s="275"/>
      <c r="G1389" s="153" t="s">
        <v>185</v>
      </c>
      <c r="H1389" s="154">
        <v>0.54300000000000004</v>
      </c>
      <c r="I1389" s="155">
        <v>0.22</v>
      </c>
      <c r="J1389" s="155">
        <v>0.11</v>
      </c>
    </row>
    <row r="1390" spans="1:10">
      <c r="A1390" s="156"/>
      <c r="B1390" s="156"/>
      <c r="C1390" s="156"/>
      <c r="D1390" s="156"/>
      <c r="E1390" s="156" t="s">
        <v>1399</v>
      </c>
      <c r="F1390" s="157">
        <v>1.8</v>
      </c>
      <c r="G1390" s="156" t="s">
        <v>1400</v>
      </c>
      <c r="H1390" s="157">
        <v>0</v>
      </c>
      <c r="I1390" s="156" t="s">
        <v>1401</v>
      </c>
      <c r="J1390" s="157">
        <v>1.8</v>
      </c>
    </row>
    <row r="1391" spans="1:10" ht="30" customHeight="1">
      <c r="A1391" s="156"/>
      <c r="B1391" s="156"/>
      <c r="C1391" s="156"/>
      <c r="D1391" s="156"/>
      <c r="E1391" s="156" t="s">
        <v>1402</v>
      </c>
      <c r="F1391" s="157">
        <v>3.85</v>
      </c>
      <c r="G1391" s="156"/>
      <c r="H1391" s="276" t="s">
        <v>1403</v>
      </c>
      <c r="I1391" s="276"/>
      <c r="J1391" s="157">
        <v>18.48</v>
      </c>
    </row>
    <row r="1392" spans="1:10" ht="15.75">
      <c r="A1392" s="144"/>
      <c r="B1392" s="144"/>
      <c r="C1392" s="144"/>
      <c r="D1392" s="144"/>
      <c r="E1392" s="144"/>
      <c r="F1392" s="144"/>
      <c r="G1392" s="144" t="s">
        <v>1404</v>
      </c>
      <c r="H1392" s="158">
        <v>119.2</v>
      </c>
      <c r="I1392" s="144" t="s">
        <v>1405</v>
      </c>
      <c r="J1392" s="159">
        <v>2202.81</v>
      </c>
    </row>
    <row r="1393" spans="1:10" ht="15.75">
      <c r="A1393" s="147"/>
      <c r="B1393" s="147"/>
      <c r="C1393" s="147"/>
      <c r="D1393" s="147"/>
      <c r="E1393" s="147"/>
      <c r="F1393" s="147"/>
      <c r="G1393" s="147"/>
      <c r="H1393" s="147"/>
      <c r="I1393" s="147"/>
      <c r="J1393" s="147"/>
    </row>
    <row r="1394" spans="1:10" ht="15.75" customHeight="1">
      <c r="A1394" s="144" t="s">
        <v>386</v>
      </c>
      <c r="B1394" s="144" t="s">
        <v>165</v>
      </c>
      <c r="C1394" s="144" t="s">
        <v>1367</v>
      </c>
      <c r="D1394" s="144" t="s">
        <v>1368</v>
      </c>
      <c r="E1394" s="271" t="s">
        <v>1369</v>
      </c>
      <c r="F1394" s="271"/>
      <c r="G1394" s="144" t="s">
        <v>1370</v>
      </c>
      <c r="H1394" s="144" t="s">
        <v>1371</v>
      </c>
      <c r="I1394" s="144" t="s">
        <v>1372</v>
      </c>
      <c r="J1394" s="144" t="s">
        <v>1373</v>
      </c>
    </row>
    <row r="1395" spans="1:10" ht="47.25" customHeight="1">
      <c r="A1395" s="147" t="s">
        <v>1374</v>
      </c>
      <c r="B1395" s="147" t="s">
        <v>260</v>
      </c>
      <c r="C1395" s="147" t="s">
        <v>177</v>
      </c>
      <c r="D1395" s="147" t="s">
        <v>262</v>
      </c>
      <c r="E1395" s="273" t="s">
        <v>1438</v>
      </c>
      <c r="F1395" s="273"/>
      <c r="G1395" s="147" t="s">
        <v>232</v>
      </c>
      <c r="H1395" s="148">
        <v>1</v>
      </c>
      <c r="I1395" s="149">
        <v>12.34</v>
      </c>
      <c r="J1395" s="149">
        <v>12.34</v>
      </c>
    </row>
    <row r="1396" spans="1:10" ht="45" customHeight="1">
      <c r="A1396" s="150" t="s">
        <v>1376</v>
      </c>
      <c r="B1396" s="150" t="s">
        <v>1695</v>
      </c>
      <c r="C1396" s="150" t="s">
        <v>177</v>
      </c>
      <c r="D1396" s="150" t="s">
        <v>1696</v>
      </c>
      <c r="E1396" s="274" t="s">
        <v>1438</v>
      </c>
      <c r="F1396" s="274"/>
      <c r="G1396" s="150" t="s">
        <v>232</v>
      </c>
      <c r="H1396" s="151">
        <v>1</v>
      </c>
      <c r="I1396" s="152">
        <v>10.199999999999999</v>
      </c>
      <c r="J1396" s="152">
        <v>10.199999999999999</v>
      </c>
    </row>
    <row r="1397" spans="1:10" ht="45" customHeight="1">
      <c r="A1397" s="150" t="s">
        <v>1376</v>
      </c>
      <c r="B1397" s="150" t="s">
        <v>1683</v>
      </c>
      <c r="C1397" s="150" t="s">
        <v>177</v>
      </c>
      <c r="D1397" s="150" t="s">
        <v>1684</v>
      </c>
      <c r="E1397" s="274" t="s">
        <v>1375</v>
      </c>
      <c r="F1397" s="274"/>
      <c r="G1397" s="150" t="s">
        <v>180</v>
      </c>
      <c r="H1397" s="151">
        <v>1.14E-2</v>
      </c>
      <c r="I1397" s="152">
        <v>16.03</v>
      </c>
      <c r="J1397" s="152">
        <v>0.18</v>
      </c>
    </row>
    <row r="1398" spans="1:10" ht="45" customHeight="1">
      <c r="A1398" s="150" t="s">
        <v>1376</v>
      </c>
      <c r="B1398" s="150" t="s">
        <v>1685</v>
      </c>
      <c r="C1398" s="150" t="s">
        <v>177</v>
      </c>
      <c r="D1398" s="150" t="s">
        <v>1686</v>
      </c>
      <c r="E1398" s="274" t="s">
        <v>1375</v>
      </c>
      <c r="F1398" s="274"/>
      <c r="G1398" s="150" t="s">
        <v>180</v>
      </c>
      <c r="H1398" s="151">
        <v>6.9800000000000001E-2</v>
      </c>
      <c r="I1398" s="152">
        <v>19.86</v>
      </c>
      <c r="J1398" s="152">
        <v>1.38</v>
      </c>
    </row>
    <row r="1399" spans="1:10" ht="30" customHeight="1">
      <c r="A1399" s="153" t="s">
        <v>1379</v>
      </c>
      <c r="B1399" s="153" t="s">
        <v>1687</v>
      </c>
      <c r="C1399" s="153" t="s">
        <v>177</v>
      </c>
      <c r="D1399" s="153" t="s">
        <v>1688</v>
      </c>
      <c r="E1399" s="275" t="s">
        <v>1482</v>
      </c>
      <c r="F1399" s="275"/>
      <c r="G1399" s="153" t="s">
        <v>232</v>
      </c>
      <c r="H1399" s="154">
        <v>2.5000000000000001E-2</v>
      </c>
      <c r="I1399" s="155">
        <v>20.010000000000002</v>
      </c>
      <c r="J1399" s="155">
        <v>0.5</v>
      </c>
    </row>
    <row r="1400" spans="1:10" ht="30" customHeight="1">
      <c r="A1400" s="153" t="s">
        <v>1379</v>
      </c>
      <c r="B1400" s="153" t="s">
        <v>1689</v>
      </c>
      <c r="C1400" s="153" t="s">
        <v>177</v>
      </c>
      <c r="D1400" s="153" t="s">
        <v>1690</v>
      </c>
      <c r="E1400" s="275" t="s">
        <v>1482</v>
      </c>
      <c r="F1400" s="275"/>
      <c r="G1400" s="153" t="s">
        <v>185</v>
      </c>
      <c r="H1400" s="154">
        <v>0.36699999999999999</v>
      </c>
      <c r="I1400" s="155">
        <v>0.22</v>
      </c>
      <c r="J1400" s="155">
        <v>0.08</v>
      </c>
    </row>
    <row r="1401" spans="1:10">
      <c r="A1401" s="156"/>
      <c r="B1401" s="156"/>
      <c r="C1401" s="156"/>
      <c r="D1401" s="156"/>
      <c r="E1401" s="156" t="s">
        <v>1399</v>
      </c>
      <c r="F1401" s="157">
        <v>1.27</v>
      </c>
      <c r="G1401" s="156" t="s">
        <v>1400</v>
      </c>
      <c r="H1401" s="157">
        <v>0</v>
      </c>
      <c r="I1401" s="156" t="s">
        <v>1401</v>
      </c>
      <c r="J1401" s="157">
        <v>1.27</v>
      </c>
    </row>
    <row r="1402" spans="1:10" ht="30" customHeight="1">
      <c r="A1402" s="156"/>
      <c r="B1402" s="156"/>
      <c r="C1402" s="156"/>
      <c r="D1402" s="156"/>
      <c r="E1402" s="156" t="s">
        <v>1402</v>
      </c>
      <c r="F1402" s="157">
        <v>3.25</v>
      </c>
      <c r="G1402" s="156"/>
      <c r="H1402" s="276" t="s">
        <v>1403</v>
      </c>
      <c r="I1402" s="276"/>
      <c r="J1402" s="157">
        <v>15.59</v>
      </c>
    </row>
    <row r="1403" spans="1:10" ht="15.75">
      <c r="A1403" s="144"/>
      <c r="B1403" s="144"/>
      <c r="C1403" s="144"/>
      <c r="D1403" s="144"/>
      <c r="E1403" s="144"/>
      <c r="F1403" s="144"/>
      <c r="G1403" s="144" t="s">
        <v>1404</v>
      </c>
      <c r="H1403" s="158">
        <v>180</v>
      </c>
      <c r="I1403" s="144" t="s">
        <v>1405</v>
      </c>
      <c r="J1403" s="159">
        <v>2806.2</v>
      </c>
    </row>
    <row r="1404" spans="1:10" ht="15.75">
      <c r="A1404" s="147"/>
      <c r="B1404" s="147"/>
      <c r="C1404" s="147"/>
      <c r="D1404" s="147"/>
      <c r="E1404" s="147"/>
      <c r="F1404" s="147"/>
      <c r="G1404" s="147"/>
      <c r="H1404" s="147"/>
      <c r="I1404" s="147"/>
      <c r="J1404" s="147"/>
    </row>
    <row r="1405" spans="1:10" ht="15.75" customHeight="1">
      <c r="A1405" s="144" t="s">
        <v>388</v>
      </c>
      <c r="B1405" s="144" t="s">
        <v>165</v>
      </c>
      <c r="C1405" s="144" t="s">
        <v>1367</v>
      </c>
      <c r="D1405" s="144" t="s">
        <v>1368</v>
      </c>
      <c r="E1405" s="271" t="s">
        <v>1369</v>
      </c>
      <c r="F1405" s="271"/>
      <c r="G1405" s="144" t="s">
        <v>1370</v>
      </c>
      <c r="H1405" s="144" t="s">
        <v>1371</v>
      </c>
      <c r="I1405" s="144" t="s">
        <v>1372</v>
      </c>
      <c r="J1405" s="144" t="s">
        <v>1373</v>
      </c>
    </row>
    <row r="1406" spans="1:10" ht="47.25" customHeight="1">
      <c r="A1406" s="147" t="s">
        <v>1374</v>
      </c>
      <c r="B1406" s="147" t="s">
        <v>387</v>
      </c>
      <c r="C1406" s="147" t="s">
        <v>177</v>
      </c>
      <c r="D1406" s="147" t="s">
        <v>389</v>
      </c>
      <c r="E1406" s="273" t="s">
        <v>1438</v>
      </c>
      <c r="F1406" s="273"/>
      <c r="G1406" s="147" t="s">
        <v>232</v>
      </c>
      <c r="H1406" s="148">
        <v>1</v>
      </c>
      <c r="I1406" s="149">
        <v>11.72</v>
      </c>
      <c r="J1406" s="149">
        <v>11.72</v>
      </c>
    </row>
    <row r="1407" spans="1:10" ht="45" customHeight="1">
      <c r="A1407" s="150" t="s">
        <v>1376</v>
      </c>
      <c r="B1407" s="150" t="s">
        <v>1697</v>
      </c>
      <c r="C1407" s="150" t="s">
        <v>177</v>
      </c>
      <c r="D1407" s="150" t="s">
        <v>1698</v>
      </c>
      <c r="E1407" s="274" t="s">
        <v>1438</v>
      </c>
      <c r="F1407" s="274"/>
      <c r="G1407" s="150" t="s">
        <v>232</v>
      </c>
      <c r="H1407" s="151">
        <v>1</v>
      </c>
      <c r="I1407" s="152">
        <v>10.130000000000001</v>
      </c>
      <c r="J1407" s="152">
        <v>10.130000000000001</v>
      </c>
    </row>
    <row r="1408" spans="1:10" ht="45" customHeight="1">
      <c r="A1408" s="150" t="s">
        <v>1376</v>
      </c>
      <c r="B1408" s="150" t="s">
        <v>1683</v>
      </c>
      <c r="C1408" s="150" t="s">
        <v>177</v>
      </c>
      <c r="D1408" s="150" t="s">
        <v>1684</v>
      </c>
      <c r="E1408" s="274" t="s">
        <v>1375</v>
      </c>
      <c r="F1408" s="274"/>
      <c r="G1408" s="150" t="s">
        <v>180</v>
      </c>
      <c r="H1408" s="151">
        <v>7.7000000000000002E-3</v>
      </c>
      <c r="I1408" s="152">
        <v>16.03</v>
      </c>
      <c r="J1408" s="152">
        <v>0.12</v>
      </c>
    </row>
    <row r="1409" spans="1:10" ht="45" customHeight="1">
      <c r="A1409" s="150" t="s">
        <v>1376</v>
      </c>
      <c r="B1409" s="150" t="s">
        <v>1685</v>
      </c>
      <c r="C1409" s="150" t="s">
        <v>177</v>
      </c>
      <c r="D1409" s="150" t="s">
        <v>1686</v>
      </c>
      <c r="E1409" s="274" t="s">
        <v>1375</v>
      </c>
      <c r="F1409" s="274"/>
      <c r="G1409" s="150" t="s">
        <v>180</v>
      </c>
      <c r="H1409" s="151">
        <v>4.7300000000000002E-2</v>
      </c>
      <c r="I1409" s="152">
        <v>19.86</v>
      </c>
      <c r="J1409" s="152">
        <v>0.93</v>
      </c>
    </row>
    <row r="1410" spans="1:10" ht="30" customHeight="1">
      <c r="A1410" s="153" t="s">
        <v>1379</v>
      </c>
      <c r="B1410" s="153" t="s">
        <v>1687</v>
      </c>
      <c r="C1410" s="153" t="s">
        <v>177</v>
      </c>
      <c r="D1410" s="153" t="s">
        <v>1688</v>
      </c>
      <c r="E1410" s="275" t="s">
        <v>1482</v>
      </c>
      <c r="F1410" s="275"/>
      <c r="G1410" s="153" t="s">
        <v>232</v>
      </c>
      <c r="H1410" s="154">
        <v>2.5000000000000001E-2</v>
      </c>
      <c r="I1410" s="155">
        <v>20.010000000000002</v>
      </c>
      <c r="J1410" s="155">
        <v>0.5</v>
      </c>
    </row>
    <row r="1411" spans="1:10" ht="30" customHeight="1">
      <c r="A1411" s="153" t="s">
        <v>1379</v>
      </c>
      <c r="B1411" s="153" t="s">
        <v>1689</v>
      </c>
      <c r="C1411" s="153" t="s">
        <v>177</v>
      </c>
      <c r="D1411" s="153" t="s">
        <v>1690</v>
      </c>
      <c r="E1411" s="275" t="s">
        <v>1482</v>
      </c>
      <c r="F1411" s="275"/>
      <c r="G1411" s="153" t="s">
        <v>185</v>
      </c>
      <c r="H1411" s="154">
        <v>0.21199999999999999</v>
      </c>
      <c r="I1411" s="155">
        <v>0.22</v>
      </c>
      <c r="J1411" s="155">
        <v>0.04</v>
      </c>
    </row>
    <row r="1412" spans="1:10">
      <c r="A1412" s="156"/>
      <c r="B1412" s="156"/>
      <c r="C1412" s="156"/>
      <c r="D1412" s="156"/>
      <c r="E1412" s="156" t="s">
        <v>1399</v>
      </c>
      <c r="F1412" s="157">
        <v>0.83</v>
      </c>
      <c r="G1412" s="156" t="s">
        <v>1400</v>
      </c>
      <c r="H1412" s="157">
        <v>0</v>
      </c>
      <c r="I1412" s="156" t="s">
        <v>1401</v>
      </c>
      <c r="J1412" s="157">
        <v>0.83</v>
      </c>
    </row>
    <row r="1413" spans="1:10" ht="30" customHeight="1">
      <c r="A1413" s="156"/>
      <c r="B1413" s="156"/>
      <c r="C1413" s="156"/>
      <c r="D1413" s="156"/>
      <c r="E1413" s="156" t="s">
        <v>1402</v>
      </c>
      <c r="F1413" s="157">
        <v>3.09</v>
      </c>
      <c r="G1413" s="156"/>
      <c r="H1413" s="276" t="s">
        <v>1403</v>
      </c>
      <c r="I1413" s="276"/>
      <c r="J1413" s="157">
        <v>14.81</v>
      </c>
    </row>
    <row r="1414" spans="1:10" ht="15.75">
      <c r="A1414" s="144"/>
      <c r="B1414" s="144"/>
      <c r="C1414" s="144"/>
      <c r="D1414" s="144"/>
      <c r="E1414" s="144"/>
      <c r="F1414" s="144"/>
      <c r="G1414" s="144" t="s">
        <v>1404</v>
      </c>
      <c r="H1414" s="158">
        <v>67.8</v>
      </c>
      <c r="I1414" s="144" t="s">
        <v>1405</v>
      </c>
      <c r="J1414" s="159">
        <v>1004.11</v>
      </c>
    </row>
    <row r="1415" spans="1:10" ht="15.75">
      <c r="A1415" s="147"/>
      <c r="B1415" s="147"/>
      <c r="C1415" s="147"/>
      <c r="D1415" s="147"/>
      <c r="E1415" s="147"/>
      <c r="F1415" s="147"/>
      <c r="G1415" s="147"/>
      <c r="H1415" s="147"/>
      <c r="I1415" s="147"/>
      <c r="J1415" s="147"/>
    </row>
    <row r="1416" spans="1:10" ht="15.75" customHeight="1">
      <c r="A1416" s="144" t="s">
        <v>391</v>
      </c>
      <c r="B1416" s="144" t="s">
        <v>165</v>
      </c>
      <c r="C1416" s="144" t="s">
        <v>1367</v>
      </c>
      <c r="D1416" s="144" t="s">
        <v>1368</v>
      </c>
      <c r="E1416" s="271" t="s">
        <v>1369</v>
      </c>
      <c r="F1416" s="271"/>
      <c r="G1416" s="144" t="s">
        <v>1370</v>
      </c>
      <c r="H1416" s="144" t="s">
        <v>1371</v>
      </c>
      <c r="I1416" s="144" t="s">
        <v>1372</v>
      </c>
      <c r="J1416" s="144" t="s">
        <v>1373</v>
      </c>
    </row>
    <row r="1417" spans="1:10" ht="47.25" customHeight="1">
      <c r="A1417" s="147" t="s">
        <v>1374</v>
      </c>
      <c r="B1417" s="147" t="s">
        <v>390</v>
      </c>
      <c r="C1417" s="147" t="s">
        <v>177</v>
      </c>
      <c r="D1417" s="147" t="s">
        <v>392</v>
      </c>
      <c r="E1417" s="273" t="s">
        <v>1438</v>
      </c>
      <c r="F1417" s="273"/>
      <c r="G1417" s="147" t="s">
        <v>232</v>
      </c>
      <c r="H1417" s="148">
        <v>1</v>
      </c>
      <c r="I1417" s="149">
        <v>13.16</v>
      </c>
      <c r="J1417" s="149">
        <v>13.16</v>
      </c>
    </row>
    <row r="1418" spans="1:10" ht="45" customHeight="1">
      <c r="A1418" s="150" t="s">
        <v>1376</v>
      </c>
      <c r="B1418" s="150" t="s">
        <v>1822</v>
      </c>
      <c r="C1418" s="150" t="s">
        <v>177</v>
      </c>
      <c r="D1418" s="150" t="s">
        <v>1823</v>
      </c>
      <c r="E1418" s="274" t="s">
        <v>1438</v>
      </c>
      <c r="F1418" s="274"/>
      <c r="G1418" s="150" t="s">
        <v>232</v>
      </c>
      <c r="H1418" s="151">
        <v>1</v>
      </c>
      <c r="I1418" s="152">
        <v>11.95</v>
      </c>
      <c r="J1418" s="152">
        <v>11.95</v>
      </c>
    </row>
    <row r="1419" spans="1:10" ht="45" customHeight="1">
      <c r="A1419" s="150" t="s">
        <v>1376</v>
      </c>
      <c r="B1419" s="150" t="s">
        <v>1683</v>
      </c>
      <c r="C1419" s="150" t="s">
        <v>177</v>
      </c>
      <c r="D1419" s="150" t="s">
        <v>1684</v>
      </c>
      <c r="E1419" s="274" t="s">
        <v>1375</v>
      </c>
      <c r="F1419" s="274"/>
      <c r="G1419" s="150" t="s">
        <v>180</v>
      </c>
      <c r="H1419" s="151">
        <v>5.1000000000000004E-3</v>
      </c>
      <c r="I1419" s="152">
        <v>16.03</v>
      </c>
      <c r="J1419" s="152">
        <v>0.08</v>
      </c>
    </row>
    <row r="1420" spans="1:10" ht="45" customHeight="1">
      <c r="A1420" s="150" t="s">
        <v>1376</v>
      </c>
      <c r="B1420" s="150" t="s">
        <v>1685</v>
      </c>
      <c r="C1420" s="150" t="s">
        <v>177</v>
      </c>
      <c r="D1420" s="150" t="s">
        <v>1686</v>
      </c>
      <c r="E1420" s="274" t="s">
        <v>1375</v>
      </c>
      <c r="F1420" s="274"/>
      <c r="G1420" s="150" t="s">
        <v>180</v>
      </c>
      <c r="H1420" s="151">
        <v>3.1199999999999999E-2</v>
      </c>
      <c r="I1420" s="152">
        <v>19.86</v>
      </c>
      <c r="J1420" s="152">
        <v>0.61</v>
      </c>
    </row>
    <row r="1421" spans="1:10" ht="30" customHeight="1">
      <c r="A1421" s="153" t="s">
        <v>1379</v>
      </c>
      <c r="B1421" s="153" t="s">
        <v>1687</v>
      </c>
      <c r="C1421" s="153" t="s">
        <v>177</v>
      </c>
      <c r="D1421" s="153" t="s">
        <v>1688</v>
      </c>
      <c r="E1421" s="275" t="s">
        <v>1482</v>
      </c>
      <c r="F1421" s="275"/>
      <c r="G1421" s="153" t="s">
        <v>232</v>
      </c>
      <c r="H1421" s="154">
        <v>2.5000000000000001E-2</v>
      </c>
      <c r="I1421" s="155">
        <v>20.010000000000002</v>
      </c>
      <c r="J1421" s="155">
        <v>0.5</v>
      </c>
    </row>
    <row r="1422" spans="1:10" ht="30" customHeight="1">
      <c r="A1422" s="153" t="s">
        <v>1379</v>
      </c>
      <c r="B1422" s="153" t="s">
        <v>1689</v>
      </c>
      <c r="C1422" s="153" t="s">
        <v>177</v>
      </c>
      <c r="D1422" s="153" t="s">
        <v>1690</v>
      </c>
      <c r="E1422" s="275" t="s">
        <v>1482</v>
      </c>
      <c r="F1422" s="275"/>
      <c r="G1422" s="153" t="s">
        <v>185</v>
      </c>
      <c r="H1422" s="154">
        <v>0.113</v>
      </c>
      <c r="I1422" s="155">
        <v>0.22</v>
      </c>
      <c r="J1422" s="155">
        <v>0.02</v>
      </c>
    </row>
    <row r="1423" spans="1:10">
      <c r="A1423" s="156"/>
      <c r="B1423" s="156"/>
      <c r="C1423" s="156"/>
      <c r="D1423" s="156"/>
      <c r="E1423" s="156" t="s">
        <v>1399</v>
      </c>
      <c r="F1423" s="157">
        <v>0.53</v>
      </c>
      <c r="G1423" s="156" t="s">
        <v>1400</v>
      </c>
      <c r="H1423" s="157">
        <v>0</v>
      </c>
      <c r="I1423" s="156" t="s">
        <v>1401</v>
      </c>
      <c r="J1423" s="157">
        <v>0.53</v>
      </c>
    </row>
    <row r="1424" spans="1:10" ht="30" customHeight="1">
      <c r="A1424" s="156"/>
      <c r="B1424" s="156"/>
      <c r="C1424" s="156"/>
      <c r="D1424" s="156"/>
      <c r="E1424" s="156" t="s">
        <v>1402</v>
      </c>
      <c r="F1424" s="157">
        <v>3.47</v>
      </c>
      <c r="G1424" s="156"/>
      <c r="H1424" s="276" t="s">
        <v>1403</v>
      </c>
      <c r="I1424" s="276"/>
      <c r="J1424" s="157">
        <v>16.63</v>
      </c>
    </row>
    <row r="1425" spans="1:10" ht="15.75">
      <c r="A1425" s="144"/>
      <c r="B1425" s="144"/>
      <c r="C1425" s="144"/>
      <c r="D1425" s="144"/>
      <c r="E1425" s="144"/>
      <c r="F1425" s="144"/>
      <c r="G1425" s="144" t="s">
        <v>1404</v>
      </c>
      <c r="H1425" s="158">
        <v>15.9</v>
      </c>
      <c r="I1425" s="144" t="s">
        <v>1405</v>
      </c>
      <c r="J1425" s="159">
        <v>264.41000000000003</v>
      </c>
    </row>
    <row r="1426" spans="1:10" ht="15.75">
      <c r="A1426" s="147"/>
      <c r="B1426" s="147"/>
      <c r="C1426" s="147"/>
      <c r="D1426" s="147"/>
      <c r="E1426" s="147"/>
      <c r="F1426" s="147"/>
      <c r="G1426" s="147"/>
      <c r="H1426" s="147"/>
      <c r="I1426" s="147"/>
      <c r="J1426" s="147"/>
    </row>
    <row r="1427" spans="1:10" ht="15.75" customHeight="1">
      <c r="A1427" s="144" t="s">
        <v>393</v>
      </c>
      <c r="B1427" s="144" t="s">
        <v>165</v>
      </c>
      <c r="C1427" s="144" t="s">
        <v>1367</v>
      </c>
      <c r="D1427" s="144" t="s">
        <v>1368</v>
      </c>
      <c r="E1427" s="271" t="s">
        <v>1369</v>
      </c>
      <c r="F1427" s="271"/>
      <c r="G1427" s="144" t="s">
        <v>1370</v>
      </c>
      <c r="H1427" s="144" t="s">
        <v>1371</v>
      </c>
      <c r="I1427" s="144" t="s">
        <v>1372</v>
      </c>
      <c r="J1427" s="144" t="s">
        <v>1373</v>
      </c>
    </row>
    <row r="1428" spans="1:10" ht="47.25" customHeight="1">
      <c r="A1428" s="147" t="s">
        <v>1374</v>
      </c>
      <c r="B1428" s="147" t="s">
        <v>263</v>
      </c>
      <c r="C1428" s="147" t="s">
        <v>177</v>
      </c>
      <c r="D1428" s="147" t="s">
        <v>265</v>
      </c>
      <c r="E1428" s="273" t="s">
        <v>1438</v>
      </c>
      <c r="F1428" s="273"/>
      <c r="G1428" s="147" t="s">
        <v>232</v>
      </c>
      <c r="H1428" s="148">
        <v>1</v>
      </c>
      <c r="I1428" s="149">
        <v>18.079999999999998</v>
      </c>
      <c r="J1428" s="149">
        <v>18.079999999999998</v>
      </c>
    </row>
    <row r="1429" spans="1:10" ht="45" customHeight="1">
      <c r="A1429" s="150" t="s">
        <v>1376</v>
      </c>
      <c r="B1429" s="150" t="s">
        <v>1699</v>
      </c>
      <c r="C1429" s="150" t="s">
        <v>177</v>
      </c>
      <c r="D1429" s="150" t="s">
        <v>1700</v>
      </c>
      <c r="E1429" s="274" t="s">
        <v>1438</v>
      </c>
      <c r="F1429" s="274"/>
      <c r="G1429" s="150" t="s">
        <v>232</v>
      </c>
      <c r="H1429" s="151">
        <v>1</v>
      </c>
      <c r="I1429" s="152">
        <v>12.29</v>
      </c>
      <c r="J1429" s="152">
        <v>12.29</v>
      </c>
    </row>
    <row r="1430" spans="1:10" ht="45" customHeight="1">
      <c r="A1430" s="150" t="s">
        <v>1376</v>
      </c>
      <c r="B1430" s="150" t="s">
        <v>1683</v>
      </c>
      <c r="C1430" s="150" t="s">
        <v>177</v>
      </c>
      <c r="D1430" s="150" t="s">
        <v>1684</v>
      </c>
      <c r="E1430" s="274" t="s">
        <v>1375</v>
      </c>
      <c r="F1430" s="274"/>
      <c r="G1430" s="150" t="s">
        <v>180</v>
      </c>
      <c r="H1430" s="151">
        <v>3.6700000000000003E-2</v>
      </c>
      <c r="I1430" s="152">
        <v>16.03</v>
      </c>
      <c r="J1430" s="152">
        <v>0.57999999999999996</v>
      </c>
    </row>
    <row r="1431" spans="1:10" ht="45" customHeight="1">
      <c r="A1431" s="150" t="s">
        <v>1376</v>
      </c>
      <c r="B1431" s="150" t="s">
        <v>1685</v>
      </c>
      <c r="C1431" s="150" t="s">
        <v>177</v>
      </c>
      <c r="D1431" s="150" t="s">
        <v>1686</v>
      </c>
      <c r="E1431" s="274" t="s">
        <v>1375</v>
      </c>
      <c r="F1431" s="274"/>
      <c r="G1431" s="150" t="s">
        <v>180</v>
      </c>
      <c r="H1431" s="151">
        <v>0.22450000000000001</v>
      </c>
      <c r="I1431" s="152">
        <v>19.86</v>
      </c>
      <c r="J1431" s="152">
        <v>4.45</v>
      </c>
    </row>
    <row r="1432" spans="1:10" ht="30" customHeight="1">
      <c r="A1432" s="153" t="s">
        <v>1379</v>
      </c>
      <c r="B1432" s="153" t="s">
        <v>1687</v>
      </c>
      <c r="C1432" s="153" t="s">
        <v>177</v>
      </c>
      <c r="D1432" s="153" t="s">
        <v>1688</v>
      </c>
      <c r="E1432" s="275" t="s">
        <v>1482</v>
      </c>
      <c r="F1432" s="275"/>
      <c r="G1432" s="153" t="s">
        <v>232</v>
      </c>
      <c r="H1432" s="154">
        <v>2.5000000000000001E-2</v>
      </c>
      <c r="I1432" s="155">
        <v>20.010000000000002</v>
      </c>
      <c r="J1432" s="155">
        <v>0.5</v>
      </c>
    </row>
    <row r="1433" spans="1:10" ht="30" customHeight="1">
      <c r="A1433" s="153" t="s">
        <v>1379</v>
      </c>
      <c r="B1433" s="153" t="s">
        <v>1689</v>
      </c>
      <c r="C1433" s="153" t="s">
        <v>177</v>
      </c>
      <c r="D1433" s="153" t="s">
        <v>1690</v>
      </c>
      <c r="E1433" s="275" t="s">
        <v>1482</v>
      </c>
      <c r="F1433" s="275"/>
      <c r="G1433" s="153" t="s">
        <v>185</v>
      </c>
      <c r="H1433" s="154">
        <v>1.19</v>
      </c>
      <c r="I1433" s="155">
        <v>0.22</v>
      </c>
      <c r="J1433" s="155">
        <v>0.26</v>
      </c>
    </row>
    <row r="1434" spans="1:10">
      <c r="A1434" s="156"/>
      <c r="B1434" s="156"/>
      <c r="C1434" s="156"/>
      <c r="D1434" s="156"/>
      <c r="E1434" s="156" t="s">
        <v>1399</v>
      </c>
      <c r="F1434" s="157">
        <v>5.0199999999999996</v>
      </c>
      <c r="G1434" s="156" t="s">
        <v>1400</v>
      </c>
      <c r="H1434" s="157">
        <v>0</v>
      </c>
      <c r="I1434" s="156" t="s">
        <v>1401</v>
      </c>
      <c r="J1434" s="157">
        <v>5.0199999999999996</v>
      </c>
    </row>
    <row r="1435" spans="1:10" ht="30" customHeight="1">
      <c r="A1435" s="156"/>
      <c r="B1435" s="156"/>
      <c r="C1435" s="156"/>
      <c r="D1435" s="156"/>
      <c r="E1435" s="156" t="s">
        <v>1402</v>
      </c>
      <c r="F1435" s="157">
        <v>4.76</v>
      </c>
      <c r="G1435" s="156"/>
      <c r="H1435" s="276" t="s">
        <v>1403</v>
      </c>
      <c r="I1435" s="276"/>
      <c r="J1435" s="157">
        <v>22.84</v>
      </c>
    </row>
    <row r="1436" spans="1:10" ht="15.75">
      <c r="A1436" s="144"/>
      <c r="B1436" s="144"/>
      <c r="C1436" s="144"/>
      <c r="D1436" s="144"/>
      <c r="E1436" s="144"/>
      <c r="F1436" s="144"/>
      <c r="G1436" s="144" t="s">
        <v>1404</v>
      </c>
      <c r="H1436" s="158">
        <v>93.1</v>
      </c>
      <c r="I1436" s="144" t="s">
        <v>1405</v>
      </c>
      <c r="J1436" s="159">
        <v>2126.4</v>
      </c>
    </row>
    <row r="1437" spans="1:10" ht="15.75">
      <c r="A1437" s="147"/>
      <c r="B1437" s="147"/>
      <c r="C1437" s="147"/>
      <c r="D1437" s="147"/>
      <c r="E1437" s="147"/>
      <c r="F1437" s="147"/>
      <c r="G1437" s="147"/>
      <c r="H1437" s="147"/>
      <c r="I1437" s="147"/>
      <c r="J1437" s="147"/>
    </row>
    <row r="1438" spans="1:10" ht="15.75" customHeight="1">
      <c r="A1438" s="144" t="s">
        <v>394</v>
      </c>
      <c r="B1438" s="144" t="s">
        <v>165</v>
      </c>
      <c r="C1438" s="144" t="s">
        <v>1367</v>
      </c>
      <c r="D1438" s="144" t="s">
        <v>1368</v>
      </c>
      <c r="E1438" s="271" t="s">
        <v>1369</v>
      </c>
      <c r="F1438" s="271"/>
      <c r="G1438" s="144" t="s">
        <v>1370</v>
      </c>
      <c r="H1438" s="144" t="s">
        <v>1371</v>
      </c>
      <c r="I1438" s="144" t="s">
        <v>1372</v>
      </c>
      <c r="J1438" s="144" t="s">
        <v>1373</v>
      </c>
    </row>
    <row r="1439" spans="1:10" ht="47.25" customHeight="1">
      <c r="A1439" s="147" t="s">
        <v>1374</v>
      </c>
      <c r="B1439" s="147" t="s">
        <v>369</v>
      </c>
      <c r="C1439" s="147" t="s">
        <v>177</v>
      </c>
      <c r="D1439" s="147" t="s">
        <v>371</v>
      </c>
      <c r="E1439" s="273" t="s">
        <v>1438</v>
      </c>
      <c r="F1439" s="273"/>
      <c r="G1439" s="147" t="s">
        <v>211</v>
      </c>
      <c r="H1439" s="148">
        <v>1</v>
      </c>
      <c r="I1439" s="149">
        <v>630.09</v>
      </c>
      <c r="J1439" s="149">
        <v>630.09</v>
      </c>
    </row>
    <row r="1440" spans="1:10" ht="45" customHeight="1">
      <c r="A1440" s="150" t="s">
        <v>1376</v>
      </c>
      <c r="B1440" s="150" t="s">
        <v>1808</v>
      </c>
      <c r="C1440" s="150" t="s">
        <v>177</v>
      </c>
      <c r="D1440" s="150" t="s">
        <v>1809</v>
      </c>
      <c r="E1440" s="274" t="s">
        <v>1606</v>
      </c>
      <c r="F1440" s="274"/>
      <c r="G1440" s="150" t="s">
        <v>1607</v>
      </c>
      <c r="H1440" s="151">
        <v>0.80559999999999998</v>
      </c>
      <c r="I1440" s="152">
        <v>1.88</v>
      </c>
      <c r="J1440" s="152">
        <v>1.51</v>
      </c>
    </row>
    <row r="1441" spans="1:10" ht="45" customHeight="1">
      <c r="A1441" s="150" t="s">
        <v>1376</v>
      </c>
      <c r="B1441" s="150" t="s">
        <v>1810</v>
      </c>
      <c r="C1441" s="150" t="s">
        <v>177</v>
      </c>
      <c r="D1441" s="150" t="s">
        <v>1811</v>
      </c>
      <c r="E1441" s="274" t="s">
        <v>1606</v>
      </c>
      <c r="F1441" s="274"/>
      <c r="G1441" s="150" t="s">
        <v>1610</v>
      </c>
      <c r="H1441" s="151">
        <v>0.75960000000000005</v>
      </c>
      <c r="I1441" s="152">
        <v>0.38</v>
      </c>
      <c r="J1441" s="152">
        <v>0.28000000000000003</v>
      </c>
    </row>
    <row r="1442" spans="1:10" ht="45" customHeight="1">
      <c r="A1442" s="150" t="s">
        <v>1376</v>
      </c>
      <c r="B1442" s="150" t="s">
        <v>1628</v>
      </c>
      <c r="C1442" s="150" t="s">
        <v>177</v>
      </c>
      <c r="D1442" s="150" t="s">
        <v>1629</v>
      </c>
      <c r="E1442" s="274" t="s">
        <v>1375</v>
      </c>
      <c r="F1442" s="274"/>
      <c r="G1442" s="150" t="s">
        <v>180</v>
      </c>
      <c r="H1442" s="151">
        <v>2.4857999999999998</v>
      </c>
      <c r="I1442" s="152">
        <v>16.02</v>
      </c>
      <c r="J1442" s="152">
        <v>39.82</v>
      </c>
    </row>
    <row r="1443" spans="1:10" ht="45" customHeight="1">
      <c r="A1443" s="150" t="s">
        <v>1376</v>
      </c>
      <c r="B1443" s="150" t="s">
        <v>1812</v>
      </c>
      <c r="C1443" s="150" t="s">
        <v>177</v>
      </c>
      <c r="D1443" s="150" t="s">
        <v>1813</v>
      </c>
      <c r="E1443" s="274" t="s">
        <v>1375</v>
      </c>
      <c r="F1443" s="274"/>
      <c r="G1443" s="150" t="s">
        <v>180</v>
      </c>
      <c r="H1443" s="151">
        <v>1.5651999999999999</v>
      </c>
      <c r="I1443" s="152">
        <v>14.51</v>
      </c>
      <c r="J1443" s="152">
        <v>22.71</v>
      </c>
    </row>
    <row r="1444" spans="1:10" ht="30" customHeight="1">
      <c r="A1444" s="153" t="s">
        <v>1379</v>
      </c>
      <c r="B1444" s="153" t="s">
        <v>1814</v>
      </c>
      <c r="C1444" s="153" t="s">
        <v>177</v>
      </c>
      <c r="D1444" s="153" t="s">
        <v>1815</v>
      </c>
      <c r="E1444" s="275" t="s">
        <v>1482</v>
      </c>
      <c r="F1444" s="275"/>
      <c r="G1444" s="153" t="s">
        <v>211</v>
      </c>
      <c r="H1444" s="154">
        <v>0.69169999999999998</v>
      </c>
      <c r="I1444" s="155">
        <v>105.05</v>
      </c>
      <c r="J1444" s="155">
        <v>72.66</v>
      </c>
    </row>
    <row r="1445" spans="1:10" ht="15" customHeight="1">
      <c r="A1445" s="153" t="s">
        <v>1379</v>
      </c>
      <c r="B1445" s="153" t="s">
        <v>1816</v>
      </c>
      <c r="C1445" s="153" t="s">
        <v>177</v>
      </c>
      <c r="D1445" s="153" t="s">
        <v>1817</v>
      </c>
      <c r="E1445" s="275" t="s">
        <v>1482</v>
      </c>
      <c r="F1445" s="275"/>
      <c r="G1445" s="153" t="s">
        <v>232</v>
      </c>
      <c r="H1445" s="154">
        <v>420.06189999999998</v>
      </c>
      <c r="I1445" s="155">
        <v>0.78</v>
      </c>
      <c r="J1445" s="155">
        <v>327.64</v>
      </c>
    </row>
    <row r="1446" spans="1:10" ht="30" customHeight="1">
      <c r="A1446" s="153" t="s">
        <v>1379</v>
      </c>
      <c r="B1446" s="153" t="s">
        <v>1818</v>
      </c>
      <c r="C1446" s="153" t="s">
        <v>177</v>
      </c>
      <c r="D1446" s="153" t="s">
        <v>1819</v>
      </c>
      <c r="E1446" s="275" t="s">
        <v>1482</v>
      </c>
      <c r="F1446" s="275"/>
      <c r="G1446" s="153" t="s">
        <v>211</v>
      </c>
      <c r="H1446" s="154">
        <v>0.59640000000000004</v>
      </c>
      <c r="I1446" s="155">
        <v>277.45999999999998</v>
      </c>
      <c r="J1446" s="155">
        <v>165.47</v>
      </c>
    </row>
    <row r="1447" spans="1:10">
      <c r="A1447" s="156"/>
      <c r="B1447" s="156"/>
      <c r="C1447" s="156"/>
      <c r="D1447" s="156"/>
      <c r="E1447" s="156" t="s">
        <v>1399</v>
      </c>
      <c r="F1447" s="157">
        <v>44.64</v>
      </c>
      <c r="G1447" s="156" t="s">
        <v>1400</v>
      </c>
      <c r="H1447" s="157">
        <v>0</v>
      </c>
      <c r="I1447" s="156" t="s">
        <v>1401</v>
      </c>
      <c r="J1447" s="157">
        <v>44.64</v>
      </c>
    </row>
    <row r="1448" spans="1:10" ht="30" customHeight="1">
      <c r="A1448" s="156"/>
      <c r="B1448" s="156"/>
      <c r="C1448" s="156"/>
      <c r="D1448" s="156"/>
      <c r="E1448" s="156" t="s">
        <v>1402</v>
      </c>
      <c r="F1448" s="157">
        <v>166.15</v>
      </c>
      <c r="G1448" s="156"/>
      <c r="H1448" s="276" t="s">
        <v>1403</v>
      </c>
      <c r="I1448" s="276"/>
      <c r="J1448" s="157">
        <v>796.24</v>
      </c>
    </row>
    <row r="1449" spans="1:10" ht="15.75">
      <c r="A1449" s="144"/>
      <c r="B1449" s="144"/>
      <c r="C1449" s="144"/>
      <c r="D1449" s="144"/>
      <c r="E1449" s="144"/>
      <c r="F1449" s="144"/>
      <c r="G1449" s="144" t="s">
        <v>1404</v>
      </c>
      <c r="H1449" s="158">
        <v>3.68</v>
      </c>
      <c r="I1449" s="144" t="s">
        <v>1405</v>
      </c>
      <c r="J1449" s="159">
        <v>2930.16</v>
      </c>
    </row>
    <row r="1450" spans="1:10" ht="15.75">
      <c r="A1450" s="147"/>
      <c r="B1450" s="147"/>
      <c r="C1450" s="147"/>
      <c r="D1450" s="147"/>
      <c r="E1450" s="147"/>
      <c r="F1450" s="147"/>
      <c r="G1450" s="147"/>
      <c r="H1450" s="147"/>
      <c r="I1450" s="147"/>
      <c r="J1450" s="147"/>
    </row>
    <row r="1451" spans="1:10" ht="15.75" customHeight="1">
      <c r="A1451" s="144" t="s">
        <v>395</v>
      </c>
      <c r="B1451" s="144" t="s">
        <v>165</v>
      </c>
      <c r="C1451" s="144" t="s">
        <v>1367</v>
      </c>
      <c r="D1451" s="144" t="s">
        <v>1368</v>
      </c>
      <c r="E1451" s="271" t="s">
        <v>1369</v>
      </c>
      <c r="F1451" s="271"/>
      <c r="G1451" s="144" t="s">
        <v>1370</v>
      </c>
      <c r="H1451" s="144" t="s">
        <v>1371</v>
      </c>
      <c r="I1451" s="144" t="s">
        <v>1372</v>
      </c>
      <c r="J1451" s="144" t="s">
        <v>1373</v>
      </c>
    </row>
    <row r="1452" spans="1:10" ht="31.5" customHeight="1">
      <c r="A1452" s="147" t="s">
        <v>1374</v>
      </c>
      <c r="B1452" s="147" t="s">
        <v>378</v>
      </c>
      <c r="C1452" s="147" t="s">
        <v>177</v>
      </c>
      <c r="D1452" s="147" t="s">
        <v>380</v>
      </c>
      <c r="E1452" s="273" t="s">
        <v>1438</v>
      </c>
      <c r="F1452" s="273"/>
      <c r="G1452" s="147" t="s">
        <v>189</v>
      </c>
      <c r="H1452" s="148">
        <v>1</v>
      </c>
      <c r="I1452" s="149">
        <v>64.06</v>
      </c>
      <c r="J1452" s="149">
        <v>64.06</v>
      </c>
    </row>
    <row r="1453" spans="1:10" ht="45" customHeight="1">
      <c r="A1453" s="150" t="s">
        <v>1376</v>
      </c>
      <c r="B1453" s="150" t="s">
        <v>1608</v>
      </c>
      <c r="C1453" s="150" t="s">
        <v>177</v>
      </c>
      <c r="D1453" s="150" t="s">
        <v>1609</v>
      </c>
      <c r="E1453" s="274" t="s">
        <v>1606</v>
      </c>
      <c r="F1453" s="274"/>
      <c r="G1453" s="150" t="s">
        <v>1610</v>
      </c>
      <c r="H1453" s="151">
        <v>1.4E-2</v>
      </c>
      <c r="I1453" s="152">
        <v>15.37</v>
      </c>
      <c r="J1453" s="152">
        <v>0.21</v>
      </c>
    </row>
    <row r="1454" spans="1:10" ht="45" customHeight="1">
      <c r="A1454" s="150" t="s">
        <v>1376</v>
      </c>
      <c r="B1454" s="150" t="s">
        <v>1604</v>
      </c>
      <c r="C1454" s="150" t="s">
        <v>177</v>
      </c>
      <c r="D1454" s="150" t="s">
        <v>1605</v>
      </c>
      <c r="E1454" s="274" t="s">
        <v>1606</v>
      </c>
      <c r="F1454" s="274"/>
      <c r="G1454" s="150" t="s">
        <v>1607</v>
      </c>
      <c r="H1454" s="151">
        <v>1.7000000000000001E-2</v>
      </c>
      <c r="I1454" s="152">
        <v>16.68</v>
      </c>
      <c r="J1454" s="152">
        <v>0.28000000000000003</v>
      </c>
    </row>
    <row r="1455" spans="1:10" ht="45" customHeight="1">
      <c r="A1455" s="150" t="s">
        <v>1376</v>
      </c>
      <c r="B1455" s="150" t="s">
        <v>1613</v>
      </c>
      <c r="C1455" s="150" t="s">
        <v>177</v>
      </c>
      <c r="D1455" s="150" t="s">
        <v>1614</v>
      </c>
      <c r="E1455" s="274" t="s">
        <v>1375</v>
      </c>
      <c r="F1455" s="274"/>
      <c r="G1455" s="150" t="s">
        <v>180</v>
      </c>
      <c r="H1455" s="151">
        <v>0.47099999999999997</v>
      </c>
      <c r="I1455" s="152">
        <v>16.850000000000001</v>
      </c>
      <c r="J1455" s="152">
        <v>7.93</v>
      </c>
    </row>
    <row r="1456" spans="1:10" ht="45" customHeight="1">
      <c r="A1456" s="150" t="s">
        <v>1376</v>
      </c>
      <c r="B1456" s="150" t="s">
        <v>1478</v>
      </c>
      <c r="C1456" s="150" t="s">
        <v>177</v>
      </c>
      <c r="D1456" s="150" t="s">
        <v>1479</v>
      </c>
      <c r="E1456" s="274" t="s">
        <v>1375</v>
      </c>
      <c r="F1456" s="274"/>
      <c r="G1456" s="150" t="s">
        <v>180</v>
      </c>
      <c r="H1456" s="151">
        <v>1.145</v>
      </c>
      <c r="I1456" s="152">
        <v>19.739999999999998</v>
      </c>
      <c r="J1456" s="152">
        <v>22.6</v>
      </c>
    </row>
    <row r="1457" spans="1:10" ht="30" customHeight="1">
      <c r="A1457" s="153" t="s">
        <v>1379</v>
      </c>
      <c r="B1457" s="153" t="s">
        <v>1711</v>
      </c>
      <c r="C1457" s="153" t="s">
        <v>177</v>
      </c>
      <c r="D1457" s="153" t="s">
        <v>1712</v>
      </c>
      <c r="E1457" s="275" t="s">
        <v>1482</v>
      </c>
      <c r="F1457" s="275"/>
      <c r="G1457" s="153" t="s">
        <v>1662</v>
      </c>
      <c r="H1457" s="154">
        <v>1.7000000000000001E-2</v>
      </c>
      <c r="I1457" s="155">
        <v>5.24</v>
      </c>
      <c r="J1457" s="155">
        <v>0.08</v>
      </c>
    </row>
    <row r="1458" spans="1:10" ht="15" customHeight="1">
      <c r="A1458" s="153" t="s">
        <v>1379</v>
      </c>
      <c r="B1458" s="153" t="s">
        <v>1715</v>
      </c>
      <c r="C1458" s="153" t="s">
        <v>177</v>
      </c>
      <c r="D1458" s="153" t="s">
        <v>1716</v>
      </c>
      <c r="E1458" s="275" t="s">
        <v>1482</v>
      </c>
      <c r="F1458" s="275"/>
      <c r="G1458" s="153" t="s">
        <v>232</v>
      </c>
      <c r="H1458" s="154">
        <v>3.4000000000000002E-2</v>
      </c>
      <c r="I1458" s="155">
        <v>31.58</v>
      </c>
      <c r="J1458" s="155">
        <v>1.07</v>
      </c>
    </row>
    <row r="1459" spans="1:10" ht="15" customHeight="1">
      <c r="A1459" s="153" t="s">
        <v>1379</v>
      </c>
      <c r="B1459" s="153" t="s">
        <v>1717</v>
      </c>
      <c r="C1459" s="153" t="s">
        <v>177</v>
      </c>
      <c r="D1459" s="153" t="s">
        <v>1718</v>
      </c>
      <c r="E1459" s="275" t="s">
        <v>1482</v>
      </c>
      <c r="F1459" s="275"/>
      <c r="G1459" s="153" t="s">
        <v>232</v>
      </c>
      <c r="H1459" s="154">
        <v>2.5999999999999999E-2</v>
      </c>
      <c r="I1459" s="155">
        <v>26.08</v>
      </c>
      <c r="J1459" s="155">
        <v>0.67</v>
      </c>
    </row>
    <row r="1460" spans="1:10" ht="30" customHeight="1">
      <c r="A1460" s="153" t="s">
        <v>1379</v>
      </c>
      <c r="B1460" s="153" t="s">
        <v>1721</v>
      </c>
      <c r="C1460" s="153" t="s">
        <v>177</v>
      </c>
      <c r="D1460" s="153" t="s">
        <v>1722</v>
      </c>
      <c r="E1460" s="275" t="s">
        <v>1482</v>
      </c>
      <c r="F1460" s="275"/>
      <c r="G1460" s="153" t="s">
        <v>222</v>
      </c>
      <c r="H1460" s="154">
        <v>0.60499999999999998</v>
      </c>
      <c r="I1460" s="155">
        <v>9.0399999999999991</v>
      </c>
      <c r="J1460" s="155">
        <v>5.46</v>
      </c>
    </row>
    <row r="1461" spans="1:10" ht="15" customHeight="1">
      <c r="A1461" s="153" t="s">
        <v>1379</v>
      </c>
      <c r="B1461" s="153" t="s">
        <v>1723</v>
      </c>
      <c r="C1461" s="153" t="s">
        <v>177</v>
      </c>
      <c r="D1461" s="153" t="s">
        <v>1724</v>
      </c>
      <c r="E1461" s="275" t="s">
        <v>1482</v>
      </c>
      <c r="F1461" s="275"/>
      <c r="G1461" s="153" t="s">
        <v>222</v>
      </c>
      <c r="H1461" s="154">
        <v>0.56699999999999995</v>
      </c>
      <c r="I1461" s="155">
        <v>3.16</v>
      </c>
      <c r="J1461" s="155">
        <v>1.79</v>
      </c>
    </row>
    <row r="1462" spans="1:10" ht="30" customHeight="1">
      <c r="A1462" s="153" t="s">
        <v>1379</v>
      </c>
      <c r="B1462" s="153" t="s">
        <v>1820</v>
      </c>
      <c r="C1462" s="153" t="s">
        <v>177</v>
      </c>
      <c r="D1462" s="153" t="s">
        <v>1821</v>
      </c>
      <c r="E1462" s="275" t="s">
        <v>1482</v>
      </c>
      <c r="F1462" s="275"/>
      <c r="G1462" s="153" t="s">
        <v>222</v>
      </c>
      <c r="H1462" s="154">
        <v>1.008</v>
      </c>
      <c r="I1462" s="155">
        <v>23.78</v>
      </c>
      <c r="J1462" s="155">
        <v>23.97</v>
      </c>
    </row>
    <row r="1463" spans="1:10">
      <c r="A1463" s="156"/>
      <c r="B1463" s="156"/>
      <c r="C1463" s="156"/>
      <c r="D1463" s="156"/>
      <c r="E1463" s="156" t="s">
        <v>1399</v>
      </c>
      <c r="F1463" s="157">
        <v>23.14</v>
      </c>
      <c r="G1463" s="156" t="s">
        <v>1400</v>
      </c>
      <c r="H1463" s="157">
        <v>0</v>
      </c>
      <c r="I1463" s="156" t="s">
        <v>1401</v>
      </c>
      <c r="J1463" s="157">
        <v>23.14</v>
      </c>
    </row>
    <row r="1464" spans="1:10" ht="30" customHeight="1">
      <c r="A1464" s="156"/>
      <c r="B1464" s="156"/>
      <c r="C1464" s="156"/>
      <c r="D1464" s="156"/>
      <c r="E1464" s="156" t="s">
        <v>1402</v>
      </c>
      <c r="F1464" s="157">
        <v>16.89</v>
      </c>
      <c r="G1464" s="156"/>
      <c r="H1464" s="276" t="s">
        <v>1403</v>
      </c>
      <c r="I1464" s="276"/>
      <c r="J1464" s="157">
        <v>80.95</v>
      </c>
    </row>
    <row r="1465" spans="1:10" ht="15.75">
      <c r="A1465" s="144"/>
      <c r="B1465" s="144"/>
      <c r="C1465" s="144"/>
      <c r="D1465" s="144"/>
      <c r="E1465" s="144"/>
      <c r="F1465" s="144"/>
      <c r="G1465" s="144" t="s">
        <v>1404</v>
      </c>
      <c r="H1465" s="158">
        <v>54.47</v>
      </c>
      <c r="I1465" s="144" t="s">
        <v>1405</v>
      </c>
      <c r="J1465" s="159">
        <v>4409.34</v>
      </c>
    </row>
    <row r="1466" spans="1:10" ht="15.75">
      <c r="A1466" s="147"/>
      <c r="B1466" s="147"/>
      <c r="C1466" s="147"/>
      <c r="D1466" s="147"/>
      <c r="E1466" s="147"/>
      <c r="F1466" s="147"/>
      <c r="G1466" s="147"/>
      <c r="H1466" s="147"/>
      <c r="I1466" s="147"/>
      <c r="J1466" s="147"/>
    </row>
    <row r="1467" spans="1:10" ht="15.75">
      <c r="A1467" s="145" t="s">
        <v>55</v>
      </c>
      <c r="B1467" s="145"/>
      <c r="C1467" s="145"/>
      <c r="D1467" s="145" t="s">
        <v>56</v>
      </c>
      <c r="E1467" s="145"/>
      <c r="F1467" s="272"/>
      <c r="G1467" s="272"/>
      <c r="H1467" s="145"/>
      <c r="I1467" s="145"/>
      <c r="J1467" s="146">
        <v>220246.23</v>
      </c>
    </row>
    <row r="1468" spans="1:10" ht="15.75" customHeight="1">
      <c r="A1468" s="144" t="s">
        <v>397</v>
      </c>
      <c r="B1468" s="144" t="s">
        <v>165</v>
      </c>
      <c r="C1468" s="144" t="s">
        <v>1367</v>
      </c>
      <c r="D1468" s="144" t="s">
        <v>1368</v>
      </c>
      <c r="E1468" s="271" t="s">
        <v>1369</v>
      </c>
      <c r="F1468" s="271"/>
      <c r="G1468" s="144" t="s">
        <v>1370</v>
      </c>
      <c r="H1468" s="144" t="s">
        <v>1371</v>
      </c>
      <c r="I1468" s="144" t="s">
        <v>1372</v>
      </c>
      <c r="J1468" s="144" t="s">
        <v>1373</v>
      </c>
    </row>
    <row r="1469" spans="1:10" ht="31.5" customHeight="1">
      <c r="A1469" s="147" t="s">
        <v>1374</v>
      </c>
      <c r="B1469" s="147" t="s">
        <v>396</v>
      </c>
      <c r="C1469" s="147" t="s">
        <v>177</v>
      </c>
      <c r="D1469" s="147" t="s">
        <v>398</v>
      </c>
      <c r="E1469" s="273" t="s">
        <v>1438</v>
      </c>
      <c r="F1469" s="273"/>
      <c r="G1469" s="147" t="s">
        <v>232</v>
      </c>
      <c r="H1469" s="148">
        <v>1</v>
      </c>
      <c r="I1469" s="149">
        <v>22.36</v>
      </c>
      <c r="J1469" s="149">
        <v>22.36</v>
      </c>
    </row>
    <row r="1470" spans="1:10" ht="45" customHeight="1">
      <c r="A1470" s="150" t="s">
        <v>1376</v>
      </c>
      <c r="B1470" s="150" t="s">
        <v>1683</v>
      </c>
      <c r="C1470" s="150" t="s">
        <v>177</v>
      </c>
      <c r="D1470" s="150" t="s">
        <v>1684</v>
      </c>
      <c r="E1470" s="274" t="s">
        <v>1375</v>
      </c>
      <c r="F1470" s="274"/>
      <c r="G1470" s="150" t="s">
        <v>180</v>
      </c>
      <c r="H1470" s="151">
        <v>1.0999999999999999E-2</v>
      </c>
      <c r="I1470" s="152">
        <v>16.03</v>
      </c>
      <c r="J1470" s="152">
        <v>0.17</v>
      </c>
    </row>
    <row r="1471" spans="1:10" ht="45" customHeight="1">
      <c r="A1471" s="150" t="s">
        <v>1376</v>
      </c>
      <c r="B1471" s="150" t="s">
        <v>1685</v>
      </c>
      <c r="C1471" s="150" t="s">
        <v>177</v>
      </c>
      <c r="D1471" s="150" t="s">
        <v>1686</v>
      </c>
      <c r="E1471" s="274" t="s">
        <v>1375</v>
      </c>
      <c r="F1471" s="274"/>
      <c r="G1471" s="150" t="s">
        <v>180</v>
      </c>
      <c r="H1471" s="151">
        <v>3.1E-2</v>
      </c>
      <c r="I1471" s="152">
        <v>19.86</v>
      </c>
      <c r="J1471" s="152">
        <v>0.61</v>
      </c>
    </row>
    <row r="1472" spans="1:10" ht="30" customHeight="1">
      <c r="A1472" s="153" t="s">
        <v>1379</v>
      </c>
      <c r="B1472" s="153" t="s">
        <v>1687</v>
      </c>
      <c r="C1472" s="153" t="s">
        <v>177</v>
      </c>
      <c r="D1472" s="153" t="s">
        <v>1688</v>
      </c>
      <c r="E1472" s="275" t="s">
        <v>1482</v>
      </c>
      <c r="F1472" s="275"/>
      <c r="G1472" s="153" t="s">
        <v>232</v>
      </c>
      <c r="H1472" s="154">
        <v>1.0999999999999999E-2</v>
      </c>
      <c r="I1472" s="155">
        <v>20.010000000000002</v>
      </c>
      <c r="J1472" s="155">
        <v>0.22</v>
      </c>
    </row>
    <row r="1473" spans="1:10" ht="30" customHeight="1">
      <c r="A1473" s="153" t="s">
        <v>1379</v>
      </c>
      <c r="B1473" s="153" t="s">
        <v>1786</v>
      </c>
      <c r="C1473" s="153" t="s">
        <v>177</v>
      </c>
      <c r="D1473" s="153" t="s">
        <v>1787</v>
      </c>
      <c r="E1473" s="275" t="s">
        <v>1482</v>
      </c>
      <c r="F1473" s="275"/>
      <c r="G1473" s="153" t="s">
        <v>189</v>
      </c>
      <c r="H1473" s="154">
        <v>0.55500000000000005</v>
      </c>
      <c r="I1473" s="155">
        <v>30.35</v>
      </c>
      <c r="J1473" s="155">
        <v>16.84</v>
      </c>
    </row>
    <row r="1474" spans="1:10" ht="30" customHeight="1">
      <c r="A1474" s="153" t="s">
        <v>1379</v>
      </c>
      <c r="B1474" s="153" t="s">
        <v>1784</v>
      </c>
      <c r="C1474" s="153" t="s">
        <v>177</v>
      </c>
      <c r="D1474" s="153" t="s">
        <v>1785</v>
      </c>
      <c r="E1474" s="275" t="s">
        <v>1482</v>
      </c>
      <c r="F1474" s="275"/>
      <c r="G1474" s="153" t="s">
        <v>222</v>
      </c>
      <c r="H1474" s="154">
        <v>0.45500000000000002</v>
      </c>
      <c r="I1474" s="155">
        <v>9.94</v>
      </c>
      <c r="J1474" s="155">
        <v>4.5199999999999996</v>
      </c>
    </row>
    <row r="1475" spans="1:10">
      <c r="A1475" s="156"/>
      <c r="B1475" s="156"/>
      <c r="C1475" s="156"/>
      <c r="D1475" s="156"/>
      <c r="E1475" s="156" t="s">
        <v>1399</v>
      </c>
      <c r="F1475" s="157">
        <v>0.57999999999999996</v>
      </c>
      <c r="G1475" s="156" t="s">
        <v>1400</v>
      </c>
      <c r="H1475" s="157">
        <v>0</v>
      </c>
      <c r="I1475" s="156" t="s">
        <v>1401</v>
      </c>
      <c r="J1475" s="157">
        <v>0.57999999999999996</v>
      </c>
    </row>
    <row r="1476" spans="1:10" ht="30" customHeight="1">
      <c r="A1476" s="156"/>
      <c r="B1476" s="156"/>
      <c r="C1476" s="156"/>
      <c r="D1476" s="156"/>
      <c r="E1476" s="156" t="s">
        <v>1402</v>
      </c>
      <c r="F1476" s="157">
        <v>5.89</v>
      </c>
      <c r="G1476" s="156"/>
      <c r="H1476" s="276" t="s">
        <v>1403</v>
      </c>
      <c r="I1476" s="276"/>
      <c r="J1476" s="157">
        <v>28.25</v>
      </c>
    </row>
    <row r="1477" spans="1:10" ht="15.75">
      <c r="A1477" s="144"/>
      <c r="B1477" s="144"/>
      <c r="C1477" s="144"/>
      <c r="D1477" s="144"/>
      <c r="E1477" s="144"/>
      <c r="F1477" s="144"/>
      <c r="G1477" s="144" t="s">
        <v>1404</v>
      </c>
      <c r="H1477" s="158">
        <v>3746.12</v>
      </c>
      <c r="I1477" s="144" t="s">
        <v>1405</v>
      </c>
      <c r="J1477" s="159">
        <v>105827.89</v>
      </c>
    </row>
    <row r="1478" spans="1:10" ht="15.75">
      <c r="A1478" s="147"/>
      <c r="B1478" s="147"/>
      <c r="C1478" s="147"/>
      <c r="D1478" s="147"/>
      <c r="E1478" s="147"/>
      <c r="F1478" s="147"/>
      <c r="G1478" s="147"/>
      <c r="H1478" s="147"/>
      <c r="I1478" s="147"/>
      <c r="J1478" s="147"/>
    </row>
    <row r="1479" spans="1:10" ht="15.75" customHeight="1">
      <c r="A1479" s="144" t="s">
        <v>400</v>
      </c>
      <c r="B1479" s="144" t="s">
        <v>165</v>
      </c>
      <c r="C1479" s="144" t="s">
        <v>1367</v>
      </c>
      <c r="D1479" s="144" t="s">
        <v>1368</v>
      </c>
      <c r="E1479" s="271" t="s">
        <v>1369</v>
      </c>
      <c r="F1479" s="271"/>
      <c r="G1479" s="144" t="s">
        <v>1370</v>
      </c>
      <c r="H1479" s="144" t="s">
        <v>1371</v>
      </c>
      <c r="I1479" s="144" t="s">
        <v>1372</v>
      </c>
      <c r="J1479" s="144" t="s">
        <v>1373</v>
      </c>
    </row>
    <row r="1480" spans="1:10" ht="31.5" customHeight="1">
      <c r="A1480" s="147" t="s">
        <v>1374</v>
      </c>
      <c r="B1480" s="147" t="s">
        <v>399</v>
      </c>
      <c r="C1480" s="147" t="s">
        <v>177</v>
      </c>
      <c r="D1480" s="147" t="s">
        <v>401</v>
      </c>
      <c r="E1480" s="273" t="s">
        <v>1438</v>
      </c>
      <c r="F1480" s="273"/>
      <c r="G1480" s="147" t="s">
        <v>211</v>
      </c>
      <c r="H1480" s="148">
        <v>1</v>
      </c>
      <c r="I1480" s="149">
        <v>712.23</v>
      </c>
      <c r="J1480" s="149">
        <v>712.23</v>
      </c>
    </row>
    <row r="1481" spans="1:10" ht="45" customHeight="1">
      <c r="A1481" s="150" t="s">
        <v>1376</v>
      </c>
      <c r="B1481" s="150" t="s">
        <v>1701</v>
      </c>
      <c r="C1481" s="150" t="s">
        <v>177</v>
      </c>
      <c r="D1481" s="150" t="s">
        <v>1702</v>
      </c>
      <c r="E1481" s="274" t="s">
        <v>1606</v>
      </c>
      <c r="F1481" s="274"/>
      <c r="G1481" s="150" t="s">
        <v>1607</v>
      </c>
      <c r="H1481" s="151">
        <v>5.2999999999999999E-2</v>
      </c>
      <c r="I1481" s="152">
        <v>1.37</v>
      </c>
      <c r="J1481" s="152">
        <v>7.0000000000000007E-2</v>
      </c>
    </row>
    <row r="1482" spans="1:10" ht="45" customHeight="1">
      <c r="A1482" s="150" t="s">
        <v>1376</v>
      </c>
      <c r="B1482" s="150" t="s">
        <v>1703</v>
      </c>
      <c r="C1482" s="150" t="s">
        <v>177</v>
      </c>
      <c r="D1482" s="150" t="s">
        <v>1704</v>
      </c>
      <c r="E1482" s="274" t="s">
        <v>1606</v>
      </c>
      <c r="F1482" s="274"/>
      <c r="G1482" s="150" t="s">
        <v>1610</v>
      </c>
      <c r="H1482" s="151">
        <v>4.9000000000000002E-2</v>
      </c>
      <c r="I1482" s="152">
        <v>0.53</v>
      </c>
      <c r="J1482" s="152">
        <v>0.02</v>
      </c>
    </row>
    <row r="1483" spans="1:10" ht="45" customHeight="1">
      <c r="A1483" s="150" t="s">
        <v>1376</v>
      </c>
      <c r="B1483" s="150" t="s">
        <v>1628</v>
      </c>
      <c r="C1483" s="150" t="s">
        <v>177</v>
      </c>
      <c r="D1483" s="150" t="s">
        <v>1629</v>
      </c>
      <c r="E1483" s="274" t="s">
        <v>1375</v>
      </c>
      <c r="F1483" s="274"/>
      <c r="G1483" s="150" t="s">
        <v>180</v>
      </c>
      <c r="H1483" s="151">
        <v>0.41099999999999998</v>
      </c>
      <c r="I1483" s="152">
        <v>16.02</v>
      </c>
      <c r="J1483" s="152">
        <v>6.58</v>
      </c>
    </row>
    <row r="1484" spans="1:10" ht="45" customHeight="1">
      <c r="A1484" s="150" t="s">
        <v>1376</v>
      </c>
      <c r="B1484" s="150" t="s">
        <v>1705</v>
      </c>
      <c r="C1484" s="150" t="s">
        <v>177</v>
      </c>
      <c r="D1484" s="150" t="s">
        <v>1706</v>
      </c>
      <c r="E1484" s="274" t="s">
        <v>1375</v>
      </c>
      <c r="F1484" s="274"/>
      <c r="G1484" s="150" t="s">
        <v>180</v>
      </c>
      <c r="H1484" s="151">
        <v>0.41099999999999998</v>
      </c>
      <c r="I1484" s="152">
        <v>19.98</v>
      </c>
      <c r="J1484" s="152">
        <v>8.2100000000000009</v>
      </c>
    </row>
    <row r="1485" spans="1:10" ht="30" customHeight="1">
      <c r="A1485" s="153" t="s">
        <v>1379</v>
      </c>
      <c r="B1485" s="153" t="s">
        <v>1773</v>
      </c>
      <c r="C1485" s="153" t="s">
        <v>177</v>
      </c>
      <c r="D1485" s="153" t="s">
        <v>1774</v>
      </c>
      <c r="E1485" s="275" t="s">
        <v>1482</v>
      </c>
      <c r="F1485" s="275"/>
      <c r="G1485" s="153" t="s">
        <v>211</v>
      </c>
      <c r="H1485" s="154">
        <v>1.06</v>
      </c>
      <c r="I1485" s="155">
        <v>657.88</v>
      </c>
      <c r="J1485" s="155">
        <v>697.35</v>
      </c>
    </row>
    <row r="1486" spans="1:10">
      <c r="A1486" s="156"/>
      <c r="B1486" s="156"/>
      <c r="C1486" s="156"/>
      <c r="D1486" s="156"/>
      <c r="E1486" s="156" t="s">
        <v>1399</v>
      </c>
      <c r="F1486" s="157">
        <v>10.8</v>
      </c>
      <c r="G1486" s="156" t="s">
        <v>1400</v>
      </c>
      <c r="H1486" s="157">
        <v>0</v>
      </c>
      <c r="I1486" s="156" t="s">
        <v>1401</v>
      </c>
      <c r="J1486" s="157">
        <v>10.8</v>
      </c>
    </row>
    <row r="1487" spans="1:10" ht="30" customHeight="1">
      <c r="A1487" s="156"/>
      <c r="B1487" s="156"/>
      <c r="C1487" s="156"/>
      <c r="D1487" s="156"/>
      <c r="E1487" s="156" t="s">
        <v>1402</v>
      </c>
      <c r="F1487" s="157">
        <v>187.81</v>
      </c>
      <c r="G1487" s="156"/>
      <c r="H1487" s="276" t="s">
        <v>1403</v>
      </c>
      <c r="I1487" s="276"/>
      <c r="J1487" s="157">
        <v>900.04</v>
      </c>
    </row>
    <row r="1488" spans="1:10" ht="15.75">
      <c r="A1488" s="144"/>
      <c r="B1488" s="144"/>
      <c r="C1488" s="144"/>
      <c r="D1488" s="144"/>
      <c r="E1488" s="144"/>
      <c r="F1488" s="144"/>
      <c r="G1488" s="144" t="s">
        <v>1404</v>
      </c>
      <c r="H1488" s="158">
        <v>122.62</v>
      </c>
      <c r="I1488" s="144" t="s">
        <v>1405</v>
      </c>
      <c r="J1488" s="159">
        <v>110362.9</v>
      </c>
    </row>
    <row r="1489" spans="1:10" ht="15.75">
      <c r="A1489" s="147"/>
      <c r="B1489" s="147"/>
      <c r="C1489" s="147"/>
      <c r="D1489" s="147"/>
      <c r="E1489" s="147"/>
      <c r="F1489" s="147"/>
      <c r="G1489" s="147"/>
      <c r="H1489" s="147"/>
      <c r="I1489" s="147"/>
      <c r="J1489" s="147"/>
    </row>
    <row r="1490" spans="1:10" ht="15.75" customHeight="1">
      <c r="A1490" s="144" t="s">
        <v>403</v>
      </c>
      <c r="B1490" s="144" t="s">
        <v>165</v>
      </c>
      <c r="C1490" s="144" t="s">
        <v>1367</v>
      </c>
      <c r="D1490" s="144" t="s">
        <v>1368</v>
      </c>
      <c r="E1490" s="271" t="s">
        <v>1369</v>
      </c>
      <c r="F1490" s="271"/>
      <c r="G1490" s="144" t="s">
        <v>1370</v>
      </c>
      <c r="H1490" s="144" t="s">
        <v>1371</v>
      </c>
      <c r="I1490" s="144" t="s">
        <v>1372</v>
      </c>
      <c r="J1490" s="144" t="s">
        <v>1373</v>
      </c>
    </row>
    <row r="1491" spans="1:10" ht="47.25" customHeight="1">
      <c r="A1491" s="147" t="s">
        <v>1374</v>
      </c>
      <c r="B1491" s="147" t="s">
        <v>402</v>
      </c>
      <c r="C1491" s="147" t="s">
        <v>177</v>
      </c>
      <c r="D1491" s="147" t="s">
        <v>404</v>
      </c>
      <c r="E1491" s="273" t="s">
        <v>1438</v>
      </c>
      <c r="F1491" s="273"/>
      <c r="G1491" s="147" t="s">
        <v>189</v>
      </c>
      <c r="H1491" s="148">
        <v>1</v>
      </c>
      <c r="I1491" s="149">
        <v>100.57</v>
      </c>
      <c r="J1491" s="149">
        <v>100.57</v>
      </c>
    </row>
    <row r="1492" spans="1:10" ht="45" customHeight="1">
      <c r="A1492" s="150" t="s">
        <v>1376</v>
      </c>
      <c r="B1492" s="150" t="s">
        <v>1613</v>
      </c>
      <c r="C1492" s="150" t="s">
        <v>177</v>
      </c>
      <c r="D1492" s="150" t="s">
        <v>1614</v>
      </c>
      <c r="E1492" s="274" t="s">
        <v>1375</v>
      </c>
      <c r="F1492" s="274"/>
      <c r="G1492" s="150" t="s">
        <v>180</v>
      </c>
      <c r="H1492" s="151">
        <v>1.444</v>
      </c>
      <c r="I1492" s="152">
        <v>16.850000000000001</v>
      </c>
      <c r="J1492" s="152">
        <v>24.33</v>
      </c>
    </row>
    <row r="1493" spans="1:10" ht="45" customHeight="1">
      <c r="A1493" s="150" t="s">
        <v>1376</v>
      </c>
      <c r="B1493" s="150" t="s">
        <v>1478</v>
      </c>
      <c r="C1493" s="150" t="s">
        <v>177</v>
      </c>
      <c r="D1493" s="150" t="s">
        <v>1479</v>
      </c>
      <c r="E1493" s="274" t="s">
        <v>1375</v>
      </c>
      <c r="F1493" s="274"/>
      <c r="G1493" s="150" t="s">
        <v>180</v>
      </c>
      <c r="H1493" s="151">
        <v>2.3570000000000002</v>
      </c>
      <c r="I1493" s="152">
        <v>19.739999999999998</v>
      </c>
      <c r="J1493" s="152">
        <v>46.52</v>
      </c>
    </row>
    <row r="1494" spans="1:10" ht="30" customHeight="1">
      <c r="A1494" s="153" t="s">
        <v>1379</v>
      </c>
      <c r="B1494" s="153" t="s">
        <v>1711</v>
      </c>
      <c r="C1494" s="153" t="s">
        <v>177</v>
      </c>
      <c r="D1494" s="153" t="s">
        <v>1712</v>
      </c>
      <c r="E1494" s="275" t="s">
        <v>1482</v>
      </c>
      <c r="F1494" s="275"/>
      <c r="G1494" s="153" t="s">
        <v>1662</v>
      </c>
      <c r="H1494" s="154">
        <v>1.7000000000000001E-2</v>
      </c>
      <c r="I1494" s="155">
        <v>5.24</v>
      </c>
      <c r="J1494" s="155">
        <v>0.08</v>
      </c>
    </row>
    <row r="1495" spans="1:10" ht="15" customHeight="1">
      <c r="A1495" s="153" t="s">
        <v>1379</v>
      </c>
      <c r="B1495" s="153" t="s">
        <v>1654</v>
      </c>
      <c r="C1495" s="153" t="s">
        <v>177</v>
      </c>
      <c r="D1495" s="153" t="s">
        <v>1655</v>
      </c>
      <c r="E1495" s="275" t="s">
        <v>1482</v>
      </c>
      <c r="F1495" s="275"/>
      <c r="G1495" s="153" t="s">
        <v>232</v>
      </c>
      <c r="H1495" s="154">
        <v>9.5000000000000001E-2</v>
      </c>
      <c r="I1495" s="155">
        <v>25.58</v>
      </c>
      <c r="J1495" s="155">
        <v>2.4300000000000002</v>
      </c>
    </row>
    <row r="1496" spans="1:10" ht="30" customHeight="1">
      <c r="A1496" s="153" t="s">
        <v>1379</v>
      </c>
      <c r="B1496" s="153" t="s">
        <v>1721</v>
      </c>
      <c r="C1496" s="153" t="s">
        <v>177</v>
      </c>
      <c r="D1496" s="153" t="s">
        <v>1722</v>
      </c>
      <c r="E1496" s="275" t="s">
        <v>1482</v>
      </c>
      <c r="F1496" s="275"/>
      <c r="G1496" s="153" t="s">
        <v>222</v>
      </c>
      <c r="H1496" s="154">
        <v>0.37</v>
      </c>
      <c r="I1496" s="155">
        <v>9.0399999999999991</v>
      </c>
      <c r="J1496" s="155">
        <v>3.34</v>
      </c>
    </row>
    <row r="1497" spans="1:10" ht="15" customHeight="1">
      <c r="A1497" s="153" t="s">
        <v>1379</v>
      </c>
      <c r="B1497" s="153" t="s">
        <v>1723</v>
      </c>
      <c r="C1497" s="153" t="s">
        <v>177</v>
      </c>
      <c r="D1497" s="153" t="s">
        <v>1724</v>
      </c>
      <c r="E1497" s="275" t="s">
        <v>1482</v>
      </c>
      <c r="F1497" s="275"/>
      <c r="G1497" s="153" t="s">
        <v>222</v>
      </c>
      <c r="H1497" s="154">
        <v>0.44</v>
      </c>
      <c r="I1497" s="155">
        <v>3.16</v>
      </c>
      <c r="J1497" s="155">
        <v>1.39</v>
      </c>
    </row>
    <row r="1498" spans="1:10" ht="30" customHeight="1">
      <c r="A1498" s="153" t="s">
        <v>1379</v>
      </c>
      <c r="B1498" s="153" t="s">
        <v>1491</v>
      </c>
      <c r="C1498" s="153" t="s">
        <v>177</v>
      </c>
      <c r="D1498" s="153" t="s">
        <v>1492</v>
      </c>
      <c r="E1498" s="275" t="s">
        <v>1482</v>
      </c>
      <c r="F1498" s="275"/>
      <c r="G1498" s="153" t="s">
        <v>222</v>
      </c>
      <c r="H1498" s="154">
        <v>1.38</v>
      </c>
      <c r="I1498" s="155">
        <v>16.29</v>
      </c>
      <c r="J1498" s="155">
        <v>22.48</v>
      </c>
    </row>
    <row r="1499" spans="1:10">
      <c r="A1499" s="156"/>
      <c r="B1499" s="156"/>
      <c r="C1499" s="156"/>
      <c r="D1499" s="156"/>
      <c r="E1499" s="156" t="s">
        <v>1399</v>
      </c>
      <c r="F1499" s="157">
        <v>52.68</v>
      </c>
      <c r="G1499" s="156" t="s">
        <v>1400</v>
      </c>
      <c r="H1499" s="157">
        <v>0</v>
      </c>
      <c r="I1499" s="156" t="s">
        <v>1401</v>
      </c>
      <c r="J1499" s="157">
        <v>52.68</v>
      </c>
    </row>
    <row r="1500" spans="1:10" ht="30" customHeight="1">
      <c r="A1500" s="156"/>
      <c r="B1500" s="156"/>
      <c r="C1500" s="156"/>
      <c r="D1500" s="156"/>
      <c r="E1500" s="156" t="s">
        <v>1402</v>
      </c>
      <c r="F1500" s="157">
        <v>26.52</v>
      </c>
      <c r="G1500" s="156"/>
      <c r="H1500" s="276" t="s">
        <v>1403</v>
      </c>
      <c r="I1500" s="276"/>
      <c r="J1500" s="157">
        <v>127.09</v>
      </c>
    </row>
    <row r="1501" spans="1:10" ht="15.75">
      <c r="A1501" s="144"/>
      <c r="B1501" s="144"/>
      <c r="C1501" s="144"/>
      <c r="D1501" s="144"/>
      <c r="E1501" s="144"/>
      <c r="F1501" s="144"/>
      <c r="G1501" s="144" t="s">
        <v>1404</v>
      </c>
      <c r="H1501" s="158">
        <v>31.91</v>
      </c>
      <c r="I1501" s="144" t="s">
        <v>1405</v>
      </c>
      <c r="J1501" s="159">
        <v>4055.44</v>
      </c>
    </row>
    <row r="1502" spans="1:10" ht="15.75">
      <c r="A1502" s="147"/>
      <c r="B1502" s="147"/>
      <c r="C1502" s="147"/>
      <c r="D1502" s="147"/>
      <c r="E1502" s="147"/>
      <c r="F1502" s="147"/>
      <c r="G1502" s="147"/>
      <c r="H1502" s="147"/>
      <c r="I1502" s="147"/>
      <c r="J1502" s="147"/>
    </row>
    <row r="1503" spans="1:10" ht="15.75">
      <c r="A1503" s="145" t="s">
        <v>57</v>
      </c>
      <c r="B1503" s="145"/>
      <c r="C1503" s="145"/>
      <c r="D1503" s="145" t="s">
        <v>58</v>
      </c>
      <c r="E1503" s="145"/>
      <c r="F1503" s="272"/>
      <c r="G1503" s="272"/>
      <c r="H1503" s="145"/>
      <c r="I1503" s="145"/>
      <c r="J1503" s="146">
        <v>238311.7</v>
      </c>
    </row>
    <row r="1504" spans="1:10" ht="15.75" customHeight="1">
      <c r="A1504" s="144" t="s">
        <v>406</v>
      </c>
      <c r="B1504" s="144" t="s">
        <v>165</v>
      </c>
      <c r="C1504" s="144" t="s">
        <v>1367</v>
      </c>
      <c r="D1504" s="144" t="s">
        <v>1368</v>
      </c>
      <c r="E1504" s="271" t="s">
        <v>1369</v>
      </c>
      <c r="F1504" s="271"/>
      <c r="G1504" s="144" t="s">
        <v>1370</v>
      </c>
      <c r="H1504" s="144" t="s">
        <v>1371</v>
      </c>
      <c r="I1504" s="144" t="s">
        <v>1372</v>
      </c>
      <c r="J1504" s="144" t="s">
        <v>1373</v>
      </c>
    </row>
    <row r="1505" spans="1:10" ht="63" customHeight="1">
      <c r="A1505" s="147" t="s">
        <v>1374</v>
      </c>
      <c r="B1505" s="147" t="s">
        <v>405</v>
      </c>
      <c r="C1505" s="147" t="s">
        <v>177</v>
      </c>
      <c r="D1505" s="147" t="s">
        <v>407</v>
      </c>
      <c r="E1505" s="273" t="s">
        <v>1538</v>
      </c>
      <c r="F1505" s="273"/>
      <c r="G1505" s="147" t="s">
        <v>189</v>
      </c>
      <c r="H1505" s="148">
        <v>1</v>
      </c>
      <c r="I1505" s="149">
        <v>72.61</v>
      </c>
      <c r="J1505" s="149">
        <v>72.61</v>
      </c>
    </row>
    <row r="1506" spans="1:10" ht="45" customHeight="1">
      <c r="A1506" s="150" t="s">
        <v>1376</v>
      </c>
      <c r="B1506" s="150" t="s">
        <v>1824</v>
      </c>
      <c r="C1506" s="150" t="s">
        <v>177</v>
      </c>
      <c r="D1506" s="150" t="s">
        <v>1825</v>
      </c>
      <c r="E1506" s="274" t="s">
        <v>1375</v>
      </c>
      <c r="F1506" s="274"/>
      <c r="G1506" s="150" t="s">
        <v>211</v>
      </c>
      <c r="H1506" s="151">
        <v>1.18E-2</v>
      </c>
      <c r="I1506" s="152">
        <v>499.88</v>
      </c>
      <c r="J1506" s="152">
        <v>5.89</v>
      </c>
    </row>
    <row r="1507" spans="1:10" ht="45" customHeight="1">
      <c r="A1507" s="150" t="s">
        <v>1376</v>
      </c>
      <c r="B1507" s="150" t="s">
        <v>1705</v>
      </c>
      <c r="C1507" s="150" t="s">
        <v>177</v>
      </c>
      <c r="D1507" s="150" t="s">
        <v>1706</v>
      </c>
      <c r="E1507" s="274" t="s">
        <v>1375</v>
      </c>
      <c r="F1507" s="274"/>
      <c r="G1507" s="150" t="s">
        <v>180</v>
      </c>
      <c r="H1507" s="151">
        <v>0.86</v>
      </c>
      <c r="I1507" s="152">
        <v>19.98</v>
      </c>
      <c r="J1507" s="152">
        <v>17.18</v>
      </c>
    </row>
    <row r="1508" spans="1:10" ht="45" customHeight="1">
      <c r="A1508" s="150" t="s">
        <v>1376</v>
      </c>
      <c r="B1508" s="150" t="s">
        <v>1628</v>
      </c>
      <c r="C1508" s="150" t="s">
        <v>177</v>
      </c>
      <c r="D1508" s="150" t="s">
        <v>1629</v>
      </c>
      <c r="E1508" s="274" t="s">
        <v>1375</v>
      </c>
      <c r="F1508" s="274"/>
      <c r="G1508" s="150" t="s">
        <v>180</v>
      </c>
      <c r="H1508" s="151">
        <v>0.43</v>
      </c>
      <c r="I1508" s="152">
        <v>16.02</v>
      </c>
      <c r="J1508" s="152">
        <v>6.88</v>
      </c>
    </row>
    <row r="1509" spans="1:10" ht="30" customHeight="1">
      <c r="A1509" s="153" t="s">
        <v>1379</v>
      </c>
      <c r="B1509" s="153" t="s">
        <v>1826</v>
      </c>
      <c r="C1509" s="153" t="s">
        <v>177</v>
      </c>
      <c r="D1509" s="153" t="s">
        <v>1827</v>
      </c>
      <c r="E1509" s="275" t="s">
        <v>1482</v>
      </c>
      <c r="F1509" s="275"/>
      <c r="G1509" s="153" t="s">
        <v>185</v>
      </c>
      <c r="H1509" s="154">
        <v>13.6</v>
      </c>
      <c r="I1509" s="155">
        <v>2.92</v>
      </c>
      <c r="J1509" s="155">
        <v>39.71</v>
      </c>
    </row>
    <row r="1510" spans="1:10" ht="15" customHeight="1">
      <c r="A1510" s="153" t="s">
        <v>1379</v>
      </c>
      <c r="B1510" s="153" t="s">
        <v>1828</v>
      </c>
      <c r="C1510" s="153" t="s">
        <v>177</v>
      </c>
      <c r="D1510" s="153" t="s">
        <v>1829</v>
      </c>
      <c r="E1510" s="275" t="s">
        <v>1482</v>
      </c>
      <c r="F1510" s="275"/>
      <c r="G1510" s="153" t="s">
        <v>1830</v>
      </c>
      <c r="H1510" s="154">
        <v>0.01</v>
      </c>
      <c r="I1510" s="155">
        <v>40.33</v>
      </c>
      <c r="J1510" s="155">
        <v>0.4</v>
      </c>
    </row>
    <row r="1511" spans="1:10" ht="30" customHeight="1">
      <c r="A1511" s="153" t="s">
        <v>1379</v>
      </c>
      <c r="B1511" s="153" t="s">
        <v>1831</v>
      </c>
      <c r="C1511" s="153" t="s">
        <v>177</v>
      </c>
      <c r="D1511" s="153" t="s">
        <v>1832</v>
      </c>
      <c r="E1511" s="275" t="s">
        <v>1482</v>
      </c>
      <c r="F1511" s="275"/>
      <c r="G1511" s="153" t="s">
        <v>222</v>
      </c>
      <c r="H1511" s="154">
        <v>0.42</v>
      </c>
      <c r="I1511" s="155">
        <v>6.09</v>
      </c>
      <c r="J1511" s="155">
        <v>2.5499999999999998</v>
      </c>
    </row>
    <row r="1512" spans="1:10">
      <c r="A1512" s="156"/>
      <c r="B1512" s="156"/>
      <c r="C1512" s="156"/>
      <c r="D1512" s="156"/>
      <c r="E1512" s="156" t="s">
        <v>1399</v>
      </c>
      <c r="F1512" s="157">
        <v>18.350000000000001</v>
      </c>
      <c r="G1512" s="156" t="s">
        <v>1400</v>
      </c>
      <c r="H1512" s="157">
        <v>0</v>
      </c>
      <c r="I1512" s="156" t="s">
        <v>1401</v>
      </c>
      <c r="J1512" s="157">
        <v>18.350000000000001</v>
      </c>
    </row>
    <row r="1513" spans="1:10" ht="30" customHeight="1">
      <c r="A1513" s="156"/>
      <c r="B1513" s="156"/>
      <c r="C1513" s="156"/>
      <c r="D1513" s="156"/>
      <c r="E1513" s="156" t="s">
        <v>1402</v>
      </c>
      <c r="F1513" s="157">
        <v>19.14</v>
      </c>
      <c r="G1513" s="156"/>
      <c r="H1513" s="276" t="s">
        <v>1403</v>
      </c>
      <c r="I1513" s="276"/>
      <c r="J1513" s="157">
        <v>91.75</v>
      </c>
    </row>
    <row r="1514" spans="1:10" ht="15.75">
      <c r="A1514" s="144"/>
      <c r="B1514" s="144"/>
      <c r="C1514" s="144"/>
      <c r="D1514" s="144"/>
      <c r="E1514" s="144"/>
      <c r="F1514" s="144"/>
      <c r="G1514" s="144" t="s">
        <v>1404</v>
      </c>
      <c r="H1514" s="158">
        <v>2220.34</v>
      </c>
      <c r="I1514" s="144" t="s">
        <v>1405</v>
      </c>
      <c r="J1514" s="159">
        <v>203716.19</v>
      </c>
    </row>
    <row r="1515" spans="1:10" ht="15.75">
      <c r="A1515" s="147"/>
      <c r="B1515" s="147"/>
      <c r="C1515" s="147"/>
      <c r="D1515" s="147"/>
      <c r="E1515" s="147"/>
      <c r="F1515" s="147"/>
      <c r="G1515" s="147"/>
      <c r="H1515" s="147"/>
      <c r="I1515" s="147"/>
      <c r="J1515" s="147"/>
    </row>
    <row r="1516" spans="1:10" ht="15.75" customHeight="1">
      <c r="A1516" s="144" t="s">
        <v>409</v>
      </c>
      <c r="B1516" s="144" t="s">
        <v>165</v>
      </c>
      <c r="C1516" s="144" t="s">
        <v>1367</v>
      </c>
      <c r="D1516" s="144" t="s">
        <v>1368</v>
      </c>
      <c r="E1516" s="271" t="s">
        <v>1369</v>
      </c>
      <c r="F1516" s="271"/>
      <c r="G1516" s="144" t="s">
        <v>1370</v>
      </c>
      <c r="H1516" s="144" t="s">
        <v>1371</v>
      </c>
      <c r="I1516" s="144" t="s">
        <v>1372</v>
      </c>
      <c r="J1516" s="144" t="s">
        <v>1373</v>
      </c>
    </row>
    <row r="1517" spans="1:10" ht="31.5" customHeight="1">
      <c r="A1517" s="147" t="s">
        <v>1374</v>
      </c>
      <c r="B1517" s="147" t="s">
        <v>408</v>
      </c>
      <c r="C1517" s="147" t="s">
        <v>177</v>
      </c>
      <c r="D1517" s="147" t="s">
        <v>410</v>
      </c>
      <c r="E1517" s="273" t="s">
        <v>1438</v>
      </c>
      <c r="F1517" s="273"/>
      <c r="G1517" s="147" t="s">
        <v>222</v>
      </c>
      <c r="H1517" s="148">
        <v>1</v>
      </c>
      <c r="I1517" s="149">
        <v>92.21</v>
      </c>
      <c r="J1517" s="149">
        <v>92.21</v>
      </c>
    </row>
    <row r="1518" spans="1:10" ht="45" customHeight="1">
      <c r="A1518" s="150" t="s">
        <v>1376</v>
      </c>
      <c r="B1518" s="150" t="s">
        <v>1833</v>
      </c>
      <c r="C1518" s="150" t="s">
        <v>177</v>
      </c>
      <c r="D1518" s="150" t="s">
        <v>1834</v>
      </c>
      <c r="E1518" s="274" t="s">
        <v>1438</v>
      </c>
      <c r="F1518" s="274"/>
      <c r="G1518" s="150" t="s">
        <v>189</v>
      </c>
      <c r="H1518" s="151">
        <v>0.4</v>
      </c>
      <c r="I1518" s="152">
        <v>145.41</v>
      </c>
      <c r="J1518" s="152">
        <v>58.16</v>
      </c>
    </row>
    <row r="1519" spans="1:10" ht="45" customHeight="1">
      <c r="A1519" s="150" t="s">
        <v>1376</v>
      </c>
      <c r="B1519" s="150" t="s">
        <v>1691</v>
      </c>
      <c r="C1519" s="150" t="s">
        <v>177</v>
      </c>
      <c r="D1519" s="150" t="s">
        <v>1692</v>
      </c>
      <c r="E1519" s="274" t="s">
        <v>1438</v>
      </c>
      <c r="F1519" s="274"/>
      <c r="G1519" s="150" t="s">
        <v>232</v>
      </c>
      <c r="H1519" s="151">
        <v>0.79</v>
      </c>
      <c r="I1519" s="152">
        <v>12.82</v>
      </c>
      <c r="J1519" s="152">
        <v>10.119999999999999</v>
      </c>
    </row>
    <row r="1520" spans="1:10" ht="45" customHeight="1">
      <c r="A1520" s="150" t="s">
        <v>1376</v>
      </c>
      <c r="B1520" s="150" t="s">
        <v>1806</v>
      </c>
      <c r="C1520" s="150" t="s">
        <v>177</v>
      </c>
      <c r="D1520" s="150" t="s">
        <v>1807</v>
      </c>
      <c r="E1520" s="274" t="s">
        <v>1438</v>
      </c>
      <c r="F1520" s="274"/>
      <c r="G1520" s="150" t="s">
        <v>211</v>
      </c>
      <c r="H1520" s="151">
        <v>2.4E-2</v>
      </c>
      <c r="I1520" s="152">
        <v>438.86</v>
      </c>
      <c r="J1520" s="152">
        <v>10.53</v>
      </c>
    </row>
    <row r="1521" spans="1:10" ht="45" customHeight="1">
      <c r="A1521" s="150" t="s">
        <v>1376</v>
      </c>
      <c r="B1521" s="150" t="s">
        <v>1705</v>
      </c>
      <c r="C1521" s="150" t="s">
        <v>177</v>
      </c>
      <c r="D1521" s="150" t="s">
        <v>1706</v>
      </c>
      <c r="E1521" s="274" t="s">
        <v>1375</v>
      </c>
      <c r="F1521" s="274"/>
      <c r="G1521" s="150" t="s">
        <v>180</v>
      </c>
      <c r="H1521" s="151">
        <v>0.36</v>
      </c>
      <c r="I1521" s="152">
        <v>19.98</v>
      </c>
      <c r="J1521" s="152">
        <v>7.19</v>
      </c>
    </row>
    <row r="1522" spans="1:10" ht="45" customHeight="1">
      <c r="A1522" s="150" t="s">
        <v>1376</v>
      </c>
      <c r="B1522" s="150" t="s">
        <v>1628</v>
      </c>
      <c r="C1522" s="150" t="s">
        <v>177</v>
      </c>
      <c r="D1522" s="150" t="s">
        <v>1629</v>
      </c>
      <c r="E1522" s="274" t="s">
        <v>1375</v>
      </c>
      <c r="F1522" s="274"/>
      <c r="G1522" s="150" t="s">
        <v>180</v>
      </c>
      <c r="H1522" s="151">
        <v>0.18</v>
      </c>
      <c r="I1522" s="152">
        <v>16.02</v>
      </c>
      <c r="J1522" s="152">
        <v>2.88</v>
      </c>
    </row>
    <row r="1523" spans="1:10" ht="30" customHeight="1">
      <c r="A1523" s="153" t="s">
        <v>1379</v>
      </c>
      <c r="B1523" s="153" t="s">
        <v>1711</v>
      </c>
      <c r="C1523" s="153" t="s">
        <v>177</v>
      </c>
      <c r="D1523" s="153" t="s">
        <v>1712</v>
      </c>
      <c r="E1523" s="275" t="s">
        <v>1482</v>
      </c>
      <c r="F1523" s="275"/>
      <c r="G1523" s="153" t="s">
        <v>1662</v>
      </c>
      <c r="H1523" s="154">
        <v>7.0000000000000001E-3</v>
      </c>
      <c r="I1523" s="155">
        <v>5.24</v>
      </c>
      <c r="J1523" s="155">
        <v>0.03</v>
      </c>
    </row>
    <row r="1524" spans="1:10" ht="30" customHeight="1">
      <c r="A1524" s="153" t="s">
        <v>1379</v>
      </c>
      <c r="B1524" s="153" t="s">
        <v>1689</v>
      </c>
      <c r="C1524" s="153" t="s">
        <v>177</v>
      </c>
      <c r="D1524" s="153" t="s">
        <v>1690</v>
      </c>
      <c r="E1524" s="275" t="s">
        <v>1482</v>
      </c>
      <c r="F1524" s="275"/>
      <c r="G1524" s="153" t="s">
        <v>185</v>
      </c>
      <c r="H1524" s="154">
        <v>6</v>
      </c>
      <c r="I1524" s="155">
        <v>0.22</v>
      </c>
      <c r="J1524" s="155">
        <v>1.32</v>
      </c>
    </row>
    <row r="1525" spans="1:10" ht="30" customHeight="1">
      <c r="A1525" s="153" t="s">
        <v>1379</v>
      </c>
      <c r="B1525" s="153" t="s">
        <v>1721</v>
      </c>
      <c r="C1525" s="153" t="s">
        <v>177</v>
      </c>
      <c r="D1525" s="153" t="s">
        <v>1722</v>
      </c>
      <c r="E1525" s="275" t="s">
        <v>1482</v>
      </c>
      <c r="F1525" s="275"/>
      <c r="G1525" s="153" t="s">
        <v>222</v>
      </c>
      <c r="H1525" s="154">
        <v>0.22</v>
      </c>
      <c r="I1525" s="155">
        <v>9.0399999999999991</v>
      </c>
      <c r="J1525" s="155">
        <v>1.98</v>
      </c>
    </row>
    <row r="1526" spans="1:10">
      <c r="A1526" s="156"/>
      <c r="B1526" s="156"/>
      <c r="C1526" s="156"/>
      <c r="D1526" s="156"/>
      <c r="E1526" s="156" t="s">
        <v>1399</v>
      </c>
      <c r="F1526" s="157">
        <v>15.46</v>
      </c>
      <c r="G1526" s="156" t="s">
        <v>1400</v>
      </c>
      <c r="H1526" s="157">
        <v>0</v>
      </c>
      <c r="I1526" s="156" t="s">
        <v>1401</v>
      </c>
      <c r="J1526" s="157">
        <v>15.46</v>
      </c>
    </row>
    <row r="1527" spans="1:10" ht="30" customHeight="1">
      <c r="A1527" s="156"/>
      <c r="B1527" s="156"/>
      <c r="C1527" s="156"/>
      <c r="D1527" s="156"/>
      <c r="E1527" s="156" t="s">
        <v>1402</v>
      </c>
      <c r="F1527" s="157">
        <v>24.31</v>
      </c>
      <c r="G1527" s="156"/>
      <c r="H1527" s="276" t="s">
        <v>1403</v>
      </c>
      <c r="I1527" s="276"/>
      <c r="J1527" s="157">
        <v>116.52</v>
      </c>
    </row>
    <row r="1528" spans="1:10" ht="15.75">
      <c r="A1528" s="144"/>
      <c r="B1528" s="144"/>
      <c r="C1528" s="144"/>
      <c r="D1528" s="144"/>
      <c r="E1528" s="144"/>
      <c r="F1528" s="144"/>
      <c r="G1528" s="144" t="s">
        <v>1404</v>
      </c>
      <c r="H1528" s="158">
        <v>116.88</v>
      </c>
      <c r="I1528" s="144" t="s">
        <v>1405</v>
      </c>
      <c r="J1528" s="159">
        <v>13618.85</v>
      </c>
    </row>
    <row r="1529" spans="1:10" ht="15.75">
      <c r="A1529" s="147"/>
      <c r="B1529" s="147"/>
      <c r="C1529" s="147"/>
      <c r="D1529" s="147"/>
      <c r="E1529" s="147"/>
      <c r="F1529" s="147"/>
      <c r="G1529" s="147"/>
      <c r="H1529" s="147"/>
      <c r="I1529" s="147"/>
      <c r="J1529" s="147"/>
    </row>
    <row r="1530" spans="1:10" ht="15.75" customHeight="1">
      <c r="A1530" s="144" t="s">
        <v>412</v>
      </c>
      <c r="B1530" s="144" t="s">
        <v>165</v>
      </c>
      <c r="C1530" s="144" t="s">
        <v>1367</v>
      </c>
      <c r="D1530" s="144" t="s">
        <v>1368</v>
      </c>
      <c r="E1530" s="271" t="s">
        <v>1369</v>
      </c>
      <c r="F1530" s="271"/>
      <c r="G1530" s="144" t="s">
        <v>1370</v>
      </c>
      <c r="H1530" s="144" t="s">
        <v>1371</v>
      </c>
      <c r="I1530" s="144" t="s">
        <v>1372</v>
      </c>
      <c r="J1530" s="144" t="s">
        <v>1373</v>
      </c>
    </row>
    <row r="1531" spans="1:10" ht="31.5" customHeight="1">
      <c r="A1531" s="147" t="s">
        <v>1374</v>
      </c>
      <c r="B1531" s="147" t="s">
        <v>411</v>
      </c>
      <c r="C1531" s="147" t="s">
        <v>177</v>
      </c>
      <c r="D1531" s="147" t="s">
        <v>413</v>
      </c>
      <c r="E1531" s="273" t="s">
        <v>1438</v>
      </c>
      <c r="F1531" s="273"/>
      <c r="G1531" s="147" t="s">
        <v>222</v>
      </c>
      <c r="H1531" s="148">
        <v>1</v>
      </c>
      <c r="I1531" s="149">
        <v>86.35</v>
      </c>
      <c r="J1531" s="149">
        <v>86.35</v>
      </c>
    </row>
    <row r="1532" spans="1:10" ht="45" customHeight="1">
      <c r="A1532" s="150" t="s">
        <v>1376</v>
      </c>
      <c r="B1532" s="150" t="s">
        <v>1833</v>
      </c>
      <c r="C1532" s="150" t="s">
        <v>177</v>
      </c>
      <c r="D1532" s="150" t="s">
        <v>1834</v>
      </c>
      <c r="E1532" s="274" t="s">
        <v>1438</v>
      </c>
      <c r="F1532" s="274"/>
      <c r="G1532" s="150" t="s">
        <v>189</v>
      </c>
      <c r="H1532" s="151">
        <v>0.4</v>
      </c>
      <c r="I1532" s="152">
        <v>145.41</v>
      </c>
      <c r="J1532" s="152">
        <v>58.16</v>
      </c>
    </row>
    <row r="1533" spans="1:10" ht="45" customHeight="1">
      <c r="A1533" s="150" t="s">
        <v>1376</v>
      </c>
      <c r="B1533" s="150" t="s">
        <v>1681</v>
      </c>
      <c r="C1533" s="150" t="s">
        <v>177</v>
      </c>
      <c r="D1533" s="150" t="s">
        <v>1682</v>
      </c>
      <c r="E1533" s="274" t="s">
        <v>1438</v>
      </c>
      <c r="F1533" s="274"/>
      <c r="G1533" s="150" t="s">
        <v>232</v>
      </c>
      <c r="H1533" s="151">
        <v>0.49</v>
      </c>
      <c r="I1533" s="152">
        <v>12.74</v>
      </c>
      <c r="J1533" s="152">
        <v>6.24</v>
      </c>
    </row>
    <row r="1534" spans="1:10" ht="45" customHeight="1">
      <c r="A1534" s="150" t="s">
        <v>1376</v>
      </c>
      <c r="B1534" s="150" t="s">
        <v>1806</v>
      </c>
      <c r="C1534" s="150" t="s">
        <v>177</v>
      </c>
      <c r="D1534" s="150" t="s">
        <v>1807</v>
      </c>
      <c r="E1534" s="274" t="s">
        <v>1438</v>
      </c>
      <c r="F1534" s="274"/>
      <c r="G1534" s="150" t="s">
        <v>211</v>
      </c>
      <c r="H1534" s="151">
        <v>2.4E-2</v>
      </c>
      <c r="I1534" s="152">
        <v>438.86</v>
      </c>
      <c r="J1534" s="152">
        <v>10.53</v>
      </c>
    </row>
    <row r="1535" spans="1:10" ht="45" customHeight="1">
      <c r="A1535" s="150" t="s">
        <v>1376</v>
      </c>
      <c r="B1535" s="150" t="s">
        <v>1705</v>
      </c>
      <c r="C1535" s="150" t="s">
        <v>177</v>
      </c>
      <c r="D1535" s="150" t="s">
        <v>1706</v>
      </c>
      <c r="E1535" s="274" t="s">
        <v>1375</v>
      </c>
      <c r="F1535" s="274"/>
      <c r="G1535" s="150" t="s">
        <v>180</v>
      </c>
      <c r="H1535" s="151">
        <v>0.36</v>
      </c>
      <c r="I1535" s="152">
        <v>19.98</v>
      </c>
      <c r="J1535" s="152">
        <v>7.19</v>
      </c>
    </row>
    <row r="1536" spans="1:10" ht="45" customHeight="1">
      <c r="A1536" s="150" t="s">
        <v>1376</v>
      </c>
      <c r="B1536" s="150" t="s">
        <v>1628</v>
      </c>
      <c r="C1536" s="150" t="s">
        <v>177</v>
      </c>
      <c r="D1536" s="150" t="s">
        <v>1629</v>
      </c>
      <c r="E1536" s="274" t="s">
        <v>1375</v>
      </c>
      <c r="F1536" s="274"/>
      <c r="G1536" s="150" t="s">
        <v>180</v>
      </c>
      <c r="H1536" s="151">
        <v>0.18</v>
      </c>
      <c r="I1536" s="152">
        <v>16.02</v>
      </c>
      <c r="J1536" s="152">
        <v>2.88</v>
      </c>
    </row>
    <row r="1537" spans="1:10" ht="30" customHeight="1">
      <c r="A1537" s="153" t="s">
        <v>1379</v>
      </c>
      <c r="B1537" s="153" t="s">
        <v>1711</v>
      </c>
      <c r="C1537" s="153" t="s">
        <v>177</v>
      </c>
      <c r="D1537" s="153" t="s">
        <v>1712</v>
      </c>
      <c r="E1537" s="275" t="s">
        <v>1482</v>
      </c>
      <c r="F1537" s="275"/>
      <c r="G1537" s="153" t="s">
        <v>1662</v>
      </c>
      <c r="H1537" s="154">
        <v>7.0000000000000001E-3</v>
      </c>
      <c r="I1537" s="155">
        <v>5.24</v>
      </c>
      <c r="J1537" s="155">
        <v>0.03</v>
      </c>
    </row>
    <row r="1538" spans="1:10" ht="30" customHeight="1">
      <c r="A1538" s="153" t="s">
        <v>1379</v>
      </c>
      <c r="B1538" s="153" t="s">
        <v>1689</v>
      </c>
      <c r="C1538" s="153" t="s">
        <v>177</v>
      </c>
      <c r="D1538" s="153" t="s">
        <v>1690</v>
      </c>
      <c r="E1538" s="275" t="s">
        <v>1482</v>
      </c>
      <c r="F1538" s="275"/>
      <c r="G1538" s="153" t="s">
        <v>185</v>
      </c>
      <c r="H1538" s="154">
        <v>6</v>
      </c>
      <c r="I1538" s="155">
        <v>0.22</v>
      </c>
      <c r="J1538" s="155">
        <v>1.32</v>
      </c>
    </row>
    <row r="1539" spans="1:10">
      <c r="A1539" s="156"/>
      <c r="B1539" s="156"/>
      <c r="C1539" s="156"/>
      <c r="D1539" s="156"/>
      <c r="E1539" s="156" t="s">
        <v>1399</v>
      </c>
      <c r="F1539" s="157">
        <v>15.51</v>
      </c>
      <c r="G1539" s="156" t="s">
        <v>1400</v>
      </c>
      <c r="H1539" s="157">
        <v>0</v>
      </c>
      <c r="I1539" s="156" t="s">
        <v>1401</v>
      </c>
      <c r="J1539" s="157">
        <v>15.51</v>
      </c>
    </row>
    <row r="1540" spans="1:10" ht="30" customHeight="1">
      <c r="A1540" s="156"/>
      <c r="B1540" s="156"/>
      <c r="C1540" s="156"/>
      <c r="D1540" s="156"/>
      <c r="E1540" s="156" t="s">
        <v>1402</v>
      </c>
      <c r="F1540" s="157">
        <v>22.77</v>
      </c>
      <c r="G1540" s="156"/>
      <c r="H1540" s="276" t="s">
        <v>1403</v>
      </c>
      <c r="I1540" s="276"/>
      <c r="J1540" s="157">
        <v>109.12</v>
      </c>
    </row>
    <row r="1541" spans="1:10" ht="15.75">
      <c r="A1541" s="144"/>
      <c r="B1541" s="144"/>
      <c r="C1541" s="144"/>
      <c r="D1541" s="144"/>
      <c r="E1541" s="144"/>
      <c r="F1541" s="144"/>
      <c r="G1541" s="144" t="s">
        <v>1404</v>
      </c>
      <c r="H1541" s="158">
        <v>116.88</v>
      </c>
      <c r="I1541" s="144" t="s">
        <v>1405</v>
      </c>
      <c r="J1541" s="159">
        <v>12753.94</v>
      </c>
    </row>
    <row r="1542" spans="1:10" ht="15.75">
      <c r="A1542" s="147"/>
      <c r="B1542" s="147"/>
      <c r="C1542" s="147"/>
      <c r="D1542" s="147"/>
      <c r="E1542" s="147"/>
      <c r="F1542" s="147"/>
      <c r="G1542" s="147"/>
      <c r="H1542" s="147"/>
      <c r="I1542" s="147"/>
      <c r="J1542" s="147"/>
    </row>
    <row r="1543" spans="1:10" ht="15.75" customHeight="1">
      <c r="A1543" s="144" t="s">
        <v>415</v>
      </c>
      <c r="B1543" s="144" t="s">
        <v>165</v>
      </c>
      <c r="C1543" s="144" t="s">
        <v>1367</v>
      </c>
      <c r="D1543" s="144" t="s">
        <v>1368</v>
      </c>
      <c r="E1543" s="271" t="s">
        <v>1369</v>
      </c>
      <c r="F1543" s="271"/>
      <c r="G1543" s="144" t="s">
        <v>1370</v>
      </c>
      <c r="H1543" s="144" t="s">
        <v>1371</v>
      </c>
      <c r="I1543" s="144" t="s">
        <v>1372</v>
      </c>
      <c r="J1543" s="144" t="s">
        <v>1373</v>
      </c>
    </row>
    <row r="1544" spans="1:10" ht="31.5" customHeight="1">
      <c r="A1544" s="147" t="s">
        <v>1374</v>
      </c>
      <c r="B1544" s="147" t="s">
        <v>414</v>
      </c>
      <c r="C1544" s="147" t="s">
        <v>177</v>
      </c>
      <c r="D1544" s="147" t="s">
        <v>416</v>
      </c>
      <c r="E1544" s="273" t="s">
        <v>1438</v>
      </c>
      <c r="F1544" s="273"/>
      <c r="G1544" s="147" t="s">
        <v>222</v>
      </c>
      <c r="H1544" s="148">
        <v>1</v>
      </c>
      <c r="I1544" s="149">
        <v>80.069999999999993</v>
      </c>
      <c r="J1544" s="149">
        <v>80.069999999999993</v>
      </c>
    </row>
    <row r="1545" spans="1:10" ht="45" customHeight="1">
      <c r="A1545" s="150" t="s">
        <v>1376</v>
      </c>
      <c r="B1545" s="150" t="s">
        <v>1833</v>
      </c>
      <c r="C1545" s="150" t="s">
        <v>177</v>
      </c>
      <c r="D1545" s="150" t="s">
        <v>1834</v>
      </c>
      <c r="E1545" s="274" t="s">
        <v>1438</v>
      </c>
      <c r="F1545" s="274"/>
      <c r="G1545" s="150" t="s">
        <v>189</v>
      </c>
      <c r="H1545" s="151">
        <v>0.35</v>
      </c>
      <c r="I1545" s="152">
        <v>145.41</v>
      </c>
      <c r="J1545" s="152">
        <v>50.89</v>
      </c>
    </row>
    <row r="1546" spans="1:10" ht="45" customHeight="1">
      <c r="A1546" s="150" t="s">
        <v>1376</v>
      </c>
      <c r="B1546" s="150" t="s">
        <v>1681</v>
      </c>
      <c r="C1546" s="150" t="s">
        <v>177</v>
      </c>
      <c r="D1546" s="150" t="s">
        <v>1682</v>
      </c>
      <c r="E1546" s="274" t="s">
        <v>1438</v>
      </c>
      <c r="F1546" s="274"/>
      <c r="G1546" s="150" t="s">
        <v>232</v>
      </c>
      <c r="H1546" s="151">
        <v>0.49</v>
      </c>
      <c r="I1546" s="152">
        <v>12.74</v>
      </c>
      <c r="J1546" s="152">
        <v>6.24</v>
      </c>
    </row>
    <row r="1547" spans="1:10" ht="45" customHeight="1">
      <c r="A1547" s="150" t="s">
        <v>1376</v>
      </c>
      <c r="B1547" s="150" t="s">
        <v>1806</v>
      </c>
      <c r="C1547" s="150" t="s">
        <v>177</v>
      </c>
      <c r="D1547" s="150" t="s">
        <v>1807</v>
      </c>
      <c r="E1547" s="274" t="s">
        <v>1438</v>
      </c>
      <c r="F1547" s="274"/>
      <c r="G1547" s="150" t="s">
        <v>211</v>
      </c>
      <c r="H1547" s="151">
        <v>1.7999999999999999E-2</v>
      </c>
      <c r="I1547" s="152">
        <v>438.86</v>
      </c>
      <c r="J1547" s="152">
        <v>7.89</v>
      </c>
    </row>
    <row r="1548" spans="1:10" ht="45" customHeight="1">
      <c r="A1548" s="150" t="s">
        <v>1376</v>
      </c>
      <c r="B1548" s="150" t="s">
        <v>1628</v>
      </c>
      <c r="C1548" s="150" t="s">
        <v>177</v>
      </c>
      <c r="D1548" s="150" t="s">
        <v>1629</v>
      </c>
      <c r="E1548" s="274" t="s">
        <v>1375</v>
      </c>
      <c r="F1548" s="274"/>
      <c r="G1548" s="150" t="s">
        <v>180</v>
      </c>
      <c r="H1548" s="151">
        <v>0.188</v>
      </c>
      <c r="I1548" s="152">
        <v>16.02</v>
      </c>
      <c r="J1548" s="152">
        <v>3.01</v>
      </c>
    </row>
    <row r="1549" spans="1:10" ht="45" customHeight="1">
      <c r="A1549" s="150" t="s">
        <v>1376</v>
      </c>
      <c r="B1549" s="150" t="s">
        <v>1705</v>
      </c>
      <c r="C1549" s="150" t="s">
        <v>177</v>
      </c>
      <c r="D1549" s="150" t="s">
        <v>1706</v>
      </c>
      <c r="E1549" s="274" t="s">
        <v>1375</v>
      </c>
      <c r="F1549" s="274"/>
      <c r="G1549" s="150" t="s">
        <v>180</v>
      </c>
      <c r="H1549" s="151">
        <v>0.376</v>
      </c>
      <c r="I1549" s="152">
        <v>19.98</v>
      </c>
      <c r="J1549" s="152">
        <v>7.51</v>
      </c>
    </row>
    <row r="1550" spans="1:10" ht="30" customHeight="1">
      <c r="A1550" s="153" t="s">
        <v>1379</v>
      </c>
      <c r="B1550" s="153" t="s">
        <v>1711</v>
      </c>
      <c r="C1550" s="153" t="s">
        <v>177</v>
      </c>
      <c r="D1550" s="153" t="s">
        <v>1712</v>
      </c>
      <c r="E1550" s="275" t="s">
        <v>1482</v>
      </c>
      <c r="F1550" s="275"/>
      <c r="G1550" s="153" t="s">
        <v>1662</v>
      </c>
      <c r="H1550" s="154">
        <v>6.0000000000000001E-3</v>
      </c>
      <c r="I1550" s="155">
        <v>5.24</v>
      </c>
      <c r="J1550" s="155">
        <v>0.03</v>
      </c>
    </row>
    <row r="1551" spans="1:10" ht="30" customHeight="1">
      <c r="A1551" s="153" t="s">
        <v>1379</v>
      </c>
      <c r="B1551" s="153" t="s">
        <v>1689</v>
      </c>
      <c r="C1551" s="153" t="s">
        <v>177</v>
      </c>
      <c r="D1551" s="153" t="s">
        <v>1690</v>
      </c>
      <c r="E1551" s="275" t="s">
        <v>1482</v>
      </c>
      <c r="F1551" s="275"/>
      <c r="G1551" s="153" t="s">
        <v>185</v>
      </c>
      <c r="H1551" s="154">
        <v>6</v>
      </c>
      <c r="I1551" s="155">
        <v>0.22</v>
      </c>
      <c r="J1551" s="155">
        <v>1.32</v>
      </c>
    </row>
    <row r="1552" spans="1:10" ht="30" customHeight="1">
      <c r="A1552" s="153" t="s">
        <v>1379</v>
      </c>
      <c r="B1552" s="153" t="s">
        <v>1721</v>
      </c>
      <c r="C1552" s="153" t="s">
        <v>177</v>
      </c>
      <c r="D1552" s="153" t="s">
        <v>1722</v>
      </c>
      <c r="E1552" s="275" t="s">
        <v>1482</v>
      </c>
      <c r="F1552" s="275"/>
      <c r="G1552" s="153" t="s">
        <v>222</v>
      </c>
      <c r="H1552" s="154">
        <v>0.35199999999999998</v>
      </c>
      <c r="I1552" s="155">
        <v>9.0399999999999991</v>
      </c>
      <c r="J1552" s="155">
        <v>3.18</v>
      </c>
    </row>
    <row r="1553" spans="1:10">
      <c r="A1553" s="156"/>
      <c r="B1553" s="156"/>
      <c r="C1553" s="156"/>
      <c r="D1553" s="156"/>
      <c r="E1553" s="156" t="s">
        <v>1399</v>
      </c>
      <c r="F1553" s="157">
        <v>14.77</v>
      </c>
      <c r="G1553" s="156" t="s">
        <v>1400</v>
      </c>
      <c r="H1553" s="157">
        <v>0</v>
      </c>
      <c r="I1553" s="156" t="s">
        <v>1401</v>
      </c>
      <c r="J1553" s="157">
        <v>14.77</v>
      </c>
    </row>
    <row r="1554" spans="1:10" ht="30" customHeight="1">
      <c r="A1554" s="156"/>
      <c r="B1554" s="156"/>
      <c r="C1554" s="156"/>
      <c r="D1554" s="156"/>
      <c r="E1554" s="156" t="s">
        <v>1402</v>
      </c>
      <c r="F1554" s="157">
        <v>21.11</v>
      </c>
      <c r="G1554" s="156"/>
      <c r="H1554" s="276" t="s">
        <v>1403</v>
      </c>
      <c r="I1554" s="276"/>
      <c r="J1554" s="157">
        <v>101.18</v>
      </c>
    </row>
    <row r="1555" spans="1:10" ht="15.75">
      <c r="A1555" s="144"/>
      <c r="B1555" s="144"/>
      <c r="C1555" s="144"/>
      <c r="D1555" s="144"/>
      <c r="E1555" s="144"/>
      <c r="F1555" s="144"/>
      <c r="G1555" s="144" t="s">
        <v>1404</v>
      </c>
      <c r="H1555" s="158">
        <v>7.25</v>
      </c>
      <c r="I1555" s="144" t="s">
        <v>1405</v>
      </c>
      <c r="J1555" s="159">
        <v>733.55</v>
      </c>
    </row>
    <row r="1556" spans="1:10" ht="15.75">
      <c r="A1556" s="147"/>
      <c r="B1556" s="147"/>
      <c r="C1556" s="147"/>
      <c r="D1556" s="147"/>
      <c r="E1556" s="147"/>
      <c r="F1556" s="147"/>
      <c r="G1556" s="147"/>
      <c r="H1556" s="147"/>
      <c r="I1556" s="147"/>
      <c r="J1556" s="147"/>
    </row>
    <row r="1557" spans="1:10" ht="15.75" customHeight="1">
      <c r="A1557" s="144" t="s">
        <v>418</v>
      </c>
      <c r="B1557" s="144" t="s">
        <v>165</v>
      </c>
      <c r="C1557" s="144" t="s">
        <v>1367</v>
      </c>
      <c r="D1557" s="144" t="s">
        <v>1368</v>
      </c>
      <c r="E1557" s="271" t="s">
        <v>1369</v>
      </c>
      <c r="F1557" s="271"/>
      <c r="G1557" s="144" t="s">
        <v>1370</v>
      </c>
      <c r="H1557" s="144" t="s">
        <v>1371</v>
      </c>
      <c r="I1557" s="144" t="s">
        <v>1372</v>
      </c>
      <c r="J1557" s="144" t="s">
        <v>1373</v>
      </c>
    </row>
    <row r="1558" spans="1:10" ht="31.5" customHeight="1">
      <c r="A1558" s="147" t="s">
        <v>1374</v>
      </c>
      <c r="B1558" s="147" t="s">
        <v>417</v>
      </c>
      <c r="C1558" s="147" t="s">
        <v>177</v>
      </c>
      <c r="D1558" s="147" t="s">
        <v>419</v>
      </c>
      <c r="E1558" s="273" t="s">
        <v>1438</v>
      </c>
      <c r="F1558" s="273"/>
      <c r="G1558" s="147" t="s">
        <v>222</v>
      </c>
      <c r="H1558" s="148">
        <v>1</v>
      </c>
      <c r="I1558" s="149">
        <v>76.89</v>
      </c>
      <c r="J1558" s="149">
        <v>76.89</v>
      </c>
    </row>
    <row r="1559" spans="1:10" ht="45" customHeight="1">
      <c r="A1559" s="150" t="s">
        <v>1376</v>
      </c>
      <c r="B1559" s="150" t="s">
        <v>1833</v>
      </c>
      <c r="C1559" s="150" t="s">
        <v>177</v>
      </c>
      <c r="D1559" s="150" t="s">
        <v>1834</v>
      </c>
      <c r="E1559" s="274" t="s">
        <v>1438</v>
      </c>
      <c r="F1559" s="274"/>
      <c r="G1559" s="150" t="s">
        <v>189</v>
      </c>
      <c r="H1559" s="151">
        <v>0.35</v>
      </c>
      <c r="I1559" s="152">
        <v>145.41</v>
      </c>
      <c r="J1559" s="152">
        <v>50.89</v>
      </c>
    </row>
    <row r="1560" spans="1:10" ht="45" customHeight="1">
      <c r="A1560" s="150" t="s">
        <v>1376</v>
      </c>
      <c r="B1560" s="150" t="s">
        <v>1681</v>
      </c>
      <c r="C1560" s="150" t="s">
        <v>177</v>
      </c>
      <c r="D1560" s="150" t="s">
        <v>1682</v>
      </c>
      <c r="E1560" s="274" t="s">
        <v>1438</v>
      </c>
      <c r="F1560" s="274"/>
      <c r="G1560" s="150" t="s">
        <v>232</v>
      </c>
      <c r="H1560" s="151">
        <v>0.49</v>
      </c>
      <c r="I1560" s="152">
        <v>12.74</v>
      </c>
      <c r="J1560" s="152">
        <v>6.24</v>
      </c>
    </row>
    <row r="1561" spans="1:10" ht="45" customHeight="1">
      <c r="A1561" s="150" t="s">
        <v>1376</v>
      </c>
      <c r="B1561" s="150" t="s">
        <v>1806</v>
      </c>
      <c r="C1561" s="150" t="s">
        <v>177</v>
      </c>
      <c r="D1561" s="150" t="s">
        <v>1807</v>
      </c>
      <c r="E1561" s="274" t="s">
        <v>1438</v>
      </c>
      <c r="F1561" s="274"/>
      <c r="G1561" s="150" t="s">
        <v>211</v>
      </c>
      <c r="H1561" s="151">
        <v>1.7999999999999999E-2</v>
      </c>
      <c r="I1561" s="152">
        <v>438.86</v>
      </c>
      <c r="J1561" s="152">
        <v>7.89</v>
      </c>
    </row>
    <row r="1562" spans="1:10" ht="45" customHeight="1">
      <c r="A1562" s="150" t="s">
        <v>1376</v>
      </c>
      <c r="B1562" s="150" t="s">
        <v>1705</v>
      </c>
      <c r="C1562" s="150" t="s">
        <v>177</v>
      </c>
      <c r="D1562" s="150" t="s">
        <v>1706</v>
      </c>
      <c r="E1562" s="274" t="s">
        <v>1375</v>
      </c>
      <c r="F1562" s="274"/>
      <c r="G1562" s="150" t="s">
        <v>180</v>
      </c>
      <c r="H1562" s="151">
        <v>0.376</v>
      </c>
      <c r="I1562" s="152">
        <v>19.98</v>
      </c>
      <c r="J1562" s="152">
        <v>7.51</v>
      </c>
    </row>
    <row r="1563" spans="1:10" ht="45" customHeight="1">
      <c r="A1563" s="150" t="s">
        <v>1376</v>
      </c>
      <c r="B1563" s="150" t="s">
        <v>1628</v>
      </c>
      <c r="C1563" s="150" t="s">
        <v>177</v>
      </c>
      <c r="D1563" s="150" t="s">
        <v>1629</v>
      </c>
      <c r="E1563" s="274" t="s">
        <v>1375</v>
      </c>
      <c r="F1563" s="274"/>
      <c r="G1563" s="150" t="s">
        <v>180</v>
      </c>
      <c r="H1563" s="151">
        <v>0.188</v>
      </c>
      <c r="I1563" s="152">
        <v>16.02</v>
      </c>
      <c r="J1563" s="152">
        <v>3.01</v>
      </c>
    </row>
    <row r="1564" spans="1:10" ht="30" customHeight="1">
      <c r="A1564" s="153" t="s">
        <v>1379</v>
      </c>
      <c r="B1564" s="153" t="s">
        <v>1711</v>
      </c>
      <c r="C1564" s="153" t="s">
        <v>177</v>
      </c>
      <c r="D1564" s="153" t="s">
        <v>1712</v>
      </c>
      <c r="E1564" s="275" t="s">
        <v>1482</v>
      </c>
      <c r="F1564" s="275"/>
      <c r="G1564" s="153" t="s">
        <v>1662</v>
      </c>
      <c r="H1564" s="154">
        <v>6.0000000000000001E-3</v>
      </c>
      <c r="I1564" s="155">
        <v>5.24</v>
      </c>
      <c r="J1564" s="155">
        <v>0.03</v>
      </c>
    </row>
    <row r="1565" spans="1:10" ht="30" customHeight="1">
      <c r="A1565" s="153" t="s">
        <v>1379</v>
      </c>
      <c r="B1565" s="153" t="s">
        <v>1689</v>
      </c>
      <c r="C1565" s="153" t="s">
        <v>177</v>
      </c>
      <c r="D1565" s="153" t="s">
        <v>1690</v>
      </c>
      <c r="E1565" s="275" t="s">
        <v>1482</v>
      </c>
      <c r="F1565" s="275"/>
      <c r="G1565" s="153" t="s">
        <v>185</v>
      </c>
      <c r="H1565" s="154">
        <v>6</v>
      </c>
      <c r="I1565" s="155">
        <v>0.22</v>
      </c>
      <c r="J1565" s="155">
        <v>1.32</v>
      </c>
    </row>
    <row r="1566" spans="1:10">
      <c r="A1566" s="156"/>
      <c r="B1566" s="156"/>
      <c r="C1566" s="156"/>
      <c r="D1566" s="156"/>
      <c r="E1566" s="156" t="s">
        <v>1399</v>
      </c>
      <c r="F1566" s="157">
        <v>14.77</v>
      </c>
      <c r="G1566" s="156" t="s">
        <v>1400</v>
      </c>
      <c r="H1566" s="157">
        <v>0</v>
      </c>
      <c r="I1566" s="156" t="s">
        <v>1401</v>
      </c>
      <c r="J1566" s="157">
        <v>14.77</v>
      </c>
    </row>
    <row r="1567" spans="1:10" ht="30" customHeight="1">
      <c r="A1567" s="156"/>
      <c r="B1567" s="156"/>
      <c r="C1567" s="156"/>
      <c r="D1567" s="156"/>
      <c r="E1567" s="156" t="s">
        <v>1402</v>
      </c>
      <c r="F1567" s="157">
        <v>20.27</v>
      </c>
      <c r="G1567" s="156"/>
      <c r="H1567" s="276" t="s">
        <v>1403</v>
      </c>
      <c r="I1567" s="276"/>
      <c r="J1567" s="157">
        <v>97.16</v>
      </c>
    </row>
    <row r="1568" spans="1:10" ht="15.75">
      <c r="A1568" s="144"/>
      <c r="B1568" s="144"/>
      <c r="C1568" s="144"/>
      <c r="D1568" s="144"/>
      <c r="E1568" s="144"/>
      <c r="F1568" s="144"/>
      <c r="G1568" s="144" t="s">
        <v>1404</v>
      </c>
      <c r="H1568" s="158">
        <v>7.25</v>
      </c>
      <c r="I1568" s="144" t="s">
        <v>1405</v>
      </c>
      <c r="J1568" s="159">
        <v>704.41</v>
      </c>
    </row>
    <row r="1569" spans="1:10" ht="15.75">
      <c r="A1569" s="147"/>
      <c r="B1569" s="147"/>
      <c r="C1569" s="147"/>
      <c r="D1569" s="147"/>
      <c r="E1569" s="147"/>
      <c r="F1569" s="147"/>
      <c r="G1569" s="147"/>
      <c r="H1569" s="147"/>
      <c r="I1569" s="147"/>
      <c r="J1569" s="147"/>
    </row>
    <row r="1570" spans="1:10" ht="15.75" customHeight="1">
      <c r="A1570" s="144" t="s">
        <v>421</v>
      </c>
      <c r="B1570" s="144" t="s">
        <v>165</v>
      </c>
      <c r="C1570" s="144" t="s">
        <v>1367</v>
      </c>
      <c r="D1570" s="144" t="s">
        <v>1368</v>
      </c>
      <c r="E1570" s="271" t="s">
        <v>1369</v>
      </c>
      <c r="F1570" s="271"/>
      <c r="G1570" s="144" t="s">
        <v>1370</v>
      </c>
      <c r="H1570" s="144" t="s">
        <v>1371</v>
      </c>
      <c r="I1570" s="144" t="s">
        <v>1372</v>
      </c>
      <c r="J1570" s="144" t="s">
        <v>1373</v>
      </c>
    </row>
    <row r="1571" spans="1:10" ht="31.5" customHeight="1">
      <c r="A1571" s="147" t="s">
        <v>1374</v>
      </c>
      <c r="B1571" s="147" t="s">
        <v>420</v>
      </c>
      <c r="C1571" s="147" t="s">
        <v>177</v>
      </c>
      <c r="D1571" s="147" t="s">
        <v>422</v>
      </c>
      <c r="E1571" s="273" t="s">
        <v>1438</v>
      </c>
      <c r="F1571" s="273"/>
      <c r="G1571" s="147" t="s">
        <v>222</v>
      </c>
      <c r="H1571" s="148">
        <v>1</v>
      </c>
      <c r="I1571" s="149">
        <v>75.84</v>
      </c>
      <c r="J1571" s="149">
        <v>75.84</v>
      </c>
    </row>
    <row r="1572" spans="1:10" ht="45" customHeight="1">
      <c r="A1572" s="150" t="s">
        <v>1376</v>
      </c>
      <c r="B1572" s="150" t="s">
        <v>1833</v>
      </c>
      <c r="C1572" s="150" t="s">
        <v>177</v>
      </c>
      <c r="D1572" s="150" t="s">
        <v>1834</v>
      </c>
      <c r="E1572" s="274" t="s">
        <v>1438</v>
      </c>
      <c r="F1572" s="274"/>
      <c r="G1572" s="150" t="s">
        <v>189</v>
      </c>
      <c r="H1572" s="151">
        <v>0.3</v>
      </c>
      <c r="I1572" s="152">
        <v>145.41</v>
      </c>
      <c r="J1572" s="152">
        <v>43.62</v>
      </c>
    </row>
    <row r="1573" spans="1:10" ht="45" customHeight="1">
      <c r="A1573" s="150" t="s">
        <v>1376</v>
      </c>
      <c r="B1573" s="150" t="s">
        <v>1699</v>
      </c>
      <c r="C1573" s="150" t="s">
        <v>177</v>
      </c>
      <c r="D1573" s="150" t="s">
        <v>1700</v>
      </c>
      <c r="E1573" s="274" t="s">
        <v>1438</v>
      </c>
      <c r="F1573" s="274"/>
      <c r="G1573" s="150" t="s">
        <v>232</v>
      </c>
      <c r="H1573" s="151">
        <v>0.308</v>
      </c>
      <c r="I1573" s="152">
        <v>12.29</v>
      </c>
      <c r="J1573" s="152">
        <v>3.78</v>
      </c>
    </row>
    <row r="1574" spans="1:10" ht="45" customHeight="1">
      <c r="A1574" s="150" t="s">
        <v>1376</v>
      </c>
      <c r="B1574" s="150" t="s">
        <v>1806</v>
      </c>
      <c r="C1574" s="150" t="s">
        <v>177</v>
      </c>
      <c r="D1574" s="150" t="s">
        <v>1807</v>
      </c>
      <c r="E1574" s="274" t="s">
        <v>1438</v>
      </c>
      <c r="F1574" s="274"/>
      <c r="G1574" s="150" t="s">
        <v>211</v>
      </c>
      <c r="H1574" s="151">
        <v>1.2E-2</v>
      </c>
      <c r="I1574" s="152">
        <v>438.86</v>
      </c>
      <c r="J1574" s="152">
        <v>5.26</v>
      </c>
    </row>
    <row r="1575" spans="1:10" ht="45" customHeight="1">
      <c r="A1575" s="150" t="s">
        <v>1376</v>
      </c>
      <c r="B1575" s="150" t="s">
        <v>1705</v>
      </c>
      <c r="C1575" s="150" t="s">
        <v>177</v>
      </c>
      <c r="D1575" s="150" t="s">
        <v>1706</v>
      </c>
      <c r="E1575" s="274" t="s">
        <v>1375</v>
      </c>
      <c r="F1575" s="274"/>
      <c r="G1575" s="150" t="s">
        <v>180</v>
      </c>
      <c r="H1575" s="151">
        <v>0.38600000000000001</v>
      </c>
      <c r="I1575" s="152">
        <v>19.98</v>
      </c>
      <c r="J1575" s="152">
        <v>7.71</v>
      </c>
    </row>
    <row r="1576" spans="1:10" ht="45" customHeight="1">
      <c r="A1576" s="150" t="s">
        <v>1376</v>
      </c>
      <c r="B1576" s="150" t="s">
        <v>1628</v>
      </c>
      <c r="C1576" s="150" t="s">
        <v>177</v>
      </c>
      <c r="D1576" s="150" t="s">
        <v>1629</v>
      </c>
      <c r="E1576" s="274" t="s">
        <v>1375</v>
      </c>
      <c r="F1576" s="274"/>
      <c r="G1576" s="150" t="s">
        <v>180</v>
      </c>
      <c r="H1576" s="151">
        <v>0.193</v>
      </c>
      <c r="I1576" s="152">
        <v>16.02</v>
      </c>
      <c r="J1576" s="152">
        <v>3.09</v>
      </c>
    </row>
    <row r="1577" spans="1:10" ht="30" customHeight="1">
      <c r="A1577" s="153" t="s">
        <v>1379</v>
      </c>
      <c r="B1577" s="153" t="s">
        <v>1711</v>
      </c>
      <c r="C1577" s="153" t="s">
        <v>177</v>
      </c>
      <c r="D1577" s="153" t="s">
        <v>1712</v>
      </c>
      <c r="E1577" s="275" t="s">
        <v>1482</v>
      </c>
      <c r="F1577" s="275"/>
      <c r="G1577" s="153" t="s">
        <v>1662</v>
      </c>
      <c r="H1577" s="154">
        <v>5.0000000000000001E-3</v>
      </c>
      <c r="I1577" s="155">
        <v>5.24</v>
      </c>
      <c r="J1577" s="155">
        <v>0.02</v>
      </c>
    </row>
    <row r="1578" spans="1:10" ht="30" customHeight="1">
      <c r="A1578" s="153" t="s">
        <v>1379</v>
      </c>
      <c r="B1578" s="153" t="s">
        <v>1689</v>
      </c>
      <c r="C1578" s="153" t="s">
        <v>177</v>
      </c>
      <c r="D1578" s="153" t="s">
        <v>1690</v>
      </c>
      <c r="E1578" s="275" t="s">
        <v>1482</v>
      </c>
      <c r="F1578" s="275"/>
      <c r="G1578" s="153" t="s">
        <v>185</v>
      </c>
      <c r="H1578" s="154">
        <v>6</v>
      </c>
      <c r="I1578" s="155">
        <v>0.22</v>
      </c>
      <c r="J1578" s="155">
        <v>1.32</v>
      </c>
    </row>
    <row r="1579" spans="1:10" ht="30" customHeight="1">
      <c r="A1579" s="153" t="s">
        <v>1379</v>
      </c>
      <c r="B1579" s="153" t="s">
        <v>1721</v>
      </c>
      <c r="C1579" s="153" t="s">
        <v>177</v>
      </c>
      <c r="D1579" s="153" t="s">
        <v>1722</v>
      </c>
      <c r="E1579" s="275" t="s">
        <v>1482</v>
      </c>
      <c r="F1579" s="275"/>
      <c r="G1579" s="153" t="s">
        <v>222</v>
      </c>
      <c r="H1579" s="154">
        <v>1.222</v>
      </c>
      <c r="I1579" s="155">
        <v>9.0399999999999991</v>
      </c>
      <c r="J1579" s="155">
        <v>11.04</v>
      </c>
    </row>
    <row r="1580" spans="1:10">
      <c r="A1580" s="156"/>
      <c r="B1580" s="156"/>
      <c r="C1580" s="156"/>
      <c r="D1580" s="156"/>
      <c r="E1580" s="156" t="s">
        <v>1399</v>
      </c>
      <c r="F1580" s="157">
        <v>13.95</v>
      </c>
      <c r="G1580" s="156" t="s">
        <v>1400</v>
      </c>
      <c r="H1580" s="157">
        <v>0</v>
      </c>
      <c r="I1580" s="156" t="s">
        <v>1401</v>
      </c>
      <c r="J1580" s="157">
        <v>13.95</v>
      </c>
    </row>
    <row r="1581" spans="1:10" ht="30" customHeight="1">
      <c r="A1581" s="156"/>
      <c r="B1581" s="156"/>
      <c r="C1581" s="156"/>
      <c r="D1581" s="156"/>
      <c r="E1581" s="156" t="s">
        <v>1402</v>
      </c>
      <c r="F1581" s="157">
        <v>19.989999999999998</v>
      </c>
      <c r="G1581" s="156"/>
      <c r="H1581" s="276" t="s">
        <v>1403</v>
      </c>
      <c r="I1581" s="276"/>
      <c r="J1581" s="157">
        <v>95.83</v>
      </c>
    </row>
    <row r="1582" spans="1:10" ht="15.75">
      <c r="A1582" s="144"/>
      <c r="B1582" s="144"/>
      <c r="C1582" s="144"/>
      <c r="D1582" s="144"/>
      <c r="E1582" s="144"/>
      <c r="F1582" s="144"/>
      <c r="G1582" s="144" t="s">
        <v>1404</v>
      </c>
      <c r="H1582" s="158">
        <v>70.8</v>
      </c>
      <c r="I1582" s="144" t="s">
        <v>1405</v>
      </c>
      <c r="J1582" s="159">
        <v>6784.76</v>
      </c>
    </row>
    <row r="1583" spans="1:10" ht="15.75">
      <c r="A1583" s="147"/>
      <c r="B1583" s="147"/>
      <c r="C1583" s="147"/>
      <c r="D1583" s="147"/>
      <c r="E1583" s="147"/>
      <c r="F1583" s="147"/>
      <c r="G1583" s="147"/>
      <c r="H1583" s="147"/>
      <c r="I1583" s="147"/>
      <c r="J1583" s="147"/>
    </row>
    <row r="1584" spans="1:10" ht="15.75">
      <c r="A1584" s="145" t="s">
        <v>59</v>
      </c>
      <c r="B1584" s="145"/>
      <c r="C1584" s="145"/>
      <c r="D1584" s="145" t="s">
        <v>60</v>
      </c>
      <c r="E1584" s="145"/>
      <c r="F1584" s="272"/>
      <c r="G1584" s="272"/>
      <c r="H1584" s="145"/>
      <c r="I1584" s="145"/>
      <c r="J1584" s="146">
        <v>136814.74</v>
      </c>
    </row>
    <row r="1585" spans="1:10" ht="15.75">
      <c r="A1585" s="145" t="s">
        <v>61</v>
      </c>
      <c r="B1585" s="145"/>
      <c r="C1585" s="145"/>
      <c r="D1585" s="145" t="s">
        <v>62</v>
      </c>
      <c r="E1585" s="145"/>
      <c r="F1585" s="272"/>
      <c r="G1585" s="272"/>
      <c r="H1585" s="145"/>
      <c r="I1585" s="145"/>
      <c r="J1585" s="146">
        <v>104740.51</v>
      </c>
    </row>
    <row r="1586" spans="1:10" ht="15.75" customHeight="1">
      <c r="A1586" s="144" t="s">
        <v>424</v>
      </c>
      <c r="B1586" s="144" t="s">
        <v>165</v>
      </c>
      <c r="C1586" s="144" t="s">
        <v>1367</v>
      </c>
      <c r="D1586" s="144" t="s">
        <v>1368</v>
      </c>
      <c r="E1586" s="271" t="s">
        <v>1369</v>
      </c>
      <c r="F1586" s="271"/>
      <c r="G1586" s="144" t="s">
        <v>1370</v>
      </c>
      <c r="H1586" s="144" t="s">
        <v>1371</v>
      </c>
      <c r="I1586" s="144" t="s">
        <v>1372</v>
      </c>
      <c r="J1586" s="144" t="s">
        <v>1373</v>
      </c>
    </row>
    <row r="1587" spans="1:10" ht="47.25" customHeight="1">
      <c r="A1587" s="147" t="s">
        <v>1374</v>
      </c>
      <c r="B1587" s="147" t="s">
        <v>423</v>
      </c>
      <c r="C1587" s="147" t="s">
        <v>177</v>
      </c>
      <c r="D1587" s="147" t="s">
        <v>425</v>
      </c>
      <c r="E1587" s="273" t="s">
        <v>1544</v>
      </c>
      <c r="F1587" s="273"/>
      <c r="G1587" s="147" t="s">
        <v>189</v>
      </c>
      <c r="H1587" s="148">
        <v>1</v>
      </c>
      <c r="I1587" s="149">
        <v>3.59</v>
      </c>
      <c r="J1587" s="149">
        <v>3.59</v>
      </c>
    </row>
    <row r="1588" spans="1:10" ht="45" customHeight="1">
      <c r="A1588" s="150" t="s">
        <v>1376</v>
      </c>
      <c r="B1588" s="150" t="s">
        <v>1835</v>
      </c>
      <c r="C1588" s="150" t="s">
        <v>177</v>
      </c>
      <c r="D1588" s="150" t="s">
        <v>1836</v>
      </c>
      <c r="E1588" s="274" t="s">
        <v>1375</v>
      </c>
      <c r="F1588" s="274"/>
      <c r="G1588" s="150" t="s">
        <v>211</v>
      </c>
      <c r="H1588" s="151">
        <v>4.1999999999999997E-3</v>
      </c>
      <c r="I1588" s="152">
        <v>499.57</v>
      </c>
      <c r="J1588" s="152">
        <v>2.09</v>
      </c>
    </row>
    <row r="1589" spans="1:10" ht="45" customHeight="1">
      <c r="A1589" s="150" t="s">
        <v>1376</v>
      </c>
      <c r="B1589" s="150" t="s">
        <v>1628</v>
      </c>
      <c r="C1589" s="150" t="s">
        <v>177</v>
      </c>
      <c r="D1589" s="150" t="s">
        <v>1629</v>
      </c>
      <c r="E1589" s="274" t="s">
        <v>1375</v>
      </c>
      <c r="F1589" s="274"/>
      <c r="G1589" s="150" t="s">
        <v>180</v>
      </c>
      <c r="H1589" s="151">
        <v>7.0000000000000001E-3</v>
      </c>
      <c r="I1589" s="152">
        <v>16.02</v>
      </c>
      <c r="J1589" s="152">
        <v>0.11</v>
      </c>
    </row>
    <row r="1590" spans="1:10" ht="45" customHeight="1">
      <c r="A1590" s="150" t="s">
        <v>1376</v>
      </c>
      <c r="B1590" s="150" t="s">
        <v>1705</v>
      </c>
      <c r="C1590" s="150" t="s">
        <v>177</v>
      </c>
      <c r="D1590" s="150" t="s">
        <v>1706</v>
      </c>
      <c r="E1590" s="274" t="s">
        <v>1375</v>
      </c>
      <c r="F1590" s="274"/>
      <c r="G1590" s="150" t="s">
        <v>180</v>
      </c>
      <c r="H1590" s="151">
        <v>7.0000000000000007E-2</v>
      </c>
      <c r="I1590" s="152">
        <v>19.98</v>
      </c>
      <c r="J1590" s="152">
        <v>1.39</v>
      </c>
    </row>
    <row r="1591" spans="1:10">
      <c r="A1591" s="156"/>
      <c r="B1591" s="156"/>
      <c r="C1591" s="156"/>
      <c r="D1591" s="156"/>
      <c r="E1591" s="156" t="s">
        <v>1399</v>
      </c>
      <c r="F1591" s="157">
        <v>1.31</v>
      </c>
      <c r="G1591" s="156" t="s">
        <v>1400</v>
      </c>
      <c r="H1591" s="157">
        <v>0</v>
      </c>
      <c r="I1591" s="156" t="s">
        <v>1401</v>
      </c>
      <c r="J1591" s="157">
        <v>1.31</v>
      </c>
    </row>
    <row r="1592" spans="1:10" ht="30" customHeight="1">
      <c r="A1592" s="156"/>
      <c r="B1592" s="156"/>
      <c r="C1592" s="156"/>
      <c r="D1592" s="156"/>
      <c r="E1592" s="156" t="s">
        <v>1402</v>
      </c>
      <c r="F1592" s="157">
        <v>0.94</v>
      </c>
      <c r="G1592" s="156"/>
      <c r="H1592" s="276" t="s">
        <v>1403</v>
      </c>
      <c r="I1592" s="276"/>
      <c r="J1592" s="157">
        <v>4.53</v>
      </c>
    </row>
    <row r="1593" spans="1:10" ht="15.75">
      <c r="A1593" s="144"/>
      <c r="B1593" s="144"/>
      <c r="C1593" s="144"/>
      <c r="D1593" s="144"/>
      <c r="E1593" s="144"/>
      <c r="F1593" s="144"/>
      <c r="G1593" s="144" t="s">
        <v>1404</v>
      </c>
      <c r="H1593" s="158">
        <v>2424.77</v>
      </c>
      <c r="I1593" s="144" t="s">
        <v>1405</v>
      </c>
      <c r="J1593" s="159">
        <v>10984.2</v>
      </c>
    </row>
    <row r="1594" spans="1:10" ht="15.75">
      <c r="A1594" s="147"/>
      <c r="B1594" s="147"/>
      <c r="C1594" s="147"/>
      <c r="D1594" s="147"/>
      <c r="E1594" s="147"/>
      <c r="F1594" s="147"/>
      <c r="G1594" s="147"/>
      <c r="H1594" s="147"/>
      <c r="I1594" s="147"/>
      <c r="J1594" s="147"/>
    </row>
    <row r="1595" spans="1:10" ht="15.75" customHeight="1">
      <c r="A1595" s="144" t="s">
        <v>427</v>
      </c>
      <c r="B1595" s="144" t="s">
        <v>165</v>
      </c>
      <c r="C1595" s="144" t="s">
        <v>1367</v>
      </c>
      <c r="D1595" s="144" t="s">
        <v>1368</v>
      </c>
      <c r="E1595" s="271" t="s">
        <v>1369</v>
      </c>
      <c r="F1595" s="271"/>
      <c r="G1595" s="144" t="s">
        <v>1370</v>
      </c>
      <c r="H1595" s="144" t="s">
        <v>1371</v>
      </c>
      <c r="I1595" s="144" t="s">
        <v>1372</v>
      </c>
      <c r="J1595" s="144" t="s">
        <v>1373</v>
      </c>
    </row>
    <row r="1596" spans="1:10" ht="63" customHeight="1">
      <c r="A1596" s="147" t="s">
        <v>1374</v>
      </c>
      <c r="B1596" s="147" t="s">
        <v>426</v>
      </c>
      <c r="C1596" s="147" t="s">
        <v>177</v>
      </c>
      <c r="D1596" s="147" t="s">
        <v>428</v>
      </c>
      <c r="E1596" s="273" t="s">
        <v>1544</v>
      </c>
      <c r="F1596" s="273"/>
      <c r="G1596" s="147" t="s">
        <v>189</v>
      </c>
      <c r="H1596" s="148">
        <v>1</v>
      </c>
      <c r="I1596" s="149">
        <v>29.91</v>
      </c>
      <c r="J1596" s="149">
        <v>29.91</v>
      </c>
    </row>
    <row r="1597" spans="1:10" ht="45" customHeight="1">
      <c r="A1597" s="150" t="s">
        <v>1376</v>
      </c>
      <c r="B1597" s="150" t="s">
        <v>1824</v>
      </c>
      <c r="C1597" s="150" t="s">
        <v>177</v>
      </c>
      <c r="D1597" s="150" t="s">
        <v>1825</v>
      </c>
      <c r="E1597" s="274" t="s">
        <v>1375</v>
      </c>
      <c r="F1597" s="274"/>
      <c r="G1597" s="150" t="s">
        <v>211</v>
      </c>
      <c r="H1597" s="151">
        <v>3.7600000000000001E-2</v>
      </c>
      <c r="I1597" s="152">
        <v>499.88</v>
      </c>
      <c r="J1597" s="152">
        <v>18.79</v>
      </c>
    </row>
    <row r="1598" spans="1:10" ht="45" customHeight="1">
      <c r="A1598" s="150" t="s">
        <v>1376</v>
      </c>
      <c r="B1598" s="150" t="s">
        <v>1705</v>
      </c>
      <c r="C1598" s="150" t="s">
        <v>177</v>
      </c>
      <c r="D1598" s="150" t="s">
        <v>1706</v>
      </c>
      <c r="E1598" s="274" t="s">
        <v>1375</v>
      </c>
      <c r="F1598" s="274"/>
      <c r="G1598" s="150" t="s">
        <v>180</v>
      </c>
      <c r="H1598" s="151">
        <v>0.43</v>
      </c>
      <c r="I1598" s="152">
        <v>19.98</v>
      </c>
      <c r="J1598" s="152">
        <v>8.59</v>
      </c>
    </row>
    <row r="1599" spans="1:10" ht="45" customHeight="1">
      <c r="A1599" s="150" t="s">
        <v>1376</v>
      </c>
      <c r="B1599" s="150" t="s">
        <v>1628</v>
      </c>
      <c r="C1599" s="150" t="s">
        <v>177</v>
      </c>
      <c r="D1599" s="150" t="s">
        <v>1629</v>
      </c>
      <c r="E1599" s="274" t="s">
        <v>1375</v>
      </c>
      <c r="F1599" s="274"/>
      <c r="G1599" s="150" t="s">
        <v>180</v>
      </c>
      <c r="H1599" s="151">
        <v>0.158</v>
      </c>
      <c r="I1599" s="152">
        <v>16.02</v>
      </c>
      <c r="J1599" s="152">
        <v>2.5299999999999998</v>
      </c>
    </row>
    <row r="1600" spans="1:10">
      <c r="A1600" s="156"/>
      <c r="B1600" s="156"/>
      <c r="C1600" s="156"/>
      <c r="D1600" s="156"/>
      <c r="E1600" s="156" t="s">
        <v>1399</v>
      </c>
      <c r="F1600" s="157">
        <v>10.050000000000001</v>
      </c>
      <c r="G1600" s="156" t="s">
        <v>1400</v>
      </c>
      <c r="H1600" s="157">
        <v>0</v>
      </c>
      <c r="I1600" s="156" t="s">
        <v>1401</v>
      </c>
      <c r="J1600" s="157">
        <v>10.050000000000001</v>
      </c>
    </row>
    <row r="1601" spans="1:10" ht="30" customHeight="1">
      <c r="A1601" s="156"/>
      <c r="B1601" s="156"/>
      <c r="C1601" s="156"/>
      <c r="D1601" s="156"/>
      <c r="E1601" s="156" t="s">
        <v>1402</v>
      </c>
      <c r="F1601" s="157">
        <v>7.88</v>
      </c>
      <c r="G1601" s="156"/>
      <c r="H1601" s="276" t="s">
        <v>1403</v>
      </c>
      <c r="I1601" s="276"/>
      <c r="J1601" s="157">
        <v>37.79</v>
      </c>
    </row>
    <row r="1602" spans="1:10" ht="15.75">
      <c r="A1602" s="144"/>
      <c r="B1602" s="144"/>
      <c r="C1602" s="144"/>
      <c r="D1602" s="144"/>
      <c r="E1602" s="144"/>
      <c r="F1602" s="144"/>
      <c r="G1602" s="144" t="s">
        <v>1404</v>
      </c>
      <c r="H1602" s="158">
        <v>752.12</v>
      </c>
      <c r="I1602" s="144" t="s">
        <v>1405</v>
      </c>
      <c r="J1602" s="159">
        <v>28422.61</v>
      </c>
    </row>
    <row r="1603" spans="1:10" ht="15.75">
      <c r="A1603" s="147"/>
      <c r="B1603" s="147"/>
      <c r="C1603" s="147"/>
      <c r="D1603" s="147"/>
      <c r="E1603" s="147"/>
      <c r="F1603" s="147"/>
      <c r="G1603" s="147"/>
      <c r="H1603" s="147"/>
      <c r="I1603" s="147"/>
      <c r="J1603" s="147"/>
    </row>
    <row r="1604" spans="1:10" ht="15.75" customHeight="1">
      <c r="A1604" s="144" t="s">
        <v>430</v>
      </c>
      <c r="B1604" s="144" t="s">
        <v>165</v>
      </c>
      <c r="C1604" s="144" t="s">
        <v>1367</v>
      </c>
      <c r="D1604" s="144" t="s">
        <v>1368</v>
      </c>
      <c r="E1604" s="271" t="s">
        <v>1369</v>
      </c>
      <c r="F1604" s="271"/>
      <c r="G1604" s="144" t="s">
        <v>1370</v>
      </c>
      <c r="H1604" s="144" t="s">
        <v>1371</v>
      </c>
      <c r="I1604" s="144" t="s">
        <v>1372</v>
      </c>
      <c r="J1604" s="144" t="s">
        <v>1373</v>
      </c>
    </row>
    <row r="1605" spans="1:10" ht="63" customHeight="1">
      <c r="A1605" s="147" t="s">
        <v>1374</v>
      </c>
      <c r="B1605" s="147" t="s">
        <v>429</v>
      </c>
      <c r="C1605" s="147" t="s">
        <v>177</v>
      </c>
      <c r="D1605" s="147" t="s">
        <v>431</v>
      </c>
      <c r="E1605" s="273" t="s">
        <v>1544</v>
      </c>
      <c r="F1605" s="273"/>
      <c r="G1605" s="147" t="s">
        <v>189</v>
      </c>
      <c r="H1605" s="148">
        <v>1</v>
      </c>
      <c r="I1605" s="149">
        <v>30.91</v>
      </c>
      <c r="J1605" s="149">
        <v>30.91</v>
      </c>
    </row>
    <row r="1606" spans="1:10" ht="45" customHeight="1">
      <c r="A1606" s="150" t="s">
        <v>1376</v>
      </c>
      <c r="B1606" s="150" t="s">
        <v>1824</v>
      </c>
      <c r="C1606" s="150" t="s">
        <v>177</v>
      </c>
      <c r="D1606" s="150" t="s">
        <v>1825</v>
      </c>
      <c r="E1606" s="274" t="s">
        <v>1375</v>
      </c>
      <c r="F1606" s="274"/>
      <c r="G1606" s="150" t="s">
        <v>211</v>
      </c>
      <c r="H1606" s="151">
        <v>3.7600000000000001E-2</v>
      </c>
      <c r="I1606" s="152">
        <v>499.88</v>
      </c>
      <c r="J1606" s="152">
        <v>18.79</v>
      </c>
    </row>
    <row r="1607" spans="1:10" ht="45" customHeight="1">
      <c r="A1607" s="150" t="s">
        <v>1376</v>
      </c>
      <c r="B1607" s="150" t="s">
        <v>1705</v>
      </c>
      <c r="C1607" s="150" t="s">
        <v>177</v>
      </c>
      <c r="D1607" s="150" t="s">
        <v>1706</v>
      </c>
      <c r="E1607" s="274" t="s">
        <v>1375</v>
      </c>
      <c r="F1607" s="274"/>
      <c r="G1607" s="150" t="s">
        <v>180</v>
      </c>
      <c r="H1607" s="151">
        <v>0.47</v>
      </c>
      <c r="I1607" s="152">
        <v>19.98</v>
      </c>
      <c r="J1607" s="152">
        <v>9.39</v>
      </c>
    </row>
    <row r="1608" spans="1:10" ht="45" customHeight="1">
      <c r="A1608" s="150" t="s">
        <v>1376</v>
      </c>
      <c r="B1608" s="150" t="s">
        <v>1628</v>
      </c>
      <c r="C1608" s="150" t="s">
        <v>177</v>
      </c>
      <c r="D1608" s="150" t="s">
        <v>1629</v>
      </c>
      <c r="E1608" s="274" t="s">
        <v>1375</v>
      </c>
      <c r="F1608" s="274"/>
      <c r="G1608" s="150" t="s">
        <v>180</v>
      </c>
      <c r="H1608" s="151">
        <v>0.17100000000000001</v>
      </c>
      <c r="I1608" s="152">
        <v>16.02</v>
      </c>
      <c r="J1608" s="152">
        <v>2.73</v>
      </c>
    </row>
    <row r="1609" spans="1:10">
      <c r="A1609" s="156"/>
      <c r="B1609" s="156"/>
      <c r="C1609" s="156"/>
      <c r="D1609" s="156"/>
      <c r="E1609" s="156" t="s">
        <v>1399</v>
      </c>
      <c r="F1609" s="157">
        <v>10.8</v>
      </c>
      <c r="G1609" s="156" t="s">
        <v>1400</v>
      </c>
      <c r="H1609" s="157">
        <v>0</v>
      </c>
      <c r="I1609" s="156" t="s">
        <v>1401</v>
      </c>
      <c r="J1609" s="157">
        <v>10.8</v>
      </c>
    </row>
    <row r="1610" spans="1:10" ht="30" customHeight="1">
      <c r="A1610" s="156"/>
      <c r="B1610" s="156"/>
      <c r="C1610" s="156"/>
      <c r="D1610" s="156"/>
      <c r="E1610" s="156" t="s">
        <v>1402</v>
      </c>
      <c r="F1610" s="157">
        <v>8.15</v>
      </c>
      <c r="G1610" s="156"/>
      <c r="H1610" s="276" t="s">
        <v>1403</v>
      </c>
      <c r="I1610" s="276"/>
      <c r="J1610" s="157">
        <v>39.06</v>
      </c>
    </row>
    <row r="1611" spans="1:10" ht="15.75">
      <c r="A1611" s="144"/>
      <c r="B1611" s="144"/>
      <c r="C1611" s="144"/>
      <c r="D1611" s="144"/>
      <c r="E1611" s="144"/>
      <c r="F1611" s="144"/>
      <c r="G1611" s="144" t="s">
        <v>1404</v>
      </c>
      <c r="H1611" s="158">
        <v>1672.65</v>
      </c>
      <c r="I1611" s="144" t="s">
        <v>1405</v>
      </c>
      <c r="J1611" s="159">
        <v>65333.7</v>
      </c>
    </row>
    <row r="1612" spans="1:10" ht="15.75">
      <c r="A1612" s="147"/>
      <c r="B1612" s="147"/>
      <c r="C1612" s="147"/>
      <c r="D1612" s="147"/>
      <c r="E1612" s="147"/>
      <c r="F1612" s="147"/>
      <c r="G1612" s="147"/>
      <c r="H1612" s="147"/>
      <c r="I1612" s="147"/>
      <c r="J1612" s="147"/>
    </row>
    <row r="1613" spans="1:10" ht="15.75">
      <c r="A1613" s="145" t="s">
        <v>63</v>
      </c>
      <c r="B1613" s="145"/>
      <c r="C1613" s="145"/>
      <c r="D1613" s="145" t="s">
        <v>64</v>
      </c>
      <c r="E1613" s="145"/>
      <c r="F1613" s="272"/>
      <c r="G1613" s="272"/>
      <c r="H1613" s="145"/>
      <c r="I1613" s="145"/>
      <c r="J1613" s="146">
        <v>32074.23</v>
      </c>
    </row>
    <row r="1614" spans="1:10" ht="15.75" customHeight="1">
      <c r="A1614" s="144" t="s">
        <v>433</v>
      </c>
      <c r="B1614" s="144" t="s">
        <v>165</v>
      </c>
      <c r="C1614" s="144" t="s">
        <v>1367</v>
      </c>
      <c r="D1614" s="144" t="s">
        <v>1368</v>
      </c>
      <c r="E1614" s="271" t="s">
        <v>1369</v>
      </c>
      <c r="F1614" s="271"/>
      <c r="G1614" s="144" t="s">
        <v>1370</v>
      </c>
      <c r="H1614" s="144" t="s">
        <v>1371</v>
      </c>
      <c r="I1614" s="144" t="s">
        <v>1372</v>
      </c>
      <c r="J1614" s="144" t="s">
        <v>1373</v>
      </c>
    </row>
    <row r="1615" spans="1:10" ht="47.25" customHeight="1">
      <c r="A1615" s="147" t="s">
        <v>1374</v>
      </c>
      <c r="B1615" s="147" t="s">
        <v>432</v>
      </c>
      <c r="C1615" s="147" t="s">
        <v>177</v>
      </c>
      <c r="D1615" s="147" t="s">
        <v>434</v>
      </c>
      <c r="E1615" s="273" t="s">
        <v>1544</v>
      </c>
      <c r="F1615" s="273"/>
      <c r="G1615" s="147" t="s">
        <v>189</v>
      </c>
      <c r="H1615" s="148">
        <v>1</v>
      </c>
      <c r="I1615" s="149">
        <v>7.19</v>
      </c>
      <c r="J1615" s="149">
        <v>7.19</v>
      </c>
    </row>
    <row r="1616" spans="1:10" ht="45" customHeight="1">
      <c r="A1616" s="150" t="s">
        <v>1376</v>
      </c>
      <c r="B1616" s="150" t="s">
        <v>1835</v>
      </c>
      <c r="C1616" s="150" t="s">
        <v>177</v>
      </c>
      <c r="D1616" s="150" t="s">
        <v>1836</v>
      </c>
      <c r="E1616" s="274" t="s">
        <v>1375</v>
      </c>
      <c r="F1616" s="274"/>
      <c r="G1616" s="150" t="s">
        <v>211</v>
      </c>
      <c r="H1616" s="151">
        <v>4.1999999999999997E-3</v>
      </c>
      <c r="I1616" s="152">
        <v>499.57</v>
      </c>
      <c r="J1616" s="152">
        <v>2.09</v>
      </c>
    </row>
    <row r="1617" spans="1:10" ht="45" customHeight="1">
      <c r="A1617" s="150" t="s">
        <v>1376</v>
      </c>
      <c r="B1617" s="150" t="s">
        <v>1628</v>
      </c>
      <c r="C1617" s="150" t="s">
        <v>177</v>
      </c>
      <c r="D1617" s="150" t="s">
        <v>1629</v>
      </c>
      <c r="E1617" s="274" t="s">
        <v>1375</v>
      </c>
      <c r="F1617" s="274"/>
      <c r="G1617" s="150" t="s">
        <v>180</v>
      </c>
      <c r="H1617" s="151">
        <v>9.0999999999999998E-2</v>
      </c>
      <c r="I1617" s="152">
        <v>16.02</v>
      </c>
      <c r="J1617" s="152">
        <v>1.45</v>
      </c>
    </row>
    <row r="1618" spans="1:10" ht="45" customHeight="1">
      <c r="A1618" s="150" t="s">
        <v>1376</v>
      </c>
      <c r="B1618" s="150" t="s">
        <v>1705</v>
      </c>
      <c r="C1618" s="150" t="s">
        <v>177</v>
      </c>
      <c r="D1618" s="150" t="s">
        <v>1706</v>
      </c>
      <c r="E1618" s="274" t="s">
        <v>1375</v>
      </c>
      <c r="F1618" s="274"/>
      <c r="G1618" s="150" t="s">
        <v>180</v>
      </c>
      <c r="H1618" s="151">
        <v>0.183</v>
      </c>
      <c r="I1618" s="152">
        <v>19.98</v>
      </c>
      <c r="J1618" s="152">
        <v>3.65</v>
      </c>
    </row>
    <row r="1619" spans="1:10">
      <c r="A1619" s="156"/>
      <c r="B1619" s="156"/>
      <c r="C1619" s="156"/>
      <c r="D1619" s="156"/>
      <c r="E1619" s="156" t="s">
        <v>1399</v>
      </c>
      <c r="F1619" s="157">
        <v>3.96</v>
      </c>
      <c r="G1619" s="156" t="s">
        <v>1400</v>
      </c>
      <c r="H1619" s="157">
        <v>0</v>
      </c>
      <c r="I1619" s="156" t="s">
        <v>1401</v>
      </c>
      <c r="J1619" s="157">
        <v>3.96</v>
      </c>
    </row>
    <row r="1620" spans="1:10" ht="30" customHeight="1">
      <c r="A1620" s="156"/>
      <c r="B1620" s="156"/>
      <c r="C1620" s="156"/>
      <c r="D1620" s="156"/>
      <c r="E1620" s="156" t="s">
        <v>1402</v>
      </c>
      <c r="F1620" s="157">
        <v>1.89</v>
      </c>
      <c r="G1620" s="156"/>
      <c r="H1620" s="276" t="s">
        <v>1403</v>
      </c>
      <c r="I1620" s="276"/>
      <c r="J1620" s="157">
        <v>9.08</v>
      </c>
    </row>
    <row r="1621" spans="1:10" ht="15.75">
      <c r="A1621" s="144"/>
      <c r="B1621" s="144"/>
      <c r="C1621" s="144"/>
      <c r="D1621" s="144"/>
      <c r="E1621" s="144"/>
      <c r="F1621" s="144"/>
      <c r="G1621" s="144" t="s">
        <v>1404</v>
      </c>
      <c r="H1621" s="158">
        <v>666.27</v>
      </c>
      <c r="I1621" s="144" t="s">
        <v>1405</v>
      </c>
      <c r="J1621" s="159">
        <v>6049.73</v>
      </c>
    </row>
    <row r="1622" spans="1:10" ht="15.75">
      <c r="A1622" s="147"/>
      <c r="B1622" s="147"/>
      <c r="C1622" s="147"/>
      <c r="D1622" s="147"/>
      <c r="E1622" s="147"/>
      <c r="F1622" s="147"/>
      <c r="G1622" s="147"/>
      <c r="H1622" s="147"/>
      <c r="I1622" s="147"/>
      <c r="J1622" s="147"/>
    </row>
    <row r="1623" spans="1:10" ht="15.75" customHeight="1">
      <c r="A1623" s="144" t="s">
        <v>435</v>
      </c>
      <c r="B1623" s="144" t="s">
        <v>165</v>
      </c>
      <c r="C1623" s="144" t="s">
        <v>1367</v>
      </c>
      <c r="D1623" s="144" t="s">
        <v>1368</v>
      </c>
      <c r="E1623" s="271" t="s">
        <v>1369</v>
      </c>
      <c r="F1623" s="271"/>
      <c r="G1623" s="144" t="s">
        <v>1370</v>
      </c>
      <c r="H1623" s="144" t="s">
        <v>1371</v>
      </c>
      <c r="I1623" s="144" t="s">
        <v>1372</v>
      </c>
      <c r="J1623" s="144" t="s">
        <v>1373</v>
      </c>
    </row>
    <row r="1624" spans="1:10" ht="63" customHeight="1">
      <c r="A1624" s="147" t="s">
        <v>1374</v>
      </c>
      <c r="B1624" s="147" t="s">
        <v>429</v>
      </c>
      <c r="C1624" s="147" t="s">
        <v>177</v>
      </c>
      <c r="D1624" s="147" t="s">
        <v>431</v>
      </c>
      <c r="E1624" s="273" t="s">
        <v>1544</v>
      </c>
      <c r="F1624" s="273"/>
      <c r="G1624" s="147" t="s">
        <v>189</v>
      </c>
      <c r="H1624" s="148">
        <v>1</v>
      </c>
      <c r="I1624" s="149">
        <v>30.91</v>
      </c>
      <c r="J1624" s="149">
        <v>30.91</v>
      </c>
    </row>
    <row r="1625" spans="1:10" ht="45" customHeight="1">
      <c r="A1625" s="150" t="s">
        <v>1376</v>
      </c>
      <c r="B1625" s="150" t="s">
        <v>1824</v>
      </c>
      <c r="C1625" s="150" t="s">
        <v>177</v>
      </c>
      <c r="D1625" s="150" t="s">
        <v>1825</v>
      </c>
      <c r="E1625" s="274" t="s">
        <v>1375</v>
      </c>
      <c r="F1625" s="274"/>
      <c r="G1625" s="150" t="s">
        <v>211</v>
      </c>
      <c r="H1625" s="151">
        <v>3.7600000000000001E-2</v>
      </c>
      <c r="I1625" s="152">
        <v>499.88</v>
      </c>
      <c r="J1625" s="152">
        <v>18.79</v>
      </c>
    </row>
    <row r="1626" spans="1:10" ht="45" customHeight="1">
      <c r="A1626" s="150" t="s">
        <v>1376</v>
      </c>
      <c r="B1626" s="150" t="s">
        <v>1705</v>
      </c>
      <c r="C1626" s="150" t="s">
        <v>177</v>
      </c>
      <c r="D1626" s="150" t="s">
        <v>1706</v>
      </c>
      <c r="E1626" s="274" t="s">
        <v>1375</v>
      </c>
      <c r="F1626" s="274"/>
      <c r="G1626" s="150" t="s">
        <v>180</v>
      </c>
      <c r="H1626" s="151">
        <v>0.47</v>
      </c>
      <c r="I1626" s="152">
        <v>19.98</v>
      </c>
      <c r="J1626" s="152">
        <v>9.39</v>
      </c>
    </row>
    <row r="1627" spans="1:10" ht="45" customHeight="1">
      <c r="A1627" s="150" t="s">
        <v>1376</v>
      </c>
      <c r="B1627" s="150" t="s">
        <v>1628</v>
      </c>
      <c r="C1627" s="150" t="s">
        <v>177</v>
      </c>
      <c r="D1627" s="150" t="s">
        <v>1629</v>
      </c>
      <c r="E1627" s="274" t="s">
        <v>1375</v>
      </c>
      <c r="F1627" s="274"/>
      <c r="G1627" s="150" t="s">
        <v>180</v>
      </c>
      <c r="H1627" s="151">
        <v>0.17100000000000001</v>
      </c>
      <c r="I1627" s="152">
        <v>16.02</v>
      </c>
      <c r="J1627" s="152">
        <v>2.73</v>
      </c>
    </row>
    <row r="1628" spans="1:10">
      <c r="A1628" s="156"/>
      <c r="B1628" s="156"/>
      <c r="C1628" s="156"/>
      <c r="D1628" s="156"/>
      <c r="E1628" s="156" t="s">
        <v>1399</v>
      </c>
      <c r="F1628" s="157">
        <v>10.8</v>
      </c>
      <c r="G1628" s="156" t="s">
        <v>1400</v>
      </c>
      <c r="H1628" s="157">
        <v>0</v>
      </c>
      <c r="I1628" s="156" t="s">
        <v>1401</v>
      </c>
      <c r="J1628" s="157">
        <v>10.8</v>
      </c>
    </row>
    <row r="1629" spans="1:10" ht="30" customHeight="1">
      <c r="A1629" s="156"/>
      <c r="B1629" s="156"/>
      <c r="C1629" s="156"/>
      <c r="D1629" s="156"/>
      <c r="E1629" s="156" t="s">
        <v>1402</v>
      </c>
      <c r="F1629" s="157">
        <v>8.15</v>
      </c>
      <c r="G1629" s="156"/>
      <c r="H1629" s="276" t="s">
        <v>1403</v>
      </c>
      <c r="I1629" s="276"/>
      <c r="J1629" s="157">
        <v>39.06</v>
      </c>
    </row>
    <row r="1630" spans="1:10" ht="15.75">
      <c r="A1630" s="144"/>
      <c r="B1630" s="144"/>
      <c r="C1630" s="144"/>
      <c r="D1630" s="144"/>
      <c r="E1630" s="144"/>
      <c r="F1630" s="144"/>
      <c r="G1630" s="144" t="s">
        <v>1404</v>
      </c>
      <c r="H1630" s="158">
        <v>666.27</v>
      </c>
      <c r="I1630" s="144" t="s">
        <v>1405</v>
      </c>
      <c r="J1630" s="159">
        <v>26024.5</v>
      </c>
    </row>
    <row r="1631" spans="1:10" ht="15.75">
      <c r="A1631" s="147"/>
      <c r="B1631" s="147"/>
      <c r="C1631" s="147"/>
      <c r="D1631" s="147"/>
      <c r="E1631" s="147"/>
      <c r="F1631" s="147"/>
      <c r="G1631" s="147"/>
      <c r="H1631" s="147"/>
      <c r="I1631" s="147"/>
      <c r="J1631" s="147"/>
    </row>
    <row r="1632" spans="1:10" ht="15.75">
      <c r="A1632" s="145" t="s">
        <v>65</v>
      </c>
      <c r="B1632" s="145"/>
      <c r="C1632" s="145"/>
      <c r="D1632" s="145" t="s">
        <v>66</v>
      </c>
      <c r="E1632" s="145"/>
      <c r="F1632" s="272"/>
      <c r="G1632" s="272"/>
      <c r="H1632" s="145"/>
      <c r="I1632" s="145"/>
      <c r="J1632" s="146">
        <v>284084.21000000002</v>
      </c>
    </row>
    <row r="1633" spans="1:10" ht="15.75">
      <c r="A1633" s="145" t="s">
        <v>67</v>
      </c>
      <c r="B1633" s="145"/>
      <c r="C1633" s="145"/>
      <c r="D1633" s="145" t="s">
        <v>68</v>
      </c>
      <c r="E1633" s="145"/>
      <c r="F1633" s="272"/>
      <c r="G1633" s="272"/>
      <c r="H1633" s="145"/>
      <c r="I1633" s="145"/>
      <c r="J1633" s="146">
        <v>90229.42</v>
      </c>
    </row>
    <row r="1634" spans="1:10" ht="15.75" customHeight="1">
      <c r="A1634" s="144" t="s">
        <v>437</v>
      </c>
      <c r="B1634" s="144" t="s">
        <v>165</v>
      </c>
      <c r="C1634" s="144" t="s">
        <v>1367</v>
      </c>
      <c r="D1634" s="144" t="s">
        <v>1368</v>
      </c>
      <c r="E1634" s="271" t="s">
        <v>1369</v>
      </c>
      <c r="F1634" s="271"/>
      <c r="G1634" s="144" t="s">
        <v>1370</v>
      </c>
      <c r="H1634" s="144" t="s">
        <v>1371</v>
      </c>
      <c r="I1634" s="144" t="s">
        <v>1372</v>
      </c>
      <c r="J1634" s="144" t="s">
        <v>1373</v>
      </c>
    </row>
    <row r="1635" spans="1:10" ht="31.5" customHeight="1">
      <c r="A1635" s="147" t="s">
        <v>1374</v>
      </c>
      <c r="B1635" s="147" t="s">
        <v>436</v>
      </c>
      <c r="C1635" s="147" t="s">
        <v>177</v>
      </c>
      <c r="D1635" s="147" t="s">
        <v>438</v>
      </c>
      <c r="E1635" s="273" t="s">
        <v>1438</v>
      </c>
      <c r="F1635" s="273"/>
      <c r="G1635" s="147" t="s">
        <v>189</v>
      </c>
      <c r="H1635" s="148">
        <v>1</v>
      </c>
      <c r="I1635" s="149">
        <v>16.18</v>
      </c>
      <c r="J1635" s="149">
        <v>16.18</v>
      </c>
    </row>
    <row r="1636" spans="1:10" ht="45" customHeight="1">
      <c r="A1636" s="150" t="s">
        <v>1376</v>
      </c>
      <c r="B1636" s="150" t="s">
        <v>1837</v>
      </c>
      <c r="C1636" s="150" t="s">
        <v>177</v>
      </c>
      <c r="D1636" s="150" t="s">
        <v>1838</v>
      </c>
      <c r="E1636" s="274" t="s">
        <v>1438</v>
      </c>
      <c r="F1636" s="274"/>
      <c r="G1636" s="150" t="s">
        <v>211</v>
      </c>
      <c r="H1636" s="151">
        <v>3.39E-2</v>
      </c>
      <c r="I1636" s="152">
        <v>360.74</v>
      </c>
      <c r="J1636" s="152">
        <v>12.22</v>
      </c>
    </row>
    <row r="1637" spans="1:10" ht="45" customHeight="1">
      <c r="A1637" s="150" t="s">
        <v>1376</v>
      </c>
      <c r="B1637" s="150" t="s">
        <v>1628</v>
      </c>
      <c r="C1637" s="150" t="s">
        <v>177</v>
      </c>
      <c r="D1637" s="150" t="s">
        <v>1629</v>
      </c>
      <c r="E1637" s="274" t="s">
        <v>1375</v>
      </c>
      <c r="F1637" s="274"/>
      <c r="G1637" s="150" t="s">
        <v>180</v>
      </c>
      <c r="H1637" s="151">
        <v>4.4400000000000002E-2</v>
      </c>
      <c r="I1637" s="152">
        <v>16.02</v>
      </c>
      <c r="J1637" s="152">
        <v>0.71</v>
      </c>
    </row>
    <row r="1638" spans="1:10" ht="45" customHeight="1">
      <c r="A1638" s="150" t="s">
        <v>1376</v>
      </c>
      <c r="B1638" s="150" t="s">
        <v>1705</v>
      </c>
      <c r="C1638" s="150" t="s">
        <v>177</v>
      </c>
      <c r="D1638" s="150" t="s">
        <v>1706</v>
      </c>
      <c r="E1638" s="274" t="s">
        <v>1375</v>
      </c>
      <c r="F1638" s="274"/>
      <c r="G1638" s="150" t="s">
        <v>180</v>
      </c>
      <c r="H1638" s="151">
        <v>0.16309999999999999</v>
      </c>
      <c r="I1638" s="152">
        <v>19.98</v>
      </c>
      <c r="J1638" s="152">
        <v>3.25</v>
      </c>
    </row>
    <row r="1639" spans="1:10">
      <c r="A1639" s="156"/>
      <c r="B1639" s="156"/>
      <c r="C1639" s="156"/>
      <c r="D1639" s="156"/>
      <c r="E1639" s="156" t="s">
        <v>1399</v>
      </c>
      <c r="F1639" s="157">
        <v>4.22</v>
      </c>
      <c r="G1639" s="156" t="s">
        <v>1400</v>
      </c>
      <c r="H1639" s="157">
        <v>0</v>
      </c>
      <c r="I1639" s="156" t="s">
        <v>1401</v>
      </c>
      <c r="J1639" s="157">
        <v>4.22</v>
      </c>
    </row>
    <row r="1640" spans="1:10" ht="30" customHeight="1">
      <c r="A1640" s="156"/>
      <c r="B1640" s="156"/>
      <c r="C1640" s="156"/>
      <c r="D1640" s="156"/>
      <c r="E1640" s="156" t="s">
        <v>1402</v>
      </c>
      <c r="F1640" s="157">
        <v>4.26</v>
      </c>
      <c r="G1640" s="156"/>
      <c r="H1640" s="276" t="s">
        <v>1403</v>
      </c>
      <c r="I1640" s="276"/>
      <c r="J1640" s="157">
        <v>20.440000000000001</v>
      </c>
    </row>
    <row r="1641" spans="1:10" ht="15.75">
      <c r="A1641" s="144"/>
      <c r="B1641" s="144"/>
      <c r="C1641" s="144"/>
      <c r="D1641" s="144"/>
      <c r="E1641" s="144"/>
      <c r="F1641" s="144"/>
      <c r="G1641" s="144" t="s">
        <v>1404</v>
      </c>
      <c r="H1641" s="158">
        <v>1344.1</v>
      </c>
      <c r="I1641" s="144" t="s">
        <v>1405</v>
      </c>
      <c r="J1641" s="159">
        <v>27473.4</v>
      </c>
    </row>
    <row r="1642" spans="1:10" ht="15.75">
      <c r="A1642" s="147"/>
      <c r="B1642" s="147"/>
      <c r="C1642" s="147"/>
      <c r="D1642" s="147"/>
      <c r="E1642" s="147"/>
      <c r="F1642" s="147"/>
      <c r="G1642" s="147"/>
      <c r="H1642" s="147"/>
      <c r="I1642" s="147"/>
      <c r="J1642" s="147"/>
    </row>
    <row r="1643" spans="1:10" ht="15.75" customHeight="1">
      <c r="A1643" s="144" t="s">
        <v>440</v>
      </c>
      <c r="B1643" s="144" t="s">
        <v>165</v>
      </c>
      <c r="C1643" s="144" t="s">
        <v>1367</v>
      </c>
      <c r="D1643" s="144" t="s">
        <v>1368</v>
      </c>
      <c r="E1643" s="271" t="s">
        <v>1369</v>
      </c>
      <c r="F1643" s="271"/>
      <c r="G1643" s="144" t="s">
        <v>1370</v>
      </c>
      <c r="H1643" s="144" t="s">
        <v>1371</v>
      </c>
      <c r="I1643" s="144" t="s">
        <v>1372</v>
      </c>
      <c r="J1643" s="144" t="s">
        <v>1373</v>
      </c>
    </row>
    <row r="1644" spans="1:10" ht="47.25" customHeight="1">
      <c r="A1644" s="147" t="s">
        <v>1374</v>
      </c>
      <c r="B1644" s="147" t="s">
        <v>439</v>
      </c>
      <c r="C1644" s="147" t="s">
        <v>177</v>
      </c>
      <c r="D1644" s="147" t="s">
        <v>441</v>
      </c>
      <c r="E1644" s="273" t="s">
        <v>1541</v>
      </c>
      <c r="F1644" s="273"/>
      <c r="G1644" s="147" t="s">
        <v>189</v>
      </c>
      <c r="H1644" s="148">
        <v>1</v>
      </c>
      <c r="I1644" s="149">
        <v>36.950000000000003</v>
      </c>
      <c r="J1644" s="149">
        <v>36.950000000000003</v>
      </c>
    </row>
    <row r="1645" spans="1:10" ht="45" customHeight="1">
      <c r="A1645" s="150" t="s">
        <v>1376</v>
      </c>
      <c r="B1645" s="150" t="s">
        <v>1839</v>
      </c>
      <c r="C1645" s="150" t="s">
        <v>177</v>
      </c>
      <c r="D1645" s="150" t="s">
        <v>1840</v>
      </c>
      <c r="E1645" s="274" t="s">
        <v>1375</v>
      </c>
      <c r="F1645" s="274"/>
      <c r="G1645" s="150" t="s">
        <v>211</v>
      </c>
      <c r="H1645" s="151">
        <v>4.3099999999999999E-2</v>
      </c>
      <c r="I1645" s="152">
        <v>575.44000000000005</v>
      </c>
      <c r="J1645" s="152">
        <v>24.8</v>
      </c>
    </row>
    <row r="1646" spans="1:10" ht="45" customHeight="1">
      <c r="A1646" s="150" t="s">
        <v>1376</v>
      </c>
      <c r="B1646" s="150" t="s">
        <v>1628</v>
      </c>
      <c r="C1646" s="150" t="s">
        <v>177</v>
      </c>
      <c r="D1646" s="150" t="s">
        <v>1629</v>
      </c>
      <c r="E1646" s="274" t="s">
        <v>1375</v>
      </c>
      <c r="F1646" s="274"/>
      <c r="G1646" s="150" t="s">
        <v>180</v>
      </c>
      <c r="H1646" s="151">
        <v>0.123</v>
      </c>
      <c r="I1646" s="152">
        <v>16.02</v>
      </c>
      <c r="J1646" s="152">
        <v>1.97</v>
      </c>
    </row>
    <row r="1647" spans="1:10" ht="45" customHeight="1">
      <c r="A1647" s="150" t="s">
        <v>1376</v>
      </c>
      <c r="B1647" s="150" t="s">
        <v>1705</v>
      </c>
      <c r="C1647" s="150" t="s">
        <v>177</v>
      </c>
      <c r="D1647" s="150" t="s">
        <v>1706</v>
      </c>
      <c r="E1647" s="274" t="s">
        <v>1375</v>
      </c>
      <c r="F1647" s="274"/>
      <c r="G1647" s="150" t="s">
        <v>180</v>
      </c>
      <c r="H1647" s="151">
        <v>0.245</v>
      </c>
      <c r="I1647" s="152">
        <v>19.98</v>
      </c>
      <c r="J1647" s="152">
        <v>4.8899999999999997</v>
      </c>
    </row>
    <row r="1648" spans="1:10" ht="30" customHeight="1">
      <c r="A1648" s="153" t="s">
        <v>1379</v>
      </c>
      <c r="B1648" s="153" t="s">
        <v>1841</v>
      </c>
      <c r="C1648" s="153" t="s">
        <v>177</v>
      </c>
      <c r="D1648" s="153" t="s">
        <v>1842</v>
      </c>
      <c r="E1648" s="275" t="s">
        <v>1482</v>
      </c>
      <c r="F1648" s="275"/>
      <c r="G1648" s="153" t="s">
        <v>1662</v>
      </c>
      <c r="H1648" s="154">
        <v>0.21</v>
      </c>
      <c r="I1648" s="155">
        <v>23.38</v>
      </c>
      <c r="J1648" s="155">
        <v>4.9000000000000004</v>
      </c>
    </row>
    <row r="1649" spans="1:10" ht="15" customHeight="1">
      <c r="A1649" s="153" t="s">
        <v>1379</v>
      </c>
      <c r="B1649" s="153" t="s">
        <v>1816</v>
      </c>
      <c r="C1649" s="153" t="s">
        <v>177</v>
      </c>
      <c r="D1649" s="153" t="s">
        <v>1817</v>
      </c>
      <c r="E1649" s="275" t="s">
        <v>1482</v>
      </c>
      <c r="F1649" s="275"/>
      <c r="G1649" s="153" t="s">
        <v>232</v>
      </c>
      <c r="H1649" s="154">
        <v>0.5</v>
      </c>
      <c r="I1649" s="155">
        <v>0.78</v>
      </c>
      <c r="J1649" s="155">
        <v>0.39</v>
      </c>
    </row>
    <row r="1650" spans="1:10">
      <c r="A1650" s="156"/>
      <c r="B1650" s="156"/>
      <c r="C1650" s="156"/>
      <c r="D1650" s="156"/>
      <c r="E1650" s="156" t="s">
        <v>1399</v>
      </c>
      <c r="F1650" s="157">
        <v>7.29</v>
      </c>
      <c r="G1650" s="156" t="s">
        <v>1400</v>
      </c>
      <c r="H1650" s="157">
        <v>0</v>
      </c>
      <c r="I1650" s="156" t="s">
        <v>1401</v>
      </c>
      <c r="J1650" s="157">
        <v>7.29</v>
      </c>
    </row>
    <row r="1651" spans="1:10" ht="30" customHeight="1">
      <c r="A1651" s="156"/>
      <c r="B1651" s="156"/>
      <c r="C1651" s="156"/>
      <c r="D1651" s="156"/>
      <c r="E1651" s="156" t="s">
        <v>1402</v>
      </c>
      <c r="F1651" s="157">
        <v>9.74</v>
      </c>
      <c r="G1651" s="156"/>
      <c r="H1651" s="276" t="s">
        <v>1403</v>
      </c>
      <c r="I1651" s="276"/>
      <c r="J1651" s="157">
        <v>46.69</v>
      </c>
    </row>
    <row r="1652" spans="1:10" ht="15.75">
      <c r="A1652" s="144"/>
      <c r="B1652" s="144"/>
      <c r="C1652" s="144"/>
      <c r="D1652" s="144"/>
      <c r="E1652" s="144"/>
      <c r="F1652" s="144"/>
      <c r="G1652" s="144" t="s">
        <v>1404</v>
      </c>
      <c r="H1652" s="158">
        <v>1344.1</v>
      </c>
      <c r="I1652" s="144" t="s">
        <v>1405</v>
      </c>
      <c r="J1652" s="159">
        <v>62756.02</v>
      </c>
    </row>
    <row r="1653" spans="1:10" ht="15.75">
      <c r="A1653" s="147"/>
      <c r="B1653" s="147"/>
      <c r="C1653" s="147"/>
      <c r="D1653" s="147"/>
      <c r="E1653" s="147"/>
      <c r="F1653" s="147"/>
      <c r="G1653" s="147"/>
      <c r="H1653" s="147"/>
      <c r="I1653" s="147"/>
      <c r="J1653" s="147"/>
    </row>
    <row r="1654" spans="1:10" ht="15.75">
      <c r="A1654" s="145" t="s">
        <v>69</v>
      </c>
      <c r="B1654" s="145"/>
      <c r="C1654" s="145"/>
      <c r="D1654" s="145" t="s">
        <v>70</v>
      </c>
      <c r="E1654" s="145"/>
      <c r="F1654" s="272"/>
      <c r="G1654" s="272"/>
      <c r="H1654" s="145"/>
      <c r="I1654" s="145"/>
      <c r="J1654" s="146">
        <v>154050.29</v>
      </c>
    </row>
    <row r="1655" spans="1:10" ht="15.75" customHeight="1">
      <c r="A1655" s="144" t="s">
        <v>443</v>
      </c>
      <c r="B1655" s="144" t="s">
        <v>165</v>
      </c>
      <c r="C1655" s="144" t="s">
        <v>1367</v>
      </c>
      <c r="D1655" s="144" t="s">
        <v>1368</v>
      </c>
      <c r="E1655" s="271" t="s">
        <v>1369</v>
      </c>
      <c r="F1655" s="271"/>
      <c r="G1655" s="144" t="s">
        <v>1370</v>
      </c>
      <c r="H1655" s="144" t="s">
        <v>1371</v>
      </c>
      <c r="I1655" s="144" t="s">
        <v>1372</v>
      </c>
      <c r="J1655" s="144" t="s">
        <v>1373</v>
      </c>
    </row>
    <row r="1656" spans="1:10" ht="31.5" customHeight="1">
      <c r="A1656" s="147" t="s">
        <v>1374</v>
      </c>
      <c r="B1656" s="147" t="s">
        <v>442</v>
      </c>
      <c r="C1656" s="147" t="s">
        <v>177</v>
      </c>
      <c r="D1656" s="147" t="s">
        <v>444</v>
      </c>
      <c r="E1656" s="273" t="s">
        <v>1541</v>
      </c>
      <c r="F1656" s="273"/>
      <c r="G1656" s="147" t="s">
        <v>189</v>
      </c>
      <c r="H1656" s="148">
        <v>1</v>
      </c>
      <c r="I1656" s="149">
        <v>118.33</v>
      </c>
      <c r="J1656" s="149">
        <v>118.33</v>
      </c>
    </row>
    <row r="1657" spans="1:10" ht="45" customHeight="1">
      <c r="A1657" s="150" t="s">
        <v>1376</v>
      </c>
      <c r="B1657" s="150" t="s">
        <v>1843</v>
      </c>
      <c r="C1657" s="150" t="s">
        <v>177</v>
      </c>
      <c r="D1657" s="150" t="s">
        <v>1844</v>
      </c>
      <c r="E1657" s="274" t="s">
        <v>1375</v>
      </c>
      <c r="F1657" s="274"/>
      <c r="G1657" s="150" t="s">
        <v>211</v>
      </c>
      <c r="H1657" s="151">
        <v>0.02</v>
      </c>
      <c r="I1657" s="152">
        <v>672.92</v>
      </c>
      <c r="J1657" s="152">
        <v>13.45</v>
      </c>
    </row>
    <row r="1658" spans="1:10" ht="45" customHeight="1">
      <c r="A1658" s="150" t="s">
        <v>1376</v>
      </c>
      <c r="B1658" s="150" t="s">
        <v>1628</v>
      </c>
      <c r="C1658" s="150" t="s">
        <v>177</v>
      </c>
      <c r="D1658" s="150" t="s">
        <v>1629</v>
      </c>
      <c r="E1658" s="274" t="s">
        <v>1375</v>
      </c>
      <c r="F1658" s="274"/>
      <c r="G1658" s="150" t="s">
        <v>180</v>
      </c>
      <c r="H1658" s="151">
        <v>0.3</v>
      </c>
      <c r="I1658" s="152">
        <v>16.02</v>
      </c>
      <c r="J1658" s="152">
        <v>4.8</v>
      </c>
    </row>
    <row r="1659" spans="1:10" ht="45" customHeight="1">
      <c r="A1659" s="150" t="s">
        <v>1376</v>
      </c>
      <c r="B1659" s="150" t="s">
        <v>1705</v>
      </c>
      <c r="C1659" s="150" t="s">
        <v>177</v>
      </c>
      <c r="D1659" s="150" t="s">
        <v>1706</v>
      </c>
      <c r="E1659" s="274" t="s">
        <v>1375</v>
      </c>
      <c r="F1659" s="274"/>
      <c r="G1659" s="150" t="s">
        <v>180</v>
      </c>
      <c r="H1659" s="151">
        <v>0.6</v>
      </c>
      <c r="I1659" s="152">
        <v>19.98</v>
      </c>
      <c r="J1659" s="152">
        <v>11.98</v>
      </c>
    </row>
    <row r="1660" spans="1:10" ht="30" customHeight="1">
      <c r="A1660" s="153" t="s">
        <v>1379</v>
      </c>
      <c r="B1660" s="153" t="s">
        <v>1845</v>
      </c>
      <c r="C1660" s="153" t="s">
        <v>177</v>
      </c>
      <c r="D1660" s="153" t="s">
        <v>1846</v>
      </c>
      <c r="E1660" s="275" t="s">
        <v>1482</v>
      </c>
      <c r="F1660" s="275"/>
      <c r="G1660" s="153" t="s">
        <v>222</v>
      </c>
      <c r="H1660" s="154">
        <v>1</v>
      </c>
      <c r="I1660" s="155">
        <v>1.1000000000000001</v>
      </c>
      <c r="J1660" s="155">
        <v>1.1000000000000001</v>
      </c>
    </row>
    <row r="1661" spans="1:10" ht="30" customHeight="1">
      <c r="A1661" s="153" t="s">
        <v>1379</v>
      </c>
      <c r="B1661" s="153" t="s">
        <v>1847</v>
      </c>
      <c r="C1661" s="153" t="s">
        <v>177</v>
      </c>
      <c r="D1661" s="153" t="s">
        <v>1848</v>
      </c>
      <c r="E1661" s="275" t="s">
        <v>1482</v>
      </c>
      <c r="F1661" s="275"/>
      <c r="G1661" s="153" t="s">
        <v>189</v>
      </c>
      <c r="H1661" s="154">
        <v>1</v>
      </c>
      <c r="I1661" s="155">
        <v>87</v>
      </c>
      <c r="J1661" s="155">
        <v>87</v>
      </c>
    </row>
    <row r="1662" spans="1:10">
      <c r="A1662" s="156"/>
      <c r="B1662" s="156"/>
      <c r="C1662" s="156"/>
      <c r="D1662" s="156"/>
      <c r="E1662" s="156" t="s">
        <v>1399</v>
      </c>
      <c r="F1662" s="157">
        <v>14.88</v>
      </c>
      <c r="G1662" s="156" t="s">
        <v>1400</v>
      </c>
      <c r="H1662" s="157">
        <v>0</v>
      </c>
      <c r="I1662" s="156" t="s">
        <v>1401</v>
      </c>
      <c r="J1662" s="157">
        <v>14.88</v>
      </c>
    </row>
    <row r="1663" spans="1:10" ht="30" customHeight="1">
      <c r="A1663" s="156"/>
      <c r="B1663" s="156"/>
      <c r="C1663" s="156"/>
      <c r="D1663" s="156"/>
      <c r="E1663" s="156" t="s">
        <v>1402</v>
      </c>
      <c r="F1663" s="157">
        <v>31.2</v>
      </c>
      <c r="G1663" s="156"/>
      <c r="H1663" s="276" t="s">
        <v>1403</v>
      </c>
      <c r="I1663" s="276"/>
      <c r="J1663" s="157">
        <v>149.53</v>
      </c>
    </row>
    <row r="1664" spans="1:10" ht="15.75">
      <c r="A1664" s="144"/>
      <c r="B1664" s="144"/>
      <c r="C1664" s="144"/>
      <c r="D1664" s="144"/>
      <c r="E1664" s="144"/>
      <c r="F1664" s="144"/>
      <c r="G1664" s="144" t="s">
        <v>1404</v>
      </c>
      <c r="H1664" s="158">
        <v>1030.23</v>
      </c>
      <c r="I1664" s="144" t="s">
        <v>1405</v>
      </c>
      <c r="J1664" s="159">
        <v>154050.29</v>
      </c>
    </row>
    <row r="1665" spans="1:10" ht="15.75">
      <c r="A1665" s="147"/>
      <c r="B1665" s="147"/>
      <c r="C1665" s="147"/>
      <c r="D1665" s="147"/>
      <c r="E1665" s="147"/>
      <c r="F1665" s="147"/>
      <c r="G1665" s="147"/>
      <c r="H1665" s="147"/>
      <c r="I1665" s="147"/>
      <c r="J1665" s="147"/>
    </row>
    <row r="1666" spans="1:10" ht="15.75">
      <c r="A1666" s="145" t="s">
        <v>71</v>
      </c>
      <c r="B1666" s="145"/>
      <c r="C1666" s="145"/>
      <c r="D1666" s="145" t="s">
        <v>72</v>
      </c>
      <c r="E1666" s="145"/>
      <c r="F1666" s="272"/>
      <c r="G1666" s="272"/>
      <c r="H1666" s="145"/>
      <c r="I1666" s="145"/>
      <c r="J1666" s="146">
        <v>39804.5</v>
      </c>
    </row>
    <row r="1667" spans="1:10" ht="15.75" customHeight="1">
      <c r="A1667" s="144" t="s">
        <v>446</v>
      </c>
      <c r="B1667" s="144" t="s">
        <v>165</v>
      </c>
      <c r="C1667" s="144" t="s">
        <v>1367</v>
      </c>
      <c r="D1667" s="144" t="s">
        <v>1368</v>
      </c>
      <c r="E1667" s="271" t="s">
        <v>1369</v>
      </c>
      <c r="F1667" s="271"/>
      <c r="G1667" s="144" t="s">
        <v>1370</v>
      </c>
      <c r="H1667" s="144" t="s">
        <v>1371</v>
      </c>
      <c r="I1667" s="144" t="s">
        <v>1372</v>
      </c>
      <c r="J1667" s="144" t="s">
        <v>1373</v>
      </c>
    </row>
    <row r="1668" spans="1:10" ht="47.25" customHeight="1">
      <c r="A1668" s="147" t="s">
        <v>1374</v>
      </c>
      <c r="B1668" s="147" t="s">
        <v>445</v>
      </c>
      <c r="C1668" s="147" t="s">
        <v>177</v>
      </c>
      <c r="D1668" s="147" t="s">
        <v>447</v>
      </c>
      <c r="E1668" s="273" t="s">
        <v>1544</v>
      </c>
      <c r="F1668" s="273"/>
      <c r="G1668" s="147" t="s">
        <v>189</v>
      </c>
      <c r="H1668" s="148">
        <v>1</v>
      </c>
      <c r="I1668" s="149">
        <v>63.49</v>
      </c>
      <c r="J1668" s="149">
        <v>63.49</v>
      </c>
    </row>
    <row r="1669" spans="1:10" ht="45" customHeight="1">
      <c r="A1669" s="150" t="s">
        <v>1376</v>
      </c>
      <c r="B1669" s="150" t="s">
        <v>1849</v>
      </c>
      <c r="C1669" s="150" t="s">
        <v>177</v>
      </c>
      <c r="D1669" s="150" t="s">
        <v>1850</v>
      </c>
      <c r="E1669" s="274" t="s">
        <v>1375</v>
      </c>
      <c r="F1669" s="274"/>
      <c r="G1669" s="150" t="s">
        <v>180</v>
      </c>
      <c r="H1669" s="151">
        <v>0.66</v>
      </c>
      <c r="I1669" s="152">
        <v>19.899999999999999</v>
      </c>
      <c r="J1669" s="152">
        <v>13.13</v>
      </c>
    </row>
    <row r="1670" spans="1:10" ht="45" customHeight="1">
      <c r="A1670" s="150" t="s">
        <v>1376</v>
      </c>
      <c r="B1670" s="150" t="s">
        <v>1628</v>
      </c>
      <c r="C1670" s="150" t="s">
        <v>177</v>
      </c>
      <c r="D1670" s="150" t="s">
        <v>1629</v>
      </c>
      <c r="E1670" s="274" t="s">
        <v>1375</v>
      </c>
      <c r="F1670" s="274"/>
      <c r="G1670" s="150" t="s">
        <v>180</v>
      </c>
      <c r="H1670" s="151">
        <v>0.36</v>
      </c>
      <c r="I1670" s="152">
        <v>16.02</v>
      </c>
      <c r="J1670" s="152">
        <v>5.76</v>
      </c>
    </row>
    <row r="1671" spans="1:10" ht="15" customHeight="1">
      <c r="A1671" s="153" t="s">
        <v>1379</v>
      </c>
      <c r="B1671" s="153" t="s">
        <v>1851</v>
      </c>
      <c r="C1671" s="153" t="s">
        <v>177</v>
      </c>
      <c r="D1671" s="153" t="s">
        <v>1852</v>
      </c>
      <c r="E1671" s="275" t="s">
        <v>1482</v>
      </c>
      <c r="F1671" s="275"/>
      <c r="G1671" s="153" t="s">
        <v>232</v>
      </c>
      <c r="H1671" s="154">
        <v>6.14</v>
      </c>
      <c r="I1671" s="155">
        <v>0.93</v>
      </c>
      <c r="J1671" s="155">
        <v>5.71</v>
      </c>
    </row>
    <row r="1672" spans="1:10" ht="15" customHeight="1">
      <c r="A1672" s="153" t="s">
        <v>1379</v>
      </c>
      <c r="B1672" s="153" t="s">
        <v>1853</v>
      </c>
      <c r="C1672" s="153" t="s">
        <v>177</v>
      </c>
      <c r="D1672" s="153" t="s">
        <v>1854</v>
      </c>
      <c r="E1672" s="275" t="s">
        <v>1482</v>
      </c>
      <c r="F1672" s="275"/>
      <c r="G1672" s="153" t="s">
        <v>232</v>
      </c>
      <c r="H1672" s="154">
        <v>0.22</v>
      </c>
      <c r="I1672" s="155">
        <v>5.46</v>
      </c>
      <c r="J1672" s="155">
        <v>1.2</v>
      </c>
    </row>
    <row r="1673" spans="1:10" ht="30" customHeight="1">
      <c r="A1673" s="153" t="s">
        <v>1379</v>
      </c>
      <c r="B1673" s="153" t="s">
        <v>1855</v>
      </c>
      <c r="C1673" s="153" t="s">
        <v>177</v>
      </c>
      <c r="D1673" s="153" t="s">
        <v>1856</v>
      </c>
      <c r="E1673" s="275" t="s">
        <v>1482</v>
      </c>
      <c r="F1673" s="275"/>
      <c r="G1673" s="153" t="s">
        <v>189</v>
      </c>
      <c r="H1673" s="154">
        <v>1.08</v>
      </c>
      <c r="I1673" s="155">
        <v>34.9</v>
      </c>
      <c r="J1673" s="155">
        <v>37.69</v>
      </c>
    </row>
    <row r="1674" spans="1:10">
      <c r="A1674" s="156"/>
      <c r="B1674" s="156"/>
      <c r="C1674" s="156"/>
      <c r="D1674" s="156"/>
      <c r="E1674" s="156" t="s">
        <v>1399</v>
      </c>
      <c r="F1674" s="157">
        <v>13.94</v>
      </c>
      <c r="G1674" s="156" t="s">
        <v>1400</v>
      </c>
      <c r="H1674" s="157">
        <v>0</v>
      </c>
      <c r="I1674" s="156" t="s">
        <v>1401</v>
      </c>
      <c r="J1674" s="157">
        <v>13.94</v>
      </c>
    </row>
    <row r="1675" spans="1:10" ht="30" customHeight="1">
      <c r="A1675" s="156"/>
      <c r="B1675" s="156"/>
      <c r="C1675" s="156"/>
      <c r="D1675" s="156"/>
      <c r="E1675" s="156" t="s">
        <v>1402</v>
      </c>
      <c r="F1675" s="157">
        <v>16.739999999999998</v>
      </c>
      <c r="G1675" s="156"/>
      <c r="H1675" s="276" t="s">
        <v>1403</v>
      </c>
      <c r="I1675" s="276"/>
      <c r="J1675" s="157">
        <v>80.23</v>
      </c>
    </row>
    <row r="1676" spans="1:10" ht="15.75">
      <c r="A1676" s="144"/>
      <c r="B1676" s="144"/>
      <c r="C1676" s="144"/>
      <c r="D1676" s="144"/>
      <c r="E1676" s="144"/>
      <c r="F1676" s="144"/>
      <c r="G1676" s="144" t="s">
        <v>1404</v>
      </c>
      <c r="H1676" s="158">
        <v>496.13</v>
      </c>
      <c r="I1676" s="144" t="s">
        <v>1405</v>
      </c>
      <c r="J1676" s="159">
        <v>39804.5</v>
      </c>
    </row>
    <row r="1677" spans="1:10" ht="15.75">
      <c r="A1677" s="147"/>
      <c r="B1677" s="147"/>
      <c r="C1677" s="147"/>
      <c r="D1677" s="147"/>
      <c r="E1677" s="147"/>
      <c r="F1677" s="147"/>
      <c r="G1677" s="147"/>
      <c r="H1677" s="147"/>
      <c r="I1677" s="147"/>
      <c r="J1677" s="147"/>
    </row>
    <row r="1678" spans="1:10" ht="15.75">
      <c r="A1678" s="145" t="s">
        <v>73</v>
      </c>
      <c r="B1678" s="145"/>
      <c r="C1678" s="145"/>
      <c r="D1678" s="145" t="s">
        <v>74</v>
      </c>
      <c r="E1678" s="145"/>
      <c r="F1678" s="272"/>
      <c r="G1678" s="272"/>
      <c r="H1678" s="145"/>
      <c r="I1678" s="145"/>
      <c r="J1678" s="146">
        <v>62241.04</v>
      </c>
    </row>
    <row r="1679" spans="1:10" ht="15.75" customHeight="1">
      <c r="A1679" s="144" t="s">
        <v>449</v>
      </c>
      <c r="B1679" s="144" t="s">
        <v>165</v>
      </c>
      <c r="C1679" s="144" t="s">
        <v>1367</v>
      </c>
      <c r="D1679" s="144" t="s">
        <v>1368</v>
      </c>
      <c r="E1679" s="271" t="s">
        <v>1369</v>
      </c>
      <c r="F1679" s="271"/>
      <c r="G1679" s="144" t="s">
        <v>1370</v>
      </c>
      <c r="H1679" s="144" t="s">
        <v>1371</v>
      </c>
      <c r="I1679" s="144" t="s">
        <v>1372</v>
      </c>
      <c r="J1679" s="144" t="s">
        <v>1373</v>
      </c>
    </row>
    <row r="1680" spans="1:10" ht="31.5" customHeight="1">
      <c r="A1680" s="147" t="s">
        <v>1374</v>
      </c>
      <c r="B1680" s="147" t="s">
        <v>448</v>
      </c>
      <c r="C1680" s="147" t="s">
        <v>177</v>
      </c>
      <c r="D1680" s="147" t="s">
        <v>450</v>
      </c>
      <c r="E1680" s="273" t="s">
        <v>1544</v>
      </c>
      <c r="F1680" s="273"/>
      <c r="G1680" s="147" t="s">
        <v>189</v>
      </c>
      <c r="H1680" s="148">
        <v>1</v>
      </c>
      <c r="I1680" s="149">
        <v>37.869999999999997</v>
      </c>
      <c r="J1680" s="149">
        <v>37.869999999999997</v>
      </c>
    </row>
    <row r="1681" spans="1:10" ht="45" customHeight="1">
      <c r="A1681" s="150" t="s">
        <v>1376</v>
      </c>
      <c r="B1681" s="150" t="s">
        <v>1857</v>
      </c>
      <c r="C1681" s="150" t="s">
        <v>177</v>
      </c>
      <c r="D1681" s="150" t="s">
        <v>1858</v>
      </c>
      <c r="E1681" s="274" t="s">
        <v>1375</v>
      </c>
      <c r="F1681" s="274"/>
      <c r="G1681" s="150" t="s">
        <v>180</v>
      </c>
      <c r="H1681" s="151">
        <v>0.7974</v>
      </c>
      <c r="I1681" s="152">
        <v>19.2</v>
      </c>
      <c r="J1681" s="152">
        <v>15.31</v>
      </c>
    </row>
    <row r="1682" spans="1:10" ht="45" customHeight="1">
      <c r="A1682" s="150" t="s">
        <v>1376</v>
      </c>
      <c r="B1682" s="150" t="s">
        <v>1628</v>
      </c>
      <c r="C1682" s="150" t="s">
        <v>177</v>
      </c>
      <c r="D1682" s="150" t="s">
        <v>1629</v>
      </c>
      <c r="E1682" s="274" t="s">
        <v>1375</v>
      </c>
      <c r="F1682" s="274"/>
      <c r="G1682" s="150" t="s">
        <v>180</v>
      </c>
      <c r="H1682" s="151">
        <v>0.3987</v>
      </c>
      <c r="I1682" s="152">
        <v>16.02</v>
      </c>
      <c r="J1682" s="152">
        <v>6.38</v>
      </c>
    </row>
    <row r="1683" spans="1:10" ht="15" customHeight="1">
      <c r="A1683" s="153" t="s">
        <v>1379</v>
      </c>
      <c r="B1683" s="153" t="s">
        <v>1859</v>
      </c>
      <c r="C1683" s="153" t="s">
        <v>177</v>
      </c>
      <c r="D1683" s="153" t="s">
        <v>1860</v>
      </c>
      <c r="E1683" s="275" t="s">
        <v>1482</v>
      </c>
      <c r="F1683" s="275"/>
      <c r="G1683" s="153" t="s">
        <v>232</v>
      </c>
      <c r="H1683" s="154">
        <v>2.5000000000000001E-2</v>
      </c>
      <c r="I1683" s="155">
        <v>28.54</v>
      </c>
      <c r="J1683" s="155">
        <v>0.71</v>
      </c>
    </row>
    <row r="1684" spans="1:10" ht="15" customHeight="1">
      <c r="A1684" s="153" t="s">
        <v>1379</v>
      </c>
      <c r="B1684" s="153" t="s">
        <v>1861</v>
      </c>
      <c r="C1684" s="153" t="s">
        <v>177</v>
      </c>
      <c r="D1684" s="153" t="s">
        <v>1862</v>
      </c>
      <c r="E1684" s="275" t="s">
        <v>1482</v>
      </c>
      <c r="F1684" s="275"/>
      <c r="G1684" s="153" t="s">
        <v>232</v>
      </c>
      <c r="H1684" s="154">
        <v>0.99639999999999995</v>
      </c>
      <c r="I1684" s="155">
        <v>0.94</v>
      </c>
      <c r="J1684" s="155">
        <v>0.93</v>
      </c>
    </row>
    <row r="1685" spans="1:10" ht="15" customHeight="1">
      <c r="A1685" s="153" t="s">
        <v>1379</v>
      </c>
      <c r="B1685" s="153" t="s">
        <v>1863</v>
      </c>
      <c r="C1685" s="153" t="s">
        <v>177</v>
      </c>
      <c r="D1685" s="153" t="s">
        <v>1864</v>
      </c>
      <c r="E1685" s="275" t="s">
        <v>1482</v>
      </c>
      <c r="F1685" s="275"/>
      <c r="G1685" s="153" t="s">
        <v>1830</v>
      </c>
      <c r="H1685" s="154">
        <v>3.0800000000000001E-2</v>
      </c>
      <c r="I1685" s="155">
        <v>29.54</v>
      </c>
      <c r="J1685" s="155">
        <v>0.9</v>
      </c>
    </row>
    <row r="1686" spans="1:10" ht="30" customHeight="1">
      <c r="A1686" s="153" t="s">
        <v>1379</v>
      </c>
      <c r="B1686" s="153" t="s">
        <v>1865</v>
      </c>
      <c r="C1686" s="153" t="s">
        <v>177</v>
      </c>
      <c r="D1686" s="153" t="s">
        <v>1866</v>
      </c>
      <c r="E1686" s="275" t="s">
        <v>1482</v>
      </c>
      <c r="F1686" s="275"/>
      <c r="G1686" s="153" t="s">
        <v>189</v>
      </c>
      <c r="H1686" s="154">
        <v>1.0293000000000001</v>
      </c>
      <c r="I1686" s="155">
        <v>13.16</v>
      </c>
      <c r="J1686" s="155">
        <v>13.54</v>
      </c>
    </row>
    <row r="1687" spans="1:10" ht="15" customHeight="1">
      <c r="A1687" s="153" t="s">
        <v>1379</v>
      </c>
      <c r="B1687" s="153" t="s">
        <v>1867</v>
      </c>
      <c r="C1687" s="153" t="s">
        <v>177</v>
      </c>
      <c r="D1687" s="153" t="s">
        <v>1868</v>
      </c>
      <c r="E1687" s="275" t="s">
        <v>1482</v>
      </c>
      <c r="F1687" s="275"/>
      <c r="G1687" s="153" t="s">
        <v>232</v>
      </c>
      <c r="H1687" s="154">
        <v>7.7999999999999996E-3</v>
      </c>
      <c r="I1687" s="155">
        <v>14</v>
      </c>
      <c r="J1687" s="155">
        <v>0.1</v>
      </c>
    </row>
    <row r="1688" spans="1:10">
      <c r="A1688" s="156"/>
      <c r="B1688" s="156"/>
      <c r="C1688" s="156"/>
      <c r="D1688" s="156"/>
      <c r="E1688" s="156" t="s">
        <v>1399</v>
      </c>
      <c r="F1688" s="157">
        <v>15.88</v>
      </c>
      <c r="G1688" s="156" t="s">
        <v>1400</v>
      </c>
      <c r="H1688" s="157">
        <v>0</v>
      </c>
      <c r="I1688" s="156" t="s">
        <v>1401</v>
      </c>
      <c r="J1688" s="157">
        <v>15.88</v>
      </c>
    </row>
    <row r="1689" spans="1:10" ht="30" customHeight="1">
      <c r="A1689" s="156"/>
      <c r="B1689" s="156"/>
      <c r="C1689" s="156"/>
      <c r="D1689" s="156"/>
      <c r="E1689" s="156" t="s">
        <v>1402</v>
      </c>
      <c r="F1689" s="157">
        <v>9.98</v>
      </c>
      <c r="G1689" s="156"/>
      <c r="H1689" s="276" t="s">
        <v>1403</v>
      </c>
      <c r="I1689" s="276"/>
      <c r="J1689" s="157">
        <v>47.85</v>
      </c>
    </row>
    <row r="1690" spans="1:10" ht="15.75">
      <c r="A1690" s="144"/>
      <c r="B1690" s="144"/>
      <c r="C1690" s="144"/>
      <c r="D1690" s="144"/>
      <c r="E1690" s="144"/>
      <c r="F1690" s="144"/>
      <c r="G1690" s="144" t="s">
        <v>1404</v>
      </c>
      <c r="H1690" s="158">
        <v>941.16</v>
      </c>
      <c r="I1690" s="144" t="s">
        <v>1405</v>
      </c>
      <c r="J1690" s="159">
        <v>45034.5</v>
      </c>
    </row>
    <row r="1691" spans="1:10" ht="15.75">
      <c r="A1691" s="147"/>
      <c r="B1691" s="147"/>
      <c r="C1691" s="147"/>
      <c r="D1691" s="147"/>
      <c r="E1691" s="147"/>
      <c r="F1691" s="147"/>
      <c r="G1691" s="147"/>
      <c r="H1691" s="147"/>
      <c r="I1691" s="147"/>
      <c r="J1691" s="147"/>
    </row>
    <row r="1692" spans="1:10" ht="15.75" customHeight="1">
      <c r="A1692" s="144" t="s">
        <v>452</v>
      </c>
      <c r="B1692" s="144" t="s">
        <v>165</v>
      </c>
      <c r="C1692" s="144" t="s">
        <v>1367</v>
      </c>
      <c r="D1692" s="144" t="s">
        <v>1368</v>
      </c>
      <c r="E1692" s="271" t="s">
        <v>1369</v>
      </c>
      <c r="F1692" s="271"/>
      <c r="G1692" s="144" t="s">
        <v>1370</v>
      </c>
      <c r="H1692" s="144" t="s">
        <v>1371</v>
      </c>
      <c r="I1692" s="144" t="s">
        <v>1372</v>
      </c>
      <c r="J1692" s="144" t="s">
        <v>1373</v>
      </c>
    </row>
    <row r="1693" spans="1:10" ht="31.5" customHeight="1">
      <c r="A1693" s="147" t="s">
        <v>1374</v>
      </c>
      <c r="B1693" s="147" t="s">
        <v>451</v>
      </c>
      <c r="C1693" s="147" t="s">
        <v>177</v>
      </c>
      <c r="D1693" s="147" t="s">
        <v>453</v>
      </c>
      <c r="E1693" s="273" t="s">
        <v>1375</v>
      </c>
      <c r="F1693" s="273"/>
      <c r="G1693" s="147" t="s">
        <v>222</v>
      </c>
      <c r="H1693" s="148">
        <v>1</v>
      </c>
      <c r="I1693" s="149">
        <v>12.74</v>
      </c>
      <c r="J1693" s="149">
        <v>12.74</v>
      </c>
    </row>
    <row r="1694" spans="1:10" ht="45" customHeight="1">
      <c r="A1694" s="150" t="s">
        <v>1376</v>
      </c>
      <c r="B1694" s="150" t="s">
        <v>1869</v>
      </c>
      <c r="C1694" s="150" t="s">
        <v>177</v>
      </c>
      <c r="D1694" s="150" t="s">
        <v>1870</v>
      </c>
      <c r="E1694" s="274" t="s">
        <v>1375</v>
      </c>
      <c r="F1694" s="274"/>
      <c r="G1694" s="150" t="s">
        <v>1871</v>
      </c>
      <c r="H1694" s="151">
        <v>0.40200000000000002</v>
      </c>
      <c r="I1694" s="152">
        <v>9.8000000000000007</v>
      </c>
      <c r="J1694" s="152">
        <v>3.93</v>
      </c>
    </row>
    <row r="1695" spans="1:10" ht="45" customHeight="1">
      <c r="A1695" s="150" t="s">
        <v>1376</v>
      </c>
      <c r="B1695" s="150" t="s">
        <v>1872</v>
      </c>
      <c r="C1695" s="150" t="s">
        <v>177</v>
      </c>
      <c r="D1695" s="150" t="s">
        <v>1873</v>
      </c>
      <c r="E1695" s="274" t="s">
        <v>1375</v>
      </c>
      <c r="F1695" s="274"/>
      <c r="G1695" s="150" t="s">
        <v>180</v>
      </c>
      <c r="H1695" s="151">
        <v>0.5</v>
      </c>
      <c r="I1695" s="152">
        <v>14.42</v>
      </c>
      <c r="J1695" s="152">
        <v>7.21</v>
      </c>
    </row>
    <row r="1696" spans="1:10" ht="45" customHeight="1">
      <c r="A1696" s="150" t="s">
        <v>1376</v>
      </c>
      <c r="B1696" s="150" t="s">
        <v>1628</v>
      </c>
      <c r="C1696" s="150" t="s">
        <v>177</v>
      </c>
      <c r="D1696" s="150" t="s">
        <v>1629</v>
      </c>
      <c r="E1696" s="274" t="s">
        <v>1375</v>
      </c>
      <c r="F1696" s="274"/>
      <c r="G1696" s="150" t="s">
        <v>180</v>
      </c>
      <c r="H1696" s="151">
        <v>0.1</v>
      </c>
      <c r="I1696" s="152">
        <v>16.02</v>
      </c>
      <c r="J1696" s="152">
        <v>1.6</v>
      </c>
    </row>
    <row r="1697" spans="1:10">
      <c r="A1697" s="156"/>
      <c r="B1697" s="156"/>
      <c r="C1697" s="156"/>
      <c r="D1697" s="156"/>
      <c r="E1697" s="156" t="s">
        <v>1399</v>
      </c>
      <c r="F1697" s="157">
        <v>9.17</v>
      </c>
      <c r="G1697" s="156" t="s">
        <v>1400</v>
      </c>
      <c r="H1697" s="157">
        <v>0</v>
      </c>
      <c r="I1697" s="156" t="s">
        <v>1401</v>
      </c>
      <c r="J1697" s="157">
        <v>9.17</v>
      </c>
    </row>
    <row r="1698" spans="1:10" ht="30" customHeight="1">
      <c r="A1698" s="156"/>
      <c r="B1698" s="156"/>
      <c r="C1698" s="156"/>
      <c r="D1698" s="156"/>
      <c r="E1698" s="156" t="s">
        <v>1402</v>
      </c>
      <c r="F1698" s="157">
        <v>3.35</v>
      </c>
      <c r="G1698" s="156"/>
      <c r="H1698" s="276" t="s">
        <v>1403</v>
      </c>
      <c r="I1698" s="276"/>
      <c r="J1698" s="157">
        <v>16.09</v>
      </c>
    </row>
    <row r="1699" spans="1:10" ht="15.75">
      <c r="A1699" s="144"/>
      <c r="B1699" s="144"/>
      <c r="C1699" s="144"/>
      <c r="D1699" s="144"/>
      <c r="E1699" s="144"/>
      <c r="F1699" s="144"/>
      <c r="G1699" s="144" t="s">
        <v>1404</v>
      </c>
      <c r="H1699" s="158">
        <v>40</v>
      </c>
      <c r="I1699" s="144" t="s">
        <v>1405</v>
      </c>
      <c r="J1699" s="159">
        <v>643.6</v>
      </c>
    </row>
    <row r="1700" spans="1:10" ht="15.75">
      <c r="A1700" s="147"/>
      <c r="B1700" s="147"/>
      <c r="C1700" s="147"/>
      <c r="D1700" s="147"/>
      <c r="E1700" s="147"/>
      <c r="F1700" s="147"/>
      <c r="G1700" s="147"/>
      <c r="H1700" s="147"/>
      <c r="I1700" s="147"/>
      <c r="J1700" s="147"/>
    </row>
    <row r="1701" spans="1:10" ht="15.75" customHeight="1">
      <c r="A1701" s="144" t="s">
        <v>455</v>
      </c>
      <c r="B1701" s="144" t="s">
        <v>165</v>
      </c>
      <c r="C1701" s="144" t="s">
        <v>1367</v>
      </c>
      <c r="D1701" s="144" t="s">
        <v>1368</v>
      </c>
      <c r="E1701" s="271" t="s">
        <v>1369</v>
      </c>
      <c r="F1701" s="271"/>
      <c r="G1701" s="144" t="s">
        <v>1370</v>
      </c>
      <c r="H1701" s="144" t="s">
        <v>1371</v>
      </c>
      <c r="I1701" s="144" t="s">
        <v>1372</v>
      </c>
      <c r="J1701" s="144" t="s">
        <v>1373</v>
      </c>
    </row>
    <row r="1702" spans="1:10" ht="47.25" customHeight="1">
      <c r="A1702" s="147" t="s">
        <v>1374</v>
      </c>
      <c r="B1702" s="147" t="s">
        <v>454</v>
      </c>
      <c r="C1702" s="147" t="s">
        <v>177</v>
      </c>
      <c r="D1702" s="147" t="s">
        <v>456</v>
      </c>
      <c r="E1702" s="273" t="s">
        <v>1544</v>
      </c>
      <c r="F1702" s="273"/>
      <c r="G1702" s="147" t="s">
        <v>189</v>
      </c>
      <c r="H1702" s="148">
        <v>1</v>
      </c>
      <c r="I1702" s="149">
        <v>43.02</v>
      </c>
      <c r="J1702" s="149">
        <v>43.02</v>
      </c>
    </row>
    <row r="1703" spans="1:10" ht="45" customHeight="1">
      <c r="A1703" s="150" t="s">
        <v>1376</v>
      </c>
      <c r="B1703" s="150" t="s">
        <v>1874</v>
      </c>
      <c r="C1703" s="150" t="s">
        <v>177</v>
      </c>
      <c r="D1703" s="150" t="s">
        <v>1875</v>
      </c>
      <c r="E1703" s="274" t="s">
        <v>1375</v>
      </c>
      <c r="F1703" s="274"/>
      <c r="G1703" s="150" t="s">
        <v>211</v>
      </c>
      <c r="H1703" s="151">
        <v>3.7600000000000001E-2</v>
      </c>
      <c r="I1703" s="152">
        <v>601.74</v>
      </c>
      <c r="J1703" s="152">
        <v>22.62</v>
      </c>
    </row>
    <row r="1704" spans="1:10" ht="45" customHeight="1">
      <c r="A1704" s="150" t="s">
        <v>1376</v>
      </c>
      <c r="B1704" s="150" t="s">
        <v>1705</v>
      </c>
      <c r="C1704" s="150" t="s">
        <v>177</v>
      </c>
      <c r="D1704" s="150" t="s">
        <v>1706</v>
      </c>
      <c r="E1704" s="274" t="s">
        <v>1375</v>
      </c>
      <c r="F1704" s="274"/>
      <c r="G1704" s="150" t="s">
        <v>180</v>
      </c>
      <c r="H1704" s="151">
        <v>0.79</v>
      </c>
      <c r="I1704" s="152">
        <v>19.98</v>
      </c>
      <c r="J1704" s="152">
        <v>15.78</v>
      </c>
    </row>
    <row r="1705" spans="1:10" ht="45" customHeight="1">
      <c r="A1705" s="150" t="s">
        <v>1376</v>
      </c>
      <c r="B1705" s="150" t="s">
        <v>1628</v>
      </c>
      <c r="C1705" s="150" t="s">
        <v>177</v>
      </c>
      <c r="D1705" s="150" t="s">
        <v>1629</v>
      </c>
      <c r="E1705" s="274" t="s">
        <v>1375</v>
      </c>
      <c r="F1705" s="274"/>
      <c r="G1705" s="150" t="s">
        <v>180</v>
      </c>
      <c r="H1705" s="151">
        <v>0.28899999999999998</v>
      </c>
      <c r="I1705" s="152">
        <v>16.02</v>
      </c>
      <c r="J1705" s="152">
        <v>4.62</v>
      </c>
    </row>
    <row r="1706" spans="1:10">
      <c r="A1706" s="156"/>
      <c r="B1706" s="156"/>
      <c r="C1706" s="156"/>
      <c r="D1706" s="156"/>
      <c r="E1706" s="156" t="s">
        <v>1399</v>
      </c>
      <c r="F1706" s="157">
        <v>19.84</v>
      </c>
      <c r="G1706" s="156" t="s">
        <v>1400</v>
      </c>
      <c r="H1706" s="157">
        <v>0</v>
      </c>
      <c r="I1706" s="156" t="s">
        <v>1401</v>
      </c>
      <c r="J1706" s="157">
        <v>19.84</v>
      </c>
    </row>
    <row r="1707" spans="1:10" ht="30" customHeight="1">
      <c r="A1707" s="156"/>
      <c r="B1707" s="156"/>
      <c r="C1707" s="156"/>
      <c r="D1707" s="156"/>
      <c r="E1707" s="156" t="s">
        <v>1402</v>
      </c>
      <c r="F1707" s="157">
        <v>11.34</v>
      </c>
      <c r="G1707" s="156"/>
      <c r="H1707" s="276" t="s">
        <v>1403</v>
      </c>
      <c r="I1707" s="276"/>
      <c r="J1707" s="157">
        <v>54.36</v>
      </c>
    </row>
    <row r="1708" spans="1:10" ht="15.75">
      <c r="A1708" s="144"/>
      <c r="B1708" s="144"/>
      <c r="C1708" s="144"/>
      <c r="D1708" s="144"/>
      <c r="E1708" s="144"/>
      <c r="F1708" s="144"/>
      <c r="G1708" s="144" t="s">
        <v>1404</v>
      </c>
      <c r="H1708" s="158">
        <v>304.69</v>
      </c>
      <c r="I1708" s="144" t="s">
        <v>1405</v>
      </c>
      <c r="J1708" s="159">
        <v>16562.939999999999</v>
      </c>
    </row>
    <row r="1709" spans="1:10" ht="15.75">
      <c r="A1709" s="147"/>
      <c r="B1709" s="147"/>
      <c r="C1709" s="147"/>
      <c r="D1709" s="147"/>
      <c r="E1709" s="147"/>
      <c r="F1709" s="147"/>
      <c r="G1709" s="147"/>
      <c r="H1709" s="147"/>
      <c r="I1709" s="147"/>
      <c r="J1709" s="147"/>
    </row>
    <row r="1710" spans="1:10" ht="15.75">
      <c r="A1710" s="145" t="s">
        <v>75</v>
      </c>
      <c r="B1710" s="145"/>
      <c r="C1710" s="145"/>
      <c r="D1710" s="145" t="s">
        <v>76</v>
      </c>
      <c r="E1710" s="145"/>
      <c r="F1710" s="272"/>
      <c r="G1710" s="272"/>
      <c r="H1710" s="145"/>
      <c r="I1710" s="145"/>
      <c r="J1710" s="146">
        <v>208854.88</v>
      </c>
    </row>
    <row r="1711" spans="1:10" ht="15.75">
      <c r="A1711" s="145" t="s">
        <v>77</v>
      </c>
      <c r="B1711" s="145"/>
      <c r="C1711" s="145"/>
      <c r="D1711" s="145" t="s">
        <v>78</v>
      </c>
      <c r="E1711" s="145"/>
      <c r="F1711" s="272"/>
      <c r="G1711" s="272"/>
      <c r="H1711" s="145"/>
      <c r="I1711" s="145"/>
      <c r="J1711" s="146">
        <v>137407.43</v>
      </c>
    </row>
    <row r="1712" spans="1:10" ht="15.75" customHeight="1">
      <c r="A1712" s="144" t="s">
        <v>458</v>
      </c>
      <c r="B1712" s="144" t="s">
        <v>165</v>
      </c>
      <c r="C1712" s="144" t="s">
        <v>1367</v>
      </c>
      <c r="D1712" s="144" t="s">
        <v>1368</v>
      </c>
      <c r="E1712" s="271" t="s">
        <v>1369</v>
      </c>
      <c r="F1712" s="271"/>
      <c r="G1712" s="144" t="s">
        <v>1370</v>
      </c>
      <c r="H1712" s="144" t="s">
        <v>1371</v>
      </c>
      <c r="I1712" s="144" t="s">
        <v>1372</v>
      </c>
      <c r="J1712" s="144" t="s">
        <v>1373</v>
      </c>
    </row>
    <row r="1713" spans="1:10" ht="31.5" customHeight="1">
      <c r="A1713" s="147" t="s">
        <v>1374</v>
      </c>
      <c r="B1713" s="147" t="s">
        <v>457</v>
      </c>
      <c r="C1713" s="147" t="s">
        <v>177</v>
      </c>
      <c r="D1713" s="147" t="s">
        <v>459</v>
      </c>
      <c r="E1713" s="273" t="s">
        <v>1437</v>
      </c>
      <c r="F1713" s="273"/>
      <c r="G1713" s="147" t="s">
        <v>189</v>
      </c>
      <c r="H1713" s="148">
        <v>1</v>
      </c>
      <c r="I1713" s="149">
        <v>811.14</v>
      </c>
      <c r="J1713" s="149">
        <v>811.14</v>
      </c>
    </row>
    <row r="1714" spans="1:10" ht="45" customHeight="1">
      <c r="A1714" s="150" t="s">
        <v>1376</v>
      </c>
      <c r="B1714" s="150" t="s">
        <v>1628</v>
      </c>
      <c r="C1714" s="150" t="s">
        <v>177</v>
      </c>
      <c r="D1714" s="150" t="s">
        <v>1629</v>
      </c>
      <c r="E1714" s="274" t="s">
        <v>1375</v>
      </c>
      <c r="F1714" s="274"/>
      <c r="G1714" s="150" t="s">
        <v>180</v>
      </c>
      <c r="H1714" s="151">
        <v>0.1779</v>
      </c>
      <c r="I1714" s="152">
        <v>16.02</v>
      </c>
      <c r="J1714" s="152">
        <v>2.84</v>
      </c>
    </row>
    <row r="1715" spans="1:10" ht="45" customHeight="1">
      <c r="A1715" s="150" t="s">
        <v>1376</v>
      </c>
      <c r="B1715" s="150" t="s">
        <v>1705</v>
      </c>
      <c r="C1715" s="150" t="s">
        <v>177</v>
      </c>
      <c r="D1715" s="150" t="s">
        <v>1706</v>
      </c>
      <c r="E1715" s="274" t="s">
        <v>1375</v>
      </c>
      <c r="F1715" s="274"/>
      <c r="G1715" s="150" t="s">
        <v>180</v>
      </c>
      <c r="H1715" s="151">
        <v>0.35630000000000001</v>
      </c>
      <c r="I1715" s="152">
        <v>19.98</v>
      </c>
      <c r="J1715" s="152">
        <v>7.11</v>
      </c>
    </row>
    <row r="1716" spans="1:10" ht="30" customHeight="1">
      <c r="A1716" s="153" t="s">
        <v>1379</v>
      </c>
      <c r="B1716" s="153" t="s">
        <v>1876</v>
      </c>
      <c r="C1716" s="153" t="s">
        <v>177</v>
      </c>
      <c r="D1716" s="153" t="s">
        <v>1877</v>
      </c>
      <c r="E1716" s="275" t="s">
        <v>1482</v>
      </c>
      <c r="F1716" s="275"/>
      <c r="G1716" s="153" t="s">
        <v>185</v>
      </c>
      <c r="H1716" s="154">
        <v>4.8166000000000002</v>
      </c>
      <c r="I1716" s="155">
        <v>0.61</v>
      </c>
      <c r="J1716" s="155">
        <v>2.93</v>
      </c>
    </row>
    <row r="1717" spans="1:10" ht="45" customHeight="1">
      <c r="A1717" s="153" t="s">
        <v>1379</v>
      </c>
      <c r="B1717" s="153" t="s">
        <v>1878</v>
      </c>
      <c r="C1717" s="153" t="s">
        <v>177</v>
      </c>
      <c r="D1717" s="153" t="s">
        <v>1879</v>
      </c>
      <c r="E1717" s="275" t="s">
        <v>1482</v>
      </c>
      <c r="F1717" s="275"/>
      <c r="G1717" s="153" t="s">
        <v>222</v>
      </c>
      <c r="H1717" s="154">
        <v>6.8503999999999996</v>
      </c>
      <c r="I1717" s="155">
        <v>31.34</v>
      </c>
      <c r="J1717" s="155">
        <v>214.69</v>
      </c>
    </row>
    <row r="1718" spans="1:10" ht="30" customHeight="1">
      <c r="A1718" s="153" t="s">
        <v>1379</v>
      </c>
      <c r="B1718" s="153" t="s">
        <v>1880</v>
      </c>
      <c r="C1718" s="153" t="s">
        <v>177</v>
      </c>
      <c r="D1718" s="153" t="s">
        <v>1881</v>
      </c>
      <c r="E1718" s="275" t="s">
        <v>1482</v>
      </c>
      <c r="F1718" s="275"/>
      <c r="G1718" s="153" t="s">
        <v>189</v>
      </c>
      <c r="H1718" s="154">
        <v>1</v>
      </c>
      <c r="I1718" s="155">
        <v>560.46</v>
      </c>
      <c r="J1718" s="155">
        <v>560.46</v>
      </c>
    </row>
    <row r="1719" spans="1:10" ht="30" customHeight="1">
      <c r="A1719" s="153" t="s">
        <v>1379</v>
      </c>
      <c r="B1719" s="153" t="s">
        <v>1882</v>
      </c>
      <c r="C1719" s="153" t="s">
        <v>177</v>
      </c>
      <c r="D1719" s="153" t="s">
        <v>1883</v>
      </c>
      <c r="E1719" s="275" t="s">
        <v>1482</v>
      </c>
      <c r="F1719" s="275"/>
      <c r="G1719" s="153" t="s">
        <v>1884</v>
      </c>
      <c r="H1719" s="154">
        <v>0.88290000000000002</v>
      </c>
      <c r="I1719" s="155">
        <v>26.18</v>
      </c>
      <c r="J1719" s="155">
        <v>23.11</v>
      </c>
    </row>
    <row r="1720" spans="1:10">
      <c r="A1720" s="156"/>
      <c r="B1720" s="156"/>
      <c r="C1720" s="156"/>
      <c r="D1720" s="156"/>
      <c r="E1720" s="156" t="s">
        <v>1399</v>
      </c>
      <c r="F1720" s="157">
        <v>7.36</v>
      </c>
      <c r="G1720" s="156" t="s">
        <v>1400</v>
      </c>
      <c r="H1720" s="157">
        <v>0</v>
      </c>
      <c r="I1720" s="156" t="s">
        <v>1401</v>
      </c>
      <c r="J1720" s="157">
        <v>7.36</v>
      </c>
    </row>
    <row r="1721" spans="1:10" ht="30" customHeight="1">
      <c r="A1721" s="156"/>
      <c r="B1721" s="156"/>
      <c r="C1721" s="156"/>
      <c r="D1721" s="156"/>
      <c r="E1721" s="156" t="s">
        <v>1402</v>
      </c>
      <c r="F1721" s="157">
        <v>213.89</v>
      </c>
      <c r="G1721" s="156"/>
      <c r="H1721" s="276" t="s">
        <v>1403</v>
      </c>
      <c r="I1721" s="276"/>
      <c r="J1721" s="157">
        <v>1025.03</v>
      </c>
    </row>
    <row r="1722" spans="1:10" ht="15.75">
      <c r="A1722" s="144"/>
      <c r="B1722" s="144"/>
      <c r="C1722" s="144"/>
      <c r="D1722" s="144"/>
      <c r="E1722" s="144"/>
      <c r="F1722" s="144"/>
      <c r="G1722" s="144" t="s">
        <v>1404</v>
      </c>
      <c r="H1722" s="158">
        <v>113.38</v>
      </c>
      <c r="I1722" s="144" t="s">
        <v>1405</v>
      </c>
      <c r="J1722" s="159">
        <v>116217.9</v>
      </c>
    </row>
    <row r="1723" spans="1:10" ht="15.75">
      <c r="A1723" s="147"/>
      <c r="B1723" s="147"/>
      <c r="C1723" s="147"/>
      <c r="D1723" s="147"/>
      <c r="E1723" s="147"/>
      <c r="F1723" s="147"/>
      <c r="G1723" s="147"/>
      <c r="H1723" s="147"/>
      <c r="I1723" s="147"/>
      <c r="J1723" s="147"/>
    </row>
    <row r="1724" spans="1:10" ht="15.75" customHeight="1">
      <c r="A1724" s="144" t="s">
        <v>461</v>
      </c>
      <c r="B1724" s="144" t="s">
        <v>165</v>
      </c>
      <c r="C1724" s="144" t="s">
        <v>1367</v>
      </c>
      <c r="D1724" s="144" t="s">
        <v>1368</v>
      </c>
      <c r="E1724" s="271" t="s">
        <v>1369</v>
      </c>
      <c r="F1724" s="271"/>
      <c r="G1724" s="144" t="s">
        <v>1370</v>
      </c>
      <c r="H1724" s="144" t="s">
        <v>1371</v>
      </c>
      <c r="I1724" s="144" t="s">
        <v>1372</v>
      </c>
      <c r="J1724" s="144" t="s">
        <v>1373</v>
      </c>
    </row>
    <row r="1725" spans="1:10" ht="31.5" customHeight="1">
      <c r="A1725" s="147" t="s">
        <v>1374</v>
      </c>
      <c r="B1725" s="147" t="s">
        <v>460</v>
      </c>
      <c r="C1725" s="147" t="s">
        <v>177</v>
      </c>
      <c r="D1725" s="147" t="s">
        <v>462</v>
      </c>
      <c r="E1725" s="273" t="s">
        <v>1437</v>
      </c>
      <c r="F1725" s="273"/>
      <c r="G1725" s="147" t="s">
        <v>189</v>
      </c>
      <c r="H1725" s="148">
        <v>1</v>
      </c>
      <c r="I1725" s="149">
        <v>639.33000000000004</v>
      </c>
      <c r="J1725" s="149">
        <v>639.33000000000004</v>
      </c>
    </row>
    <row r="1726" spans="1:10" ht="45" customHeight="1">
      <c r="A1726" s="150" t="s">
        <v>1376</v>
      </c>
      <c r="B1726" s="150" t="s">
        <v>1628</v>
      </c>
      <c r="C1726" s="150" t="s">
        <v>177</v>
      </c>
      <c r="D1726" s="150" t="s">
        <v>1629</v>
      </c>
      <c r="E1726" s="274" t="s">
        <v>1375</v>
      </c>
      <c r="F1726" s="274"/>
      <c r="G1726" s="150" t="s">
        <v>180</v>
      </c>
      <c r="H1726" s="151">
        <v>0.191</v>
      </c>
      <c r="I1726" s="152">
        <v>16.02</v>
      </c>
      <c r="J1726" s="152">
        <v>3.05</v>
      </c>
    </row>
    <row r="1727" spans="1:10" ht="45" customHeight="1">
      <c r="A1727" s="150" t="s">
        <v>1376</v>
      </c>
      <c r="B1727" s="150" t="s">
        <v>1705</v>
      </c>
      <c r="C1727" s="150" t="s">
        <v>177</v>
      </c>
      <c r="D1727" s="150" t="s">
        <v>1706</v>
      </c>
      <c r="E1727" s="274" t="s">
        <v>1375</v>
      </c>
      <c r="F1727" s="274"/>
      <c r="G1727" s="150" t="s">
        <v>180</v>
      </c>
      <c r="H1727" s="151">
        <v>0.3826</v>
      </c>
      <c r="I1727" s="152">
        <v>19.98</v>
      </c>
      <c r="J1727" s="152">
        <v>7.64</v>
      </c>
    </row>
    <row r="1728" spans="1:10" ht="30" customHeight="1">
      <c r="A1728" s="153" t="s">
        <v>1379</v>
      </c>
      <c r="B1728" s="153" t="s">
        <v>1876</v>
      </c>
      <c r="C1728" s="153" t="s">
        <v>177</v>
      </c>
      <c r="D1728" s="153" t="s">
        <v>1877</v>
      </c>
      <c r="E1728" s="275" t="s">
        <v>1482</v>
      </c>
      <c r="F1728" s="275"/>
      <c r="G1728" s="153" t="s">
        <v>185</v>
      </c>
      <c r="H1728" s="154">
        <v>4.8166000000000002</v>
      </c>
      <c r="I1728" s="155">
        <v>0.61</v>
      </c>
      <c r="J1728" s="155">
        <v>2.93</v>
      </c>
    </row>
    <row r="1729" spans="1:10" ht="45" customHeight="1">
      <c r="A1729" s="153" t="s">
        <v>1379</v>
      </c>
      <c r="B1729" s="153" t="s">
        <v>1878</v>
      </c>
      <c r="C1729" s="153" t="s">
        <v>177</v>
      </c>
      <c r="D1729" s="153" t="s">
        <v>1879</v>
      </c>
      <c r="E1729" s="275" t="s">
        <v>1482</v>
      </c>
      <c r="F1729" s="275"/>
      <c r="G1729" s="153" t="s">
        <v>222</v>
      </c>
      <c r="H1729" s="154">
        <v>6.8503999999999996</v>
      </c>
      <c r="I1729" s="155">
        <v>31.34</v>
      </c>
      <c r="J1729" s="155">
        <v>214.69</v>
      </c>
    </row>
    <row r="1730" spans="1:10" ht="30" customHeight="1">
      <c r="A1730" s="153" t="s">
        <v>1379</v>
      </c>
      <c r="B1730" s="153" t="s">
        <v>1885</v>
      </c>
      <c r="C1730" s="153" t="s">
        <v>177</v>
      </c>
      <c r="D1730" s="153" t="s">
        <v>1886</v>
      </c>
      <c r="E1730" s="275" t="s">
        <v>1482</v>
      </c>
      <c r="F1730" s="275"/>
      <c r="G1730" s="153" t="s">
        <v>185</v>
      </c>
      <c r="H1730" s="154">
        <v>0.54730000000000001</v>
      </c>
      <c r="I1730" s="155">
        <v>708.78</v>
      </c>
      <c r="J1730" s="155">
        <v>387.91</v>
      </c>
    </row>
    <row r="1731" spans="1:10" ht="30" customHeight="1">
      <c r="A1731" s="153" t="s">
        <v>1379</v>
      </c>
      <c r="B1731" s="153" t="s">
        <v>1882</v>
      </c>
      <c r="C1731" s="153" t="s">
        <v>177</v>
      </c>
      <c r="D1731" s="153" t="s">
        <v>1883</v>
      </c>
      <c r="E1731" s="275" t="s">
        <v>1482</v>
      </c>
      <c r="F1731" s="275"/>
      <c r="G1731" s="153" t="s">
        <v>1884</v>
      </c>
      <c r="H1731" s="154">
        <v>0.88290000000000002</v>
      </c>
      <c r="I1731" s="155">
        <v>26.18</v>
      </c>
      <c r="J1731" s="155">
        <v>23.11</v>
      </c>
    </row>
    <row r="1732" spans="1:10">
      <c r="A1732" s="156"/>
      <c r="B1732" s="156"/>
      <c r="C1732" s="156"/>
      <c r="D1732" s="156"/>
      <c r="E1732" s="156" t="s">
        <v>1399</v>
      </c>
      <c r="F1732" s="157">
        <v>7.9</v>
      </c>
      <c r="G1732" s="156" t="s">
        <v>1400</v>
      </c>
      <c r="H1732" s="157">
        <v>0</v>
      </c>
      <c r="I1732" s="156" t="s">
        <v>1401</v>
      </c>
      <c r="J1732" s="157">
        <v>7.9</v>
      </c>
    </row>
    <row r="1733" spans="1:10" ht="30" customHeight="1">
      <c r="A1733" s="156"/>
      <c r="B1733" s="156"/>
      <c r="C1733" s="156"/>
      <c r="D1733" s="156"/>
      <c r="E1733" s="156" t="s">
        <v>1402</v>
      </c>
      <c r="F1733" s="157">
        <v>168.59</v>
      </c>
      <c r="G1733" s="156"/>
      <c r="H1733" s="276" t="s">
        <v>1403</v>
      </c>
      <c r="I1733" s="276"/>
      <c r="J1733" s="157">
        <v>807.92</v>
      </c>
    </row>
    <row r="1734" spans="1:10" ht="15.75">
      <c r="A1734" s="144"/>
      <c r="B1734" s="144"/>
      <c r="C1734" s="144"/>
      <c r="D1734" s="144"/>
      <c r="E1734" s="144"/>
      <c r="F1734" s="144"/>
      <c r="G1734" s="144" t="s">
        <v>1404</v>
      </c>
      <c r="H1734" s="158">
        <v>20.73</v>
      </c>
      <c r="I1734" s="144" t="s">
        <v>1405</v>
      </c>
      <c r="J1734" s="159">
        <v>16748.18</v>
      </c>
    </row>
    <row r="1735" spans="1:10" ht="15.75">
      <c r="A1735" s="147"/>
      <c r="B1735" s="147"/>
      <c r="C1735" s="147"/>
      <c r="D1735" s="147"/>
      <c r="E1735" s="147"/>
      <c r="F1735" s="147"/>
      <c r="G1735" s="147"/>
      <c r="H1735" s="147"/>
      <c r="I1735" s="147"/>
      <c r="J1735" s="147"/>
    </row>
    <row r="1736" spans="1:10" ht="15.75" customHeight="1">
      <c r="A1736" s="144" t="s">
        <v>464</v>
      </c>
      <c r="B1736" s="144" t="s">
        <v>165</v>
      </c>
      <c r="C1736" s="144" t="s">
        <v>1367</v>
      </c>
      <c r="D1736" s="144" t="s">
        <v>1368</v>
      </c>
      <c r="E1736" s="271" t="s">
        <v>1369</v>
      </c>
      <c r="F1736" s="271"/>
      <c r="G1736" s="144" t="s">
        <v>1370</v>
      </c>
      <c r="H1736" s="144" t="s">
        <v>1371</v>
      </c>
      <c r="I1736" s="144" t="s">
        <v>1372</v>
      </c>
      <c r="J1736" s="144" t="s">
        <v>1373</v>
      </c>
    </row>
    <row r="1737" spans="1:10" ht="31.5">
      <c r="A1737" s="147" t="s">
        <v>1374</v>
      </c>
      <c r="B1737" s="147" t="s">
        <v>463</v>
      </c>
      <c r="C1737" s="147" t="s">
        <v>182</v>
      </c>
      <c r="D1737" s="147" t="s">
        <v>465</v>
      </c>
      <c r="E1737" s="273">
        <v>114</v>
      </c>
      <c r="F1737" s="273"/>
      <c r="G1737" s="147" t="s">
        <v>189</v>
      </c>
      <c r="H1737" s="148">
        <v>1</v>
      </c>
      <c r="I1737" s="149">
        <v>429.13</v>
      </c>
      <c r="J1737" s="149">
        <v>429.13</v>
      </c>
    </row>
    <row r="1738" spans="1:10" ht="45" customHeight="1">
      <c r="A1738" s="150" t="s">
        <v>1376</v>
      </c>
      <c r="B1738" s="150" t="s">
        <v>1887</v>
      </c>
      <c r="C1738" s="150" t="s">
        <v>470</v>
      </c>
      <c r="D1738" s="150" t="s">
        <v>1888</v>
      </c>
      <c r="E1738" s="274" t="s">
        <v>1889</v>
      </c>
      <c r="F1738" s="274"/>
      <c r="G1738" s="150" t="s">
        <v>211</v>
      </c>
      <c r="H1738" s="151">
        <v>3.0000000000000001E-3</v>
      </c>
      <c r="I1738" s="152">
        <v>525.12</v>
      </c>
      <c r="J1738" s="152">
        <v>1.57</v>
      </c>
    </row>
    <row r="1739" spans="1:10" ht="45" customHeight="1">
      <c r="A1739" s="150" t="s">
        <v>1376</v>
      </c>
      <c r="B1739" s="150" t="s">
        <v>1890</v>
      </c>
      <c r="C1739" s="150" t="s">
        <v>470</v>
      </c>
      <c r="D1739" s="150" t="s">
        <v>1891</v>
      </c>
      <c r="E1739" s="274" t="s">
        <v>1892</v>
      </c>
      <c r="F1739" s="274"/>
      <c r="G1739" s="150" t="s">
        <v>1893</v>
      </c>
      <c r="H1739" s="151">
        <v>1.5</v>
      </c>
      <c r="I1739" s="152">
        <v>3.69</v>
      </c>
      <c r="J1739" s="152">
        <v>5.53</v>
      </c>
    </row>
    <row r="1740" spans="1:10" ht="45" customHeight="1">
      <c r="A1740" s="150" t="s">
        <v>1376</v>
      </c>
      <c r="B1740" s="150" t="s">
        <v>1894</v>
      </c>
      <c r="C1740" s="150" t="s">
        <v>470</v>
      </c>
      <c r="D1740" s="150" t="s">
        <v>1895</v>
      </c>
      <c r="E1740" s="274" t="s">
        <v>1892</v>
      </c>
      <c r="F1740" s="274"/>
      <c r="G1740" s="150" t="s">
        <v>1893</v>
      </c>
      <c r="H1740" s="151">
        <v>1</v>
      </c>
      <c r="I1740" s="152">
        <v>3.57</v>
      </c>
      <c r="J1740" s="152">
        <v>3.57</v>
      </c>
    </row>
    <row r="1741" spans="1:10" ht="15" customHeight="1">
      <c r="A1741" s="153" t="s">
        <v>1379</v>
      </c>
      <c r="B1741" s="153" t="s">
        <v>1896</v>
      </c>
      <c r="C1741" s="153" t="s">
        <v>177</v>
      </c>
      <c r="D1741" s="153" t="s">
        <v>1897</v>
      </c>
      <c r="E1741" s="275" t="s">
        <v>1398</v>
      </c>
      <c r="F1741" s="275"/>
      <c r="G1741" s="153" t="s">
        <v>180</v>
      </c>
      <c r="H1741" s="154">
        <v>1</v>
      </c>
      <c r="I1741" s="155">
        <v>14.83</v>
      </c>
      <c r="J1741" s="155">
        <v>14.83</v>
      </c>
    </row>
    <row r="1742" spans="1:10" ht="30" customHeight="1">
      <c r="A1742" s="153" t="s">
        <v>1379</v>
      </c>
      <c r="B1742" s="153" t="s">
        <v>1898</v>
      </c>
      <c r="C1742" s="153" t="s">
        <v>177</v>
      </c>
      <c r="D1742" s="153" t="s">
        <v>1899</v>
      </c>
      <c r="E1742" s="275" t="s">
        <v>1482</v>
      </c>
      <c r="F1742" s="275"/>
      <c r="G1742" s="153" t="s">
        <v>189</v>
      </c>
      <c r="H1742" s="154">
        <v>1</v>
      </c>
      <c r="I1742" s="155">
        <v>387.06</v>
      </c>
      <c r="J1742" s="155">
        <v>387.06</v>
      </c>
    </row>
    <row r="1743" spans="1:10" ht="15" customHeight="1">
      <c r="A1743" s="153" t="s">
        <v>1379</v>
      </c>
      <c r="B1743" s="153" t="s">
        <v>1900</v>
      </c>
      <c r="C1743" s="153" t="s">
        <v>177</v>
      </c>
      <c r="D1743" s="153" t="s">
        <v>1901</v>
      </c>
      <c r="E1743" s="275" t="s">
        <v>1398</v>
      </c>
      <c r="F1743" s="275"/>
      <c r="G1743" s="153" t="s">
        <v>180</v>
      </c>
      <c r="H1743" s="154">
        <v>1.5</v>
      </c>
      <c r="I1743" s="155">
        <v>11.05</v>
      </c>
      <c r="J1743" s="155">
        <v>16.57</v>
      </c>
    </row>
    <row r="1744" spans="1:10">
      <c r="A1744" s="156"/>
      <c r="B1744" s="156"/>
      <c r="C1744" s="156"/>
      <c r="D1744" s="156"/>
      <c r="E1744" s="156" t="s">
        <v>1399</v>
      </c>
      <c r="F1744" s="157">
        <v>31.53</v>
      </c>
      <c r="G1744" s="156" t="s">
        <v>1400</v>
      </c>
      <c r="H1744" s="157">
        <v>0</v>
      </c>
      <c r="I1744" s="156" t="s">
        <v>1401</v>
      </c>
      <c r="J1744" s="157">
        <v>31.53</v>
      </c>
    </row>
    <row r="1745" spans="1:10" ht="30" customHeight="1">
      <c r="A1745" s="156"/>
      <c r="B1745" s="156"/>
      <c r="C1745" s="156"/>
      <c r="D1745" s="156"/>
      <c r="E1745" s="156" t="s">
        <v>1402</v>
      </c>
      <c r="F1745" s="157">
        <v>113.16</v>
      </c>
      <c r="G1745" s="156"/>
      <c r="H1745" s="276" t="s">
        <v>1403</v>
      </c>
      <c r="I1745" s="276"/>
      <c r="J1745" s="157">
        <v>542.29</v>
      </c>
    </row>
    <row r="1746" spans="1:10" ht="15.75">
      <c r="A1746" s="144"/>
      <c r="B1746" s="144"/>
      <c r="C1746" s="144"/>
      <c r="D1746" s="144"/>
      <c r="E1746" s="144"/>
      <c r="F1746" s="144"/>
      <c r="G1746" s="144" t="s">
        <v>1404</v>
      </c>
      <c r="H1746" s="158">
        <v>8.19</v>
      </c>
      <c r="I1746" s="144" t="s">
        <v>1405</v>
      </c>
      <c r="J1746" s="159">
        <v>4441.3500000000004</v>
      </c>
    </row>
    <row r="1747" spans="1:10" ht="15.75">
      <c r="A1747" s="147"/>
      <c r="B1747" s="147"/>
      <c r="C1747" s="147"/>
      <c r="D1747" s="147"/>
      <c r="E1747" s="147"/>
      <c r="F1747" s="147"/>
      <c r="G1747" s="147"/>
      <c r="H1747" s="147"/>
      <c r="I1747" s="147"/>
      <c r="J1747" s="147"/>
    </row>
    <row r="1748" spans="1:10" ht="15.75">
      <c r="A1748" s="145" t="s">
        <v>79</v>
      </c>
      <c r="B1748" s="145"/>
      <c r="C1748" s="145"/>
      <c r="D1748" s="145" t="s">
        <v>80</v>
      </c>
      <c r="E1748" s="145"/>
      <c r="F1748" s="272"/>
      <c r="G1748" s="272"/>
      <c r="H1748" s="145"/>
      <c r="I1748" s="145"/>
      <c r="J1748" s="146">
        <v>71447.45</v>
      </c>
    </row>
    <row r="1749" spans="1:10" ht="15.75" customHeight="1">
      <c r="A1749" s="144" t="s">
        <v>467</v>
      </c>
      <c r="B1749" s="144" t="s">
        <v>165</v>
      </c>
      <c r="C1749" s="144" t="s">
        <v>1367</v>
      </c>
      <c r="D1749" s="144" t="s">
        <v>1368</v>
      </c>
      <c r="E1749" s="271" t="s">
        <v>1369</v>
      </c>
      <c r="F1749" s="271"/>
      <c r="G1749" s="144" t="s">
        <v>1370</v>
      </c>
      <c r="H1749" s="144" t="s">
        <v>1371</v>
      </c>
      <c r="I1749" s="144" t="s">
        <v>1372</v>
      </c>
      <c r="J1749" s="144" t="s">
        <v>1373</v>
      </c>
    </row>
    <row r="1750" spans="1:10" ht="47.25" customHeight="1">
      <c r="A1750" s="147" t="s">
        <v>1374</v>
      </c>
      <c r="B1750" s="147" t="s">
        <v>466</v>
      </c>
      <c r="C1750" s="147" t="s">
        <v>177</v>
      </c>
      <c r="D1750" s="147" t="s">
        <v>468</v>
      </c>
      <c r="E1750" s="273" t="s">
        <v>1437</v>
      </c>
      <c r="F1750" s="273"/>
      <c r="G1750" s="147" t="s">
        <v>189</v>
      </c>
      <c r="H1750" s="148">
        <v>1</v>
      </c>
      <c r="I1750" s="149">
        <v>549.09</v>
      </c>
      <c r="J1750" s="149">
        <v>549.09</v>
      </c>
    </row>
    <row r="1751" spans="1:10" ht="45" customHeight="1">
      <c r="A1751" s="150" t="s">
        <v>1376</v>
      </c>
      <c r="B1751" s="150" t="s">
        <v>1628</v>
      </c>
      <c r="C1751" s="150" t="s">
        <v>177</v>
      </c>
      <c r="D1751" s="150" t="s">
        <v>1629</v>
      </c>
      <c r="E1751" s="274" t="s">
        <v>1375</v>
      </c>
      <c r="F1751" s="274"/>
      <c r="G1751" s="150" t="s">
        <v>180</v>
      </c>
      <c r="H1751" s="151">
        <v>0.34799999999999998</v>
      </c>
      <c r="I1751" s="152">
        <v>16.02</v>
      </c>
      <c r="J1751" s="152">
        <v>5.57</v>
      </c>
    </row>
    <row r="1752" spans="1:10" ht="45" customHeight="1">
      <c r="A1752" s="150" t="s">
        <v>1376</v>
      </c>
      <c r="B1752" s="150" t="s">
        <v>1705</v>
      </c>
      <c r="C1752" s="150" t="s">
        <v>177</v>
      </c>
      <c r="D1752" s="150" t="s">
        <v>1706</v>
      </c>
      <c r="E1752" s="274" t="s">
        <v>1375</v>
      </c>
      <c r="F1752" s="274"/>
      <c r="G1752" s="150" t="s">
        <v>180</v>
      </c>
      <c r="H1752" s="151">
        <v>0.69699999999999995</v>
      </c>
      <c r="I1752" s="152">
        <v>19.98</v>
      </c>
      <c r="J1752" s="152">
        <v>13.92</v>
      </c>
    </row>
    <row r="1753" spans="1:10" ht="45" customHeight="1">
      <c r="A1753" s="153" t="s">
        <v>1379</v>
      </c>
      <c r="B1753" s="153" t="s">
        <v>1902</v>
      </c>
      <c r="C1753" s="153" t="s">
        <v>177</v>
      </c>
      <c r="D1753" s="153" t="s">
        <v>1903</v>
      </c>
      <c r="E1753" s="275" t="s">
        <v>1482</v>
      </c>
      <c r="F1753" s="275"/>
      <c r="G1753" s="153" t="s">
        <v>185</v>
      </c>
      <c r="H1753" s="154">
        <v>0.83279999999999998</v>
      </c>
      <c r="I1753" s="155">
        <v>620.78</v>
      </c>
      <c r="J1753" s="155">
        <v>516.98</v>
      </c>
    </row>
    <row r="1754" spans="1:10" ht="30" customHeight="1">
      <c r="A1754" s="153" t="s">
        <v>1379</v>
      </c>
      <c r="B1754" s="153" t="s">
        <v>1904</v>
      </c>
      <c r="C1754" s="153" t="s">
        <v>177</v>
      </c>
      <c r="D1754" s="153" t="s">
        <v>1905</v>
      </c>
      <c r="E1754" s="275" t="s">
        <v>1482</v>
      </c>
      <c r="F1754" s="275"/>
      <c r="G1754" s="153" t="s">
        <v>185</v>
      </c>
      <c r="H1754" s="154">
        <v>9.1999999999999993</v>
      </c>
      <c r="I1754" s="155">
        <v>0.2</v>
      </c>
      <c r="J1754" s="155">
        <v>1.84</v>
      </c>
    </row>
    <row r="1755" spans="1:10" ht="15" customHeight="1">
      <c r="A1755" s="153" t="s">
        <v>1379</v>
      </c>
      <c r="B1755" s="153" t="s">
        <v>1906</v>
      </c>
      <c r="C1755" s="153" t="s">
        <v>177</v>
      </c>
      <c r="D1755" s="153" t="s">
        <v>1907</v>
      </c>
      <c r="E1755" s="275" t="s">
        <v>1482</v>
      </c>
      <c r="F1755" s="275"/>
      <c r="G1755" s="153" t="s">
        <v>185</v>
      </c>
      <c r="H1755" s="154">
        <v>0.62329999999999997</v>
      </c>
      <c r="I1755" s="155">
        <v>17.3</v>
      </c>
      <c r="J1755" s="155">
        <v>10.78</v>
      </c>
    </row>
    <row r="1756" spans="1:10">
      <c r="A1756" s="156"/>
      <c r="B1756" s="156"/>
      <c r="C1756" s="156"/>
      <c r="D1756" s="156"/>
      <c r="E1756" s="156" t="s">
        <v>1399</v>
      </c>
      <c r="F1756" s="157">
        <v>14.42</v>
      </c>
      <c r="G1756" s="156" t="s">
        <v>1400</v>
      </c>
      <c r="H1756" s="157">
        <v>0</v>
      </c>
      <c r="I1756" s="156" t="s">
        <v>1401</v>
      </c>
      <c r="J1756" s="157">
        <v>14.42</v>
      </c>
    </row>
    <row r="1757" spans="1:10" ht="30" customHeight="1">
      <c r="A1757" s="156"/>
      <c r="B1757" s="156"/>
      <c r="C1757" s="156"/>
      <c r="D1757" s="156"/>
      <c r="E1757" s="156" t="s">
        <v>1402</v>
      </c>
      <c r="F1757" s="157">
        <v>144.79</v>
      </c>
      <c r="G1757" s="156"/>
      <c r="H1757" s="276" t="s">
        <v>1403</v>
      </c>
      <c r="I1757" s="276"/>
      <c r="J1757" s="157">
        <v>693.88</v>
      </c>
    </row>
    <row r="1758" spans="1:10" ht="15.75">
      <c r="A1758" s="144"/>
      <c r="B1758" s="144"/>
      <c r="C1758" s="144"/>
      <c r="D1758" s="144"/>
      <c r="E1758" s="144"/>
      <c r="F1758" s="144"/>
      <c r="G1758" s="144" t="s">
        <v>1404</v>
      </c>
      <c r="H1758" s="158">
        <v>5.82</v>
      </c>
      <c r="I1758" s="144" t="s">
        <v>1405</v>
      </c>
      <c r="J1758" s="159">
        <v>4038.38</v>
      </c>
    </row>
    <row r="1759" spans="1:10" ht="15.75">
      <c r="A1759" s="147"/>
      <c r="B1759" s="147"/>
      <c r="C1759" s="147"/>
      <c r="D1759" s="147"/>
      <c r="E1759" s="147"/>
      <c r="F1759" s="147"/>
      <c r="G1759" s="147"/>
      <c r="H1759" s="147"/>
      <c r="I1759" s="147"/>
      <c r="J1759" s="147"/>
    </row>
    <row r="1760" spans="1:10" ht="15.75" customHeight="1">
      <c r="A1760" s="144" t="s">
        <v>471</v>
      </c>
      <c r="B1760" s="144" t="s">
        <v>165</v>
      </c>
      <c r="C1760" s="144" t="s">
        <v>1367</v>
      </c>
      <c r="D1760" s="144" t="s">
        <v>1368</v>
      </c>
      <c r="E1760" s="271" t="s">
        <v>1369</v>
      </c>
      <c r="F1760" s="271"/>
      <c r="G1760" s="144" t="s">
        <v>1370</v>
      </c>
      <c r="H1760" s="144" t="s">
        <v>1371</v>
      </c>
      <c r="I1760" s="144" t="s">
        <v>1372</v>
      </c>
      <c r="J1760" s="144" t="s">
        <v>1373</v>
      </c>
    </row>
    <row r="1761" spans="1:10" ht="31.5" customHeight="1">
      <c r="A1761" s="147" t="s">
        <v>1374</v>
      </c>
      <c r="B1761" s="147" t="s">
        <v>469</v>
      </c>
      <c r="C1761" s="147" t="s">
        <v>470</v>
      </c>
      <c r="D1761" s="147" t="s">
        <v>472</v>
      </c>
      <c r="E1761" s="273" t="s">
        <v>1908</v>
      </c>
      <c r="F1761" s="273"/>
      <c r="G1761" s="147" t="s">
        <v>189</v>
      </c>
      <c r="H1761" s="148">
        <v>1</v>
      </c>
      <c r="I1761" s="149">
        <v>314.70999999999998</v>
      </c>
      <c r="J1761" s="149">
        <v>314.70999999999998</v>
      </c>
    </row>
    <row r="1762" spans="1:10" ht="45" customHeight="1">
      <c r="A1762" s="150" t="s">
        <v>1376</v>
      </c>
      <c r="B1762" s="150" t="s">
        <v>1887</v>
      </c>
      <c r="C1762" s="150" t="s">
        <v>470</v>
      </c>
      <c r="D1762" s="150" t="s">
        <v>1888</v>
      </c>
      <c r="E1762" s="274" t="s">
        <v>1889</v>
      </c>
      <c r="F1762" s="274"/>
      <c r="G1762" s="150" t="s">
        <v>211</v>
      </c>
      <c r="H1762" s="151">
        <v>3.0000000000000001E-3</v>
      </c>
      <c r="I1762" s="152">
        <v>525.12</v>
      </c>
      <c r="J1762" s="152">
        <v>1.57</v>
      </c>
    </row>
    <row r="1763" spans="1:10" ht="45" customHeight="1">
      <c r="A1763" s="150" t="s">
        <v>1376</v>
      </c>
      <c r="B1763" s="150" t="s">
        <v>1890</v>
      </c>
      <c r="C1763" s="150" t="s">
        <v>470</v>
      </c>
      <c r="D1763" s="150" t="s">
        <v>1891</v>
      </c>
      <c r="E1763" s="274" t="s">
        <v>1892</v>
      </c>
      <c r="F1763" s="274"/>
      <c r="G1763" s="150" t="s">
        <v>1893</v>
      </c>
      <c r="H1763" s="151">
        <v>1</v>
      </c>
      <c r="I1763" s="152">
        <v>3.69</v>
      </c>
      <c r="J1763" s="152">
        <v>3.69</v>
      </c>
    </row>
    <row r="1764" spans="1:10" ht="45" customHeight="1">
      <c r="A1764" s="150" t="s">
        <v>1376</v>
      </c>
      <c r="B1764" s="150" t="s">
        <v>1894</v>
      </c>
      <c r="C1764" s="150" t="s">
        <v>470</v>
      </c>
      <c r="D1764" s="150" t="s">
        <v>1895</v>
      </c>
      <c r="E1764" s="274" t="s">
        <v>1892</v>
      </c>
      <c r="F1764" s="274"/>
      <c r="G1764" s="150" t="s">
        <v>1893</v>
      </c>
      <c r="H1764" s="151">
        <v>1</v>
      </c>
      <c r="I1764" s="152">
        <v>3.57</v>
      </c>
      <c r="J1764" s="152">
        <v>3.57</v>
      </c>
    </row>
    <row r="1765" spans="1:10" ht="15" customHeight="1">
      <c r="A1765" s="153" t="s">
        <v>1379</v>
      </c>
      <c r="B1765" s="153" t="s">
        <v>1909</v>
      </c>
      <c r="C1765" s="153" t="s">
        <v>470</v>
      </c>
      <c r="D1765" s="153" t="s">
        <v>472</v>
      </c>
      <c r="E1765" s="275" t="s">
        <v>1482</v>
      </c>
      <c r="F1765" s="275"/>
      <c r="G1765" s="153" t="s">
        <v>189</v>
      </c>
      <c r="H1765" s="154">
        <v>1</v>
      </c>
      <c r="I1765" s="155">
        <v>280</v>
      </c>
      <c r="J1765" s="155">
        <v>280</v>
      </c>
    </row>
    <row r="1766" spans="1:10" ht="15" customHeight="1">
      <c r="A1766" s="153" t="s">
        <v>1379</v>
      </c>
      <c r="B1766" s="153" t="s">
        <v>1896</v>
      </c>
      <c r="C1766" s="153" t="s">
        <v>177</v>
      </c>
      <c r="D1766" s="153" t="s">
        <v>1897</v>
      </c>
      <c r="E1766" s="275" t="s">
        <v>1398</v>
      </c>
      <c r="F1766" s="275"/>
      <c r="G1766" s="153" t="s">
        <v>180</v>
      </c>
      <c r="H1766" s="154">
        <v>1</v>
      </c>
      <c r="I1766" s="155">
        <v>14.83</v>
      </c>
      <c r="J1766" s="155">
        <v>14.83</v>
      </c>
    </row>
    <row r="1767" spans="1:10" ht="15" customHeight="1">
      <c r="A1767" s="153" t="s">
        <v>1379</v>
      </c>
      <c r="B1767" s="153" t="s">
        <v>1900</v>
      </c>
      <c r="C1767" s="153" t="s">
        <v>177</v>
      </c>
      <c r="D1767" s="153" t="s">
        <v>1901</v>
      </c>
      <c r="E1767" s="275" t="s">
        <v>1398</v>
      </c>
      <c r="F1767" s="275"/>
      <c r="G1767" s="153" t="s">
        <v>180</v>
      </c>
      <c r="H1767" s="154">
        <v>1</v>
      </c>
      <c r="I1767" s="155">
        <v>11.05</v>
      </c>
      <c r="J1767" s="155">
        <v>11.05</v>
      </c>
    </row>
    <row r="1768" spans="1:10">
      <c r="A1768" s="156"/>
      <c r="B1768" s="156"/>
      <c r="C1768" s="156"/>
      <c r="D1768" s="156"/>
      <c r="E1768" s="156" t="s">
        <v>1399</v>
      </c>
      <c r="F1768" s="157">
        <v>26.01</v>
      </c>
      <c r="G1768" s="156" t="s">
        <v>1400</v>
      </c>
      <c r="H1768" s="157">
        <v>0</v>
      </c>
      <c r="I1768" s="156" t="s">
        <v>1401</v>
      </c>
      <c r="J1768" s="157">
        <v>26.01</v>
      </c>
    </row>
    <row r="1769" spans="1:10" ht="30" customHeight="1">
      <c r="A1769" s="156"/>
      <c r="B1769" s="156"/>
      <c r="C1769" s="156"/>
      <c r="D1769" s="156"/>
      <c r="E1769" s="156" t="s">
        <v>1402</v>
      </c>
      <c r="F1769" s="157">
        <v>82.98</v>
      </c>
      <c r="G1769" s="156"/>
      <c r="H1769" s="276" t="s">
        <v>1403</v>
      </c>
      <c r="I1769" s="276"/>
      <c r="J1769" s="157">
        <v>397.69</v>
      </c>
    </row>
    <row r="1770" spans="1:10" ht="15.75">
      <c r="A1770" s="144"/>
      <c r="B1770" s="144"/>
      <c r="C1770" s="144"/>
      <c r="D1770" s="144"/>
      <c r="E1770" s="144"/>
      <c r="F1770" s="144"/>
      <c r="G1770" s="144" t="s">
        <v>1404</v>
      </c>
      <c r="H1770" s="158">
        <v>106.43</v>
      </c>
      <c r="I1770" s="144" t="s">
        <v>1405</v>
      </c>
      <c r="J1770" s="159">
        <v>42326.14</v>
      </c>
    </row>
    <row r="1771" spans="1:10" ht="15.75">
      <c r="A1771" s="147"/>
      <c r="B1771" s="147"/>
      <c r="C1771" s="147"/>
      <c r="D1771" s="147"/>
      <c r="E1771" s="147"/>
      <c r="F1771" s="147"/>
      <c r="G1771" s="147"/>
      <c r="H1771" s="147"/>
      <c r="I1771" s="147"/>
      <c r="J1771" s="147"/>
    </row>
    <row r="1772" spans="1:10" ht="15.75" customHeight="1">
      <c r="A1772" s="144" t="s">
        <v>474</v>
      </c>
      <c r="B1772" s="144" t="s">
        <v>165</v>
      </c>
      <c r="C1772" s="144" t="s">
        <v>1367</v>
      </c>
      <c r="D1772" s="144" t="s">
        <v>1368</v>
      </c>
      <c r="E1772" s="271" t="s">
        <v>1369</v>
      </c>
      <c r="F1772" s="271"/>
      <c r="G1772" s="144" t="s">
        <v>1370</v>
      </c>
      <c r="H1772" s="144" t="s">
        <v>1371</v>
      </c>
      <c r="I1772" s="144" t="s">
        <v>1372</v>
      </c>
      <c r="J1772" s="144" t="s">
        <v>1373</v>
      </c>
    </row>
    <row r="1773" spans="1:10" ht="31.5" customHeight="1">
      <c r="A1773" s="147" t="s">
        <v>1374</v>
      </c>
      <c r="B1773" s="147" t="s">
        <v>473</v>
      </c>
      <c r="C1773" s="147" t="s">
        <v>177</v>
      </c>
      <c r="D1773" s="147" t="s">
        <v>475</v>
      </c>
      <c r="E1773" s="273" t="s">
        <v>1437</v>
      </c>
      <c r="F1773" s="273"/>
      <c r="G1773" s="147" t="s">
        <v>189</v>
      </c>
      <c r="H1773" s="148">
        <v>1</v>
      </c>
      <c r="I1773" s="149">
        <v>815.43</v>
      </c>
      <c r="J1773" s="149">
        <v>815.43</v>
      </c>
    </row>
    <row r="1774" spans="1:10" ht="45" customHeight="1">
      <c r="A1774" s="150" t="s">
        <v>1376</v>
      </c>
      <c r="B1774" s="150" t="s">
        <v>1910</v>
      </c>
      <c r="C1774" s="150" t="s">
        <v>177</v>
      </c>
      <c r="D1774" s="150" t="s">
        <v>1911</v>
      </c>
      <c r="E1774" s="274" t="s">
        <v>1375</v>
      </c>
      <c r="F1774" s="274"/>
      <c r="G1774" s="150" t="s">
        <v>211</v>
      </c>
      <c r="H1774" s="151">
        <v>2.1000000000000001E-2</v>
      </c>
      <c r="I1774" s="152">
        <v>626.39</v>
      </c>
      <c r="J1774" s="152">
        <v>13.15</v>
      </c>
    </row>
    <row r="1775" spans="1:10" ht="45" customHeight="1">
      <c r="A1775" s="150" t="s">
        <v>1376</v>
      </c>
      <c r="B1775" s="150" t="s">
        <v>1705</v>
      </c>
      <c r="C1775" s="150" t="s">
        <v>177</v>
      </c>
      <c r="D1775" s="150" t="s">
        <v>1706</v>
      </c>
      <c r="E1775" s="274" t="s">
        <v>1375</v>
      </c>
      <c r="F1775" s="274"/>
      <c r="G1775" s="150" t="s">
        <v>180</v>
      </c>
      <c r="H1775" s="151">
        <v>3.3969999999999998</v>
      </c>
      <c r="I1775" s="152">
        <v>19.98</v>
      </c>
      <c r="J1775" s="152">
        <v>67.87</v>
      </c>
    </row>
    <row r="1776" spans="1:10" ht="45" customHeight="1">
      <c r="A1776" s="150" t="s">
        <v>1376</v>
      </c>
      <c r="B1776" s="150" t="s">
        <v>1628</v>
      </c>
      <c r="C1776" s="150" t="s">
        <v>177</v>
      </c>
      <c r="D1776" s="150" t="s">
        <v>1629</v>
      </c>
      <c r="E1776" s="274" t="s">
        <v>1375</v>
      </c>
      <c r="F1776" s="274"/>
      <c r="G1776" s="150" t="s">
        <v>180</v>
      </c>
      <c r="H1776" s="151">
        <v>1.6990000000000001</v>
      </c>
      <c r="I1776" s="152">
        <v>16.02</v>
      </c>
      <c r="J1776" s="152">
        <v>27.21</v>
      </c>
    </row>
    <row r="1777" spans="1:10" ht="30" customHeight="1">
      <c r="A1777" s="153" t="s">
        <v>1379</v>
      </c>
      <c r="B1777" s="153" t="s">
        <v>1912</v>
      </c>
      <c r="C1777" s="153" t="s">
        <v>177</v>
      </c>
      <c r="D1777" s="153" t="s">
        <v>1913</v>
      </c>
      <c r="E1777" s="275" t="s">
        <v>1482</v>
      </c>
      <c r="F1777" s="275"/>
      <c r="G1777" s="153" t="s">
        <v>189</v>
      </c>
      <c r="H1777" s="154">
        <v>1.0001</v>
      </c>
      <c r="I1777" s="155">
        <v>707.13</v>
      </c>
      <c r="J1777" s="155">
        <v>707.2</v>
      </c>
    </row>
    <row r="1778" spans="1:10">
      <c r="A1778" s="156"/>
      <c r="B1778" s="156"/>
      <c r="C1778" s="156"/>
      <c r="D1778" s="156"/>
      <c r="E1778" s="156" t="s">
        <v>1399</v>
      </c>
      <c r="F1778" s="157">
        <v>72.33</v>
      </c>
      <c r="G1778" s="156" t="s">
        <v>1400</v>
      </c>
      <c r="H1778" s="157">
        <v>0</v>
      </c>
      <c r="I1778" s="156" t="s">
        <v>1401</v>
      </c>
      <c r="J1778" s="157">
        <v>72.33</v>
      </c>
    </row>
    <row r="1779" spans="1:10" ht="30" customHeight="1">
      <c r="A1779" s="156"/>
      <c r="B1779" s="156"/>
      <c r="C1779" s="156"/>
      <c r="D1779" s="156"/>
      <c r="E1779" s="156" t="s">
        <v>1402</v>
      </c>
      <c r="F1779" s="157">
        <v>215.02</v>
      </c>
      <c r="G1779" s="156"/>
      <c r="H1779" s="276" t="s">
        <v>1403</v>
      </c>
      <c r="I1779" s="276"/>
      <c r="J1779" s="157">
        <v>1030.45</v>
      </c>
    </row>
    <row r="1780" spans="1:10" ht="15.75">
      <c r="A1780" s="144"/>
      <c r="B1780" s="144"/>
      <c r="C1780" s="144"/>
      <c r="D1780" s="144"/>
      <c r="E1780" s="144"/>
      <c r="F1780" s="144"/>
      <c r="G1780" s="144" t="s">
        <v>1404</v>
      </c>
      <c r="H1780" s="158">
        <v>11.45</v>
      </c>
      <c r="I1780" s="144" t="s">
        <v>1405</v>
      </c>
      <c r="J1780" s="159">
        <v>11798.65</v>
      </c>
    </row>
    <row r="1781" spans="1:10" ht="15.75">
      <c r="A1781" s="147"/>
      <c r="B1781" s="147"/>
      <c r="C1781" s="147"/>
      <c r="D1781" s="147"/>
      <c r="E1781" s="147"/>
      <c r="F1781" s="147"/>
      <c r="G1781" s="147"/>
      <c r="H1781" s="147"/>
      <c r="I1781" s="147"/>
      <c r="J1781" s="147"/>
    </row>
    <row r="1782" spans="1:10" ht="15.75" customHeight="1">
      <c r="A1782" s="144" t="s">
        <v>477</v>
      </c>
      <c r="B1782" s="144" t="s">
        <v>165</v>
      </c>
      <c r="C1782" s="144" t="s">
        <v>1367</v>
      </c>
      <c r="D1782" s="144" t="s">
        <v>1368</v>
      </c>
      <c r="E1782" s="271" t="s">
        <v>1369</v>
      </c>
      <c r="F1782" s="271"/>
      <c r="G1782" s="144" t="s">
        <v>1370</v>
      </c>
      <c r="H1782" s="144" t="s">
        <v>1371</v>
      </c>
      <c r="I1782" s="144" t="s">
        <v>1372</v>
      </c>
      <c r="J1782" s="144" t="s">
        <v>1373</v>
      </c>
    </row>
    <row r="1783" spans="1:10" ht="47.25" customHeight="1">
      <c r="A1783" s="147" t="s">
        <v>1374</v>
      </c>
      <c r="B1783" s="147" t="s">
        <v>476</v>
      </c>
      <c r="C1783" s="147" t="s">
        <v>177</v>
      </c>
      <c r="D1783" s="147" t="s">
        <v>478</v>
      </c>
      <c r="E1783" s="273" t="s">
        <v>1437</v>
      </c>
      <c r="F1783" s="273"/>
      <c r="G1783" s="147" t="s">
        <v>189</v>
      </c>
      <c r="H1783" s="148">
        <v>1</v>
      </c>
      <c r="I1783" s="149">
        <v>730.02</v>
      </c>
      <c r="J1783" s="149">
        <v>730.02</v>
      </c>
    </row>
    <row r="1784" spans="1:10" ht="45" customHeight="1">
      <c r="A1784" s="150" t="s">
        <v>1376</v>
      </c>
      <c r="B1784" s="150" t="s">
        <v>1628</v>
      </c>
      <c r="C1784" s="150" t="s">
        <v>177</v>
      </c>
      <c r="D1784" s="150" t="s">
        <v>1629</v>
      </c>
      <c r="E1784" s="274" t="s">
        <v>1375</v>
      </c>
      <c r="F1784" s="274"/>
      <c r="G1784" s="150" t="s">
        <v>180</v>
      </c>
      <c r="H1784" s="151">
        <v>0.85299999999999998</v>
      </c>
      <c r="I1784" s="152">
        <v>16.02</v>
      </c>
      <c r="J1784" s="152">
        <v>13.66</v>
      </c>
    </row>
    <row r="1785" spans="1:10" ht="45" customHeight="1">
      <c r="A1785" s="150" t="s">
        <v>1376</v>
      </c>
      <c r="B1785" s="150" t="s">
        <v>1705</v>
      </c>
      <c r="C1785" s="150" t="s">
        <v>177</v>
      </c>
      <c r="D1785" s="150" t="s">
        <v>1706</v>
      </c>
      <c r="E1785" s="274" t="s">
        <v>1375</v>
      </c>
      <c r="F1785" s="274"/>
      <c r="G1785" s="150" t="s">
        <v>180</v>
      </c>
      <c r="H1785" s="151">
        <v>1.7070000000000001</v>
      </c>
      <c r="I1785" s="152">
        <v>19.98</v>
      </c>
      <c r="J1785" s="152">
        <v>34.1</v>
      </c>
    </row>
    <row r="1786" spans="1:10" ht="45" customHeight="1">
      <c r="A1786" s="153" t="s">
        <v>1379</v>
      </c>
      <c r="B1786" s="153" t="s">
        <v>1914</v>
      </c>
      <c r="C1786" s="153" t="s">
        <v>177</v>
      </c>
      <c r="D1786" s="153" t="s">
        <v>1915</v>
      </c>
      <c r="E1786" s="275" t="s">
        <v>1482</v>
      </c>
      <c r="F1786" s="275"/>
      <c r="G1786" s="153" t="s">
        <v>185</v>
      </c>
      <c r="H1786" s="154">
        <v>2.0832999999999999</v>
      </c>
      <c r="I1786" s="155">
        <v>314.8</v>
      </c>
      <c r="J1786" s="155">
        <v>655.82</v>
      </c>
    </row>
    <row r="1787" spans="1:10" ht="30" customHeight="1">
      <c r="A1787" s="153" t="s">
        <v>1379</v>
      </c>
      <c r="B1787" s="153" t="s">
        <v>1904</v>
      </c>
      <c r="C1787" s="153" t="s">
        <v>177</v>
      </c>
      <c r="D1787" s="153" t="s">
        <v>1905</v>
      </c>
      <c r="E1787" s="275" t="s">
        <v>1482</v>
      </c>
      <c r="F1787" s="275"/>
      <c r="G1787" s="153" t="s">
        <v>185</v>
      </c>
      <c r="H1787" s="154">
        <v>24.4</v>
      </c>
      <c r="I1787" s="155">
        <v>0.2</v>
      </c>
      <c r="J1787" s="155">
        <v>4.88</v>
      </c>
    </row>
    <row r="1788" spans="1:10" ht="15" customHeight="1">
      <c r="A1788" s="153" t="s">
        <v>1379</v>
      </c>
      <c r="B1788" s="153" t="s">
        <v>1906</v>
      </c>
      <c r="C1788" s="153" t="s">
        <v>177</v>
      </c>
      <c r="D1788" s="153" t="s">
        <v>1907</v>
      </c>
      <c r="E1788" s="275" t="s">
        <v>1482</v>
      </c>
      <c r="F1788" s="275"/>
      <c r="G1788" s="153" t="s">
        <v>185</v>
      </c>
      <c r="H1788" s="154">
        <v>1.2466999999999999</v>
      </c>
      <c r="I1788" s="155">
        <v>17.3</v>
      </c>
      <c r="J1788" s="155">
        <v>21.56</v>
      </c>
    </row>
    <row r="1789" spans="1:10">
      <c r="A1789" s="156"/>
      <c r="B1789" s="156"/>
      <c r="C1789" s="156"/>
      <c r="D1789" s="156"/>
      <c r="E1789" s="156" t="s">
        <v>1399</v>
      </c>
      <c r="F1789" s="157">
        <v>35.32</v>
      </c>
      <c r="G1789" s="156" t="s">
        <v>1400</v>
      </c>
      <c r="H1789" s="157">
        <v>0</v>
      </c>
      <c r="I1789" s="156" t="s">
        <v>1401</v>
      </c>
      <c r="J1789" s="157">
        <v>35.32</v>
      </c>
    </row>
    <row r="1790" spans="1:10" ht="30" customHeight="1">
      <c r="A1790" s="156"/>
      <c r="B1790" s="156"/>
      <c r="C1790" s="156"/>
      <c r="D1790" s="156"/>
      <c r="E1790" s="156" t="s">
        <v>1402</v>
      </c>
      <c r="F1790" s="157">
        <v>192.5</v>
      </c>
      <c r="G1790" s="156"/>
      <c r="H1790" s="276" t="s">
        <v>1403</v>
      </c>
      <c r="I1790" s="276"/>
      <c r="J1790" s="157">
        <v>922.52</v>
      </c>
    </row>
    <row r="1791" spans="1:10" ht="15.75">
      <c r="A1791" s="144"/>
      <c r="B1791" s="144"/>
      <c r="C1791" s="144"/>
      <c r="D1791" s="144"/>
      <c r="E1791" s="144"/>
      <c r="F1791" s="144"/>
      <c r="G1791" s="144" t="s">
        <v>1404</v>
      </c>
      <c r="H1791" s="158">
        <v>14.4</v>
      </c>
      <c r="I1791" s="144" t="s">
        <v>1405</v>
      </c>
      <c r="J1791" s="159">
        <v>13284.28</v>
      </c>
    </row>
    <row r="1792" spans="1:10" ht="15.75">
      <c r="A1792" s="147"/>
      <c r="B1792" s="147"/>
      <c r="C1792" s="147"/>
      <c r="D1792" s="147"/>
      <c r="E1792" s="147"/>
      <c r="F1792" s="147"/>
      <c r="G1792" s="147"/>
      <c r="H1792" s="147"/>
      <c r="I1792" s="147"/>
      <c r="J1792" s="147"/>
    </row>
    <row r="1793" spans="1:10" ht="15.75">
      <c r="A1793" s="145" t="s">
        <v>81</v>
      </c>
      <c r="B1793" s="145"/>
      <c r="C1793" s="145"/>
      <c r="D1793" s="145" t="s">
        <v>82</v>
      </c>
      <c r="E1793" s="145"/>
      <c r="F1793" s="272"/>
      <c r="G1793" s="272"/>
      <c r="H1793" s="145"/>
      <c r="I1793" s="145"/>
      <c r="J1793" s="146">
        <v>27922.35</v>
      </c>
    </row>
    <row r="1794" spans="1:10" ht="15.75" customHeight="1">
      <c r="A1794" s="144" t="s">
        <v>480</v>
      </c>
      <c r="B1794" s="144" t="s">
        <v>165</v>
      </c>
      <c r="C1794" s="144" t="s">
        <v>1367</v>
      </c>
      <c r="D1794" s="144" t="s">
        <v>1368</v>
      </c>
      <c r="E1794" s="271" t="s">
        <v>1369</v>
      </c>
      <c r="F1794" s="271"/>
      <c r="G1794" s="144" t="s">
        <v>1370</v>
      </c>
      <c r="H1794" s="144" t="s">
        <v>1371</v>
      </c>
      <c r="I1794" s="144" t="s">
        <v>1372</v>
      </c>
      <c r="J1794" s="144" t="s">
        <v>1373</v>
      </c>
    </row>
    <row r="1795" spans="1:10" ht="47.25" customHeight="1">
      <c r="A1795" s="147" t="s">
        <v>1374</v>
      </c>
      <c r="B1795" s="147" t="s">
        <v>479</v>
      </c>
      <c r="C1795" s="147" t="s">
        <v>177</v>
      </c>
      <c r="D1795" s="147" t="s">
        <v>481</v>
      </c>
      <c r="E1795" s="273" t="s">
        <v>1473</v>
      </c>
      <c r="F1795" s="273"/>
      <c r="G1795" s="147" t="s">
        <v>185</v>
      </c>
      <c r="H1795" s="148">
        <v>1</v>
      </c>
      <c r="I1795" s="149">
        <v>716.27</v>
      </c>
      <c r="J1795" s="149">
        <v>716.27</v>
      </c>
    </row>
    <row r="1796" spans="1:10" ht="45" customHeight="1">
      <c r="A1796" s="150" t="s">
        <v>1376</v>
      </c>
      <c r="B1796" s="150" t="s">
        <v>1916</v>
      </c>
      <c r="C1796" s="150" t="s">
        <v>177</v>
      </c>
      <c r="D1796" s="150" t="s">
        <v>1917</v>
      </c>
      <c r="E1796" s="274" t="s">
        <v>1473</v>
      </c>
      <c r="F1796" s="274"/>
      <c r="G1796" s="150" t="s">
        <v>185</v>
      </c>
      <c r="H1796" s="151">
        <v>1</v>
      </c>
      <c r="I1796" s="152">
        <v>706.82</v>
      </c>
      <c r="J1796" s="152">
        <v>706.82</v>
      </c>
    </row>
    <row r="1797" spans="1:10" ht="30" customHeight="1">
      <c r="A1797" s="153" t="s">
        <v>1379</v>
      </c>
      <c r="B1797" s="153" t="s">
        <v>1918</v>
      </c>
      <c r="C1797" s="153" t="s">
        <v>177</v>
      </c>
      <c r="D1797" s="153" t="s">
        <v>1919</v>
      </c>
      <c r="E1797" s="275" t="s">
        <v>1482</v>
      </c>
      <c r="F1797" s="275"/>
      <c r="G1797" s="153" t="s">
        <v>185</v>
      </c>
      <c r="H1797" s="154">
        <v>1</v>
      </c>
      <c r="I1797" s="155">
        <v>9.4499999999999993</v>
      </c>
      <c r="J1797" s="155">
        <v>9.4499999999999993</v>
      </c>
    </row>
    <row r="1798" spans="1:10">
      <c r="A1798" s="156"/>
      <c r="B1798" s="156"/>
      <c r="C1798" s="156"/>
      <c r="D1798" s="156"/>
      <c r="E1798" s="156" t="s">
        <v>1399</v>
      </c>
      <c r="F1798" s="157">
        <v>24.19</v>
      </c>
      <c r="G1798" s="156" t="s">
        <v>1400</v>
      </c>
      <c r="H1798" s="157">
        <v>0</v>
      </c>
      <c r="I1798" s="156" t="s">
        <v>1401</v>
      </c>
      <c r="J1798" s="157">
        <v>24.19</v>
      </c>
    </row>
    <row r="1799" spans="1:10" ht="30" customHeight="1">
      <c r="A1799" s="156"/>
      <c r="B1799" s="156"/>
      <c r="C1799" s="156"/>
      <c r="D1799" s="156"/>
      <c r="E1799" s="156" t="s">
        <v>1402</v>
      </c>
      <c r="F1799" s="157">
        <v>188.88</v>
      </c>
      <c r="G1799" s="156"/>
      <c r="H1799" s="276" t="s">
        <v>1403</v>
      </c>
      <c r="I1799" s="276"/>
      <c r="J1799" s="157">
        <v>905.15</v>
      </c>
    </row>
    <row r="1800" spans="1:10" ht="15.75">
      <c r="A1800" s="144"/>
      <c r="B1800" s="144"/>
      <c r="C1800" s="144"/>
      <c r="D1800" s="144"/>
      <c r="E1800" s="144"/>
      <c r="F1800" s="144"/>
      <c r="G1800" s="144" t="s">
        <v>1404</v>
      </c>
      <c r="H1800" s="158">
        <v>5</v>
      </c>
      <c r="I1800" s="144" t="s">
        <v>1405</v>
      </c>
      <c r="J1800" s="159">
        <v>4525.75</v>
      </c>
    </row>
    <row r="1801" spans="1:10" ht="15.75">
      <c r="A1801" s="147"/>
      <c r="B1801" s="147"/>
      <c r="C1801" s="147"/>
      <c r="D1801" s="147"/>
      <c r="E1801" s="147"/>
      <c r="F1801" s="147"/>
      <c r="G1801" s="147"/>
      <c r="H1801" s="147"/>
      <c r="I1801" s="147"/>
      <c r="J1801" s="147"/>
    </row>
    <row r="1802" spans="1:10" ht="15.75" customHeight="1">
      <c r="A1802" s="144" t="s">
        <v>483</v>
      </c>
      <c r="B1802" s="144" t="s">
        <v>165</v>
      </c>
      <c r="C1802" s="144" t="s">
        <v>1367</v>
      </c>
      <c r="D1802" s="144" t="s">
        <v>1368</v>
      </c>
      <c r="E1802" s="271" t="s">
        <v>1369</v>
      </c>
      <c r="F1802" s="271"/>
      <c r="G1802" s="144" t="s">
        <v>1370</v>
      </c>
      <c r="H1802" s="144" t="s">
        <v>1371</v>
      </c>
      <c r="I1802" s="144" t="s">
        <v>1372</v>
      </c>
      <c r="J1802" s="144" t="s">
        <v>1373</v>
      </c>
    </row>
    <row r="1803" spans="1:10" ht="47.25" customHeight="1">
      <c r="A1803" s="147" t="s">
        <v>1374</v>
      </c>
      <c r="B1803" s="147" t="s">
        <v>482</v>
      </c>
      <c r="C1803" s="147" t="s">
        <v>177</v>
      </c>
      <c r="D1803" s="147" t="s">
        <v>484</v>
      </c>
      <c r="E1803" s="273" t="s">
        <v>1473</v>
      </c>
      <c r="F1803" s="273"/>
      <c r="G1803" s="147" t="s">
        <v>185</v>
      </c>
      <c r="H1803" s="148">
        <v>1</v>
      </c>
      <c r="I1803" s="149">
        <v>286.99</v>
      </c>
      <c r="J1803" s="149">
        <v>286.99</v>
      </c>
    </row>
    <row r="1804" spans="1:10" ht="45" customHeight="1">
      <c r="A1804" s="150" t="s">
        <v>1376</v>
      </c>
      <c r="B1804" s="150" t="s">
        <v>1920</v>
      </c>
      <c r="C1804" s="150" t="s">
        <v>177</v>
      </c>
      <c r="D1804" s="150" t="s">
        <v>1921</v>
      </c>
      <c r="E1804" s="274" t="s">
        <v>1473</v>
      </c>
      <c r="F1804" s="274"/>
      <c r="G1804" s="150" t="s">
        <v>185</v>
      </c>
      <c r="H1804" s="151">
        <v>1</v>
      </c>
      <c r="I1804" s="152">
        <v>277.54000000000002</v>
      </c>
      <c r="J1804" s="152">
        <v>277.54000000000002</v>
      </c>
    </row>
    <row r="1805" spans="1:10" ht="30" customHeight="1">
      <c r="A1805" s="153" t="s">
        <v>1379</v>
      </c>
      <c r="B1805" s="153" t="s">
        <v>1918</v>
      </c>
      <c r="C1805" s="153" t="s">
        <v>177</v>
      </c>
      <c r="D1805" s="153" t="s">
        <v>1919</v>
      </c>
      <c r="E1805" s="275" t="s">
        <v>1482</v>
      </c>
      <c r="F1805" s="275"/>
      <c r="G1805" s="153" t="s">
        <v>185</v>
      </c>
      <c r="H1805" s="154">
        <v>1</v>
      </c>
      <c r="I1805" s="155">
        <v>9.4499999999999993</v>
      </c>
      <c r="J1805" s="155">
        <v>9.4499999999999993</v>
      </c>
    </row>
    <row r="1806" spans="1:10">
      <c r="A1806" s="156"/>
      <c r="B1806" s="156"/>
      <c r="C1806" s="156"/>
      <c r="D1806" s="156"/>
      <c r="E1806" s="156" t="s">
        <v>1399</v>
      </c>
      <c r="F1806" s="157">
        <v>11.64</v>
      </c>
      <c r="G1806" s="156" t="s">
        <v>1400</v>
      </c>
      <c r="H1806" s="157">
        <v>0</v>
      </c>
      <c r="I1806" s="156" t="s">
        <v>1401</v>
      </c>
      <c r="J1806" s="157">
        <v>11.64</v>
      </c>
    </row>
    <row r="1807" spans="1:10" ht="30" customHeight="1">
      <c r="A1807" s="156"/>
      <c r="B1807" s="156"/>
      <c r="C1807" s="156"/>
      <c r="D1807" s="156"/>
      <c r="E1807" s="156" t="s">
        <v>1402</v>
      </c>
      <c r="F1807" s="157">
        <v>75.67</v>
      </c>
      <c r="G1807" s="156"/>
      <c r="H1807" s="276" t="s">
        <v>1403</v>
      </c>
      <c r="I1807" s="276"/>
      <c r="J1807" s="157">
        <v>362.66</v>
      </c>
    </row>
    <row r="1808" spans="1:10" ht="15.75">
      <c r="A1808" s="144"/>
      <c r="B1808" s="144"/>
      <c r="C1808" s="144"/>
      <c r="D1808" s="144"/>
      <c r="E1808" s="144"/>
      <c r="F1808" s="144"/>
      <c r="G1808" s="144" t="s">
        <v>1404</v>
      </c>
      <c r="H1808" s="158">
        <v>10</v>
      </c>
      <c r="I1808" s="144" t="s">
        <v>1405</v>
      </c>
      <c r="J1808" s="159">
        <v>3626.6</v>
      </c>
    </row>
    <row r="1809" spans="1:10" ht="15.75">
      <c r="A1809" s="147"/>
      <c r="B1809" s="147"/>
      <c r="C1809" s="147"/>
      <c r="D1809" s="147"/>
      <c r="E1809" s="147"/>
      <c r="F1809" s="147"/>
      <c r="G1809" s="147"/>
      <c r="H1809" s="147"/>
      <c r="I1809" s="147"/>
      <c r="J1809" s="147"/>
    </row>
    <row r="1810" spans="1:10" ht="15.75" customHeight="1">
      <c r="A1810" s="144" t="s">
        <v>486</v>
      </c>
      <c r="B1810" s="144" t="s">
        <v>165</v>
      </c>
      <c r="C1810" s="144" t="s">
        <v>1367</v>
      </c>
      <c r="D1810" s="144" t="s">
        <v>1368</v>
      </c>
      <c r="E1810" s="271" t="s">
        <v>1369</v>
      </c>
      <c r="F1810" s="271"/>
      <c r="G1810" s="144" t="s">
        <v>1370</v>
      </c>
      <c r="H1810" s="144" t="s">
        <v>1371</v>
      </c>
      <c r="I1810" s="144" t="s">
        <v>1372</v>
      </c>
      <c r="J1810" s="144" t="s">
        <v>1373</v>
      </c>
    </row>
    <row r="1811" spans="1:10" ht="31.5" customHeight="1">
      <c r="A1811" s="147" t="s">
        <v>1374</v>
      </c>
      <c r="B1811" s="147" t="s">
        <v>485</v>
      </c>
      <c r="C1811" s="147" t="s">
        <v>177</v>
      </c>
      <c r="D1811" s="147" t="s">
        <v>487</v>
      </c>
      <c r="E1811" s="273" t="s">
        <v>1473</v>
      </c>
      <c r="F1811" s="273"/>
      <c r="G1811" s="147" t="s">
        <v>185</v>
      </c>
      <c r="H1811" s="148">
        <v>1</v>
      </c>
      <c r="I1811" s="149">
        <v>88.68</v>
      </c>
      <c r="J1811" s="149">
        <v>88.68</v>
      </c>
    </row>
    <row r="1812" spans="1:10" ht="45" customHeight="1">
      <c r="A1812" s="150" t="s">
        <v>1376</v>
      </c>
      <c r="B1812" s="150" t="s">
        <v>1628</v>
      </c>
      <c r="C1812" s="150" t="s">
        <v>177</v>
      </c>
      <c r="D1812" s="150" t="s">
        <v>1629</v>
      </c>
      <c r="E1812" s="274" t="s">
        <v>1375</v>
      </c>
      <c r="F1812" s="274"/>
      <c r="G1812" s="150" t="s">
        <v>180</v>
      </c>
      <c r="H1812" s="151">
        <v>0.14069999999999999</v>
      </c>
      <c r="I1812" s="152">
        <v>16.02</v>
      </c>
      <c r="J1812" s="152">
        <v>2.25</v>
      </c>
    </row>
    <row r="1813" spans="1:10" ht="45" customHeight="1">
      <c r="A1813" s="150" t="s">
        <v>1376</v>
      </c>
      <c r="B1813" s="150" t="s">
        <v>1922</v>
      </c>
      <c r="C1813" s="150" t="s">
        <v>177</v>
      </c>
      <c r="D1813" s="150" t="s">
        <v>1923</v>
      </c>
      <c r="E1813" s="274" t="s">
        <v>1375</v>
      </c>
      <c r="F1813" s="274"/>
      <c r="G1813" s="150" t="s">
        <v>180</v>
      </c>
      <c r="H1813" s="151">
        <v>0.44669999999999999</v>
      </c>
      <c r="I1813" s="152">
        <v>19.88</v>
      </c>
      <c r="J1813" s="152">
        <v>8.8800000000000008</v>
      </c>
    </row>
    <row r="1814" spans="1:10" ht="30" customHeight="1">
      <c r="A1814" s="153" t="s">
        <v>1379</v>
      </c>
      <c r="B1814" s="153" t="s">
        <v>1924</v>
      </c>
      <c r="C1814" s="153" t="s">
        <v>177</v>
      </c>
      <c r="D1814" s="153" t="s">
        <v>1925</v>
      </c>
      <c r="E1814" s="275" t="s">
        <v>1482</v>
      </c>
      <c r="F1814" s="275"/>
      <c r="G1814" s="153" t="s">
        <v>185</v>
      </c>
      <c r="H1814" s="154">
        <v>1</v>
      </c>
      <c r="I1814" s="155">
        <v>77.45</v>
      </c>
      <c r="J1814" s="155">
        <v>77.45</v>
      </c>
    </row>
    <row r="1815" spans="1:10" ht="15" customHeight="1">
      <c r="A1815" s="153" t="s">
        <v>1379</v>
      </c>
      <c r="B1815" s="153" t="s">
        <v>1926</v>
      </c>
      <c r="C1815" s="153" t="s">
        <v>177</v>
      </c>
      <c r="D1815" s="153" t="s">
        <v>1927</v>
      </c>
      <c r="E1815" s="275" t="s">
        <v>1482</v>
      </c>
      <c r="F1815" s="275"/>
      <c r="G1815" s="153" t="s">
        <v>185</v>
      </c>
      <c r="H1815" s="154">
        <v>2.1000000000000001E-2</v>
      </c>
      <c r="I1815" s="155">
        <v>4.95</v>
      </c>
      <c r="J1815" s="155">
        <v>0.1</v>
      </c>
    </row>
    <row r="1816" spans="1:10">
      <c r="A1816" s="156"/>
      <c r="B1816" s="156"/>
      <c r="C1816" s="156"/>
      <c r="D1816" s="156"/>
      <c r="E1816" s="156" t="s">
        <v>1399</v>
      </c>
      <c r="F1816" s="157">
        <v>8.52</v>
      </c>
      <c r="G1816" s="156" t="s">
        <v>1400</v>
      </c>
      <c r="H1816" s="157">
        <v>0</v>
      </c>
      <c r="I1816" s="156" t="s">
        <v>1401</v>
      </c>
      <c r="J1816" s="157">
        <v>8.52</v>
      </c>
    </row>
    <row r="1817" spans="1:10" ht="30" customHeight="1">
      <c r="A1817" s="156"/>
      <c r="B1817" s="156"/>
      <c r="C1817" s="156"/>
      <c r="D1817" s="156"/>
      <c r="E1817" s="156" t="s">
        <v>1402</v>
      </c>
      <c r="F1817" s="157">
        <v>23.38</v>
      </c>
      <c r="G1817" s="156"/>
      <c r="H1817" s="276" t="s">
        <v>1403</v>
      </c>
      <c r="I1817" s="276"/>
      <c r="J1817" s="157">
        <v>112.06</v>
      </c>
    </row>
    <row r="1818" spans="1:10" ht="15.75">
      <c r="A1818" s="144"/>
      <c r="B1818" s="144"/>
      <c r="C1818" s="144"/>
      <c r="D1818" s="144"/>
      <c r="E1818" s="144"/>
      <c r="F1818" s="144"/>
      <c r="G1818" s="144" t="s">
        <v>1404</v>
      </c>
      <c r="H1818" s="158">
        <v>15</v>
      </c>
      <c r="I1818" s="144" t="s">
        <v>1405</v>
      </c>
      <c r="J1818" s="159">
        <v>1680.9</v>
      </c>
    </row>
    <row r="1819" spans="1:10" ht="15.75">
      <c r="A1819" s="147"/>
      <c r="B1819" s="147"/>
      <c r="C1819" s="147"/>
      <c r="D1819" s="147"/>
      <c r="E1819" s="147"/>
      <c r="F1819" s="147"/>
      <c r="G1819" s="147"/>
      <c r="H1819" s="147"/>
      <c r="I1819" s="147"/>
      <c r="J1819" s="147"/>
    </row>
    <row r="1820" spans="1:10" ht="15.75" customHeight="1">
      <c r="A1820" s="144" t="s">
        <v>489</v>
      </c>
      <c r="B1820" s="144" t="s">
        <v>165</v>
      </c>
      <c r="C1820" s="144" t="s">
        <v>1367</v>
      </c>
      <c r="D1820" s="144" t="s">
        <v>1368</v>
      </c>
      <c r="E1820" s="271" t="s">
        <v>1369</v>
      </c>
      <c r="F1820" s="271"/>
      <c r="G1820" s="144" t="s">
        <v>1370</v>
      </c>
      <c r="H1820" s="144" t="s">
        <v>1371</v>
      </c>
      <c r="I1820" s="144" t="s">
        <v>1372</v>
      </c>
      <c r="J1820" s="144" t="s">
        <v>1373</v>
      </c>
    </row>
    <row r="1821" spans="1:10" ht="47.25" customHeight="1">
      <c r="A1821" s="147" t="s">
        <v>1374</v>
      </c>
      <c r="B1821" s="147" t="s">
        <v>488</v>
      </c>
      <c r="C1821" s="147" t="s">
        <v>177</v>
      </c>
      <c r="D1821" s="147" t="s">
        <v>490</v>
      </c>
      <c r="E1821" s="273" t="s">
        <v>1473</v>
      </c>
      <c r="F1821" s="273"/>
      <c r="G1821" s="147" t="s">
        <v>185</v>
      </c>
      <c r="H1821" s="148">
        <v>1</v>
      </c>
      <c r="I1821" s="149">
        <v>343.72</v>
      </c>
      <c r="J1821" s="149">
        <v>343.72</v>
      </c>
    </row>
    <row r="1822" spans="1:10" ht="45" customHeight="1">
      <c r="A1822" s="150" t="s">
        <v>1376</v>
      </c>
      <c r="B1822" s="150" t="s">
        <v>1928</v>
      </c>
      <c r="C1822" s="150" t="s">
        <v>177</v>
      </c>
      <c r="D1822" s="150" t="s">
        <v>1929</v>
      </c>
      <c r="E1822" s="274" t="s">
        <v>1473</v>
      </c>
      <c r="F1822" s="274"/>
      <c r="G1822" s="150" t="s">
        <v>185</v>
      </c>
      <c r="H1822" s="151">
        <v>1</v>
      </c>
      <c r="I1822" s="152">
        <v>135.15</v>
      </c>
      <c r="J1822" s="152">
        <v>135.15</v>
      </c>
    </row>
    <row r="1823" spans="1:10" ht="45" customHeight="1">
      <c r="A1823" s="150" t="s">
        <v>1376</v>
      </c>
      <c r="B1823" s="150" t="s">
        <v>1930</v>
      </c>
      <c r="C1823" s="150" t="s">
        <v>177</v>
      </c>
      <c r="D1823" s="150" t="s">
        <v>1931</v>
      </c>
      <c r="E1823" s="274" t="s">
        <v>1473</v>
      </c>
      <c r="F1823" s="274"/>
      <c r="G1823" s="150" t="s">
        <v>185</v>
      </c>
      <c r="H1823" s="151">
        <v>1</v>
      </c>
      <c r="I1823" s="152">
        <v>156.87</v>
      </c>
      <c r="J1823" s="152">
        <v>156.87</v>
      </c>
    </row>
    <row r="1824" spans="1:10" ht="45" customHeight="1">
      <c r="A1824" s="150" t="s">
        <v>1376</v>
      </c>
      <c r="B1824" s="150" t="s">
        <v>1932</v>
      </c>
      <c r="C1824" s="150" t="s">
        <v>177</v>
      </c>
      <c r="D1824" s="150" t="s">
        <v>1933</v>
      </c>
      <c r="E1824" s="274" t="s">
        <v>1473</v>
      </c>
      <c r="F1824" s="274"/>
      <c r="G1824" s="150" t="s">
        <v>185</v>
      </c>
      <c r="H1824" s="151">
        <v>1</v>
      </c>
      <c r="I1824" s="152">
        <v>51.7</v>
      </c>
      <c r="J1824" s="152">
        <v>51.7</v>
      </c>
    </row>
    <row r="1825" spans="1:10">
      <c r="A1825" s="156"/>
      <c r="B1825" s="156"/>
      <c r="C1825" s="156"/>
      <c r="D1825" s="156"/>
      <c r="E1825" s="156" t="s">
        <v>1399</v>
      </c>
      <c r="F1825" s="157">
        <v>24.19</v>
      </c>
      <c r="G1825" s="156" t="s">
        <v>1400</v>
      </c>
      <c r="H1825" s="157">
        <v>0</v>
      </c>
      <c r="I1825" s="156" t="s">
        <v>1401</v>
      </c>
      <c r="J1825" s="157">
        <v>24.19</v>
      </c>
    </row>
    <row r="1826" spans="1:10" ht="30" customHeight="1">
      <c r="A1826" s="156"/>
      <c r="B1826" s="156"/>
      <c r="C1826" s="156"/>
      <c r="D1826" s="156"/>
      <c r="E1826" s="156" t="s">
        <v>1402</v>
      </c>
      <c r="F1826" s="157">
        <v>90.63</v>
      </c>
      <c r="G1826" s="156"/>
      <c r="H1826" s="276" t="s">
        <v>1403</v>
      </c>
      <c r="I1826" s="276"/>
      <c r="J1826" s="157">
        <v>434.35</v>
      </c>
    </row>
    <row r="1827" spans="1:10" ht="15.75">
      <c r="A1827" s="144"/>
      <c r="B1827" s="144"/>
      <c r="C1827" s="144"/>
      <c r="D1827" s="144"/>
      <c r="E1827" s="144"/>
      <c r="F1827" s="144"/>
      <c r="G1827" s="144" t="s">
        <v>1404</v>
      </c>
      <c r="H1827" s="158">
        <v>21</v>
      </c>
      <c r="I1827" s="144" t="s">
        <v>1405</v>
      </c>
      <c r="J1827" s="159">
        <v>9121.35</v>
      </c>
    </row>
    <row r="1828" spans="1:10" ht="15.75">
      <c r="A1828" s="147"/>
      <c r="B1828" s="147"/>
      <c r="C1828" s="147"/>
      <c r="D1828" s="147"/>
      <c r="E1828" s="147"/>
      <c r="F1828" s="147"/>
      <c r="G1828" s="147"/>
      <c r="H1828" s="147"/>
      <c r="I1828" s="147"/>
      <c r="J1828" s="147"/>
    </row>
    <row r="1829" spans="1:10" ht="15.75" customHeight="1">
      <c r="A1829" s="144" t="s">
        <v>492</v>
      </c>
      <c r="B1829" s="144" t="s">
        <v>165</v>
      </c>
      <c r="C1829" s="144" t="s">
        <v>1367</v>
      </c>
      <c r="D1829" s="144" t="s">
        <v>1368</v>
      </c>
      <c r="E1829" s="271" t="s">
        <v>1369</v>
      </c>
      <c r="F1829" s="271"/>
      <c r="G1829" s="144" t="s">
        <v>1370</v>
      </c>
      <c r="H1829" s="144" t="s">
        <v>1371</v>
      </c>
      <c r="I1829" s="144" t="s">
        <v>1372</v>
      </c>
      <c r="J1829" s="144" t="s">
        <v>1373</v>
      </c>
    </row>
    <row r="1830" spans="1:10" ht="31.5" customHeight="1">
      <c r="A1830" s="147" t="s">
        <v>1374</v>
      </c>
      <c r="B1830" s="147" t="s">
        <v>491</v>
      </c>
      <c r="C1830" s="147" t="s">
        <v>177</v>
      </c>
      <c r="D1830" s="147" t="s">
        <v>493</v>
      </c>
      <c r="E1830" s="273" t="s">
        <v>1473</v>
      </c>
      <c r="F1830" s="273"/>
      <c r="G1830" s="147" t="s">
        <v>185</v>
      </c>
      <c r="H1830" s="148">
        <v>1</v>
      </c>
      <c r="I1830" s="149">
        <v>136.83000000000001</v>
      </c>
      <c r="J1830" s="149">
        <v>136.83000000000001</v>
      </c>
    </row>
    <row r="1831" spans="1:10" ht="45" customHeight="1">
      <c r="A1831" s="150" t="s">
        <v>1376</v>
      </c>
      <c r="B1831" s="150" t="s">
        <v>1922</v>
      </c>
      <c r="C1831" s="150" t="s">
        <v>177</v>
      </c>
      <c r="D1831" s="150" t="s">
        <v>1923</v>
      </c>
      <c r="E1831" s="274" t="s">
        <v>1375</v>
      </c>
      <c r="F1831" s="274"/>
      <c r="G1831" s="150" t="s">
        <v>180</v>
      </c>
      <c r="H1831" s="151">
        <v>1.897</v>
      </c>
      <c r="I1831" s="152">
        <v>19.88</v>
      </c>
      <c r="J1831" s="152">
        <v>37.71</v>
      </c>
    </row>
    <row r="1832" spans="1:10" ht="45" customHeight="1">
      <c r="A1832" s="150" t="s">
        <v>1376</v>
      </c>
      <c r="B1832" s="150" t="s">
        <v>1628</v>
      </c>
      <c r="C1832" s="150" t="s">
        <v>177</v>
      </c>
      <c r="D1832" s="150" t="s">
        <v>1629</v>
      </c>
      <c r="E1832" s="274" t="s">
        <v>1375</v>
      </c>
      <c r="F1832" s="274"/>
      <c r="G1832" s="150" t="s">
        <v>180</v>
      </c>
      <c r="H1832" s="151">
        <v>0.59770000000000001</v>
      </c>
      <c r="I1832" s="152">
        <v>16.02</v>
      </c>
      <c r="J1832" s="152">
        <v>9.57</v>
      </c>
    </row>
    <row r="1833" spans="1:10" ht="15" customHeight="1">
      <c r="A1833" s="153" t="s">
        <v>1379</v>
      </c>
      <c r="B1833" s="153" t="s">
        <v>1934</v>
      </c>
      <c r="C1833" s="153" t="s">
        <v>177</v>
      </c>
      <c r="D1833" s="153" t="s">
        <v>1935</v>
      </c>
      <c r="E1833" s="275" t="s">
        <v>1482</v>
      </c>
      <c r="F1833" s="275"/>
      <c r="G1833" s="153" t="s">
        <v>185</v>
      </c>
      <c r="H1833" s="154">
        <v>1</v>
      </c>
      <c r="I1833" s="155">
        <v>89.55</v>
      </c>
      <c r="J1833" s="155">
        <v>89.55</v>
      </c>
    </row>
    <row r="1834" spans="1:10">
      <c r="A1834" s="156"/>
      <c r="B1834" s="156"/>
      <c r="C1834" s="156"/>
      <c r="D1834" s="156"/>
      <c r="E1834" s="156" t="s">
        <v>1399</v>
      </c>
      <c r="F1834" s="157">
        <v>36.200000000000003</v>
      </c>
      <c r="G1834" s="156" t="s">
        <v>1400</v>
      </c>
      <c r="H1834" s="157">
        <v>0</v>
      </c>
      <c r="I1834" s="156" t="s">
        <v>1401</v>
      </c>
      <c r="J1834" s="157">
        <v>36.200000000000003</v>
      </c>
    </row>
    <row r="1835" spans="1:10" ht="30" customHeight="1">
      <c r="A1835" s="156"/>
      <c r="B1835" s="156"/>
      <c r="C1835" s="156"/>
      <c r="D1835" s="156"/>
      <c r="E1835" s="156" t="s">
        <v>1402</v>
      </c>
      <c r="F1835" s="157">
        <v>36.08</v>
      </c>
      <c r="G1835" s="156"/>
      <c r="H1835" s="276" t="s">
        <v>1403</v>
      </c>
      <c r="I1835" s="276"/>
      <c r="J1835" s="157">
        <v>172.91</v>
      </c>
    </row>
    <row r="1836" spans="1:10" ht="15.75">
      <c r="A1836" s="144"/>
      <c r="B1836" s="144"/>
      <c r="C1836" s="144"/>
      <c r="D1836" s="144"/>
      <c r="E1836" s="144"/>
      <c r="F1836" s="144"/>
      <c r="G1836" s="144" t="s">
        <v>1404</v>
      </c>
      <c r="H1836" s="158">
        <v>15</v>
      </c>
      <c r="I1836" s="144" t="s">
        <v>1405</v>
      </c>
      <c r="J1836" s="159">
        <v>2593.65</v>
      </c>
    </row>
    <row r="1837" spans="1:10" ht="15.75">
      <c r="A1837" s="147"/>
      <c r="B1837" s="147"/>
      <c r="C1837" s="147"/>
      <c r="D1837" s="147"/>
      <c r="E1837" s="147"/>
      <c r="F1837" s="147"/>
      <c r="G1837" s="147"/>
      <c r="H1837" s="147"/>
      <c r="I1837" s="147"/>
      <c r="J1837" s="147"/>
    </row>
    <row r="1838" spans="1:10" ht="15.75" customHeight="1">
      <c r="A1838" s="144" t="s">
        <v>495</v>
      </c>
      <c r="B1838" s="144" t="s">
        <v>165</v>
      </c>
      <c r="C1838" s="144" t="s">
        <v>1367</v>
      </c>
      <c r="D1838" s="144" t="s">
        <v>1368</v>
      </c>
      <c r="E1838" s="271" t="s">
        <v>1369</v>
      </c>
      <c r="F1838" s="271"/>
      <c r="G1838" s="144" t="s">
        <v>1370</v>
      </c>
      <c r="H1838" s="144" t="s">
        <v>1371</v>
      </c>
      <c r="I1838" s="144" t="s">
        <v>1372</v>
      </c>
      <c r="J1838" s="144" t="s">
        <v>1373</v>
      </c>
    </row>
    <row r="1839" spans="1:10" ht="31.5" customHeight="1">
      <c r="A1839" s="147" t="s">
        <v>1374</v>
      </c>
      <c r="B1839" s="147" t="s">
        <v>494</v>
      </c>
      <c r="C1839" s="147" t="s">
        <v>177</v>
      </c>
      <c r="D1839" s="147" t="s">
        <v>496</v>
      </c>
      <c r="E1839" s="273" t="s">
        <v>1473</v>
      </c>
      <c r="F1839" s="273"/>
      <c r="G1839" s="147" t="s">
        <v>185</v>
      </c>
      <c r="H1839" s="148">
        <v>1</v>
      </c>
      <c r="I1839" s="149">
        <v>1008.8</v>
      </c>
      <c r="J1839" s="149">
        <v>1008.8</v>
      </c>
    </row>
    <row r="1840" spans="1:10" ht="45" customHeight="1">
      <c r="A1840" s="150" t="s">
        <v>1376</v>
      </c>
      <c r="B1840" s="150" t="s">
        <v>1922</v>
      </c>
      <c r="C1840" s="150" t="s">
        <v>177</v>
      </c>
      <c r="D1840" s="150" t="s">
        <v>1923</v>
      </c>
      <c r="E1840" s="274" t="s">
        <v>1375</v>
      </c>
      <c r="F1840" s="274"/>
      <c r="G1840" s="150" t="s">
        <v>180</v>
      </c>
      <c r="H1840" s="151">
        <v>1.4228000000000001</v>
      </c>
      <c r="I1840" s="152">
        <v>19.88</v>
      </c>
      <c r="J1840" s="152">
        <v>28.28</v>
      </c>
    </row>
    <row r="1841" spans="1:10" ht="45" customHeight="1">
      <c r="A1841" s="150" t="s">
        <v>1376</v>
      </c>
      <c r="B1841" s="150" t="s">
        <v>1628</v>
      </c>
      <c r="C1841" s="150" t="s">
        <v>177</v>
      </c>
      <c r="D1841" s="150" t="s">
        <v>1629</v>
      </c>
      <c r="E1841" s="274" t="s">
        <v>1375</v>
      </c>
      <c r="F1841" s="274"/>
      <c r="G1841" s="150" t="s">
        <v>180</v>
      </c>
      <c r="H1841" s="151">
        <v>0.44829999999999998</v>
      </c>
      <c r="I1841" s="152">
        <v>16.02</v>
      </c>
      <c r="J1841" s="152">
        <v>7.18</v>
      </c>
    </row>
    <row r="1842" spans="1:10" ht="30" customHeight="1">
      <c r="A1842" s="153" t="s">
        <v>1379</v>
      </c>
      <c r="B1842" s="153" t="s">
        <v>1936</v>
      </c>
      <c r="C1842" s="153" t="s">
        <v>177</v>
      </c>
      <c r="D1842" s="153" t="s">
        <v>1937</v>
      </c>
      <c r="E1842" s="275" t="s">
        <v>1482</v>
      </c>
      <c r="F1842" s="275"/>
      <c r="G1842" s="153" t="s">
        <v>185</v>
      </c>
      <c r="H1842" s="154">
        <v>1</v>
      </c>
      <c r="I1842" s="155">
        <v>811.16</v>
      </c>
      <c r="J1842" s="155">
        <v>811.16</v>
      </c>
    </row>
    <row r="1843" spans="1:10" ht="30" customHeight="1">
      <c r="A1843" s="153" t="s">
        <v>1379</v>
      </c>
      <c r="B1843" s="153" t="s">
        <v>1938</v>
      </c>
      <c r="C1843" s="153" t="s">
        <v>177</v>
      </c>
      <c r="D1843" s="153" t="s">
        <v>1939</v>
      </c>
      <c r="E1843" s="275" t="s">
        <v>1482</v>
      </c>
      <c r="F1843" s="275"/>
      <c r="G1843" s="153" t="s">
        <v>185</v>
      </c>
      <c r="H1843" s="154">
        <v>9</v>
      </c>
      <c r="I1843" s="155">
        <v>18.02</v>
      </c>
      <c r="J1843" s="155">
        <v>162.18</v>
      </c>
    </row>
    <row r="1844" spans="1:10">
      <c r="A1844" s="156"/>
      <c r="B1844" s="156"/>
      <c r="C1844" s="156"/>
      <c r="D1844" s="156"/>
      <c r="E1844" s="156" t="s">
        <v>1399</v>
      </c>
      <c r="F1844" s="157">
        <v>27.15</v>
      </c>
      <c r="G1844" s="156" t="s">
        <v>1400</v>
      </c>
      <c r="H1844" s="157">
        <v>0</v>
      </c>
      <c r="I1844" s="156" t="s">
        <v>1401</v>
      </c>
      <c r="J1844" s="157">
        <v>27.15</v>
      </c>
    </row>
    <row r="1845" spans="1:10" ht="30" customHeight="1">
      <c r="A1845" s="156"/>
      <c r="B1845" s="156"/>
      <c r="C1845" s="156"/>
      <c r="D1845" s="156"/>
      <c r="E1845" s="156" t="s">
        <v>1402</v>
      </c>
      <c r="F1845" s="157">
        <v>266.02</v>
      </c>
      <c r="G1845" s="156"/>
      <c r="H1845" s="276" t="s">
        <v>1403</v>
      </c>
      <c r="I1845" s="276"/>
      <c r="J1845" s="157">
        <v>1274.82</v>
      </c>
    </row>
    <row r="1846" spans="1:10" ht="15.75">
      <c r="A1846" s="144"/>
      <c r="B1846" s="144"/>
      <c r="C1846" s="144"/>
      <c r="D1846" s="144"/>
      <c r="E1846" s="144"/>
      <c r="F1846" s="144"/>
      <c r="G1846" s="144" t="s">
        <v>1404</v>
      </c>
      <c r="H1846" s="158">
        <v>5</v>
      </c>
      <c r="I1846" s="144" t="s">
        <v>1405</v>
      </c>
      <c r="J1846" s="159">
        <v>6374.1</v>
      </c>
    </row>
    <row r="1847" spans="1:10" ht="15.75">
      <c r="A1847" s="147"/>
      <c r="B1847" s="147"/>
      <c r="C1847" s="147"/>
      <c r="D1847" s="147"/>
      <c r="E1847" s="147"/>
      <c r="F1847" s="147"/>
      <c r="G1847" s="147"/>
      <c r="H1847" s="147"/>
      <c r="I1847" s="147"/>
      <c r="J1847" s="147"/>
    </row>
    <row r="1848" spans="1:10" ht="15.75">
      <c r="A1848" s="145" t="s">
        <v>83</v>
      </c>
      <c r="B1848" s="145"/>
      <c r="C1848" s="145"/>
      <c r="D1848" s="145" t="s">
        <v>84</v>
      </c>
      <c r="E1848" s="145"/>
      <c r="F1848" s="272"/>
      <c r="G1848" s="272"/>
      <c r="H1848" s="145"/>
      <c r="I1848" s="145"/>
      <c r="J1848" s="146">
        <v>144529.54999999999</v>
      </c>
    </row>
    <row r="1849" spans="1:10" ht="15.75">
      <c r="A1849" s="145" t="s">
        <v>85</v>
      </c>
      <c r="B1849" s="145"/>
      <c r="C1849" s="145"/>
      <c r="D1849" s="145" t="s">
        <v>86</v>
      </c>
      <c r="E1849" s="145"/>
      <c r="F1849" s="272"/>
      <c r="G1849" s="272"/>
      <c r="H1849" s="145"/>
      <c r="I1849" s="145"/>
      <c r="J1849" s="146">
        <v>83121.100000000006</v>
      </c>
    </row>
    <row r="1850" spans="1:10" ht="15.75" customHeight="1">
      <c r="A1850" s="144" t="s">
        <v>498</v>
      </c>
      <c r="B1850" s="144" t="s">
        <v>165</v>
      </c>
      <c r="C1850" s="144" t="s">
        <v>1367</v>
      </c>
      <c r="D1850" s="144" t="s">
        <v>1368</v>
      </c>
      <c r="E1850" s="271" t="s">
        <v>1369</v>
      </c>
      <c r="F1850" s="271"/>
      <c r="G1850" s="144" t="s">
        <v>1370</v>
      </c>
      <c r="H1850" s="144" t="s">
        <v>1371</v>
      </c>
      <c r="I1850" s="144" t="s">
        <v>1372</v>
      </c>
      <c r="J1850" s="144" t="s">
        <v>1373</v>
      </c>
    </row>
    <row r="1851" spans="1:10" ht="31.5" customHeight="1">
      <c r="A1851" s="147" t="s">
        <v>1374</v>
      </c>
      <c r="B1851" s="147" t="s">
        <v>497</v>
      </c>
      <c r="C1851" s="147" t="s">
        <v>177</v>
      </c>
      <c r="D1851" s="147" t="s">
        <v>499</v>
      </c>
      <c r="E1851" s="273" t="s">
        <v>1477</v>
      </c>
      <c r="F1851" s="273"/>
      <c r="G1851" s="147" t="s">
        <v>189</v>
      </c>
      <c r="H1851" s="148">
        <v>1</v>
      </c>
      <c r="I1851" s="149">
        <v>13.99</v>
      </c>
      <c r="J1851" s="149">
        <v>13.99</v>
      </c>
    </row>
    <row r="1852" spans="1:10" ht="45" customHeight="1">
      <c r="A1852" s="150" t="s">
        <v>1376</v>
      </c>
      <c r="B1852" s="150" t="s">
        <v>1940</v>
      </c>
      <c r="C1852" s="150" t="s">
        <v>177</v>
      </c>
      <c r="D1852" s="150" t="s">
        <v>1941</v>
      </c>
      <c r="E1852" s="274" t="s">
        <v>1375</v>
      </c>
      <c r="F1852" s="274"/>
      <c r="G1852" s="150" t="s">
        <v>180</v>
      </c>
      <c r="H1852" s="151">
        <v>0.312</v>
      </c>
      <c r="I1852" s="152">
        <v>21.05</v>
      </c>
      <c r="J1852" s="152">
        <v>6.56</v>
      </c>
    </row>
    <row r="1853" spans="1:10" ht="45" customHeight="1">
      <c r="A1853" s="150" t="s">
        <v>1376</v>
      </c>
      <c r="B1853" s="150" t="s">
        <v>1628</v>
      </c>
      <c r="C1853" s="150" t="s">
        <v>177</v>
      </c>
      <c r="D1853" s="150" t="s">
        <v>1629</v>
      </c>
      <c r="E1853" s="274" t="s">
        <v>1375</v>
      </c>
      <c r="F1853" s="274"/>
      <c r="G1853" s="150" t="s">
        <v>180</v>
      </c>
      <c r="H1853" s="151">
        <v>0.114</v>
      </c>
      <c r="I1853" s="152">
        <v>16.02</v>
      </c>
      <c r="J1853" s="152">
        <v>1.82</v>
      </c>
    </row>
    <row r="1854" spans="1:10" ht="15" customHeight="1">
      <c r="A1854" s="153" t="s">
        <v>1379</v>
      </c>
      <c r="B1854" s="153" t="s">
        <v>1942</v>
      </c>
      <c r="C1854" s="153" t="s">
        <v>177</v>
      </c>
      <c r="D1854" s="153" t="s">
        <v>1943</v>
      </c>
      <c r="E1854" s="275" t="s">
        <v>1482</v>
      </c>
      <c r="F1854" s="275"/>
      <c r="G1854" s="153" t="s">
        <v>185</v>
      </c>
      <c r="H1854" s="154">
        <v>0.1</v>
      </c>
      <c r="I1854" s="155">
        <v>1.19</v>
      </c>
      <c r="J1854" s="155">
        <v>0.11</v>
      </c>
    </row>
    <row r="1855" spans="1:10" ht="15" customHeight="1">
      <c r="A1855" s="153" t="s">
        <v>1379</v>
      </c>
      <c r="B1855" s="153" t="s">
        <v>1944</v>
      </c>
      <c r="C1855" s="153" t="s">
        <v>177</v>
      </c>
      <c r="D1855" s="153" t="s">
        <v>1945</v>
      </c>
      <c r="E1855" s="275" t="s">
        <v>1482</v>
      </c>
      <c r="F1855" s="275"/>
      <c r="G1855" s="153" t="s">
        <v>232</v>
      </c>
      <c r="H1855" s="154">
        <v>1.5550200000000001</v>
      </c>
      <c r="I1855" s="155">
        <v>3.54</v>
      </c>
      <c r="J1855" s="155">
        <v>5.5</v>
      </c>
    </row>
    <row r="1856" spans="1:10">
      <c r="A1856" s="156"/>
      <c r="B1856" s="156"/>
      <c r="C1856" s="156"/>
      <c r="D1856" s="156"/>
      <c r="E1856" s="156" t="s">
        <v>1399</v>
      </c>
      <c r="F1856" s="157">
        <v>5.96</v>
      </c>
      <c r="G1856" s="156" t="s">
        <v>1400</v>
      </c>
      <c r="H1856" s="157">
        <v>0</v>
      </c>
      <c r="I1856" s="156" t="s">
        <v>1401</v>
      </c>
      <c r="J1856" s="157">
        <v>5.96</v>
      </c>
    </row>
    <row r="1857" spans="1:10" ht="30" customHeight="1">
      <c r="A1857" s="156"/>
      <c r="B1857" s="156"/>
      <c r="C1857" s="156"/>
      <c r="D1857" s="156"/>
      <c r="E1857" s="156" t="s">
        <v>1402</v>
      </c>
      <c r="F1857" s="157">
        <v>3.68</v>
      </c>
      <c r="G1857" s="156"/>
      <c r="H1857" s="276" t="s">
        <v>1403</v>
      </c>
      <c r="I1857" s="276"/>
      <c r="J1857" s="157">
        <v>17.670000000000002</v>
      </c>
    </row>
    <row r="1858" spans="1:10" ht="15.75">
      <c r="A1858" s="144"/>
      <c r="B1858" s="144"/>
      <c r="C1858" s="144"/>
      <c r="D1858" s="144"/>
      <c r="E1858" s="144"/>
      <c r="F1858" s="144"/>
      <c r="G1858" s="144" t="s">
        <v>1404</v>
      </c>
      <c r="H1858" s="158">
        <v>2424.77</v>
      </c>
      <c r="I1858" s="144" t="s">
        <v>1405</v>
      </c>
      <c r="J1858" s="159">
        <v>42845.68</v>
      </c>
    </row>
    <row r="1859" spans="1:10" ht="15.75">
      <c r="A1859" s="147"/>
      <c r="B1859" s="147"/>
      <c r="C1859" s="147"/>
      <c r="D1859" s="147"/>
      <c r="E1859" s="147"/>
      <c r="F1859" s="147"/>
      <c r="G1859" s="147"/>
      <c r="H1859" s="147"/>
      <c r="I1859" s="147"/>
      <c r="J1859" s="147"/>
    </row>
    <row r="1860" spans="1:10" ht="15.75" customHeight="1">
      <c r="A1860" s="144" t="s">
        <v>501</v>
      </c>
      <c r="B1860" s="144" t="s">
        <v>165</v>
      </c>
      <c r="C1860" s="144" t="s">
        <v>1367</v>
      </c>
      <c r="D1860" s="144" t="s">
        <v>1368</v>
      </c>
      <c r="E1860" s="271" t="s">
        <v>1369</v>
      </c>
      <c r="F1860" s="271"/>
      <c r="G1860" s="144" t="s">
        <v>1370</v>
      </c>
      <c r="H1860" s="144" t="s">
        <v>1371</v>
      </c>
      <c r="I1860" s="144" t="s">
        <v>1372</v>
      </c>
      <c r="J1860" s="144" t="s">
        <v>1373</v>
      </c>
    </row>
    <row r="1861" spans="1:10" ht="31.5" customHeight="1">
      <c r="A1861" s="147" t="s">
        <v>1374</v>
      </c>
      <c r="B1861" s="147" t="s">
        <v>500</v>
      </c>
      <c r="C1861" s="147" t="s">
        <v>177</v>
      </c>
      <c r="D1861" s="147" t="s">
        <v>502</v>
      </c>
      <c r="E1861" s="273" t="s">
        <v>1477</v>
      </c>
      <c r="F1861" s="273"/>
      <c r="G1861" s="147" t="s">
        <v>189</v>
      </c>
      <c r="H1861" s="148">
        <v>1</v>
      </c>
      <c r="I1861" s="149">
        <v>13.15</v>
      </c>
      <c r="J1861" s="149">
        <v>13.15</v>
      </c>
    </row>
    <row r="1862" spans="1:10" ht="45" customHeight="1">
      <c r="A1862" s="150" t="s">
        <v>1376</v>
      </c>
      <c r="B1862" s="150" t="s">
        <v>1628</v>
      </c>
      <c r="C1862" s="150" t="s">
        <v>177</v>
      </c>
      <c r="D1862" s="150" t="s">
        <v>1629</v>
      </c>
      <c r="E1862" s="274" t="s">
        <v>1375</v>
      </c>
      <c r="F1862" s="274"/>
      <c r="G1862" s="150" t="s">
        <v>180</v>
      </c>
      <c r="H1862" s="151">
        <v>6.9000000000000006E-2</v>
      </c>
      <c r="I1862" s="152">
        <v>16.02</v>
      </c>
      <c r="J1862" s="152">
        <v>1.1000000000000001</v>
      </c>
    </row>
    <row r="1863" spans="1:10" ht="45" customHeight="1">
      <c r="A1863" s="150" t="s">
        <v>1376</v>
      </c>
      <c r="B1863" s="150" t="s">
        <v>1940</v>
      </c>
      <c r="C1863" s="150" t="s">
        <v>177</v>
      </c>
      <c r="D1863" s="150" t="s">
        <v>1941</v>
      </c>
      <c r="E1863" s="274" t="s">
        <v>1375</v>
      </c>
      <c r="F1863" s="274"/>
      <c r="G1863" s="150" t="s">
        <v>180</v>
      </c>
      <c r="H1863" s="151">
        <v>0.187</v>
      </c>
      <c r="I1863" s="152">
        <v>21.05</v>
      </c>
      <c r="J1863" s="152">
        <v>3.93</v>
      </c>
    </row>
    <row r="1864" spans="1:10" ht="15" customHeight="1">
      <c r="A1864" s="153" t="s">
        <v>1379</v>
      </c>
      <c r="B1864" s="153" t="s">
        <v>1660</v>
      </c>
      <c r="C1864" s="153" t="s">
        <v>177</v>
      </c>
      <c r="D1864" s="153" t="s">
        <v>1661</v>
      </c>
      <c r="E1864" s="275" t="s">
        <v>1482</v>
      </c>
      <c r="F1864" s="275"/>
      <c r="G1864" s="153" t="s">
        <v>1662</v>
      </c>
      <c r="H1864" s="154">
        <v>0.33</v>
      </c>
      <c r="I1864" s="155">
        <v>24.63</v>
      </c>
      <c r="J1864" s="155">
        <v>8.1199999999999992</v>
      </c>
    </row>
    <row r="1865" spans="1:10">
      <c r="A1865" s="156"/>
      <c r="B1865" s="156"/>
      <c r="C1865" s="156"/>
      <c r="D1865" s="156"/>
      <c r="E1865" s="156" t="s">
        <v>1399</v>
      </c>
      <c r="F1865" s="157">
        <v>3.57</v>
      </c>
      <c r="G1865" s="156" t="s">
        <v>1400</v>
      </c>
      <c r="H1865" s="157">
        <v>0</v>
      </c>
      <c r="I1865" s="156" t="s">
        <v>1401</v>
      </c>
      <c r="J1865" s="157">
        <v>3.57</v>
      </c>
    </row>
    <row r="1866" spans="1:10" ht="30" customHeight="1">
      <c r="A1866" s="156"/>
      <c r="B1866" s="156"/>
      <c r="C1866" s="156"/>
      <c r="D1866" s="156"/>
      <c r="E1866" s="156" t="s">
        <v>1402</v>
      </c>
      <c r="F1866" s="157">
        <v>3.46</v>
      </c>
      <c r="G1866" s="156"/>
      <c r="H1866" s="276" t="s">
        <v>1403</v>
      </c>
      <c r="I1866" s="276"/>
      <c r="J1866" s="157">
        <v>16.61</v>
      </c>
    </row>
    <row r="1867" spans="1:10" ht="15.75">
      <c r="A1867" s="144"/>
      <c r="B1867" s="144"/>
      <c r="C1867" s="144"/>
      <c r="D1867" s="144"/>
      <c r="E1867" s="144"/>
      <c r="F1867" s="144"/>
      <c r="G1867" s="144" t="s">
        <v>1404</v>
      </c>
      <c r="H1867" s="158">
        <v>2424.77</v>
      </c>
      <c r="I1867" s="144" t="s">
        <v>1405</v>
      </c>
      <c r="J1867" s="159">
        <v>40275.42</v>
      </c>
    </row>
    <row r="1868" spans="1:10" ht="15.75">
      <c r="A1868" s="147"/>
      <c r="B1868" s="147"/>
      <c r="C1868" s="147"/>
      <c r="D1868" s="147"/>
      <c r="E1868" s="147"/>
      <c r="F1868" s="147"/>
      <c r="G1868" s="147"/>
      <c r="H1868" s="147"/>
      <c r="I1868" s="147"/>
      <c r="J1868" s="147"/>
    </row>
    <row r="1869" spans="1:10" ht="15.75">
      <c r="A1869" s="145" t="s">
        <v>87</v>
      </c>
      <c r="B1869" s="145"/>
      <c r="C1869" s="145"/>
      <c r="D1869" s="145" t="s">
        <v>64</v>
      </c>
      <c r="E1869" s="145"/>
      <c r="F1869" s="272"/>
      <c r="G1869" s="272"/>
      <c r="H1869" s="145"/>
      <c r="I1869" s="145"/>
      <c r="J1869" s="146">
        <v>12579.17</v>
      </c>
    </row>
    <row r="1870" spans="1:10" ht="15.75" customHeight="1">
      <c r="A1870" s="144" t="s">
        <v>503</v>
      </c>
      <c r="B1870" s="144" t="s">
        <v>165</v>
      </c>
      <c r="C1870" s="144" t="s">
        <v>1367</v>
      </c>
      <c r="D1870" s="144" t="s">
        <v>1368</v>
      </c>
      <c r="E1870" s="271" t="s">
        <v>1369</v>
      </c>
      <c r="F1870" s="271"/>
      <c r="G1870" s="144" t="s">
        <v>1370</v>
      </c>
      <c r="H1870" s="144" t="s">
        <v>1371</v>
      </c>
      <c r="I1870" s="144" t="s">
        <v>1372</v>
      </c>
      <c r="J1870" s="144" t="s">
        <v>1373</v>
      </c>
    </row>
    <row r="1871" spans="1:10" ht="31.5" customHeight="1">
      <c r="A1871" s="147" t="s">
        <v>1374</v>
      </c>
      <c r="B1871" s="147" t="s">
        <v>500</v>
      </c>
      <c r="C1871" s="147" t="s">
        <v>177</v>
      </c>
      <c r="D1871" s="147" t="s">
        <v>502</v>
      </c>
      <c r="E1871" s="273" t="s">
        <v>1477</v>
      </c>
      <c r="F1871" s="273"/>
      <c r="G1871" s="147" t="s">
        <v>189</v>
      </c>
      <c r="H1871" s="148">
        <v>1</v>
      </c>
      <c r="I1871" s="149">
        <v>13.15</v>
      </c>
      <c r="J1871" s="149">
        <v>13.15</v>
      </c>
    </row>
    <row r="1872" spans="1:10" ht="45" customHeight="1">
      <c r="A1872" s="150" t="s">
        <v>1376</v>
      </c>
      <c r="B1872" s="150" t="s">
        <v>1628</v>
      </c>
      <c r="C1872" s="150" t="s">
        <v>177</v>
      </c>
      <c r="D1872" s="150" t="s">
        <v>1629</v>
      </c>
      <c r="E1872" s="274" t="s">
        <v>1375</v>
      </c>
      <c r="F1872" s="274"/>
      <c r="G1872" s="150" t="s">
        <v>180</v>
      </c>
      <c r="H1872" s="151">
        <v>6.9000000000000006E-2</v>
      </c>
      <c r="I1872" s="152">
        <v>16.02</v>
      </c>
      <c r="J1872" s="152">
        <v>1.1000000000000001</v>
      </c>
    </row>
    <row r="1873" spans="1:10" ht="45" customHeight="1">
      <c r="A1873" s="150" t="s">
        <v>1376</v>
      </c>
      <c r="B1873" s="150" t="s">
        <v>1940</v>
      </c>
      <c r="C1873" s="150" t="s">
        <v>177</v>
      </c>
      <c r="D1873" s="150" t="s">
        <v>1941</v>
      </c>
      <c r="E1873" s="274" t="s">
        <v>1375</v>
      </c>
      <c r="F1873" s="274"/>
      <c r="G1873" s="150" t="s">
        <v>180</v>
      </c>
      <c r="H1873" s="151">
        <v>0.187</v>
      </c>
      <c r="I1873" s="152">
        <v>21.05</v>
      </c>
      <c r="J1873" s="152">
        <v>3.93</v>
      </c>
    </row>
    <row r="1874" spans="1:10" ht="15" customHeight="1">
      <c r="A1874" s="153" t="s">
        <v>1379</v>
      </c>
      <c r="B1874" s="153" t="s">
        <v>1660</v>
      </c>
      <c r="C1874" s="153" t="s">
        <v>177</v>
      </c>
      <c r="D1874" s="153" t="s">
        <v>1661</v>
      </c>
      <c r="E1874" s="275" t="s">
        <v>1482</v>
      </c>
      <c r="F1874" s="275"/>
      <c r="G1874" s="153" t="s">
        <v>1662</v>
      </c>
      <c r="H1874" s="154">
        <v>0.33</v>
      </c>
      <c r="I1874" s="155">
        <v>24.63</v>
      </c>
      <c r="J1874" s="155">
        <v>8.1199999999999992</v>
      </c>
    </row>
    <row r="1875" spans="1:10">
      <c r="A1875" s="156"/>
      <c r="B1875" s="156"/>
      <c r="C1875" s="156"/>
      <c r="D1875" s="156"/>
      <c r="E1875" s="156" t="s">
        <v>1399</v>
      </c>
      <c r="F1875" s="157">
        <v>3.57</v>
      </c>
      <c r="G1875" s="156" t="s">
        <v>1400</v>
      </c>
      <c r="H1875" s="157">
        <v>0</v>
      </c>
      <c r="I1875" s="156" t="s">
        <v>1401</v>
      </c>
      <c r="J1875" s="157">
        <v>3.57</v>
      </c>
    </row>
    <row r="1876" spans="1:10" ht="30" customHeight="1">
      <c r="A1876" s="156"/>
      <c r="B1876" s="156"/>
      <c r="C1876" s="156"/>
      <c r="D1876" s="156"/>
      <c r="E1876" s="156" t="s">
        <v>1402</v>
      </c>
      <c r="F1876" s="157">
        <v>3.46</v>
      </c>
      <c r="G1876" s="156"/>
      <c r="H1876" s="276" t="s">
        <v>1403</v>
      </c>
      <c r="I1876" s="276"/>
      <c r="J1876" s="157">
        <v>16.61</v>
      </c>
    </row>
    <row r="1877" spans="1:10" ht="15.75">
      <c r="A1877" s="144"/>
      <c r="B1877" s="144"/>
      <c r="C1877" s="144"/>
      <c r="D1877" s="144"/>
      <c r="E1877" s="144"/>
      <c r="F1877" s="144"/>
      <c r="G1877" s="144" t="s">
        <v>1404</v>
      </c>
      <c r="H1877" s="158">
        <v>666.27</v>
      </c>
      <c r="I1877" s="144" t="s">
        <v>1405</v>
      </c>
      <c r="J1877" s="159">
        <v>11066.74</v>
      </c>
    </row>
    <row r="1878" spans="1:10" ht="15.75">
      <c r="A1878" s="147"/>
      <c r="B1878" s="147"/>
      <c r="C1878" s="147"/>
      <c r="D1878" s="147"/>
      <c r="E1878" s="147"/>
      <c r="F1878" s="147"/>
      <c r="G1878" s="147"/>
      <c r="H1878" s="147"/>
      <c r="I1878" s="147"/>
      <c r="J1878" s="147"/>
    </row>
    <row r="1879" spans="1:10" ht="15.75" customHeight="1">
      <c r="A1879" s="144" t="s">
        <v>505</v>
      </c>
      <c r="B1879" s="144" t="s">
        <v>165</v>
      </c>
      <c r="C1879" s="144" t="s">
        <v>1367</v>
      </c>
      <c r="D1879" s="144" t="s">
        <v>1368</v>
      </c>
      <c r="E1879" s="271" t="s">
        <v>1369</v>
      </c>
      <c r="F1879" s="271"/>
      <c r="G1879" s="144" t="s">
        <v>1370</v>
      </c>
      <c r="H1879" s="144" t="s">
        <v>1371</v>
      </c>
      <c r="I1879" s="144" t="s">
        <v>1372</v>
      </c>
      <c r="J1879" s="144" t="s">
        <v>1373</v>
      </c>
    </row>
    <row r="1880" spans="1:10" ht="31.5" customHeight="1">
      <c r="A1880" s="147" t="s">
        <v>1374</v>
      </c>
      <c r="B1880" s="147" t="s">
        <v>504</v>
      </c>
      <c r="C1880" s="147" t="s">
        <v>177</v>
      </c>
      <c r="D1880" s="147" t="s">
        <v>506</v>
      </c>
      <c r="E1880" s="273" t="s">
        <v>1477</v>
      </c>
      <c r="F1880" s="273"/>
      <c r="G1880" s="147" t="s">
        <v>189</v>
      </c>
      <c r="H1880" s="148">
        <v>1</v>
      </c>
      <c r="I1880" s="149">
        <v>1.8</v>
      </c>
      <c r="J1880" s="149">
        <v>1.8</v>
      </c>
    </row>
    <row r="1881" spans="1:10" ht="45" customHeight="1">
      <c r="A1881" s="150" t="s">
        <v>1376</v>
      </c>
      <c r="B1881" s="150" t="s">
        <v>1940</v>
      </c>
      <c r="C1881" s="150" t="s">
        <v>177</v>
      </c>
      <c r="D1881" s="150" t="s">
        <v>1941</v>
      </c>
      <c r="E1881" s="274" t="s">
        <v>1375</v>
      </c>
      <c r="F1881" s="274"/>
      <c r="G1881" s="150" t="s">
        <v>180</v>
      </c>
      <c r="H1881" s="151">
        <v>3.9E-2</v>
      </c>
      <c r="I1881" s="152">
        <v>21.05</v>
      </c>
      <c r="J1881" s="152">
        <v>0.82</v>
      </c>
    </row>
    <row r="1882" spans="1:10" ht="45" customHeight="1">
      <c r="A1882" s="150" t="s">
        <v>1376</v>
      </c>
      <c r="B1882" s="150" t="s">
        <v>1628</v>
      </c>
      <c r="C1882" s="150" t="s">
        <v>177</v>
      </c>
      <c r="D1882" s="150" t="s">
        <v>1629</v>
      </c>
      <c r="E1882" s="274" t="s">
        <v>1375</v>
      </c>
      <c r="F1882" s="274"/>
      <c r="G1882" s="150" t="s">
        <v>180</v>
      </c>
      <c r="H1882" s="151">
        <v>1.4E-2</v>
      </c>
      <c r="I1882" s="152">
        <v>16.02</v>
      </c>
      <c r="J1882" s="152">
        <v>0.22</v>
      </c>
    </row>
    <row r="1883" spans="1:10" ht="15" customHeight="1">
      <c r="A1883" s="153" t="s">
        <v>1379</v>
      </c>
      <c r="B1883" s="153" t="s">
        <v>1946</v>
      </c>
      <c r="C1883" s="153" t="s">
        <v>177</v>
      </c>
      <c r="D1883" s="153" t="s">
        <v>1947</v>
      </c>
      <c r="E1883" s="275" t="s">
        <v>1482</v>
      </c>
      <c r="F1883" s="275"/>
      <c r="G1883" s="153" t="s">
        <v>1662</v>
      </c>
      <c r="H1883" s="154">
        <v>0.16</v>
      </c>
      <c r="I1883" s="155">
        <v>4.78</v>
      </c>
      <c r="J1883" s="155">
        <v>0.76</v>
      </c>
    </row>
    <row r="1884" spans="1:10">
      <c r="A1884" s="156"/>
      <c r="B1884" s="156"/>
      <c r="C1884" s="156"/>
      <c r="D1884" s="156"/>
      <c r="E1884" s="156" t="s">
        <v>1399</v>
      </c>
      <c r="F1884" s="157">
        <v>0.73</v>
      </c>
      <c r="G1884" s="156" t="s">
        <v>1400</v>
      </c>
      <c r="H1884" s="157">
        <v>0</v>
      </c>
      <c r="I1884" s="156" t="s">
        <v>1401</v>
      </c>
      <c r="J1884" s="157">
        <v>0.73</v>
      </c>
    </row>
    <row r="1885" spans="1:10" ht="30" customHeight="1">
      <c r="A1885" s="156"/>
      <c r="B1885" s="156"/>
      <c r="C1885" s="156"/>
      <c r="D1885" s="156"/>
      <c r="E1885" s="156" t="s">
        <v>1402</v>
      </c>
      <c r="F1885" s="157">
        <v>0.47</v>
      </c>
      <c r="G1885" s="156"/>
      <c r="H1885" s="276" t="s">
        <v>1403</v>
      </c>
      <c r="I1885" s="276"/>
      <c r="J1885" s="157">
        <v>2.27</v>
      </c>
    </row>
    <row r="1886" spans="1:10" ht="15.75">
      <c r="A1886" s="144"/>
      <c r="B1886" s="144"/>
      <c r="C1886" s="144"/>
      <c r="D1886" s="144"/>
      <c r="E1886" s="144"/>
      <c r="F1886" s="144"/>
      <c r="G1886" s="144" t="s">
        <v>1404</v>
      </c>
      <c r="H1886" s="158">
        <v>666.27</v>
      </c>
      <c r="I1886" s="144" t="s">
        <v>1405</v>
      </c>
      <c r="J1886" s="159">
        <v>1512.43</v>
      </c>
    </row>
    <row r="1887" spans="1:10" ht="15.75">
      <c r="A1887" s="147"/>
      <c r="B1887" s="147"/>
      <c r="C1887" s="147"/>
      <c r="D1887" s="147"/>
      <c r="E1887" s="147"/>
      <c r="F1887" s="147"/>
      <c r="G1887" s="147"/>
      <c r="H1887" s="147"/>
      <c r="I1887" s="147"/>
      <c r="J1887" s="147"/>
    </row>
    <row r="1888" spans="1:10" ht="15.75">
      <c r="A1888" s="145" t="s">
        <v>88</v>
      </c>
      <c r="B1888" s="145"/>
      <c r="C1888" s="145"/>
      <c r="D1888" s="145" t="s">
        <v>89</v>
      </c>
      <c r="E1888" s="145"/>
      <c r="F1888" s="272"/>
      <c r="G1888" s="272"/>
      <c r="H1888" s="145"/>
      <c r="I1888" s="145"/>
      <c r="J1888" s="146">
        <v>48829.279999999999</v>
      </c>
    </row>
    <row r="1889" spans="1:10" ht="15.75" customHeight="1">
      <c r="A1889" s="144" t="s">
        <v>508</v>
      </c>
      <c r="B1889" s="144" t="s">
        <v>165</v>
      </c>
      <c r="C1889" s="144" t="s">
        <v>1367</v>
      </c>
      <c r="D1889" s="144" t="s">
        <v>1368</v>
      </c>
      <c r="E1889" s="271" t="s">
        <v>1369</v>
      </c>
      <c r="F1889" s="271"/>
      <c r="G1889" s="144" t="s">
        <v>1370</v>
      </c>
      <c r="H1889" s="144" t="s">
        <v>1371</v>
      </c>
      <c r="I1889" s="144" t="s">
        <v>1372</v>
      </c>
      <c r="J1889" s="144" t="s">
        <v>1373</v>
      </c>
    </row>
    <row r="1890" spans="1:10" ht="31.5" customHeight="1">
      <c r="A1890" s="147" t="s">
        <v>1374</v>
      </c>
      <c r="B1890" s="147" t="s">
        <v>507</v>
      </c>
      <c r="C1890" s="147" t="s">
        <v>177</v>
      </c>
      <c r="D1890" s="147" t="s">
        <v>509</v>
      </c>
      <c r="E1890" s="273" t="s">
        <v>1477</v>
      </c>
      <c r="F1890" s="273"/>
      <c r="G1890" s="147" t="s">
        <v>189</v>
      </c>
      <c r="H1890" s="148">
        <v>1</v>
      </c>
      <c r="I1890" s="149">
        <v>23.7</v>
      </c>
      <c r="J1890" s="149">
        <v>23.7</v>
      </c>
    </row>
    <row r="1891" spans="1:10" ht="45" customHeight="1">
      <c r="A1891" s="150" t="s">
        <v>1376</v>
      </c>
      <c r="B1891" s="150" t="s">
        <v>1940</v>
      </c>
      <c r="C1891" s="150" t="s">
        <v>177</v>
      </c>
      <c r="D1891" s="150" t="s">
        <v>1941</v>
      </c>
      <c r="E1891" s="274" t="s">
        <v>1375</v>
      </c>
      <c r="F1891" s="274"/>
      <c r="G1891" s="150" t="s">
        <v>180</v>
      </c>
      <c r="H1891" s="151">
        <v>0.67200000000000004</v>
      </c>
      <c r="I1891" s="152">
        <v>21.05</v>
      </c>
      <c r="J1891" s="152">
        <v>14.14</v>
      </c>
    </row>
    <row r="1892" spans="1:10" ht="45" customHeight="1">
      <c r="A1892" s="150" t="s">
        <v>1376</v>
      </c>
      <c r="B1892" s="150" t="s">
        <v>1628</v>
      </c>
      <c r="C1892" s="150" t="s">
        <v>177</v>
      </c>
      <c r="D1892" s="150" t="s">
        <v>1629</v>
      </c>
      <c r="E1892" s="274" t="s">
        <v>1375</v>
      </c>
      <c r="F1892" s="274"/>
      <c r="G1892" s="150" t="s">
        <v>180</v>
      </c>
      <c r="H1892" s="151">
        <v>0.247</v>
      </c>
      <c r="I1892" s="152">
        <v>16.02</v>
      </c>
      <c r="J1892" s="152">
        <v>3.95</v>
      </c>
    </row>
    <row r="1893" spans="1:10" ht="15" customHeight="1">
      <c r="A1893" s="153" t="s">
        <v>1379</v>
      </c>
      <c r="B1893" s="153" t="s">
        <v>1942</v>
      </c>
      <c r="C1893" s="153" t="s">
        <v>177</v>
      </c>
      <c r="D1893" s="153" t="s">
        <v>1943</v>
      </c>
      <c r="E1893" s="275" t="s">
        <v>1482</v>
      </c>
      <c r="F1893" s="275"/>
      <c r="G1893" s="153" t="s">
        <v>185</v>
      </c>
      <c r="H1893" s="154">
        <v>0.1</v>
      </c>
      <c r="I1893" s="155">
        <v>1.19</v>
      </c>
      <c r="J1893" s="155">
        <v>0.11</v>
      </c>
    </row>
    <row r="1894" spans="1:10" ht="15" customHeight="1">
      <c r="A1894" s="153" t="s">
        <v>1379</v>
      </c>
      <c r="B1894" s="153" t="s">
        <v>1944</v>
      </c>
      <c r="C1894" s="153" t="s">
        <v>177</v>
      </c>
      <c r="D1894" s="153" t="s">
        <v>1945</v>
      </c>
      <c r="E1894" s="275" t="s">
        <v>1482</v>
      </c>
      <c r="F1894" s="275"/>
      <c r="G1894" s="153" t="s">
        <v>232</v>
      </c>
      <c r="H1894" s="154">
        <v>1.5550200000000001</v>
      </c>
      <c r="I1894" s="155">
        <v>3.54</v>
      </c>
      <c r="J1894" s="155">
        <v>5.5</v>
      </c>
    </row>
    <row r="1895" spans="1:10">
      <c r="A1895" s="156"/>
      <c r="B1895" s="156"/>
      <c r="C1895" s="156"/>
      <c r="D1895" s="156"/>
      <c r="E1895" s="156" t="s">
        <v>1399</v>
      </c>
      <c r="F1895" s="157">
        <v>12.85</v>
      </c>
      <c r="G1895" s="156" t="s">
        <v>1400</v>
      </c>
      <c r="H1895" s="157">
        <v>0</v>
      </c>
      <c r="I1895" s="156" t="s">
        <v>1401</v>
      </c>
      <c r="J1895" s="157">
        <v>12.85</v>
      </c>
    </row>
    <row r="1896" spans="1:10" ht="30" customHeight="1">
      <c r="A1896" s="156"/>
      <c r="B1896" s="156"/>
      <c r="C1896" s="156"/>
      <c r="D1896" s="156"/>
      <c r="E1896" s="156" t="s">
        <v>1402</v>
      </c>
      <c r="F1896" s="157">
        <v>6.24</v>
      </c>
      <c r="G1896" s="156"/>
      <c r="H1896" s="276" t="s">
        <v>1403</v>
      </c>
      <c r="I1896" s="276"/>
      <c r="J1896" s="157">
        <v>29.94</v>
      </c>
    </row>
    <row r="1897" spans="1:10" ht="15.75">
      <c r="A1897" s="144"/>
      <c r="B1897" s="144"/>
      <c r="C1897" s="144"/>
      <c r="D1897" s="144"/>
      <c r="E1897" s="144"/>
      <c r="F1897" s="144"/>
      <c r="G1897" s="144" t="s">
        <v>1404</v>
      </c>
      <c r="H1897" s="158">
        <v>941.16</v>
      </c>
      <c r="I1897" s="144" t="s">
        <v>1405</v>
      </c>
      <c r="J1897" s="159">
        <v>28178.33</v>
      </c>
    </row>
    <row r="1898" spans="1:10" ht="15.75">
      <c r="A1898" s="147"/>
      <c r="B1898" s="147"/>
      <c r="C1898" s="147"/>
      <c r="D1898" s="147"/>
      <c r="E1898" s="147"/>
      <c r="F1898" s="147"/>
      <c r="G1898" s="147"/>
      <c r="H1898" s="147"/>
      <c r="I1898" s="147"/>
      <c r="J1898" s="147"/>
    </row>
    <row r="1899" spans="1:10" ht="15.75" customHeight="1">
      <c r="A1899" s="144" t="s">
        <v>510</v>
      </c>
      <c r="B1899" s="144" t="s">
        <v>165</v>
      </c>
      <c r="C1899" s="144" t="s">
        <v>1367</v>
      </c>
      <c r="D1899" s="144" t="s">
        <v>1368</v>
      </c>
      <c r="E1899" s="271" t="s">
        <v>1369</v>
      </c>
      <c r="F1899" s="271"/>
      <c r="G1899" s="144" t="s">
        <v>1370</v>
      </c>
      <c r="H1899" s="144" t="s">
        <v>1371</v>
      </c>
      <c r="I1899" s="144" t="s">
        <v>1372</v>
      </c>
      <c r="J1899" s="144" t="s">
        <v>1373</v>
      </c>
    </row>
    <row r="1900" spans="1:10" ht="31.5" customHeight="1">
      <c r="A1900" s="147" t="s">
        <v>1374</v>
      </c>
      <c r="B1900" s="147" t="s">
        <v>504</v>
      </c>
      <c r="C1900" s="147" t="s">
        <v>177</v>
      </c>
      <c r="D1900" s="147" t="s">
        <v>506</v>
      </c>
      <c r="E1900" s="273" t="s">
        <v>1477</v>
      </c>
      <c r="F1900" s="273"/>
      <c r="G1900" s="147" t="s">
        <v>189</v>
      </c>
      <c r="H1900" s="148">
        <v>1</v>
      </c>
      <c r="I1900" s="149">
        <v>1.8</v>
      </c>
      <c r="J1900" s="149">
        <v>1.8</v>
      </c>
    </row>
    <row r="1901" spans="1:10" ht="45" customHeight="1">
      <c r="A1901" s="150" t="s">
        <v>1376</v>
      </c>
      <c r="B1901" s="150" t="s">
        <v>1940</v>
      </c>
      <c r="C1901" s="150" t="s">
        <v>177</v>
      </c>
      <c r="D1901" s="150" t="s">
        <v>1941</v>
      </c>
      <c r="E1901" s="274" t="s">
        <v>1375</v>
      </c>
      <c r="F1901" s="274"/>
      <c r="G1901" s="150" t="s">
        <v>180</v>
      </c>
      <c r="H1901" s="151">
        <v>3.9E-2</v>
      </c>
      <c r="I1901" s="152">
        <v>21.05</v>
      </c>
      <c r="J1901" s="152">
        <v>0.82</v>
      </c>
    </row>
    <row r="1902" spans="1:10" ht="45" customHeight="1">
      <c r="A1902" s="150" t="s">
        <v>1376</v>
      </c>
      <c r="B1902" s="150" t="s">
        <v>1628</v>
      </c>
      <c r="C1902" s="150" t="s">
        <v>177</v>
      </c>
      <c r="D1902" s="150" t="s">
        <v>1629</v>
      </c>
      <c r="E1902" s="274" t="s">
        <v>1375</v>
      </c>
      <c r="F1902" s="274"/>
      <c r="G1902" s="150" t="s">
        <v>180</v>
      </c>
      <c r="H1902" s="151">
        <v>1.4E-2</v>
      </c>
      <c r="I1902" s="152">
        <v>16.02</v>
      </c>
      <c r="J1902" s="152">
        <v>0.22</v>
      </c>
    </row>
    <row r="1903" spans="1:10" ht="15" customHeight="1">
      <c r="A1903" s="153" t="s">
        <v>1379</v>
      </c>
      <c r="B1903" s="153" t="s">
        <v>1946</v>
      </c>
      <c r="C1903" s="153" t="s">
        <v>177</v>
      </c>
      <c r="D1903" s="153" t="s">
        <v>1947</v>
      </c>
      <c r="E1903" s="275" t="s">
        <v>1482</v>
      </c>
      <c r="F1903" s="275"/>
      <c r="G1903" s="153" t="s">
        <v>1662</v>
      </c>
      <c r="H1903" s="154">
        <v>0.16</v>
      </c>
      <c r="I1903" s="155">
        <v>4.78</v>
      </c>
      <c r="J1903" s="155">
        <v>0.76</v>
      </c>
    </row>
    <row r="1904" spans="1:10">
      <c r="A1904" s="156"/>
      <c r="B1904" s="156"/>
      <c r="C1904" s="156"/>
      <c r="D1904" s="156"/>
      <c r="E1904" s="156" t="s">
        <v>1399</v>
      </c>
      <c r="F1904" s="157">
        <v>0.73</v>
      </c>
      <c r="G1904" s="156" t="s">
        <v>1400</v>
      </c>
      <c r="H1904" s="157">
        <v>0</v>
      </c>
      <c r="I1904" s="156" t="s">
        <v>1401</v>
      </c>
      <c r="J1904" s="157">
        <v>0.73</v>
      </c>
    </row>
    <row r="1905" spans="1:10" ht="30" customHeight="1">
      <c r="A1905" s="156"/>
      <c r="B1905" s="156"/>
      <c r="C1905" s="156"/>
      <c r="D1905" s="156"/>
      <c r="E1905" s="156" t="s">
        <v>1402</v>
      </c>
      <c r="F1905" s="157">
        <v>0.47</v>
      </c>
      <c r="G1905" s="156"/>
      <c r="H1905" s="276" t="s">
        <v>1403</v>
      </c>
      <c r="I1905" s="276"/>
      <c r="J1905" s="157">
        <v>2.27</v>
      </c>
    </row>
    <row r="1906" spans="1:10" ht="15.75">
      <c r="A1906" s="144"/>
      <c r="B1906" s="144"/>
      <c r="C1906" s="144"/>
      <c r="D1906" s="144"/>
      <c r="E1906" s="144"/>
      <c r="F1906" s="144"/>
      <c r="G1906" s="144" t="s">
        <v>1404</v>
      </c>
      <c r="H1906" s="158">
        <v>304.69</v>
      </c>
      <c r="I1906" s="144" t="s">
        <v>1405</v>
      </c>
      <c r="J1906" s="159">
        <v>691.64</v>
      </c>
    </row>
    <row r="1907" spans="1:10" ht="15.75">
      <c r="A1907" s="147"/>
      <c r="B1907" s="147"/>
      <c r="C1907" s="147"/>
      <c r="D1907" s="147"/>
      <c r="E1907" s="147"/>
      <c r="F1907" s="147"/>
      <c r="G1907" s="147"/>
      <c r="H1907" s="147"/>
      <c r="I1907" s="147"/>
      <c r="J1907" s="147"/>
    </row>
    <row r="1908" spans="1:10" ht="15.75" customHeight="1">
      <c r="A1908" s="144" t="s">
        <v>512</v>
      </c>
      <c r="B1908" s="144" t="s">
        <v>165</v>
      </c>
      <c r="C1908" s="144" t="s">
        <v>1367</v>
      </c>
      <c r="D1908" s="144" t="s">
        <v>1368</v>
      </c>
      <c r="E1908" s="271" t="s">
        <v>1369</v>
      </c>
      <c r="F1908" s="271"/>
      <c r="G1908" s="144" t="s">
        <v>1370</v>
      </c>
      <c r="H1908" s="144" t="s">
        <v>1371</v>
      </c>
      <c r="I1908" s="144" t="s">
        <v>1372</v>
      </c>
      <c r="J1908" s="144" t="s">
        <v>1373</v>
      </c>
    </row>
    <row r="1909" spans="1:10" ht="31.5" customHeight="1">
      <c r="A1909" s="147" t="s">
        <v>1374</v>
      </c>
      <c r="B1909" s="147" t="s">
        <v>511</v>
      </c>
      <c r="C1909" s="147" t="s">
        <v>177</v>
      </c>
      <c r="D1909" s="147" t="s">
        <v>513</v>
      </c>
      <c r="E1909" s="273" t="s">
        <v>1477</v>
      </c>
      <c r="F1909" s="273"/>
      <c r="G1909" s="147" t="s">
        <v>189</v>
      </c>
      <c r="H1909" s="148">
        <v>1</v>
      </c>
      <c r="I1909" s="149">
        <v>12.68</v>
      </c>
      <c r="J1909" s="149">
        <v>12.68</v>
      </c>
    </row>
    <row r="1910" spans="1:10" ht="45" customHeight="1">
      <c r="A1910" s="150" t="s">
        <v>1376</v>
      </c>
      <c r="B1910" s="150" t="s">
        <v>1628</v>
      </c>
      <c r="C1910" s="150" t="s">
        <v>177</v>
      </c>
      <c r="D1910" s="150" t="s">
        <v>1629</v>
      </c>
      <c r="E1910" s="274" t="s">
        <v>1375</v>
      </c>
      <c r="F1910" s="274"/>
      <c r="G1910" s="150" t="s">
        <v>180</v>
      </c>
      <c r="H1910" s="151">
        <v>6.2E-2</v>
      </c>
      <c r="I1910" s="152">
        <v>16.02</v>
      </c>
      <c r="J1910" s="152">
        <v>0.99</v>
      </c>
    </row>
    <row r="1911" spans="1:10" ht="45" customHeight="1">
      <c r="A1911" s="150" t="s">
        <v>1376</v>
      </c>
      <c r="B1911" s="150" t="s">
        <v>1940</v>
      </c>
      <c r="C1911" s="150" t="s">
        <v>177</v>
      </c>
      <c r="D1911" s="150" t="s">
        <v>1941</v>
      </c>
      <c r="E1911" s="274" t="s">
        <v>1375</v>
      </c>
      <c r="F1911" s="274"/>
      <c r="G1911" s="150" t="s">
        <v>180</v>
      </c>
      <c r="H1911" s="151">
        <v>0.17</v>
      </c>
      <c r="I1911" s="152">
        <v>21.05</v>
      </c>
      <c r="J1911" s="152">
        <v>3.57</v>
      </c>
    </row>
    <row r="1912" spans="1:10" ht="15" customHeight="1">
      <c r="A1912" s="153" t="s">
        <v>1379</v>
      </c>
      <c r="B1912" s="153" t="s">
        <v>1660</v>
      </c>
      <c r="C1912" s="153" t="s">
        <v>177</v>
      </c>
      <c r="D1912" s="153" t="s">
        <v>1661</v>
      </c>
      <c r="E1912" s="275" t="s">
        <v>1482</v>
      </c>
      <c r="F1912" s="275"/>
      <c r="G1912" s="153" t="s">
        <v>1662</v>
      </c>
      <c r="H1912" s="154">
        <v>0.33</v>
      </c>
      <c r="I1912" s="155">
        <v>24.63</v>
      </c>
      <c r="J1912" s="155">
        <v>8.1199999999999992</v>
      </c>
    </row>
    <row r="1913" spans="1:10">
      <c r="A1913" s="156"/>
      <c r="B1913" s="156"/>
      <c r="C1913" s="156"/>
      <c r="D1913" s="156"/>
      <c r="E1913" s="156" t="s">
        <v>1399</v>
      </c>
      <c r="F1913" s="157">
        <v>3.24</v>
      </c>
      <c r="G1913" s="156" t="s">
        <v>1400</v>
      </c>
      <c r="H1913" s="157">
        <v>0</v>
      </c>
      <c r="I1913" s="156" t="s">
        <v>1401</v>
      </c>
      <c r="J1913" s="157">
        <v>3.24</v>
      </c>
    </row>
    <row r="1914" spans="1:10" ht="30" customHeight="1">
      <c r="A1914" s="156"/>
      <c r="B1914" s="156"/>
      <c r="C1914" s="156"/>
      <c r="D1914" s="156"/>
      <c r="E1914" s="156" t="s">
        <v>1402</v>
      </c>
      <c r="F1914" s="157">
        <v>3.34</v>
      </c>
      <c r="G1914" s="156"/>
      <c r="H1914" s="276" t="s">
        <v>1403</v>
      </c>
      <c r="I1914" s="276"/>
      <c r="J1914" s="157">
        <v>16.02</v>
      </c>
    </row>
    <row r="1915" spans="1:10" ht="15.75">
      <c r="A1915" s="144"/>
      <c r="B1915" s="144"/>
      <c r="C1915" s="144"/>
      <c r="D1915" s="144"/>
      <c r="E1915" s="144"/>
      <c r="F1915" s="144"/>
      <c r="G1915" s="144" t="s">
        <v>1404</v>
      </c>
      <c r="H1915" s="158">
        <v>1245.9000000000001</v>
      </c>
      <c r="I1915" s="144" t="s">
        <v>1405</v>
      </c>
      <c r="J1915" s="159">
        <v>19959.310000000001</v>
      </c>
    </row>
    <row r="1916" spans="1:10" ht="15.75">
      <c r="A1916" s="147"/>
      <c r="B1916" s="147"/>
      <c r="C1916" s="147"/>
      <c r="D1916" s="147"/>
      <c r="E1916" s="147"/>
      <c r="F1916" s="147"/>
      <c r="G1916" s="147"/>
      <c r="H1916" s="147"/>
      <c r="I1916" s="147"/>
      <c r="J1916" s="147"/>
    </row>
    <row r="1917" spans="1:10" ht="15.75">
      <c r="A1917" s="145" t="s">
        <v>90</v>
      </c>
      <c r="B1917" s="145"/>
      <c r="C1917" s="145"/>
      <c r="D1917" s="145" t="s">
        <v>91</v>
      </c>
      <c r="E1917" s="145"/>
      <c r="F1917" s="272"/>
      <c r="G1917" s="272"/>
      <c r="H1917" s="145"/>
      <c r="I1917" s="145"/>
      <c r="J1917" s="146">
        <v>602137.91</v>
      </c>
    </row>
    <row r="1918" spans="1:10" ht="15.75">
      <c r="A1918" s="145" t="s">
        <v>92</v>
      </c>
      <c r="B1918" s="145"/>
      <c r="C1918" s="145"/>
      <c r="D1918" s="145" t="s">
        <v>93</v>
      </c>
      <c r="E1918" s="145"/>
      <c r="F1918" s="272"/>
      <c r="G1918" s="272"/>
      <c r="H1918" s="145"/>
      <c r="I1918" s="145"/>
      <c r="J1918" s="146">
        <v>215706.78</v>
      </c>
    </row>
    <row r="1919" spans="1:10" ht="15.75" customHeight="1">
      <c r="A1919" s="144" t="s">
        <v>515</v>
      </c>
      <c r="B1919" s="144" t="s">
        <v>165</v>
      </c>
      <c r="C1919" s="144" t="s">
        <v>1367</v>
      </c>
      <c r="D1919" s="144" t="s">
        <v>1368</v>
      </c>
      <c r="E1919" s="271" t="s">
        <v>1369</v>
      </c>
      <c r="F1919" s="271"/>
      <c r="G1919" s="144" t="s">
        <v>1370</v>
      </c>
      <c r="H1919" s="144" t="s">
        <v>1371</v>
      </c>
      <c r="I1919" s="144" t="s">
        <v>1372</v>
      </c>
      <c r="J1919" s="144" t="s">
        <v>1373</v>
      </c>
    </row>
    <row r="1920" spans="1:10" ht="63" customHeight="1">
      <c r="A1920" s="147" t="s">
        <v>1374</v>
      </c>
      <c r="B1920" s="147" t="s">
        <v>514</v>
      </c>
      <c r="C1920" s="147" t="s">
        <v>182</v>
      </c>
      <c r="D1920" s="147" t="s">
        <v>516</v>
      </c>
      <c r="E1920" s="273" t="s">
        <v>1948</v>
      </c>
      <c r="F1920" s="273"/>
      <c r="G1920" s="147" t="s">
        <v>232</v>
      </c>
      <c r="H1920" s="148">
        <v>1</v>
      </c>
      <c r="I1920" s="149">
        <v>15.09</v>
      </c>
      <c r="J1920" s="149">
        <v>15.09</v>
      </c>
    </row>
    <row r="1921" spans="1:10" ht="45" customHeight="1">
      <c r="A1921" s="150" t="s">
        <v>1376</v>
      </c>
      <c r="B1921" s="150" t="s">
        <v>1872</v>
      </c>
      <c r="C1921" s="150" t="s">
        <v>177</v>
      </c>
      <c r="D1921" s="150" t="s">
        <v>1873</v>
      </c>
      <c r="E1921" s="274" t="s">
        <v>1375</v>
      </c>
      <c r="F1921" s="274"/>
      <c r="G1921" s="150" t="s">
        <v>180</v>
      </c>
      <c r="H1921" s="151">
        <v>2.3699999999999999E-2</v>
      </c>
      <c r="I1921" s="152">
        <v>14.42</v>
      </c>
      <c r="J1921" s="152">
        <v>0.34</v>
      </c>
    </row>
    <row r="1922" spans="1:10" ht="45" customHeight="1">
      <c r="A1922" s="150" t="s">
        <v>1376</v>
      </c>
      <c r="B1922" s="150" t="s">
        <v>1949</v>
      </c>
      <c r="C1922" s="150" t="s">
        <v>177</v>
      </c>
      <c r="D1922" s="150" t="s">
        <v>1950</v>
      </c>
      <c r="E1922" s="274" t="s">
        <v>1375</v>
      </c>
      <c r="F1922" s="274"/>
      <c r="G1922" s="150" t="s">
        <v>180</v>
      </c>
      <c r="H1922" s="151">
        <v>8.0000000000000004E-4</v>
      </c>
      <c r="I1922" s="152">
        <v>11.83</v>
      </c>
      <c r="J1922" s="152">
        <v>0</v>
      </c>
    </row>
    <row r="1923" spans="1:10" ht="45" customHeight="1">
      <c r="A1923" s="150" t="s">
        <v>1376</v>
      </c>
      <c r="B1923" s="150" t="s">
        <v>1951</v>
      </c>
      <c r="C1923" s="150" t="s">
        <v>177</v>
      </c>
      <c r="D1923" s="150" t="s">
        <v>1952</v>
      </c>
      <c r="E1923" s="274" t="s">
        <v>1375</v>
      </c>
      <c r="F1923" s="274"/>
      <c r="G1923" s="150" t="s">
        <v>180</v>
      </c>
      <c r="H1923" s="151">
        <v>5.0000000000000001E-3</v>
      </c>
      <c r="I1923" s="152">
        <v>20.68</v>
      </c>
      <c r="J1923" s="152">
        <v>0.1</v>
      </c>
    </row>
    <row r="1924" spans="1:10" ht="45" customHeight="1">
      <c r="A1924" s="150" t="s">
        <v>1376</v>
      </c>
      <c r="B1924" s="150" t="s">
        <v>1953</v>
      </c>
      <c r="C1924" s="150" t="s">
        <v>177</v>
      </c>
      <c r="D1924" s="150" t="s">
        <v>1954</v>
      </c>
      <c r="E1924" s="274" t="s">
        <v>1606</v>
      </c>
      <c r="F1924" s="274"/>
      <c r="G1924" s="150" t="s">
        <v>1607</v>
      </c>
      <c r="H1924" s="151">
        <v>6.9999999999999999E-4</v>
      </c>
      <c r="I1924" s="152">
        <v>285.64999999999998</v>
      </c>
      <c r="J1924" s="152">
        <v>0.19</v>
      </c>
    </row>
    <row r="1925" spans="1:10" ht="45" customHeight="1">
      <c r="A1925" s="150" t="s">
        <v>1376</v>
      </c>
      <c r="B1925" s="150" t="s">
        <v>1955</v>
      </c>
      <c r="C1925" s="150" t="s">
        <v>177</v>
      </c>
      <c r="D1925" s="150" t="s">
        <v>1956</v>
      </c>
      <c r="E1925" s="274" t="s">
        <v>1606</v>
      </c>
      <c r="F1925" s="274"/>
      <c r="G1925" s="150" t="s">
        <v>1610</v>
      </c>
      <c r="H1925" s="151">
        <v>5.0000000000000001E-4</v>
      </c>
      <c r="I1925" s="152">
        <v>131.65</v>
      </c>
      <c r="J1925" s="152">
        <v>0.06</v>
      </c>
    </row>
    <row r="1926" spans="1:10" ht="45" customHeight="1">
      <c r="A1926" s="150" t="s">
        <v>1376</v>
      </c>
      <c r="B1926" s="150" t="s">
        <v>1957</v>
      </c>
      <c r="C1926" s="150" t="s">
        <v>177</v>
      </c>
      <c r="D1926" s="150" t="s">
        <v>1958</v>
      </c>
      <c r="E1926" s="274" t="s">
        <v>1477</v>
      </c>
      <c r="F1926" s="274"/>
      <c r="G1926" s="150" t="s">
        <v>189</v>
      </c>
      <c r="H1926" s="151">
        <v>7.8899999999999998E-2</v>
      </c>
      <c r="I1926" s="152">
        <v>25.9</v>
      </c>
      <c r="J1926" s="152">
        <v>2.04</v>
      </c>
    </row>
    <row r="1927" spans="1:10" ht="45" customHeight="1">
      <c r="A1927" s="150" t="s">
        <v>1376</v>
      </c>
      <c r="B1927" s="150" t="s">
        <v>1959</v>
      </c>
      <c r="C1927" s="150" t="s">
        <v>177</v>
      </c>
      <c r="D1927" s="150" t="s">
        <v>1960</v>
      </c>
      <c r="E1927" s="274" t="s">
        <v>1477</v>
      </c>
      <c r="F1927" s="274"/>
      <c r="G1927" s="150" t="s">
        <v>189</v>
      </c>
      <c r="H1927" s="151">
        <v>7.8899999999999998E-2</v>
      </c>
      <c r="I1927" s="152">
        <v>8.98</v>
      </c>
      <c r="J1927" s="152">
        <v>0.7</v>
      </c>
    </row>
    <row r="1928" spans="1:10" ht="15" customHeight="1">
      <c r="A1928" s="153" t="s">
        <v>1379</v>
      </c>
      <c r="B1928" s="153" t="s">
        <v>1961</v>
      </c>
      <c r="C1928" s="153" t="s">
        <v>177</v>
      </c>
      <c r="D1928" s="153" t="s">
        <v>1962</v>
      </c>
      <c r="E1928" s="275" t="s">
        <v>1482</v>
      </c>
      <c r="F1928" s="275"/>
      <c r="G1928" s="153" t="s">
        <v>232</v>
      </c>
      <c r="H1928" s="154">
        <v>1.8E-3</v>
      </c>
      <c r="I1928" s="155">
        <v>29.2</v>
      </c>
      <c r="J1928" s="155">
        <v>0.05</v>
      </c>
    </row>
    <row r="1929" spans="1:10" ht="15" customHeight="1">
      <c r="A1929" s="153" t="s">
        <v>1379</v>
      </c>
      <c r="B1929" s="153" t="s">
        <v>1963</v>
      </c>
      <c r="C1929" s="153" t="s">
        <v>177</v>
      </c>
      <c r="D1929" s="153" t="s">
        <v>1964</v>
      </c>
      <c r="E1929" s="275" t="s">
        <v>1482</v>
      </c>
      <c r="F1929" s="275"/>
      <c r="G1929" s="153" t="s">
        <v>232</v>
      </c>
      <c r="H1929" s="154">
        <v>0.51880000000000004</v>
      </c>
      <c r="I1929" s="155">
        <v>12.32</v>
      </c>
      <c r="J1929" s="155">
        <v>6.39</v>
      </c>
    </row>
    <row r="1930" spans="1:10" ht="30" customHeight="1">
      <c r="A1930" s="153" t="s">
        <v>1379</v>
      </c>
      <c r="B1930" s="153" t="s">
        <v>1965</v>
      </c>
      <c r="C1930" s="153" t="s">
        <v>177</v>
      </c>
      <c r="D1930" s="153" t="s">
        <v>1966</v>
      </c>
      <c r="E1930" s="275" t="s">
        <v>1482</v>
      </c>
      <c r="F1930" s="275"/>
      <c r="G1930" s="153" t="s">
        <v>232</v>
      </c>
      <c r="H1930" s="154">
        <v>0.47360000000000002</v>
      </c>
      <c r="I1930" s="155">
        <v>10.83</v>
      </c>
      <c r="J1930" s="155">
        <v>5.12</v>
      </c>
    </row>
    <row r="1931" spans="1:10" ht="15" customHeight="1">
      <c r="A1931" s="153" t="s">
        <v>1379</v>
      </c>
      <c r="B1931" s="153" t="s">
        <v>1967</v>
      </c>
      <c r="C1931" s="153" t="s">
        <v>177</v>
      </c>
      <c r="D1931" s="153" t="s">
        <v>1968</v>
      </c>
      <c r="E1931" s="275" t="s">
        <v>1482</v>
      </c>
      <c r="F1931" s="275"/>
      <c r="G1931" s="153" t="s">
        <v>232</v>
      </c>
      <c r="H1931" s="154">
        <v>5.8999999999999999E-3</v>
      </c>
      <c r="I1931" s="155">
        <v>13.74</v>
      </c>
      <c r="J1931" s="155">
        <v>0.08</v>
      </c>
    </row>
    <row r="1932" spans="1:10" ht="15" customHeight="1">
      <c r="A1932" s="153" t="s">
        <v>1379</v>
      </c>
      <c r="B1932" s="153" t="s">
        <v>1969</v>
      </c>
      <c r="C1932" s="153" t="s">
        <v>177</v>
      </c>
      <c r="D1932" s="153" t="s">
        <v>1970</v>
      </c>
      <c r="E1932" s="275" t="s">
        <v>1482</v>
      </c>
      <c r="F1932" s="275"/>
      <c r="G1932" s="153" t="s">
        <v>232</v>
      </c>
      <c r="H1932" s="154">
        <v>1.6999999999999999E-3</v>
      </c>
      <c r="I1932" s="155">
        <v>13.96</v>
      </c>
      <c r="J1932" s="155">
        <v>0.02</v>
      </c>
    </row>
    <row r="1933" spans="1:10">
      <c r="A1933" s="156"/>
      <c r="B1933" s="156"/>
      <c r="C1933" s="156"/>
      <c r="D1933" s="156"/>
      <c r="E1933" s="156" t="s">
        <v>1399</v>
      </c>
      <c r="F1933" s="157">
        <v>0.55000000000000004</v>
      </c>
      <c r="G1933" s="156" t="s">
        <v>1400</v>
      </c>
      <c r="H1933" s="157">
        <v>0</v>
      </c>
      <c r="I1933" s="156" t="s">
        <v>1401</v>
      </c>
      <c r="J1933" s="157">
        <v>0.55000000000000004</v>
      </c>
    </row>
    <row r="1934" spans="1:10" ht="30" customHeight="1">
      <c r="A1934" s="156"/>
      <c r="B1934" s="156"/>
      <c r="C1934" s="156"/>
      <c r="D1934" s="156"/>
      <c r="E1934" s="156" t="s">
        <v>1402</v>
      </c>
      <c r="F1934" s="157">
        <v>3.97</v>
      </c>
      <c r="G1934" s="156"/>
      <c r="H1934" s="276" t="s">
        <v>1403</v>
      </c>
      <c r="I1934" s="276"/>
      <c r="J1934" s="157">
        <v>19.059999999999999</v>
      </c>
    </row>
    <row r="1935" spans="1:10" ht="15.75">
      <c r="A1935" s="144"/>
      <c r="B1935" s="144"/>
      <c r="C1935" s="144"/>
      <c r="D1935" s="144"/>
      <c r="E1935" s="144"/>
      <c r="F1935" s="144"/>
      <c r="G1935" s="144" t="s">
        <v>1404</v>
      </c>
      <c r="H1935" s="158">
        <v>11317.25</v>
      </c>
      <c r="I1935" s="144" t="s">
        <v>1405</v>
      </c>
      <c r="J1935" s="159">
        <v>215706.78</v>
      </c>
    </row>
    <row r="1936" spans="1:10" ht="15.75">
      <c r="A1936" s="147"/>
      <c r="B1936" s="147"/>
      <c r="C1936" s="147"/>
      <c r="D1936" s="147"/>
      <c r="E1936" s="147"/>
      <c r="F1936" s="147"/>
      <c r="G1936" s="147"/>
      <c r="H1936" s="147"/>
      <c r="I1936" s="147"/>
      <c r="J1936" s="147"/>
    </row>
    <row r="1937" spans="1:10" ht="15.75">
      <c r="A1937" s="145" t="s">
        <v>94</v>
      </c>
      <c r="B1937" s="145"/>
      <c r="C1937" s="145"/>
      <c r="D1937" s="145" t="s">
        <v>95</v>
      </c>
      <c r="E1937" s="145"/>
      <c r="F1937" s="272"/>
      <c r="G1937" s="272"/>
      <c r="H1937" s="145"/>
      <c r="I1937" s="145"/>
      <c r="J1937" s="146">
        <v>386431.13</v>
      </c>
    </row>
    <row r="1938" spans="1:10" ht="15.75" customHeight="1">
      <c r="A1938" s="144" t="s">
        <v>518</v>
      </c>
      <c r="B1938" s="144" t="s">
        <v>165</v>
      </c>
      <c r="C1938" s="144" t="s">
        <v>1367</v>
      </c>
      <c r="D1938" s="144" t="s">
        <v>1368</v>
      </c>
      <c r="E1938" s="271" t="s">
        <v>1369</v>
      </c>
      <c r="F1938" s="271"/>
      <c r="G1938" s="144" t="s">
        <v>1370</v>
      </c>
      <c r="H1938" s="144" t="s">
        <v>1371</v>
      </c>
      <c r="I1938" s="144" t="s">
        <v>1372</v>
      </c>
      <c r="J1938" s="144" t="s">
        <v>1373</v>
      </c>
    </row>
    <row r="1939" spans="1:10" ht="31.5" customHeight="1">
      <c r="A1939" s="147" t="s">
        <v>1374</v>
      </c>
      <c r="B1939" s="147" t="s">
        <v>517</v>
      </c>
      <c r="C1939" s="147" t="s">
        <v>177</v>
      </c>
      <c r="D1939" s="147" t="s">
        <v>519</v>
      </c>
      <c r="E1939" s="273" t="s">
        <v>1432</v>
      </c>
      <c r="F1939" s="273"/>
      <c r="G1939" s="147" t="s">
        <v>222</v>
      </c>
      <c r="H1939" s="148">
        <v>1</v>
      </c>
      <c r="I1939" s="149">
        <v>64.62</v>
      </c>
      <c r="J1939" s="149">
        <v>64.62</v>
      </c>
    </row>
    <row r="1940" spans="1:10" ht="45" customHeight="1">
      <c r="A1940" s="150" t="s">
        <v>1376</v>
      </c>
      <c r="B1940" s="150" t="s">
        <v>1971</v>
      </c>
      <c r="C1940" s="150" t="s">
        <v>177</v>
      </c>
      <c r="D1940" s="150" t="s">
        <v>1972</v>
      </c>
      <c r="E1940" s="274" t="s">
        <v>1606</v>
      </c>
      <c r="F1940" s="274"/>
      <c r="G1940" s="150" t="s">
        <v>1610</v>
      </c>
      <c r="H1940" s="151">
        <v>1.83E-2</v>
      </c>
      <c r="I1940" s="152">
        <v>14.99</v>
      </c>
      <c r="J1940" s="152">
        <v>0.27</v>
      </c>
    </row>
    <row r="1941" spans="1:10" ht="45" customHeight="1">
      <c r="A1941" s="150" t="s">
        <v>1376</v>
      </c>
      <c r="B1941" s="150" t="s">
        <v>1973</v>
      </c>
      <c r="C1941" s="150" t="s">
        <v>177</v>
      </c>
      <c r="D1941" s="150" t="s">
        <v>1974</v>
      </c>
      <c r="E1941" s="274" t="s">
        <v>1606</v>
      </c>
      <c r="F1941" s="274"/>
      <c r="G1941" s="150" t="s">
        <v>1607</v>
      </c>
      <c r="H1941" s="151">
        <v>1.32E-2</v>
      </c>
      <c r="I1941" s="152">
        <v>15.99</v>
      </c>
      <c r="J1941" s="152">
        <v>0.21</v>
      </c>
    </row>
    <row r="1942" spans="1:10" ht="45" customHeight="1">
      <c r="A1942" s="150" t="s">
        <v>1376</v>
      </c>
      <c r="B1942" s="150" t="s">
        <v>1975</v>
      </c>
      <c r="C1942" s="150" t="s">
        <v>177</v>
      </c>
      <c r="D1942" s="150" t="s">
        <v>1976</v>
      </c>
      <c r="E1942" s="274" t="s">
        <v>1375</v>
      </c>
      <c r="F1942" s="274"/>
      <c r="G1942" s="150" t="s">
        <v>180</v>
      </c>
      <c r="H1942" s="151">
        <v>8.5000000000000006E-2</v>
      </c>
      <c r="I1942" s="152">
        <v>19.559999999999999</v>
      </c>
      <c r="J1942" s="152">
        <v>1.66</v>
      </c>
    </row>
    <row r="1943" spans="1:10" ht="45" customHeight="1">
      <c r="A1943" s="150" t="s">
        <v>1376</v>
      </c>
      <c r="B1943" s="150" t="s">
        <v>1628</v>
      </c>
      <c r="C1943" s="150" t="s">
        <v>177</v>
      </c>
      <c r="D1943" s="150" t="s">
        <v>1629</v>
      </c>
      <c r="E1943" s="274" t="s">
        <v>1375</v>
      </c>
      <c r="F1943" s="274"/>
      <c r="G1943" s="150" t="s">
        <v>180</v>
      </c>
      <c r="H1943" s="151">
        <v>0.18</v>
      </c>
      <c r="I1943" s="152">
        <v>16.02</v>
      </c>
      <c r="J1943" s="152">
        <v>2.88</v>
      </c>
    </row>
    <row r="1944" spans="1:10" ht="30" customHeight="1">
      <c r="A1944" s="153" t="s">
        <v>1379</v>
      </c>
      <c r="B1944" s="153" t="s">
        <v>1977</v>
      </c>
      <c r="C1944" s="153" t="s">
        <v>177</v>
      </c>
      <c r="D1944" s="153" t="s">
        <v>1978</v>
      </c>
      <c r="E1944" s="275" t="s">
        <v>1482</v>
      </c>
      <c r="F1944" s="275"/>
      <c r="G1944" s="153" t="s">
        <v>185</v>
      </c>
      <c r="H1944" s="154">
        <v>1</v>
      </c>
      <c r="I1944" s="155">
        <v>59.6</v>
      </c>
      <c r="J1944" s="155">
        <v>59.6</v>
      </c>
    </row>
    <row r="1945" spans="1:10">
      <c r="A1945" s="156"/>
      <c r="B1945" s="156"/>
      <c r="C1945" s="156"/>
      <c r="D1945" s="156"/>
      <c r="E1945" s="156" t="s">
        <v>1399</v>
      </c>
      <c r="F1945" s="157">
        <v>3.6</v>
      </c>
      <c r="G1945" s="156" t="s">
        <v>1400</v>
      </c>
      <c r="H1945" s="157">
        <v>0</v>
      </c>
      <c r="I1945" s="156" t="s">
        <v>1401</v>
      </c>
      <c r="J1945" s="157">
        <v>3.6</v>
      </c>
    </row>
    <row r="1946" spans="1:10" ht="30" customHeight="1">
      <c r="A1946" s="156"/>
      <c r="B1946" s="156"/>
      <c r="C1946" s="156"/>
      <c r="D1946" s="156"/>
      <c r="E1946" s="156" t="s">
        <v>1402</v>
      </c>
      <c r="F1946" s="157">
        <v>17.04</v>
      </c>
      <c r="G1946" s="156"/>
      <c r="H1946" s="276" t="s">
        <v>1403</v>
      </c>
      <c r="I1946" s="276"/>
      <c r="J1946" s="157">
        <v>81.66</v>
      </c>
    </row>
    <row r="1947" spans="1:10" ht="15.75">
      <c r="A1947" s="144"/>
      <c r="B1947" s="144"/>
      <c r="C1947" s="144"/>
      <c r="D1947" s="144"/>
      <c r="E1947" s="144"/>
      <c r="F1947" s="144"/>
      <c r="G1947" s="144" t="s">
        <v>1404</v>
      </c>
      <c r="H1947" s="158">
        <v>340.45</v>
      </c>
      <c r="I1947" s="144" t="s">
        <v>1405</v>
      </c>
      <c r="J1947" s="159">
        <v>27801.14</v>
      </c>
    </row>
    <row r="1948" spans="1:10" ht="15.75">
      <c r="A1948" s="147"/>
      <c r="B1948" s="147"/>
      <c r="C1948" s="147"/>
      <c r="D1948" s="147"/>
      <c r="E1948" s="147"/>
      <c r="F1948" s="147"/>
      <c r="G1948" s="147"/>
      <c r="H1948" s="147"/>
      <c r="I1948" s="147"/>
      <c r="J1948" s="147"/>
    </row>
    <row r="1949" spans="1:10" ht="15.75" customHeight="1">
      <c r="A1949" s="144" t="s">
        <v>521</v>
      </c>
      <c r="B1949" s="144" t="s">
        <v>165</v>
      </c>
      <c r="C1949" s="144" t="s">
        <v>1367</v>
      </c>
      <c r="D1949" s="144" t="s">
        <v>1368</v>
      </c>
      <c r="E1949" s="271" t="s">
        <v>1369</v>
      </c>
      <c r="F1949" s="271"/>
      <c r="G1949" s="144" t="s">
        <v>1370</v>
      </c>
      <c r="H1949" s="144" t="s">
        <v>1371</v>
      </c>
      <c r="I1949" s="144" t="s">
        <v>1372</v>
      </c>
      <c r="J1949" s="144" t="s">
        <v>1373</v>
      </c>
    </row>
    <row r="1950" spans="1:10" ht="31.5" customHeight="1">
      <c r="A1950" s="147" t="s">
        <v>1374</v>
      </c>
      <c r="B1950" s="147" t="s">
        <v>520</v>
      </c>
      <c r="C1950" s="147" t="s">
        <v>177</v>
      </c>
      <c r="D1950" s="147" t="s">
        <v>522</v>
      </c>
      <c r="E1950" s="273" t="s">
        <v>1432</v>
      </c>
      <c r="F1950" s="273"/>
      <c r="G1950" s="147" t="s">
        <v>189</v>
      </c>
      <c r="H1950" s="148">
        <v>1</v>
      </c>
      <c r="I1950" s="149">
        <v>128.77000000000001</v>
      </c>
      <c r="J1950" s="149">
        <v>128.77000000000001</v>
      </c>
    </row>
    <row r="1951" spans="1:10" ht="45" customHeight="1">
      <c r="A1951" s="150" t="s">
        <v>1376</v>
      </c>
      <c r="B1951" s="150" t="s">
        <v>1971</v>
      </c>
      <c r="C1951" s="150" t="s">
        <v>177</v>
      </c>
      <c r="D1951" s="150" t="s">
        <v>1972</v>
      </c>
      <c r="E1951" s="274" t="s">
        <v>1606</v>
      </c>
      <c r="F1951" s="274"/>
      <c r="G1951" s="150" t="s">
        <v>1610</v>
      </c>
      <c r="H1951" s="151">
        <v>3.3999999999999998E-3</v>
      </c>
      <c r="I1951" s="152">
        <v>14.99</v>
      </c>
      <c r="J1951" s="152">
        <v>0.05</v>
      </c>
    </row>
    <row r="1952" spans="1:10" ht="45" customHeight="1">
      <c r="A1952" s="150" t="s">
        <v>1376</v>
      </c>
      <c r="B1952" s="150" t="s">
        <v>1973</v>
      </c>
      <c r="C1952" s="150" t="s">
        <v>177</v>
      </c>
      <c r="D1952" s="150" t="s">
        <v>1974</v>
      </c>
      <c r="E1952" s="274" t="s">
        <v>1606</v>
      </c>
      <c r="F1952" s="274"/>
      <c r="G1952" s="150" t="s">
        <v>1607</v>
      </c>
      <c r="H1952" s="151">
        <v>2.5000000000000001E-3</v>
      </c>
      <c r="I1952" s="152">
        <v>15.99</v>
      </c>
      <c r="J1952" s="152">
        <v>0.03</v>
      </c>
    </row>
    <row r="1953" spans="1:10" ht="45" customHeight="1">
      <c r="A1953" s="150" t="s">
        <v>1376</v>
      </c>
      <c r="B1953" s="150" t="s">
        <v>1975</v>
      </c>
      <c r="C1953" s="150" t="s">
        <v>177</v>
      </c>
      <c r="D1953" s="150" t="s">
        <v>1976</v>
      </c>
      <c r="E1953" s="274" t="s">
        <v>1375</v>
      </c>
      <c r="F1953" s="274"/>
      <c r="G1953" s="150" t="s">
        <v>180</v>
      </c>
      <c r="H1953" s="151">
        <v>0.13900000000000001</v>
      </c>
      <c r="I1953" s="152">
        <v>19.559999999999999</v>
      </c>
      <c r="J1953" s="152">
        <v>2.71</v>
      </c>
    </row>
    <row r="1954" spans="1:10" ht="45" customHeight="1">
      <c r="A1954" s="150" t="s">
        <v>1376</v>
      </c>
      <c r="B1954" s="150" t="s">
        <v>1628</v>
      </c>
      <c r="C1954" s="150" t="s">
        <v>177</v>
      </c>
      <c r="D1954" s="150" t="s">
        <v>1629</v>
      </c>
      <c r="E1954" s="274" t="s">
        <v>1375</v>
      </c>
      <c r="F1954" s="274"/>
      <c r="G1954" s="150" t="s">
        <v>180</v>
      </c>
      <c r="H1954" s="151">
        <v>0.157</v>
      </c>
      <c r="I1954" s="152">
        <v>16.02</v>
      </c>
      <c r="J1954" s="152">
        <v>2.5099999999999998</v>
      </c>
    </row>
    <row r="1955" spans="1:10" ht="30" customHeight="1">
      <c r="A1955" s="153" t="s">
        <v>1379</v>
      </c>
      <c r="B1955" s="153" t="s">
        <v>1979</v>
      </c>
      <c r="C1955" s="153" t="s">
        <v>177</v>
      </c>
      <c r="D1955" s="153" t="s">
        <v>1980</v>
      </c>
      <c r="E1955" s="275" t="s">
        <v>1482</v>
      </c>
      <c r="F1955" s="275"/>
      <c r="G1955" s="153" t="s">
        <v>1551</v>
      </c>
      <c r="H1955" s="154">
        <v>0.94</v>
      </c>
      <c r="I1955" s="155">
        <v>0.26</v>
      </c>
      <c r="J1955" s="155">
        <v>0.24</v>
      </c>
    </row>
    <row r="1956" spans="1:10" ht="30" customHeight="1">
      <c r="A1956" s="153" t="s">
        <v>1379</v>
      </c>
      <c r="B1956" s="153" t="s">
        <v>1981</v>
      </c>
      <c r="C1956" s="153" t="s">
        <v>177</v>
      </c>
      <c r="D1956" s="153" t="s">
        <v>1982</v>
      </c>
      <c r="E1956" s="275" t="s">
        <v>1482</v>
      </c>
      <c r="F1956" s="275"/>
      <c r="G1956" s="153" t="s">
        <v>185</v>
      </c>
      <c r="H1956" s="154">
        <v>0.31</v>
      </c>
      <c r="I1956" s="155">
        <v>3.04</v>
      </c>
      <c r="J1956" s="155">
        <v>0.94</v>
      </c>
    </row>
    <row r="1957" spans="1:10" ht="45" customHeight="1">
      <c r="A1957" s="153" t="s">
        <v>1379</v>
      </c>
      <c r="B1957" s="153" t="s">
        <v>1983</v>
      </c>
      <c r="C1957" s="153" t="s">
        <v>177</v>
      </c>
      <c r="D1957" s="153" t="s">
        <v>1984</v>
      </c>
      <c r="E1957" s="275" t="s">
        <v>1482</v>
      </c>
      <c r="F1957" s="275"/>
      <c r="G1957" s="153" t="s">
        <v>185</v>
      </c>
      <c r="H1957" s="154">
        <v>0.94</v>
      </c>
      <c r="I1957" s="155">
        <v>2.23</v>
      </c>
      <c r="J1957" s="155">
        <v>2.09</v>
      </c>
    </row>
    <row r="1958" spans="1:10" ht="15" customHeight="1">
      <c r="A1958" s="153" t="s">
        <v>1379</v>
      </c>
      <c r="B1958" s="153" t="s">
        <v>1985</v>
      </c>
      <c r="C1958" s="153" t="s">
        <v>177</v>
      </c>
      <c r="D1958" s="153" t="s">
        <v>1986</v>
      </c>
      <c r="E1958" s="275" t="s">
        <v>1482</v>
      </c>
      <c r="F1958" s="275"/>
      <c r="G1958" s="153" t="s">
        <v>185</v>
      </c>
      <c r="H1958" s="154">
        <v>0.20399999999999999</v>
      </c>
      <c r="I1958" s="155">
        <v>589.26</v>
      </c>
      <c r="J1958" s="155">
        <v>120.2</v>
      </c>
    </row>
    <row r="1959" spans="1:10">
      <c r="A1959" s="156"/>
      <c r="B1959" s="156"/>
      <c r="C1959" s="156"/>
      <c r="D1959" s="156"/>
      <c r="E1959" s="156" t="s">
        <v>1399</v>
      </c>
      <c r="F1959" s="157">
        <v>3.86</v>
      </c>
      <c r="G1959" s="156" t="s">
        <v>1400</v>
      </c>
      <c r="H1959" s="157">
        <v>0</v>
      </c>
      <c r="I1959" s="156" t="s">
        <v>1401</v>
      </c>
      <c r="J1959" s="157">
        <v>3.86</v>
      </c>
    </row>
    <row r="1960" spans="1:10" ht="30" customHeight="1">
      <c r="A1960" s="156"/>
      <c r="B1960" s="156"/>
      <c r="C1960" s="156"/>
      <c r="D1960" s="156"/>
      <c r="E1960" s="156" t="s">
        <v>1402</v>
      </c>
      <c r="F1960" s="157">
        <v>33.950000000000003</v>
      </c>
      <c r="G1960" s="156"/>
      <c r="H1960" s="276" t="s">
        <v>1403</v>
      </c>
      <c r="I1960" s="276"/>
      <c r="J1960" s="157">
        <v>162.72</v>
      </c>
    </row>
    <row r="1961" spans="1:10" ht="15.75">
      <c r="A1961" s="144"/>
      <c r="B1961" s="144"/>
      <c r="C1961" s="144"/>
      <c r="D1961" s="144"/>
      <c r="E1961" s="144"/>
      <c r="F1961" s="144"/>
      <c r="G1961" s="144" t="s">
        <v>1404</v>
      </c>
      <c r="H1961" s="158">
        <v>2203.9699999999998</v>
      </c>
      <c r="I1961" s="144" t="s">
        <v>1405</v>
      </c>
      <c r="J1961" s="159">
        <v>358629.99</v>
      </c>
    </row>
    <row r="1962" spans="1:10" ht="15.75">
      <c r="A1962" s="147"/>
      <c r="B1962" s="147"/>
      <c r="C1962" s="147"/>
      <c r="D1962" s="147"/>
      <c r="E1962" s="147"/>
      <c r="F1962" s="147"/>
      <c r="G1962" s="147"/>
      <c r="H1962" s="147"/>
      <c r="I1962" s="147"/>
      <c r="J1962" s="147"/>
    </row>
    <row r="1963" spans="1:10" ht="15.75">
      <c r="A1963" s="145" t="s">
        <v>96</v>
      </c>
      <c r="B1963" s="145"/>
      <c r="C1963" s="145"/>
      <c r="D1963" s="145" t="s">
        <v>97</v>
      </c>
      <c r="E1963" s="145"/>
      <c r="F1963" s="272"/>
      <c r="G1963" s="272"/>
      <c r="H1963" s="145"/>
      <c r="I1963" s="145"/>
      <c r="J1963" s="146">
        <v>49095.360000000001</v>
      </c>
    </row>
    <row r="1964" spans="1:10" ht="15.75" customHeight="1">
      <c r="A1964" s="144" t="s">
        <v>524</v>
      </c>
      <c r="B1964" s="144" t="s">
        <v>165</v>
      </c>
      <c r="C1964" s="144" t="s">
        <v>1367</v>
      </c>
      <c r="D1964" s="144" t="s">
        <v>1368</v>
      </c>
      <c r="E1964" s="271" t="s">
        <v>1369</v>
      </c>
      <c r="F1964" s="271"/>
      <c r="G1964" s="144" t="s">
        <v>1370</v>
      </c>
      <c r="H1964" s="144" t="s">
        <v>1371</v>
      </c>
      <c r="I1964" s="144" t="s">
        <v>1372</v>
      </c>
      <c r="J1964" s="144" t="s">
        <v>1373</v>
      </c>
    </row>
    <row r="1965" spans="1:10" ht="31.5" customHeight="1">
      <c r="A1965" s="147" t="s">
        <v>1374</v>
      </c>
      <c r="B1965" s="147" t="s">
        <v>523</v>
      </c>
      <c r="C1965" s="147" t="s">
        <v>177</v>
      </c>
      <c r="D1965" s="147" t="s">
        <v>525</v>
      </c>
      <c r="E1965" s="273" t="s">
        <v>1473</v>
      </c>
      <c r="F1965" s="273"/>
      <c r="G1965" s="147" t="s">
        <v>222</v>
      </c>
      <c r="H1965" s="148">
        <v>1</v>
      </c>
      <c r="I1965" s="149">
        <v>32.47</v>
      </c>
      <c r="J1965" s="149">
        <v>32.47</v>
      </c>
    </row>
    <row r="1966" spans="1:10" ht="45" customHeight="1">
      <c r="A1966" s="150" t="s">
        <v>1376</v>
      </c>
      <c r="B1966" s="150" t="s">
        <v>1987</v>
      </c>
      <c r="C1966" s="150" t="s">
        <v>177</v>
      </c>
      <c r="D1966" s="150" t="s">
        <v>1988</v>
      </c>
      <c r="E1966" s="274" t="s">
        <v>1375</v>
      </c>
      <c r="F1966" s="274"/>
      <c r="G1966" s="150" t="s">
        <v>180</v>
      </c>
      <c r="H1966" s="151">
        <v>3.4000000000000002E-2</v>
      </c>
      <c r="I1966" s="152">
        <v>16.45</v>
      </c>
      <c r="J1966" s="152">
        <v>0.55000000000000004</v>
      </c>
    </row>
    <row r="1967" spans="1:10" ht="45" customHeight="1">
      <c r="A1967" s="150" t="s">
        <v>1376</v>
      </c>
      <c r="B1967" s="150" t="s">
        <v>1922</v>
      </c>
      <c r="C1967" s="150" t="s">
        <v>177</v>
      </c>
      <c r="D1967" s="150" t="s">
        <v>1923</v>
      </c>
      <c r="E1967" s="274" t="s">
        <v>1375</v>
      </c>
      <c r="F1967" s="274"/>
      <c r="G1967" s="150" t="s">
        <v>180</v>
      </c>
      <c r="H1967" s="151">
        <v>3.4000000000000002E-2</v>
      </c>
      <c r="I1967" s="152">
        <v>19.88</v>
      </c>
      <c r="J1967" s="152">
        <v>0.67</v>
      </c>
    </row>
    <row r="1968" spans="1:10" ht="15" customHeight="1">
      <c r="A1968" s="153" t="s">
        <v>1379</v>
      </c>
      <c r="B1968" s="153" t="s">
        <v>1989</v>
      </c>
      <c r="C1968" s="153" t="s">
        <v>177</v>
      </c>
      <c r="D1968" s="153" t="s">
        <v>1990</v>
      </c>
      <c r="E1968" s="275" t="s">
        <v>1482</v>
      </c>
      <c r="F1968" s="275"/>
      <c r="G1968" s="153" t="s">
        <v>185</v>
      </c>
      <c r="H1968" s="154">
        <v>1.0999999999999999E-2</v>
      </c>
      <c r="I1968" s="155">
        <v>2.3199999999999998</v>
      </c>
      <c r="J1968" s="155">
        <v>0.02</v>
      </c>
    </row>
    <row r="1969" spans="1:10" ht="15" customHeight="1">
      <c r="A1969" s="153" t="s">
        <v>1379</v>
      </c>
      <c r="B1969" s="153" t="s">
        <v>1991</v>
      </c>
      <c r="C1969" s="153" t="s">
        <v>177</v>
      </c>
      <c r="D1969" s="153" t="s">
        <v>1992</v>
      </c>
      <c r="E1969" s="275" t="s">
        <v>1482</v>
      </c>
      <c r="F1969" s="275"/>
      <c r="G1969" s="153" t="s">
        <v>222</v>
      </c>
      <c r="H1969" s="154">
        <v>1.0609999999999999</v>
      </c>
      <c r="I1969" s="155">
        <v>29.44</v>
      </c>
      <c r="J1969" s="155">
        <v>31.23</v>
      </c>
    </row>
    <row r="1970" spans="1:10">
      <c r="A1970" s="156"/>
      <c r="B1970" s="156"/>
      <c r="C1970" s="156"/>
      <c r="D1970" s="156"/>
      <c r="E1970" s="156" t="s">
        <v>1399</v>
      </c>
      <c r="F1970" s="157">
        <v>0.93</v>
      </c>
      <c r="G1970" s="156" t="s">
        <v>1400</v>
      </c>
      <c r="H1970" s="157">
        <v>0</v>
      </c>
      <c r="I1970" s="156" t="s">
        <v>1401</v>
      </c>
      <c r="J1970" s="157">
        <v>0.93</v>
      </c>
    </row>
    <row r="1971" spans="1:10" ht="30" customHeight="1">
      <c r="A1971" s="156"/>
      <c r="B1971" s="156"/>
      <c r="C1971" s="156"/>
      <c r="D1971" s="156"/>
      <c r="E1971" s="156" t="s">
        <v>1402</v>
      </c>
      <c r="F1971" s="157">
        <v>8.56</v>
      </c>
      <c r="G1971" s="156"/>
      <c r="H1971" s="276" t="s">
        <v>1403</v>
      </c>
      <c r="I1971" s="276"/>
      <c r="J1971" s="157">
        <v>41.03</v>
      </c>
    </row>
    <row r="1972" spans="1:10" ht="15.75">
      <c r="A1972" s="144"/>
      <c r="B1972" s="144"/>
      <c r="C1972" s="144"/>
      <c r="D1972" s="144"/>
      <c r="E1972" s="144"/>
      <c r="F1972" s="144"/>
      <c r="G1972" s="144" t="s">
        <v>1404</v>
      </c>
      <c r="H1972" s="158">
        <v>19.96</v>
      </c>
      <c r="I1972" s="144" t="s">
        <v>1405</v>
      </c>
      <c r="J1972" s="159">
        <v>818.95</v>
      </c>
    </row>
    <row r="1973" spans="1:10" ht="15.75">
      <c r="A1973" s="147"/>
      <c r="B1973" s="147"/>
      <c r="C1973" s="147"/>
      <c r="D1973" s="147"/>
      <c r="E1973" s="147"/>
      <c r="F1973" s="147"/>
      <c r="G1973" s="147"/>
      <c r="H1973" s="147"/>
      <c r="I1973" s="147"/>
      <c r="J1973" s="147"/>
    </row>
    <row r="1974" spans="1:10" ht="15.75" customHeight="1">
      <c r="A1974" s="144" t="s">
        <v>527</v>
      </c>
      <c r="B1974" s="144" t="s">
        <v>165</v>
      </c>
      <c r="C1974" s="144" t="s">
        <v>1367</v>
      </c>
      <c r="D1974" s="144" t="s">
        <v>1368</v>
      </c>
      <c r="E1974" s="271" t="s">
        <v>1369</v>
      </c>
      <c r="F1974" s="271"/>
      <c r="G1974" s="144" t="s">
        <v>1370</v>
      </c>
      <c r="H1974" s="144" t="s">
        <v>1371</v>
      </c>
      <c r="I1974" s="144" t="s">
        <v>1372</v>
      </c>
      <c r="J1974" s="144" t="s">
        <v>1373</v>
      </c>
    </row>
    <row r="1975" spans="1:10" ht="31.5" customHeight="1">
      <c r="A1975" s="147" t="s">
        <v>1374</v>
      </c>
      <c r="B1975" s="147" t="s">
        <v>526</v>
      </c>
      <c r="C1975" s="147" t="s">
        <v>177</v>
      </c>
      <c r="D1975" s="147" t="s">
        <v>528</v>
      </c>
      <c r="E1975" s="273" t="s">
        <v>1473</v>
      </c>
      <c r="F1975" s="273"/>
      <c r="G1975" s="147" t="s">
        <v>222</v>
      </c>
      <c r="H1975" s="148">
        <v>1</v>
      </c>
      <c r="I1975" s="149">
        <v>19.57</v>
      </c>
      <c r="J1975" s="149">
        <v>19.57</v>
      </c>
    </row>
    <row r="1976" spans="1:10" ht="45" customHeight="1">
      <c r="A1976" s="150" t="s">
        <v>1376</v>
      </c>
      <c r="B1976" s="150" t="s">
        <v>1987</v>
      </c>
      <c r="C1976" s="150" t="s">
        <v>177</v>
      </c>
      <c r="D1976" s="150" t="s">
        <v>1988</v>
      </c>
      <c r="E1976" s="274" t="s">
        <v>1375</v>
      </c>
      <c r="F1976" s="274"/>
      <c r="G1976" s="150" t="s">
        <v>180</v>
      </c>
      <c r="H1976" s="151">
        <v>2.9000000000000001E-2</v>
      </c>
      <c r="I1976" s="152">
        <v>16.45</v>
      </c>
      <c r="J1976" s="152">
        <v>0.47</v>
      </c>
    </row>
    <row r="1977" spans="1:10" ht="45" customHeight="1">
      <c r="A1977" s="150" t="s">
        <v>1376</v>
      </c>
      <c r="B1977" s="150" t="s">
        <v>1922</v>
      </c>
      <c r="C1977" s="150" t="s">
        <v>177</v>
      </c>
      <c r="D1977" s="150" t="s">
        <v>1923</v>
      </c>
      <c r="E1977" s="274" t="s">
        <v>1375</v>
      </c>
      <c r="F1977" s="274"/>
      <c r="G1977" s="150" t="s">
        <v>180</v>
      </c>
      <c r="H1977" s="151">
        <v>2.9000000000000001E-2</v>
      </c>
      <c r="I1977" s="152">
        <v>19.88</v>
      </c>
      <c r="J1977" s="152">
        <v>0.56999999999999995</v>
      </c>
    </row>
    <row r="1978" spans="1:10" ht="15" customHeight="1">
      <c r="A1978" s="153" t="s">
        <v>1379</v>
      </c>
      <c r="B1978" s="153" t="s">
        <v>1989</v>
      </c>
      <c r="C1978" s="153" t="s">
        <v>177</v>
      </c>
      <c r="D1978" s="153" t="s">
        <v>1990</v>
      </c>
      <c r="E1978" s="275" t="s">
        <v>1482</v>
      </c>
      <c r="F1978" s="275"/>
      <c r="G1978" s="153" t="s">
        <v>185</v>
      </c>
      <c r="H1978" s="154">
        <v>0.01</v>
      </c>
      <c r="I1978" s="155">
        <v>2.3199999999999998</v>
      </c>
      <c r="J1978" s="155">
        <v>0.02</v>
      </c>
    </row>
    <row r="1979" spans="1:10" ht="15" customHeight="1">
      <c r="A1979" s="153" t="s">
        <v>1379</v>
      </c>
      <c r="B1979" s="153" t="s">
        <v>1993</v>
      </c>
      <c r="C1979" s="153" t="s">
        <v>177</v>
      </c>
      <c r="D1979" s="153" t="s">
        <v>1994</v>
      </c>
      <c r="E1979" s="275" t="s">
        <v>1482</v>
      </c>
      <c r="F1979" s="275"/>
      <c r="G1979" s="153" t="s">
        <v>222</v>
      </c>
      <c r="H1979" s="154">
        <v>1.0609999999999999</v>
      </c>
      <c r="I1979" s="155">
        <v>17.45</v>
      </c>
      <c r="J1979" s="155">
        <v>18.510000000000002</v>
      </c>
    </row>
    <row r="1980" spans="1:10">
      <c r="A1980" s="156"/>
      <c r="B1980" s="156"/>
      <c r="C1980" s="156"/>
      <c r="D1980" s="156"/>
      <c r="E1980" s="156" t="s">
        <v>1399</v>
      </c>
      <c r="F1980" s="157">
        <v>0.8</v>
      </c>
      <c r="G1980" s="156" t="s">
        <v>1400</v>
      </c>
      <c r="H1980" s="157">
        <v>0</v>
      </c>
      <c r="I1980" s="156" t="s">
        <v>1401</v>
      </c>
      <c r="J1980" s="157">
        <v>0.8</v>
      </c>
    </row>
    <row r="1981" spans="1:10" ht="30" customHeight="1">
      <c r="A1981" s="156"/>
      <c r="B1981" s="156"/>
      <c r="C1981" s="156"/>
      <c r="D1981" s="156"/>
      <c r="E1981" s="156" t="s">
        <v>1402</v>
      </c>
      <c r="F1981" s="157">
        <v>5.16</v>
      </c>
      <c r="G1981" s="156"/>
      <c r="H1981" s="276" t="s">
        <v>1403</v>
      </c>
      <c r="I1981" s="276"/>
      <c r="J1981" s="157">
        <v>24.73</v>
      </c>
    </row>
    <row r="1982" spans="1:10" ht="15.75">
      <c r="A1982" s="144"/>
      <c r="B1982" s="144"/>
      <c r="C1982" s="144"/>
      <c r="D1982" s="144"/>
      <c r="E1982" s="144"/>
      <c r="F1982" s="144"/>
      <c r="G1982" s="144" t="s">
        <v>1404</v>
      </c>
      <c r="H1982" s="158">
        <v>79.680000000000007</v>
      </c>
      <c r="I1982" s="144" t="s">
        <v>1405</v>
      </c>
      <c r="J1982" s="159">
        <v>1970.48</v>
      </c>
    </row>
    <row r="1983" spans="1:10" ht="15.75">
      <c r="A1983" s="147"/>
      <c r="B1983" s="147"/>
      <c r="C1983" s="147"/>
      <c r="D1983" s="147"/>
      <c r="E1983" s="147"/>
      <c r="F1983" s="147"/>
      <c r="G1983" s="147"/>
      <c r="H1983" s="147"/>
      <c r="I1983" s="147"/>
      <c r="J1983" s="147"/>
    </row>
    <row r="1984" spans="1:10" ht="15.75" customHeight="1">
      <c r="A1984" s="144" t="s">
        <v>530</v>
      </c>
      <c r="B1984" s="144" t="s">
        <v>165</v>
      </c>
      <c r="C1984" s="144" t="s">
        <v>1367</v>
      </c>
      <c r="D1984" s="144" t="s">
        <v>1368</v>
      </c>
      <c r="E1984" s="271" t="s">
        <v>1369</v>
      </c>
      <c r="F1984" s="271"/>
      <c r="G1984" s="144" t="s">
        <v>1370</v>
      </c>
      <c r="H1984" s="144" t="s">
        <v>1371</v>
      </c>
      <c r="I1984" s="144" t="s">
        <v>1372</v>
      </c>
      <c r="J1984" s="144" t="s">
        <v>1373</v>
      </c>
    </row>
    <row r="1985" spans="1:10" ht="31.5" customHeight="1">
      <c r="A1985" s="147" t="s">
        <v>1374</v>
      </c>
      <c r="B1985" s="147" t="s">
        <v>529</v>
      </c>
      <c r="C1985" s="147" t="s">
        <v>177</v>
      </c>
      <c r="D1985" s="147" t="s">
        <v>531</v>
      </c>
      <c r="E1985" s="273" t="s">
        <v>1473</v>
      </c>
      <c r="F1985" s="273"/>
      <c r="G1985" s="147" t="s">
        <v>222</v>
      </c>
      <c r="H1985" s="148">
        <v>1</v>
      </c>
      <c r="I1985" s="149">
        <v>17.02</v>
      </c>
      <c r="J1985" s="149">
        <v>17.02</v>
      </c>
    </row>
    <row r="1986" spans="1:10" ht="45" customHeight="1">
      <c r="A1986" s="150" t="s">
        <v>1376</v>
      </c>
      <c r="B1986" s="150" t="s">
        <v>1987</v>
      </c>
      <c r="C1986" s="150" t="s">
        <v>177</v>
      </c>
      <c r="D1986" s="150" t="s">
        <v>1988</v>
      </c>
      <c r="E1986" s="274" t="s">
        <v>1375</v>
      </c>
      <c r="F1986" s="274"/>
      <c r="G1986" s="150" t="s">
        <v>180</v>
      </c>
      <c r="H1986" s="151">
        <v>2.4E-2</v>
      </c>
      <c r="I1986" s="152">
        <v>16.45</v>
      </c>
      <c r="J1986" s="152">
        <v>0.39</v>
      </c>
    </row>
    <row r="1987" spans="1:10" ht="45" customHeight="1">
      <c r="A1987" s="150" t="s">
        <v>1376</v>
      </c>
      <c r="B1987" s="150" t="s">
        <v>1922</v>
      </c>
      <c r="C1987" s="150" t="s">
        <v>177</v>
      </c>
      <c r="D1987" s="150" t="s">
        <v>1923</v>
      </c>
      <c r="E1987" s="274" t="s">
        <v>1375</v>
      </c>
      <c r="F1987" s="274"/>
      <c r="G1987" s="150" t="s">
        <v>180</v>
      </c>
      <c r="H1987" s="151">
        <v>2.4E-2</v>
      </c>
      <c r="I1987" s="152">
        <v>19.88</v>
      </c>
      <c r="J1987" s="152">
        <v>0.47</v>
      </c>
    </row>
    <row r="1988" spans="1:10" ht="15" customHeight="1">
      <c r="A1988" s="153" t="s">
        <v>1379</v>
      </c>
      <c r="B1988" s="153" t="s">
        <v>1989</v>
      </c>
      <c r="C1988" s="153" t="s">
        <v>177</v>
      </c>
      <c r="D1988" s="153" t="s">
        <v>1990</v>
      </c>
      <c r="E1988" s="275" t="s">
        <v>1482</v>
      </c>
      <c r="F1988" s="275"/>
      <c r="G1988" s="153" t="s">
        <v>185</v>
      </c>
      <c r="H1988" s="154">
        <v>8.0000000000000002E-3</v>
      </c>
      <c r="I1988" s="155">
        <v>2.3199999999999998</v>
      </c>
      <c r="J1988" s="155">
        <v>0.01</v>
      </c>
    </row>
    <row r="1989" spans="1:10" ht="15" customHeight="1">
      <c r="A1989" s="153" t="s">
        <v>1379</v>
      </c>
      <c r="B1989" s="153" t="s">
        <v>1995</v>
      </c>
      <c r="C1989" s="153" t="s">
        <v>177</v>
      </c>
      <c r="D1989" s="153" t="s">
        <v>1996</v>
      </c>
      <c r="E1989" s="275" t="s">
        <v>1482</v>
      </c>
      <c r="F1989" s="275"/>
      <c r="G1989" s="153" t="s">
        <v>222</v>
      </c>
      <c r="H1989" s="154">
        <v>1.0609999999999999</v>
      </c>
      <c r="I1989" s="155">
        <v>15.23</v>
      </c>
      <c r="J1989" s="155">
        <v>16.149999999999999</v>
      </c>
    </row>
    <row r="1990" spans="1:10">
      <c r="A1990" s="156"/>
      <c r="B1990" s="156"/>
      <c r="C1990" s="156"/>
      <c r="D1990" s="156"/>
      <c r="E1990" s="156" t="s">
        <v>1399</v>
      </c>
      <c r="F1990" s="157">
        <v>0.66</v>
      </c>
      <c r="G1990" s="156" t="s">
        <v>1400</v>
      </c>
      <c r="H1990" s="157">
        <v>0</v>
      </c>
      <c r="I1990" s="156" t="s">
        <v>1401</v>
      </c>
      <c r="J1990" s="157">
        <v>0.66</v>
      </c>
    </row>
    <row r="1991" spans="1:10" ht="30" customHeight="1">
      <c r="A1991" s="156"/>
      <c r="B1991" s="156"/>
      <c r="C1991" s="156"/>
      <c r="D1991" s="156"/>
      <c r="E1991" s="156" t="s">
        <v>1402</v>
      </c>
      <c r="F1991" s="157">
        <v>4.4800000000000004</v>
      </c>
      <c r="G1991" s="156"/>
      <c r="H1991" s="276" t="s">
        <v>1403</v>
      </c>
      <c r="I1991" s="276"/>
      <c r="J1991" s="157">
        <v>21.5</v>
      </c>
    </row>
    <row r="1992" spans="1:10" ht="15.75">
      <c r="A1992" s="144"/>
      <c r="B1992" s="144"/>
      <c r="C1992" s="144"/>
      <c r="D1992" s="144"/>
      <c r="E1992" s="144"/>
      <c r="F1992" s="144"/>
      <c r="G1992" s="144" t="s">
        <v>1404</v>
      </c>
      <c r="H1992" s="158">
        <v>49.45</v>
      </c>
      <c r="I1992" s="144" t="s">
        <v>1405</v>
      </c>
      <c r="J1992" s="159">
        <v>1063.17</v>
      </c>
    </row>
    <row r="1993" spans="1:10" ht="15.75">
      <c r="A1993" s="147"/>
      <c r="B1993" s="147"/>
      <c r="C1993" s="147"/>
      <c r="D1993" s="147"/>
      <c r="E1993" s="147"/>
      <c r="F1993" s="147"/>
      <c r="G1993" s="147"/>
      <c r="H1993" s="147"/>
      <c r="I1993" s="147"/>
      <c r="J1993" s="147"/>
    </row>
    <row r="1994" spans="1:10" ht="15.75" customHeight="1">
      <c r="A1994" s="144" t="s">
        <v>533</v>
      </c>
      <c r="B1994" s="144" t="s">
        <v>165</v>
      </c>
      <c r="C1994" s="144" t="s">
        <v>1367</v>
      </c>
      <c r="D1994" s="144" t="s">
        <v>1368</v>
      </c>
      <c r="E1994" s="271" t="s">
        <v>1369</v>
      </c>
      <c r="F1994" s="271"/>
      <c r="G1994" s="144" t="s">
        <v>1370</v>
      </c>
      <c r="H1994" s="144" t="s">
        <v>1371</v>
      </c>
      <c r="I1994" s="144" t="s">
        <v>1372</v>
      </c>
      <c r="J1994" s="144" t="s">
        <v>1373</v>
      </c>
    </row>
    <row r="1995" spans="1:10" ht="31.5" customHeight="1">
      <c r="A1995" s="147" t="s">
        <v>1374</v>
      </c>
      <c r="B1995" s="147" t="s">
        <v>532</v>
      </c>
      <c r="C1995" s="147" t="s">
        <v>177</v>
      </c>
      <c r="D1995" s="147" t="s">
        <v>534</v>
      </c>
      <c r="E1995" s="273" t="s">
        <v>1473</v>
      </c>
      <c r="F1995" s="273"/>
      <c r="G1995" s="147" t="s">
        <v>222</v>
      </c>
      <c r="H1995" s="148">
        <v>1</v>
      </c>
      <c r="I1995" s="149">
        <v>11.8</v>
      </c>
      <c r="J1995" s="149">
        <v>11.8</v>
      </c>
    </row>
    <row r="1996" spans="1:10" ht="45" customHeight="1">
      <c r="A1996" s="150" t="s">
        <v>1376</v>
      </c>
      <c r="B1996" s="150" t="s">
        <v>1987</v>
      </c>
      <c r="C1996" s="150" t="s">
        <v>177</v>
      </c>
      <c r="D1996" s="150" t="s">
        <v>1988</v>
      </c>
      <c r="E1996" s="274" t="s">
        <v>1375</v>
      </c>
      <c r="F1996" s="274"/>
      <c r="G1996" s="150" t="s">
        <v>180</v>
      </c>
      <c r="H1996" s="151">
        <v>0.02</v>
      </c>
      <c r="I1996" s="152">
        <v>16.45</v>
      </c>
      <c r="J1996" s="152">
        <v>0.32</v>
      </c>
    </row>
    <row r="1997" spans="1:10" ht="45" customHeight="1">
      <c r="A1997" s="150" t="s">
        <v>1376</v>
      </c>
      <c r="B1997" s="150" t="s">
        <v>1922</v>
      </c>
      <c r="C1997" s="150" t="s">
        <v>177</v>
      </c>
      <c r="D1997" s="150" t="s">
        <v>1923</v>
      </c>
      <c r="E1997" s="274" t="s">
        <v>1375</v>
      </c>
      <c r="F1997" s="274"/>
      <c r="G1997" s="150" t="s">
        <v>180</v>
      </c>
      <c r="H1997" s="151">
        <v>0.02</v>
      </c>
      <c r="I1997" s="152">
        <v>19.88</v>
      </c>
      <c r="J1997" s="152">
        <v>0.39</v>
      </c>
    </row>
    <row r="1998" spans="1:10" ht="15" customHeight="1">
      <c r="A1998" s="153" t="s">
        <v>1379</v>
      </c>
      <c r="B1998" s="153" t="s">
        <v>1997</v>
      </c>
      <c r="C1998" s="153" t="s">
        <v>177</v>
      </c>
      <c r="D1998" s="153" t="s">
        <v>1998</v>
      </c>
      <c r="E1998" s="275" t="s">
        <v>1482</v>
      </c>
      <c r="F1998" s="275"/>
      <c r="G1998" s="153" t="s">
        <v>222</v>
      </c>
      <c r="H1998" s="154">
        <v>1.0609999999999999</v>
      </c>
      <c r="I1998" s="155">
        <v>10.46</v>
      </c>
      <c r="J1998" s="155">
        <v>11.09</v>
      </c>
    </row>
    <row r="1999" spans="1:10">
      <c r="A1999" s="156"/>
      <c r="B1999" s="156"/>
      <c r="C1999" s="156"/>
      <c r="D1999" s="156"/>
      <c r="E1999" s="156" t="s">
        <v>1399</v>
      </c>
      <c r="F1999" s="157">
        <v>0.55000000000000004</v>
      </c>
      <c r="G1999" s="156" t="s">
        <v>1400</v>
      </c>
      <c r="H1999" s="157">
        <v>0</v>
      </c>
      <c r="I1999" s="156" t="s">
        <v>1401</v>
      </c>
      <c r="J1999" s="157">
        <v>0.55000000000000004</v>
      </c>
    </row>
    <row r="2000" spans="1:10" ht="30" customHeight="1">
      <c r="A2000" s="156"/>
      <c r="B2000" s="156"/>
      <c r="C2000" s="156"/>
      <c r="D2000" s="156"/>
      <c r="E2000" s="156" t="s">
        <v>1402</v>
      </c>
      <c r="F2000" s="157">
        <v>3.11</v>
      </c>
      <c r="G2000" s="156"/>
      <c r="H2000" s="276" t="s">
        <v>1403</v>
      </c>
      <c r="I2000" s="276"/>
      <c r="J2000" s="157">
        <v>14.91</v>
      </c>
    </row>
    <row r="2001" spans="1:10" ht="15.75">
      <c r="A2001" s="144"/>
      <c r="B2001" s="144"/>
      <c r="C2001" s="144"/>
      <c r="D2001" s="144"/>
      <c r="E2001" s="144"/>
      <c r="F2001" s="144"/>
      <c r="G2001" s="144" t="s">
        <v>1404</v>
      </c>
      <c r="H2001" s="158">
        <v>125.86</v>
      </c>
      <c r="I2001" s="144" t="s">
        <v>1405</v>
      </c>
      <c r="J2001" s="159">
        <v>1876.57</v>
      </c>
    </row>
    <row r="2002" spans="1:10" ht="15.75">
      <c r="A2002" s="147"/>
      <c r="B2002" s="147"/>
      <c r="C2002" s="147"/>
      <c r="D2002" s="147"/>
      <c r="E2002" s="147"/>
      <c r="F2002" s="147"/>
      <c r="G2002" s="147"/>
      <c r="H2002" s="147"/>
      <c r="I2002" s="147"/>
      <c r="J2002" s="147"/>
    </row>
    <row r="2003" spans="1:10" ht="15.75" customHeight="1">
      <c r="A2003" s="144" t="s">
        <v>536</v>
      </c>
      <c r="B2003" s="144" t="s">
        <v>165</v>
      </c>
      <c r="C2003" s="144" t="s">
        <v>1367</v>
      </c>
      <c r="D2003" s="144" t="s">
        <v>1368</v>
      </c>
      <c r="E2003" s="271" t="s">
        <v>1369</v>
      </c>
      <c r="F2003" s="271"/>
      <c r="G2003" s="144" t="s">
        <v>1370</v>
      </c>
      <c r="H2003" s="144" t="s">
        <v>1371</v>
      </c>
      <c r="I2003" s="144" t="s">
        <v>1372</v>
      </c>
      <c r="J2003" s="144" t="s">
        <v>1373</v>
      </c>
    </row>
    <row r="2004" spans="1:10" ht="31.5" customHeight="1">
      <c r="A2004" s="147" t="s">
        <v>1374</v>
      </c>
      <c r="B2004" s="147" t="s">
        <v>535</v>
      </c>
      <c r="C2004" s="147" t="s">
        <v>177</v>
      </c>
      <c r="D2004" s="147" t="s">
        <v>537</v>
      </c>
      <c r="E2004" s="273" t="s">
        <v>1473</v>
      </c>
      <c r="F2004" s="273"/>
      <c r="G2004" s="147" t="s">
        <v>222</v>
      </c>
      <c r="H2004" s="148">
        <v>1</v>
      </c>
      <c r="I2004" s="149">
        <v>5.51</v>
      </c>
      <c r="J2004" s="149">
        <v>5.51</v>
      </c>
    </row>
    <row r="2005" spans="1:10" ht="45" customHeight="1">
      <c r="A2005" s="150" t="s">
        <v>1376</v>
      </c>
      <c r="B2005" s="150" t="s">
        <v>1987</v>
      </c>
      <c r="C2005" s="150" t="s">
        <v>177</v>
      </c>
      <c r="D2005" s="150" t="s">
        <v>1988</v>
      </c>
      <c r="E2005" s="274" t="s">
        <v>1375</v>
      </c>
      <c r="F2005" s="274"/>
      <c r="G2005" s="150" t="s">
        <v>180</v>
      </c>
      <c r="H2005" s="151">
        <v>1.6E-2</v>
      </c>
      <c r="I2005" s="152">
        <v>16.45</v>
      </c>
      <c r="J2005" s="152">
        <v>0.26</v>
      </c>
    </row>
    <row r="2006" spans="1:10" ht="45" customHeight="1">
      <c r="A2006" s="150" t="s">
        <v>1376</v>
      </c>
      <c r="B2006" s="150" t="s">
        <v>1922</v>
      </c>
      <c r="C2006" s="150" t="s">
        <v>177</v>
      </c>
      <c r="D2006" s="150" t="s">
        <v>1923</v>
      </c>
      <c r="E2006" s="274" t="s">
        <v>1375</v>
      </c>
      <c r="F2006" s="274"/>
      <c r="G2006" s="150" t="s">
        <v>180</v>
      </c>
      <c r="H2006" s="151">
        <v>1.6E-2</v>
      </c>
      <c r="I2006" s="152">
        <v>19.88</v>
      </c>
      <c r="J2006" s="152">
        <v>0.31</v>
      </c>
    </row>
    <row r="2007" spans="1:10" ht="15" customHeight="1">
      <c r="A2007" s="153" t="s">
        <v>1379</v>
      </c>
      <c r="B2007" s="153" t="s">
        <v>1999</v>
      </c>
      <c r="C2007" s="153" t="s">
        <v>177</v>
      </c>
      <c r="D2007" s="153" t="s">
        <v>2000</v>
      </c>
      <c r="E2007" s="275" t="s">
        <v>1482</v>
      </c>
      <c r="F2007" s="275"/>
      <c r="G2007" s="153" t="s">
        <v>222</v>
      </c>
      <c r="H2007" s="154">
        <v>1.0609999999999999</v>
      </c>
      <c r="I2007" s="155">
        <v>4.66</v>
      </c>
      <c r="J2007" s="155">
        <v>4.9400000000000004</v>
      </c>
    </row>
    <row r="2008" spans="1:10">
      <c r="A2008" s="156"/>
      <c r="B2008" s="156"/>
      <c r="C2008" s="156"/>
      <c r="D2008" s="156"/>
      <c r="E2008" s="156" t="s">
        <v>1399</v>
      </c>
      <c r="F2008" s="157">
        <v>0.43</v>
      </c>
      <c r="G2008" s="156" t="s">
        <v>1400</v>
      </c>
      <c r="H2008" s="157">
        <v>0</v>
      </c>
      <c r="I2008" s="156" t="s">
        <v>1401</v>
      </c>
      <c r="J2008" s="157">
        <v>0.43</v>
      </c>
    </row>
    <row r="2009" spans="1:10" ht="30" customHeight="1">
      <c r="A2009" s="156"/>
      <c r="B2009" s="156"/>
      <c r="C2009" s="156"/>
      <c r="D2009" s="156"/>
      <c r="E2009" s="156" t="s">
        <v>1402</v>
      </c>
      <c r="F2009" s="157">
        <v>1.45</v>
      </c>
      <c r="G2009" s="156"/>
      <c r="H2009" s="276" t="s">
        <v>1403</v>
      </c>
      <c r="I2009" s="276"/>
      <c r="J2009" s="157">
        <v>6.96</v>
      </c>
    </row>
    <row r="2010" spans="1:10" ht="15.75">
      <c r="A2010" s="144"/>
      <c r="B2010" s="144"/>
      <c r="C2010" s="144"/>
      <c r="D2010" s="144"/>
      <c r="E2010" s="144"/>
      <c r="F2010" s="144"/>
      <c r="G2010" s="144" t="s">
        <v>1404</v>
      </c>
      <c r="H2010" s="158">
        <v>399.72</v>
      </c>
      <c r="I2010" s="144" t="s">
        <v>1405</v>
      </c>
      <c r="J2010" s="159">
        <v>2782.05</v>
      </c>
    </row>
    <row r="2011" spans="1:10" ht="15.75">
      <c r="A2011" s="147"/>
      <c r="B2011" s="147"/>
      <c r="C2011" s="147"/>
      <c r="D2011" s="147"/>
      <c r="E2011" s="147"/>
      <c r="F2011" s="147"/>
      <c r="G2011" s="147"/>
      <c r="H2011" s="147"/>
      <c r="I2011" s="147"/>
      <c r="J2011" s="147"/>
    </row>
    <row r="2012" spans="1:10" ht="15.75" customHeight="1">
      <c r="A2012" s="144" t="s">
        <v>538</v>
      </c>
      <c r="B2012" s="144" t="s">
        <v>165</v>
      </c>
      <c r="C2012" s="144" t="s">
        <v>1367</v>
      </c>
      <c r="D2012" s="144" t="s">
        <v>1368</v>
      </c>
      <c r="E2012" s="271" t="s">
        <v>1369</v>
      </c>
      <c r="F2012" s="271"/>
      <c r="G2012" s="144" t="s">
        <v>1370</v>
      </c>
      <c r="H2012" s="144" t="s">
        <v>1371</v>
      </c>
      <c r="I2012" s="144" t="s">
        <v>1372</v>
      </c>
      <c r="J2012" s="144" t="s">
        <v>1373</v>
      </c>
    </row>
    <row r="2013" spans="1:10" ht="31.5" customHeight="1">
      <c r="A2013" s="147" t="s">
        <v>1374</v>
      </c>
      <c r="B2013" s="147" t="s">
        <v>532</v>
      </c>
      <c r="C2013" s="147" t="s">
        <v>177</v>
      </c>
      <c r="D2013" s="147" t="s">
        <v>534</v>
      </c>
      <c r="E2013" s="273" t="s">
        <v>1473</v>
      </c>
      <c r="F2013" s="273"/>
      <c r="G2013" s="147" t="s">
        <v>222</v>
      </c>
      <c r="H2013" s="148">
        <v>1</v>
      </c>
      <c r="I2013" s="149">
        <v>11.8</v>
      </c>
      <c r="J2013" s="149">
        <v>11.8</v>
      </c>
    </row>
    <row r="2014" spans="1:10" ht="45" customHeight="1">
      <c r="A2014" s="150" t="s">
        <v>1376</v>
      </c>
      <c r="B2014" s="150" t="s">
        <v>1987</v>
      </c>
      <c r="C2014" s="150" t="s">
        <v>177</v>
      </c>
      <c r="D2014" s="150" t="s">
        <v>1988</v>
      </c>
      <c r="E2014" s="274" t="s">
        <v>1375</v>
      </c>
      <c r="F2014" s="274"/>
      <c r="G2014" s="150" t="s">
        <v>180</v>
      </c>
      <c r="H2014" s="151">
        <v>0.02</v>
      </c>
      <c r="I2014" s="152">
        <v>16.45</v>
      </c>
      <c r="J2014" s="152">
        <v>0.32</v>
      </c>
    </row>
    <row r="2015" spans="1:10" ht="45" customHeight="1">
      <c r="A2015" s="150" t="s">
        <v>1376</v>
      </c>
      <c r="B2015" s="150" t="s">
        <v>1922</v>
      </c>
      <c r="C2015" s="150" t="s">
        <v>177</v>
      </c>
      <c r="D2015" s="150" t="s">
        <v>1923</v>
      </c>
      <c r="E2015" s="274" t="s">
        <v>1375</v>
      </c>
      <c r="F2015" s="274"/>
      <c r="G2015" s="150" t="s">
        <v>180</v>
      </c>
      <c r="H2015" s="151">
        <v>0.02</v>
      </c>
      <c r="I2015" s="152">
        <v>19.88</v>
      </c>
      <c r="J2015" s="152">
        <v>0.39</v>
      </c>
    </row>
    <row r="2016" spans="1:10" ht="15" customHeight="1">
      <c r="A2016" s="153" t="s">
        <v>1379</v>
      </c>
      <c r="B2016" s="153" t="s">
        <v>1997</v>
      </c>
      <c r="C2016" s="153" t="s">
        <v>177</v>
      </c>
      <c r="D2016" s="153" t="s">
        <v>1998</v>
      </c>
      <c r="E2016" s="275" t="s">
        <v>1482</v>
      </c>
      <c r="F2016" s="275"/>
      <c r="G2016" s="153" t="s">
        <v>222</v>
      </c>
      <c r="H2016" s="154">
        <v>1.0609999999999999</v>
      </c>
      <c r="I2016" s="155">
        <v>10.46</v>
      </c>
      <c r="J2016" s="155">
        <v>11.09</v>
      </c>
    </row>
    <row r="2017" spans="1:10">
      <c r="A2017" s="156"/>
      <c r="B2017" s="156"/>
      <c r="C2017" s="156"/>
      <c r="D2017" s="156"/>
      <c r="E2017" s="156" t="s">
        <v>1399</v>
      </c>
      <c r="F2017" s="157">
        <v>0.55000000000000004</v>
      </c>
      <c r="G2017" s="156" t="s">
        <v>1400</v>
      </c>
      <c r="H2017" s="157">
        <v>0</v>
      </c>
      <c r="I2017" s="156" t="s">
        <v>1401</v>
      </c>
      <c r="J2017" s="157">
        <v>0.55000000000000004</v>
      </c>
    </row>
    <row r="2018" spans="1:10" ht="30" customHeight="1">
      <c r="A2018" s="156"/>
      <c r="B2018" s="156"/>
      <c r="C2018" s="156"/>
      <c r="D2018" s="156"/>
      <c r="E2018" s="156" t="s">
        <v>1402</v>
      </c>
      <c r="F2018" s="157">
        <v>3.11</v>
      </c>
      <c r="G2018" s="156"/>
      <c r="H2018" s="276" t="s">
        <v>1403</v>
      </c>
      <c r="I2018" s="276"/>
      <c r="J2018" s="157">
        <v>14.91</v>
      </c>
    </row>
    <row r="2019" spans="1:10" ht="15.75">
      <c r="A2019" s="144"/>
      <c r="B2019" s="144"/>
      <c r="C2019" s="144"/>
      <c r="D2019" s="144"/>
      <c r="E2019" s="144"/>
      <c r="F2019" s="144"/>
      <c r="G2019" s="144" t="s">
        <v>1404</v>
      </c>
      <c r="H2019" s="158">
        <v>6.19</v>
      </c>
      <c r="I2019" s="144" t="s">
        <v>1405</v>
      </c>
      <c r="J2019" s="159">
        <v>92.29</v>
      </c>
    </row>
    <row r="2020" spans="1:10" ht="15.75">
      <c r="A2020" s="147"/>
      <c r="B2020" s="147"/>
      <c r="C2020" s="147"/>
      <c r="D2020" s="147"/>
      <c r="E2020" s="147"/>
      <c r="F2020" s="147"/>
      <c r="G2020" s="147"/>
      <c r="H2020" s="147"/>
      <c r="I2020" s="147"/>
      <c r="J2020" s="147"/>
    </row>
    <row r="2021" spans="1:10" ht="15.75" customHeight="1">
      <c r="A2021" s="144" t="s">
        <v>540</v>
      </c>
      <c r="B2021" s="144" t="s">
        <v>165</v>
      </c>
      <c r="C2021" s="144" t="s">
        <v>1367</v>
      </c>
      <c r="D2021" s="144" t="s">
        <v>1368</v>
      </c>
      <c r="E2021" s="271" t="s">
        <v>1369</v>
      </c>
      <c r="F2021" s="271"/>
      <c r="G2021" s="144" t="s">
        <v>1370</v>
      </c>
      <c r="H2021" s="144" t="s">
        <v>1371</v>
      </c>
      <c r="I2021" s="144" t="s">
        <v>1372</v>
      </c>
      <c r="J2021" s="144" t="s">
        <v>1373</v>
      </c>
    </row>
    <row r="2022" spans="1:10" ht="63" customHeight="1">
      <c r="A2022" s="147" t="s">
        <v>1374</v>
      </c>
      <c r="B2022" s="147" t="s">
        <v>539</v>
      </c>
      <c r="C2022" s="147" t="s">
        <v>177</v>
      </c>
      <c r="D2022" s="147" t="s">
        <v>541</v>
      </c>
      <c r="E2022" s="273" t="s">
        <v>1473</v>
      </c>
      <c r="F2022" s="273"/>
      <c r="G2022" s="147" t="s">
        <v>185</v>
      </c>
      <c r="H2022" s="148">
        <v>1</v>
      </c>
      <c r="I2022" s="149">
        <v>5.88</v>
      </c>
      <c r="J2022" s="149">
        <v>5.88</v>
      </c>
    </row>
    <row r="2023" spans="1:10" ht="45" customHeight="1">
      <c r="A2023" s="150" t="s">
        <v>1376</v>
      </c>
      <c r="B2023" s="150" t="s">
        <v>1987</v>
      </c>
      <c r="C2023" s="150" t="s">
        <v>177</v>
      </c>
      <c r="D2023" s="150" t="s">
        <v>1988</v>
      </c>
      <c r="E2023" s="274" t="s">
        <v>1375</v>
      </c>
      <c r="F2023" s="274"/>
      <c r="G2023" s="150" t="s">
        <v>180</v>
      </c>
      <c r="H2023" s="151">
        <v>0.08</v>
      </c>
      <c r="I2023" s="152">
        <v>16.45</v>
      </c>
      <c r="J2023" s="152">
        <v>1.31</v>
      </c>
    </row>
    <row r="2024" spans="1:10" ht="45" customHeight="1">
      <c r="A2024" s="150" t="s">
        <v>1376</v>
      </c>
      <c r="B2024" s="150" t="s">
        <v>1922</v>
      </c>
      <c r="C2024" s="150" t="s">
        <v>177</v>
      </c>
      <c r="D2024" s="150" t="s">
        <v>1923</v>
      </c>
      <c r="E2024" s="274" t="s">
        <v>1375</v>
      </c>
      <c r="F2024" s="274"/>
      <c r="G2024" s="150" t="s">
        <v>180</v>
      </c>
      <c r="H2024" s="151">
        <v>0.08</v>
      </c>
      <c r="I2024" s="152">
        <v>19.88</v>
      </c>
      <c r="J2024" s="152">
        <v>1.59</v>
      </c>
    </row>
    <row r="2025" spans="1:10" ht="30" customHeight="1">
      <c r="A2025" s="153" t="s">
        <v>1379</v>
      </c>
      <c r="B2025" s="153" t="s">
        <v>2001</v>
      </c>
      <c r="C2025" s="153" t="s">
        <v>177</v>
      </c>
      <c r="D2025" s="153" t="s">
        <v>2002</v>
      </c>
      <c r="E2025" s="275" t="s">
        <v>1482</v>
      </c>
      <c r="F2025" s="275"/>
      <c r="G2025" s="153" t="s">
        <v>185</v>
      </c>
      <c r="H2025" s="154">
        <v>1</v>
      </c>
      <c r="I2025" s="155">
        <v>1.1000000000000001</v>
      </c>
      <c r="J2025" s="155">
        <v>1.1000000000000001</v>
      </c>
    </row>
    <row r="2026" spans="1:10" ht="15" customHeight="1">
      <c r="A2026" s="153" t="s">
        <v>1379</v>
      </c>
      <c r="B2026" s="153" t="s">
        <v>2003</v>
      </c>
      <c r="C2026" s="153" t="s">
        <v>177</v>
      </c>
      <c r="D2026" s="153" t="s">
        <v>2004</v>
      </c>
      <c r="E2026" s="275" t="s">
        <v>1482</v>
      </c>
      <c r="F2026" s="275"/>
      <c r="G2026" s="153" t="s">
        <v>185</v>
      </c>
      <c r="H2026" s="154">
        <v>0.04</v>
      </c>
      <c r="I2026" s="155">
        <v>25.09</v>
      </c>
      <c r="J2026" s="155">
        <v>1</v>
      </c>
    </row>
    <row r="2027" spans="1:10" ht="15" customHeight="1">
      <c r="A2027" s="153" t="s">
        <v>1379</v>
      </c>
      <c r="B2027" s="153" t="s">
        <v>1989</v>
      </c>
      <c r="C2027" s="153" t="s">
        <v>177</v>
      </c>
      <c r="D2027" s="153" t="s">
        <v>1990</v>
      </c>
      <c r="E2027" s="275" t="s">
        <v>1482</v>
      </c>
      <c r="F2027" s="275"/>
      <c r="G2027" s="153" t="s">
        <v>185</v>
      </c>
      <c r="H2027" s="154">
        <v>8.0000000000000002E-3</v>
      </c>
      <c r="I2027" s="155">
        <v>2.3199999999999998</v>
      </c>
      <c r="J2027" s="155">
        <v>0.01</v>
      </c>
    </row>
    <row r="2028" spans="1:10" ht="15" customHeight="1">
      <c r="A2028" s="153" t="s">
        <v>1379</v>
      </c>
      <c r="B2028" s="153" t="s">
        <v>2005</v>
      </c>
      <c r="C2028" s="153" t="s">
        <v>177</v>
      </c>
      <c r="D2028" s="153" t="s">
        <v>2006</v>
      </c>
      <c r="E2028" s="275" t="s">
        <v>1482</v>
      </c>
      <c r="F2028" s="275"/>
      <c r="G2028" s="153" t="s">
        <v>185</v>
      </c>
      <c r="H2028" s="154">
        <v>0.01</v>
      </c>
      <c r="I2028" s="155">
        <v>87.08</v>
      </c>
      <c r="J2028" s="155">
        <v>0.87</v>
      </c>
    </row>
    <row r="2029" spans="1:10">
      <c r="A2029" s="156"/>
      <c r="B2029" s="156"/>
      <c r="C2029" s="156"/>
      <c r="D2029" s="156"/>
      <c r="E2029" s="156" t="s">
        <v>1399</v>
      </c>
      <c r="F2029" s="157">
        <v>2.2000000000000002</v>
      </c>
      <c r="G2029" s="156" t="s">
        <v>1400</v>
      </c>
      <c r="H2029" s="157">
        <v>0</v>
      </c>
      <c r="I2029" s="156" t="s">
        <v>1401</v>
      </c>
      <c r="J2029" s="157">
        <v>2.2000000000000002</v>
      </c>
    </row>
    <row r="2030" spans="1:10" ht="30" customHeight="1">
      <c r="A2030" s="156"/>
      <c r="B2030" s="156"/>
      <c r="C2030" s="156"/>
      <c r="D2030" s="156"/>
      <c r="E2030" s="156" t="s">
        <v>1402</v>
      </c>
      <c r="F2030" s="157">
        <v>1.55</v>
      </c>
      <c r="G2030" s="156"/>
      <c r="H2030" s="276" t="s">
        <v>1403</v>
      </c>
      <c r="I2030" s="276"/>
      <c r="J2030" s="157">
        <v>7.43</v>
      </c>
    </row>
    <row r="2031" spans="1:10" ht="15.75">
      <c r="A2031" s="144"/>
      <c r="B2031" s="144"/>
      <c r="C2031" s="144"/>
      <c r="D2031" s="144"/>
      <c r="E2031" s="144"/>
      <c r="F2031" s="144"/>
      <c r="G2031" s="144" t="s">
        <v>1404</v>
      </c>
      <c r="H2031" s="158">
        <v>50</v>
      </c>
      <c r="I2031" s="144" t="s">
        <v>1405</v>
      </c>
      <c r="J2031" s="159">
        <v>371.5</v>
      </c>
    </row>
    <row r="2032" spans="1:10" ht="15.75">
      <c r="A2032" s="147"/>
      <c r="B2032" s="147"/>
      <c r="C2032" s="147"/>
      <c r="D2032" s="147"/>
      <c r="E2032" s="147"/>
      <c r="F2032" s="147"/>
      <c r="G2032" s="147"/>
      <c r="H2032" s="147"/>
      <c r="I2032" s="147"/>
      <c r="J2032" s="147"/>
    </row>
    <row r="2033" spans="1:10" ht="15.75" customHeight="1">
      <c r="A2033" s="144" t="s">
        <v>543</v>
      </c>
      <c r="B2033" s="144" t="s">
        <v>165</v>
      </c>
      <c r="C2033" s="144" t="s">
        <v>1367</v>
      </c>
      <c r="D2033" s="144" t="s">
        <v>1368</v>
      </c>
      <c r="E2033" s="271" t="s">
        <v>1369</v>
      </c>
      <c r="F2033" s="271"/>
      <c r="G2033" s="144" t="s">
        <v>1370</v>
      </c>
      <c r="H2033" s="144" t="s">
        <v>1371</v>
      </c>
      <c r="I2033" s="144" t="s">
        <v>1372</v>
      </c>
      <c r="J2033" s="144" t="s">
        <v>1373</v>
      </c>
    </row>
    <row r="2034" spans="1:10" ht="47.25" customHeight="1">
      <c r="A2034" s="147" t="s">
        <v>1374</v>
      </c>
      <c r="B2034" s="147" t="s">
        <v>542</v>
      </c>
      <c r="C2034" s="147" t="s">
        <v>177</v>
      </c>
      <c r="D2034" s="147" t="s">
        <v>544</v>
      </c>
      <c r="E2034" s="273" t="s">
        <v>1473</v>
      </c>
      <c r="F2034" s="273"/>
      <c r="G2034" s="147" t="s">
        <v>185</v>
      </c>
      <c r="H2034" s="148">
        <v>1</v>
      </c>
      <c r="I2034" s="149">
        <v>5.72</v>
      </c>
      <c r="J2034" s="149">
        <v>5.72</v>
      </c>
    </row>
    <row r="2035" spans="1:10" ht="45" customHeight="1">
      <c r="A2035" s="150" t="s">
        <v>1376</v>
      </c>
      <c r="B2035" s="150" t="s">
        <v>1987</v>
      </c>
      <c r="C2035" s="150" t="s">
        <v>177</v>
      </c>
      <c r="D2035" s="150" t="s">
        <v>1988</v>
      </c>
      <c r="E2035" s="274" t="s">
        <v>1375</v>
      </c>
      <c r="F2035" s="274"/>
      <c r="G2035" s="150" t="s">
        <v>180</v>
      </c>
      <c r="H2035" s="151">
        <v>4.9000000000000002E-2</v>
      </c>
      <c r="I2035" s="152">
        <v>16.45</v>
      </c>
      <c r="J2035" s="152">
        <v>0.8</v>
      </c>
    </row>
    <row r="2036" spans="1:10" ht="45" customHeight="1">
      <c r="A2036" s="150" t="s">
        <v>1376</v>
      </c>
      <c r="B2036" s="150" t="s">
        <v>1922</v>
      </c>
      <c r="C2036" s="150" t="s">
        <v>177</v>
      </c>
      <c r="D2036" s="150" t="s">
        <v>1923</v>
      </c>
      <c r="E2036" s="274" t="s">
        <v>1375</v>
      </c>
      <c r="F2036" s="274"/>
      <c r="G2036" s="150" t="s">
        <v>180</v>
      </c>
      <c r="H2036" s="151">
        <v>4.9000000000000002E-2</v>
      </c>
      <c r="I2036" s="152">
        <v>19.88</v>
      </c>
      <c r="J2036" s="152">
        <v>0.97</v>
      </c>
    </row>
    <row r="2037" spans="1:10" ht="30" customHeight="1">
      <c r="A2037" s="153" t="s">
        <v>1379</v>
      </c>
      <c r="B2037" s="153" t="s">
        <v>2007</v>
      </c>
      <c r="C2037" s="153" t="s">
        <v>177</v>
      </c>
      <c r="D2037" s="153" t="s">
        <v>2008</v>
      </c>
      <c r="E2037" s="275" t="s">
        <v>1482</v>
      </c>
      <c r="F2037" s="275"/>
      <c r="G2037" s="153" t="s">
        <v>185</v>
      </c>
      <c r="H2037" s="154">
        <v>1</v>
      </c>
      <c r="I2037" s="155">
        <v>2.2799999999999998</v>
      </c>
      <c r="J2037" s="155">
        <v>2.2799999999999998</v>
      </c>
    </row>
    <row r="2038" spans="1:10" ht="15" customHeight="1">
      <c r="A2038" s="153" t="s">
        <v>1379</v>
      </c>
      <c r="B2038" s="153" t="s">
        <v>2009</v>
      </c>
      <c r="C2038" s="153" t="s">
        <v>177</v>
      </c>
      <c r="D2038" s="153" t="s">
        <v>2010</v>
      </c>
      <c r="E2038" s="275" t="s">
        <v>1482</v>
      </c>
      <c r="F2038" s="275"/>
      <c r="G2038" s="153" t="s">
        <v>185</v>
      </c>
      <c r="H2038" s="154">
        <v>8.9999999999999993E-3</v>
      </c>
      <c r="I2038" s="155">
        <v>76.86</v>
      </c>
      <c r="J2038" s="155">
        <v>0.69</v>
      </c>
    </row>
    <row r="2039" spans="1:10" ht="15" customHeight="1">
      <c r="A2039" s="153" t="s">
        <v>1379</v>
      </c>
      <c r="B2039" s="153" t="s">
        <v>1989</v>
      </c>
      <c r="C2039" s="153" t="s">
        <v>177</v>
      </c>
      <c r="D2039" s="153" t="s">
        <v>1990</v>
      </c>
      <c r="E2039" s="275" t="s">
        <v>1482</v>
      </c>
      <c r="F2039" s="275"/>
      <c r="G2039" s="153" t="s">
        <v>185</v>
      </c>
      <c r="H2039" s="154">
        <v>1.7000000000000001E-2</v>
      </c>
      <c r="I2039" s="155">
        <v>2.3199999999999998</v>
      </c>
      <c r="J2039" s="155">
        <v>0.03</v>
      </c>
    </row>
    <row r="2040" spans="1:10" ht="15" customHeight="1">
      <c r="A2040" s="153" t="s">
        <v>1379</v>
      </c>
      <c r="B2040" s="153" t="s">
        <v>2005</v>
      </c>
      <c r="C2040" s="153" t="s">
        <v>177</v>
      </c>
      <c r="D2040" s="153" t="s">
        <v>2006</v>
      </c>
      <c r="E2040" s="275" t="s">
        <v>1482</v>
      </c>
      <c r="F2040" s="275"/>
      <c r="G2040" s="153" t="s">
        <v>185</v>
      </c>
      <c r="H2040" s="154">
        <v>1.0999999999999999E-2</v>
      </c>
      <c r="I2040" s="155">
        <v>87.08</v>
      </c>
      <c r="J2040" s="155">
        <v>0.95</v>
      </c>
    </row>
    <row r="2041" spans="1:10">
      <c r="A2041" s="156"/>
      <c r="B2041" s="156"/>
      <c r="C2041" s="156"/>
      <c r="D2041" s="156"/>
      <c r="E2041" s="156" t="s">
        <v>1399</v>
      </c>
      <c r="F2041" s="157">
        <v>1.35</v>
      </c>
      <c r="G2041" s="156" t="s">
        <v>1400</v>
      </c>
      <c r="H2041" s="157">
        <v>0</v>
      </c>
      <c r="I2041" s="156" t="s">
        <v>1401</v>
      </c>
      <c r="J2041" s="157">
        <v>1.35</v>
      </c>
    </row>
    <row r="2042" spans="1:10" ht="30" customHeight="1">
      <c r="A2042" s="156"/>
      <c r="B2042" s="156"/>
      <c r="C2042" s="156"/>
      <c r="D2042" s="156"/>
      <c r="E2042" s="156" t="s">
        <v>1402</v>
      </c>
      <c r="F2042" s="157">
        <v>1.5</v>
      </c>
      <c r="G2042" s="156"/>
      <c r="H2042" s="276" t="s">
        <v>1403</v>
      </c>
      <c r="I2042" s="276"/>
      <c r="J2042" s="157">
        <v>7.22</v>
      </c>
    </row>
    <row r="2043" spans="1:10" ht="15.75">
      <c r="A2043" s="144"/>
      <c r="B2043" s="144"/>
      <c r="C2043" s="144"/>
      <c r="D2043" s="144"/>
      <c r="E2043" s="144"/>
      <c r="F2043" s="144"/>
      <c r="G2043" s="144" t="s">
        <v>1404</v>
      </c>
      <c r="H2043" s="158">
        <v>8</v>
      </c>
      <c r="I2043" s="144" t="s">
        <v>1405</v>
      </c>
      <c r="J2043" s="159">
        <v>57.76</v>
      </c>
    </row>
    <row r="2044" spans="1:10" ht="15.75">
      <c r="A2044" s="147"/>
      <c r="B2044" s="147"/>
      <c r="C2044" s="147"/>
      <c r="D2044" s="147"/>
      <c r="E2044" s="147"/>
      <c r="F2044" s="147"/>
      <c r="G2044" s="147"/>
      <c r="H2044" s="147"/>
      <c r="I2044" s="147"/>
      <c r="J2044" s="147"/>
    </row>
    <row r="2045" spans="1:10" ht="15.75" customHeight="1">
      <c r="A2045" s="144" t="s">
        <v>546</v>
      </c>
      <c r="B2045" s="144" t="s">
        <v>165</v>
      </c>
      <c r="C2045" s="144" t="s">
        <v>1367</v>
      </c>
      <c r="D2045" s="144" t="s">
        <v>1368</v>
      </c>
      <c r="E2045" s="271" t="s">
        <v>1369</v>
      </c>
      <c r="F2045" s="271"/>
      <c r="G2045" s="144" t="s">
        <v>1370</v>
      </c>
      <c r="H2045" s="144" t="s">
        <v>1371</v>
      </c>
      <c r="I2045" s="144" t="s">
        <v>1372</v>
      </c>
      <c r="J2045" s="144" t="s">
        <v>1373</v>
      </c>
    </row>
    <row r="2046" spans="1:10" ht="47.25" customHeight="1">
      <c r="A2046" s="147" t="s">
        <v>1374</v>
      </c>
      <c r="B2046" s="147" t="s">
        <v>545</v>
      </c>
      <c r="C2046" s="147" t="s">
        <v>177</v>
      </c>
      <c r="D2046" s="147" t="s">
        <v>547</v>
      </c>
      <c r="E2046" s="273" t="s">
        <v>1473</v>
      </c>
      <c r="F2046" s="273"/>
      <c r="G2046" s="147" t="s">
        <v>185</v>
      </c>
      <c r="H2046" s="148">
        <v>1</v>
      </c>
      <c r="I2046" s="149">
        <v>8.66</v>
      </c>
      <c r="J2046" s="149">
        <v>8.66</v>
      </c>
    </row>
    <row r="2047" spans="1:10" ht="45" customHeight="1">
      <c r="A2047" s="150" t="s">
        <v>1376</v>
      </c>
      <c r="B2047" s="150" t="s">
        <v>1987</v>
      </c>
      <c r="C2047" s="150" t="s">
        <v>177</v>
      </c>
      <c r="D2047" s="150" t="s">
        <v>1988</v>
      </c>
      <c r="E2047" s="274" t="s">
        <v>1375</v>
      </c>
      <c r="F2047" s="274"/>
      <c r="G2047" s="150" t="s">
        <v>180</v>
      </c>
      <c r="H2047" s="151">
        <v>5.8999999999999997E-2</v>
      </c>
      <c r="I2047" s="152">
        <v>16.45</v>
      </c>
      <c r="J2047" s="152">
        <v>0.97</v>
      </c>
    </row>
    <row r="2048" spans="1:10" ht="45" customHeight="1">
      <c r="A2048" s="150" t="s">
        <v>1376</v>
      </c>
      <c r="B2048" s="150" t="s">
        <v>1922</v>
      </c>
      <c r="C2048" s="150" t="s">
        <v>177</v>
      </c>
      <c r="D2048" s="150" t="s">
        <v>1923</v>
      </c>
      <c r="E2048" s="274" t="s">
        <v>1375</v>
      </c>
      <c r="F2048" s="274"/>
      <c r="G2048" s="150" t="s">
        <v>180</v>
      </c>
      <c r="H2048" s="151">
        <v>5.8999999999999997E-2</v>
      </c>
      <c r="I2048" s="152">
        <v>19.88</v>
      </c>
      <c r="J2048" s="152">
        <v>1.17</v>
      </c>
    </row>
    <row r="2049" spans="1:10" ht="15" customHeight="1">
      <c r="A2049" s="153" t="s">
        <v>1379</v>
      </c>
      <c r="B2049" s="153" t="s">
        <v>2009</v>
      </c>
      <c r="C2049" s="153" t="s">
        <v>177</v>
      </c>
      <c r="D2049" s="153" t="s">
        <v>2010</v>
      </c>
      <c r="E2049" s="275" t="s">
        <v>1482</v>
      </c>
      <c r="F2049" s="275"/>
      <c r="G2049" s="153" t="s">
        <v>185</v>
      </c>
      <c r="H2049" s="154">
        <v>1.2E-2</v>
      </c>
      <c r="I2049" s="155">
        <v>76.86</v>
      </c>
      <c r="J2049" s="155">
        <v>0.92</v>
      </c>
    </row>
    <row r="2050" spans="1:10" ht="30" customHeight="1">
      <c r="A2050" s="153" t="s">
        <v>1379</v>
      </c>
      <c r="B2050" s="153" t="s">
        <v>2011</v>
      </c>
      <c r="C2050" s="153" t="s">
        <v>177</v>
      </c>
      <c r="D2050" s="153" t="s">
        <v>2012</v>
      </c>
      <c r="E2050" s="275" t="s">
        <v>1482</v>
      </c>
      <c r="F2050" s="275"/>
      <c r="G2050" s="153" t="s">
        <v>185</v>
      </c>
      <c r="H2050" s="154">
        <v>1</v>
      </c>
      <c r="I2050" s="155">
        <v>4.3499999999999996</v>
      </c>
      <c r="J2050" s="155">
        <v>4.3499999999999996</v>
      </c>
    </row>
    <row r="2051" spans="1:10" ht="15" customHeight="1">
      <c r="A2051" s="153" t="s">
        <v>1379</v>
      </c>
      <c r="B2051" s="153" t="s">
        <v>1989</v>
      </c>
      <c r="C2051" s="153" t="s">
        <v>177</v>
      </c>
      <c r="D2051" s="153" t="s">
        <v>1990</v>
      </c>
      <c r="E2051" s="275" t="s">
        <v>1482</v>
      </c>
      <c r="F2051" s="275"/>
      <c r="G2051" s="153" t="s">
        <v>185</v>
      </c>
      <c r="H2051" s="154">
        <v>0.02</v>
      </c>
      <c r="I2051" s="155">
        <v>2.3199999999999998</v>
      </c>
      <c r="J2051" s="155">
        <v>0.04</v>
      </c>
    </row>
    <row r="2052" spans="1:10" ht="15" customHeight="1">
      <c r="A2052" s="153" t="s">
        <v>1379</v>
      </c>
      <c r="B2052" s="153" t="s">
        <v>2005</v>
      </c>
      <c r="C2052" s="153" t="s">
        <v>177</v>
      </c>
      <c r="D2052" s="153" t="s">
        <v>2006</v>
      </c>
      <c r="E2052" s="275" t="s">
        <v>1482</v>
      </c>
      <c r="F2052" s="275"/>
      <c r="G2052" s="153" t="s">
        <v>185</v>
      </c>
      <c r="H2052" s="154">
        <v>1.4E-2</v>
      </c>
      <c r="I2052" s="155">
        <v>87.08</v>
      </c>
      <c r="J2052" s="155">
        <v>1.21</v>
      </c>
    </row>
    <row r="2053" spans="1:10">
      <c r="A2053" s="156"/>
      <c r="B2053" s="156"/>
      <c r="C2053" s="156"/>
      <c r="D2053" s="156"/>
      <c r="E2053" s="156" t="s">
        <v>1399</v>
      </c>
      <c r="F2053" s="157">
        <v>1.62</v>
      </c>
      <c r="G2053" s="156" t="s">
        <v>1400</v>
      </c>
      <c r="H2053" s="157">
        <v>0</v>
      </c>
      <c r="I2053" s="156" t="s">
        <v>1401</v>
      </c>
      <c r="J2053" s="157">
        <v>1.62</v>
      </c>
    </row>
    <row r="2054" spans="1:10" ht="30" customHeight="1">
      <c r="A2054" s="156"/>
      <c r="B2054" s="156"/>
      <c r="C2054" s="156"/>
      <c r="D2054" s="156"/>
      <c r="E2054" s="156" t="s">
        <v>1402</v>
      </c>
      <c r="F2054" s="157">
        <v>2.2799999999999998</v>
      </c>
      <c r="G2054" s="156"/>
      <c r="H2054" s="276" t="s">
        <v>1403</v>
      </c>
      <c r="I2054" s="276"/>
      <c r="J2054" s="157">
        <v>10.94</v>
      </c>
    </row>
    <row r="2055" spans="1:10" ht="15.75">
      <c r="A2055" s="144"/>
      <c r="B2055" s="144"/>
      <c r="C2055" s="144"/>
      <c r="D2055" s="144"/>
      <c r="E2055" s="144"/>
      <c r="F2055" s="144"/>
      <c r="G2055" s="144" t="s">
        <v>1404</v>
      </c>
      <c r="H2055" s="158">
        <v>2</v>
      </c>
      <c r="I2055" s="144" t="s">
        <v>1405</v>
      </c>
      <c r="J2055" s="159">
        <v>21.88</v>
      </c>
    </row>
    <row r="2056" spans="1:10" ht="15.75">
      <c r="A2056" s="147"/>
      <c r="B2056" s="147"/>
      <c r="C2056" s="147"/>
      <c r="D2056" s="147"/>
      <c r="E2056" s="147"/>
      <c r="F2056" s="147"/>
      <c r="G2056" s="147"/>
      <c r="H2056" s="147"/>
      <c r="I2056" s="147"/>
      <c r="J2056" s="147"/>
    </row>
    <row r="2057" spans="1:10" ht="15.75" customHeight="1">
      <c r="A2057" s="144" t="s">
        <v>549</v>
      </c>
      <c r="B2057" s="144" t="s">
        <v>165</v>
      </c>
      <c r="C2057" s="144" t="s">
        <v>1367</v>
      </c>
      <c r="D2057" s="144" t="s">
        <v>1368</v>
      </c>
      <c r="E2057" s="271" t="s">
        <v>1369</v>
      </c>
      <c r="F2057" s="271"/>
      <c r="G2057" s="144" t="s">
        <v>1370</v>
      </c>
      <c r="H2057" s="144" t="s">
        <v>1371</v>
      </c>
      <c r="I2057" s="144" t="s">
        <v>1372</v>
      </c>
      <c r="J2057" s="144" t="s">
        <v>1373</v>
      </c>
    </row>
    <row r="2058" spans="1:10" ht="47.25" customHeight="1">
      <c r="A2058" s="147" t="s">
        <v>1374</v>
      </c>
      <c r="B2058" s="147" t="s">
        <v>548</v>
      </c>
      <c r="C2058" s="147" t="s">
        <v>177</v>
      </c>
      <c r="D2058" s="147" t="s">
        <v>550</v>
      </c>
      <c r="E2058" s="273" t="s">
        <v>1473</v>
      </c>
      <c r="F2058" s="273"/>
      <c r="G2058" s="147" t="s">
        <v>185</v>
      </c>
      <c r="H2058" s="148">
        <v>1</v>
      </c>
      <c r="I2058" s="149">
        <v>11.49</v>
      </c>
      <c r="J2058" s="149">
        <v>11.49</v>
      </c>
    </row>
    <row r="2059" spans="1:10" ht="45" customHeight="1">
      <c r="A2059" s="150" t="s">
        <v>1376</v>
      </c>
      <c r="B2059" s="150" t="s">
        <v>1987</v>
      </c>
      <c r="C2059" s="150" t="s">
        <v>177</v>
      </c>
      <c r="D2059" s="150" t="s">
        <v>1988</v>
      </c>
      <c r="E2059" s="274" t="s">
        <v>1375</v>
      </c>
      <c r="F2059" s="274"/>
      <c r="G2059" s="150" t="s">
        <v>180</v>
      </c>
      <c r="H2059" s="151">
        <v>7.1999999999999995E-2</v>
      </c>
      <c r="I2059" s="152">
        <v>16.45</v>
      </c>
      <c r="J2059" s="152">
        <v>1.18</v>
      </c>
    </row>
    <row r="2060" spans="1:10" ht="45" customHeight="1">
      <c r="A2060" s="150" t="s">
        <v>1376</v>
      </c>
      <c r="B2060" s="150" t="s">
        <v>1922</v>
      </c>
      <c r="C2060" s="150" t="s">
        <v>177</v>
      </c>
      <c r="D2060" s="150" t="s">
        <v>1923</v>
      </c>
      <c r="E2060" s="274" t="s">
        <v>1375</v>
      </c>
      <c r="F2060" s="274"/>
      <c r="G2060" s="150" t="s">
        <v>180</v>
      </c>
      <c r="H2060" s="151">
        <v>7.1999999999999995E-2</v>
      </c>
      <c r="I2060" s="152">
        <v>19.88</v>
      </c>
      <c r="J2060" s="152">
        <v>1.43</v>
      </c>
    </row>
    <row r="2061" spans="1:10" ht="30" customHeight="1">
      <c r="A2061" s="153" t="s">
        <v>1379</v>
      </c>
      <c r="B2061" s="153" t="s">
        <v>2013</v>
      </c>
      <c r="C2061" s="153" t="s">
        <v>177</v>
      </c>
      <c r="D2061" s="153" t="s">
        <v>2014</v>
      </c>
      <c r="E2061" s="275" t="s">
        <v>1482</v>
      </c>
      <c r="F2061" s="275"/>
      <c r="G2061" s="153" t="s">
        <v>185</v>
      </c>
      <c r="H2061" s="154">
        <v>1</v>
      </c>
      <c r="I2061" s="155">
        <v>5.54</v>
      </c>
      <c r="J2061" s="155">
        <v>5.54</v>
      </c>
    </row>
    <row r="2062" spans="1:10" ht="15" customHeight="1">
      <c r="A2062" s="153" t="s">
        <v>1379</v>
      </c>
      <c r="B2062" s="153" t="s">
        <v>2009</v>
      </c>
      <c r="C2062" s="153" t="s">
        <v>177</v>
      </c>
      <c r="D2062" s="153" t="s">
        <v>2010</v>
      </c>
      <c r="E2062" s="275" t="s">
        <v>1482</v>
      </c>
      <c r="F2062" s="275"/>
      <c r="G2062" s="153" t="s">
        <v>185</v>
      </c>
      <c r="H2062" s="154">
        <v>1.7999999999999999E-2</v>
      </c>
      <c r="I2062" s="155">
        <v>76.86</v>
      </c>
      <c r="J2062" s="155">
        <v>1.38</v>
      </c>
    </row>
    <row r="2063" spans="1:10" ht="15" customHeight="1">
      <c r="A2063" s="153" t="s">
        <v>1379</v>
      </c>
      <c r="B2063" s="153" t="s">
        <v>1989</v>
      </c>
      <c r="C2063" s="153" t="s">
        <v>177</v>
      </c>
      <c r="D2063" s="153" t="s">
        <v>1990</v>
      </c>
      <c r="E2063" s="275" t="s">
        <v>1482</v>
      </c>
      <c r="F2063" s="275"/>
      <c r="G2063" s="153" t="s">
        <v>185</v>
      </c>
      <c r="H2063" s="154">
        <v>2.4E-2</v>
      </c>
      <c r="I2063" s="155">
        <v>2.3199999999999998</v>
      </c>
      <c r="J2063" s="155">
        <v>0.05</v>
      </c>
    </row>
    <row r="2064" spans="1:10" ht="15" customHeight="1">
      <c r="A2064" s="153" t="s">
        <v>1379</v>
      </c>
      <c r="B2064" s="153" t="s">
        <v>2005</v>
      </c>
      <c r="C2064" s="153" t="s">
        <v>177</v>
      </c>
      <c r="D2064" s="153" t="s">
        <v>2006</v>
      </c>
      <c r="E2064" s="275" t="s">
        <v>1482</v>
      </c>
      <c r="F2064" s="275"/>
      <c r="G2064" s="153" t="s">
        <v>185</v>
      </c>
      <c r="H2064" s="154">
        <v>2.1999999999999999E-2</v>
      </c>
      <c r="I2064" s="155">
        <v>87.08</v>
      </c>
      <c r="J2064" s="155">
        <v>1.91</v>
      </c>
    </row>
    <row r="2065" spans="1:10">
      <c r="A2065" s="156"/>
      <c r="B2065" s="156"/>
      <c r="C2065" s="156"/>
      <c r="D2065" s="156"/>
      <c r="E2065" s="156" t="s">
        <v>1399</v>
      </c>
      <c r="F2065" s="157">
        <v>1.98</v>
      </c>
      <c r="G2065" s="156" t="s">
        <v>1400</v>
      </c>
      <c r="H2065" s="157">
        <v>0</v>
      </c>
      <c r="I2065" s="156" t="s">
        <v>1401</v>
      </c>
      <c r="J2065" s="157">
        <v>1.98</v>
      </c>
    </row>
    <row r="2066" spans="1:10" ht="30" customHeight="1">
      <c r="A2066" s="156"/>
      <c r="B2066" s="156"/>
      <c r="C2066" s="156"/>
      <c r="D2066" s="156"/>
      <c r="E2066" s="156" t="s">
        <v>1402</v>
      </c>
      <c r="F2066" s="157">
        <v>3.02</v>
      </c>
      <c r="G2066" s="156"/>
      <c r="H2066" s="276" t="s">
        <v>1403</v>
      </c>
      <c r="I2066" s="276"/>
      <c r="J2066" s="157">
        <v>14.51</v>
      </c>
    </row>
    <row r="2067" spans="1:10" ht="15.75">
      <c r="A2067" s="144"/>
      <c r="B2067" s="144"/>
      <c r="C2067" s="144"/>
      <c r="D2067" s="144"/>
      <c r="E2067" s="144"/>
      <c r="F2067" s="144"/>
      <c r="G2067" s="144" t="s">
        <v>1404</v>
      </c>
      <c r="H2067" s="158">
        <v>48</v>
      </c>
      <c r="I2067" s="144" t="s">
        <v>1405</v>
      </c>
      <c r="J2067" s="159">
        <v>696.48</v>
      </c>
    </row>
    <row r="2068" spans="1:10" ht="15.75">
      <c r="A2068" s="147"/>
      <c r="B2068" s="147"/>
      <c r="C2068" s="147"/>
      <c r="D2068" s="147"/>
      <c r="E2068" s="147"/>
      <c r="F2068" s="147"/>
      <c r="G2068" s="147"/>
      <c r="H2068" s="147"/>
      <c r="I2068" s="147"/>
      <c r="J2068" s="147"/>
    </row>
    <row r="2069" spans="1:10" ht="15.75" customHeight="1">
      <c r="A2069" s="144" t="s">
        <v>552</v>
      </c>
      <c r="B2069" s="144" t="s">
        <v>165</v>
      </c>
      <c r="C2069" s="144" t="s">
        <v>1367</v>
      </c>
      <c r="D2069" s="144" t="s">
        <v>1368</v>
      </c>
      <c r="E2069" s="271" t="s">
        <v>1369</v>
      </c>
      <c r="F2069" s="271"/>
      <c r="G2069" s="144" t="s">
        <v>1370</v>
      </c>
      <c r="H2069" s="144" t="s">
        <v>1371</v>
      </c>
      <c r="I2069" s="144" t="s">
        <v>1372</v>
      </c>
      <c r="J2069" s="144" t="s">
        <v>1373</v>
      </c>
    </row>
    <row r="2070" spans="1:10" ht="31.5" customHeight="1">
      <c r="A2070" s="147" t="s">
        <v>1374</v>
      </c>
      <c r="B2070" s="147" t="s">
        <v>551</v>
      </c>
      <c r="C2070" s="147" t="s">
        <v>177</v>
      </c>
      <c r="D2070" s="147" t="s">
        <v>553</v>
      </c>
      <c r="E2070" s="273" t="s">
        <v>1473</v>
      </c>
      <c r="F2070" s="273"/>
      <c r="G2070" s="147" t="s">
        <v>185</v>
      </c>
      <c r="H2070" s="148">
        <v>1</v>
      </c>
      <c r="I2070" s="149">
        <v>83.71</v>
      </c>
      <c r="J2070" s="149">
        <v>83.71</v>
      </c>
    </row>
    <row r="2071" spans="1:10" ht="45" customHeight="1">
      <c r="A2071" s="150" t="s">
        <v>1376</v>
      </c>
      <c r="B2071" s="150" t="s">
        <v>1987</v>
      </c>
      <c r="C2071" s="150" t="s">
        <v>177</v>
      </c>
      <c r="D2071" s="150" t="s">
        <v>1988</v>
      </c>
      <c r="E2071" s="274" t="s">
        <v>1375</v>
      </c>
      <c r="F2071" s="274"/>
      <c r="G2071" s="150" t="s">
        <v>180</v>
      </c>
      <c r="H2071" s="151">
        <v>0.22120000000000001</v>
      </c>
      <c r="I2071" s="152">
        <v>16.45</v>
      </c>
      <c r="J2071" s="152">
        <v>3.63</v>
      </c>
    </row>
    <row r="2072" spans="1:10" ht="45" customHeight="1">
      <c r="A2072" s="150" t="s">
        <v>1376</v>
      </c>
      <c r="B2072" s="150" t="s">
        <v>1922</v>
      </c>
      <c r="C2072" s="150" t="s">
        <v>177</v>
      </c>
      <c r="D2072" s="150" t="s">
        <v>1923</v>
      </c>
      <c r="E2072" s="274" t="s">
        <v>1375</v>
      </c>
      <c r="F2072" s="274"/>
      <c r="G2072" s="150" t="s">
        <v>180</v>
      </c>
      <c r="H2072" s="151">
        <v>0.22120000000000001</v>
      </c>
      <c r="I2072" s="152">
        <v>19.88</v>
      </c>
      <c r="J2072" s="152">
        <v>4.3899999999999997</v>
      </c>
    </row>
    <row r="2073" spans="1:10" ht="15" customHeight="1">
      <c r="A2073" s="153" t="s">
        <v>1379</v>
      </c>
      <c r="B2073" s="153" t="s">
        <v>2015</v>
      </c>
      <c r="C2073" s="153" t="s">
        <v>177</v>
      </c>
      <c r="D2073" s="153" t="s">
        <v>2016</v>
      </c>
      <c r="E2073" s="275" t="s">
        <v>1482</v>
      </c>
      <c r="F2073" s="275"/>
      <c r="G2073" s="153" t="s">
        <v>185</v>
      </c>
      <c r="H2073" s="154">
        <v>1.06E-2</v>
      </c>
      <c r="I2073" s="155">
        <v>18.25</v>
      </c>
      <c r="J2073" s="155">
        <v>0.19</v>
      </c>
    </row>
    <row r="2074" spans="1:10" ht="30" customHeight="1">
      <c r="A2074" s="153" t="s">
        <v>1379</v>
      </c>
      <c r="B2074" s="153" t="s">
        <v>2017</v>
      </c>
      <c r="C2074" s="153" t="s">
        <v>177</v>
      </c>
      <c r="D2074" s="153" t="s">
        <v>2018</v>
      </c>
      <c r="E2074" s="275" t="s">
        <v>1482</v>
      </c>
      <c r="F2074" s="275"/>
      <c r="G2074" s="153" t="s">
        <v>185</v>
      </c>
      <c r="H2074" s="154">
        <v>1</v>
      </c>
      <c r="I2074" s="155">
        <v>75.5</v>
      </c>
      <c r="J2074" s="155">
        <v>75.5</v>
      </c>
    </row>
    <row r="2075" spans="1:10">
      <c r="A2075" s="156"/>
      <c r="B2075" s="156"/>
      <c r="C2075" s="156"/>
      <c r="D2075" s="156"/>
      <c r="E2075" s="156" t="s">
        <v>1399</v>
      </c>
      <c r="F2075" s="157">
        <v>6.11</v>
      </c>
      <c r="G2075" s="156" t="s">
        <v>1400</v>
      </c>
      <c r="H2075" s="157">
        <v>0</v>
      </c>
      <c r="I2075" s="156" t="s">
        <v>1401</v>
      </c>
      <c r="J2075" s="157">
        <v>6.11</v>
      </c>
    </row>
    <row r="2076" spans="1:10" ht="30" customHeight="1">
      <c r="A2076" s="156"/>
      <c r="B2076" s="156"/>
      <c r="C2076" s="156"/>
      <c r="D2076" s="156"/>
      <c r="E2076" s="156" t="s">
        <v>1402</v>
      </c>
      <c r="F2076" s="157">
        <v>22.07</v>
      </c>
      <c r="G2076" s="156"/>
      <c r="H2076" s="276" t="s">
        <v>1403</v>
      </c>
      <c r="I2076" s="276"/>
      <c r="J2076" s="157">
        <v>105.78</v>
      </c>
    </row>
    <row r="2077" spans="1:10" ht="15.75">
      <c r="A2077" s="144"/>
      <c r="B2077" s="144"/>
      <c r="C2077" s="144"/>
      <c r="D2077" s="144"/>
      <c r="E2077" s="144"/>
      <c r="F2077" s="144"/>
      <c r="G2077" s="144" t="s">
        <v>1404</v>
      </c>
      <c r="H2077" s="158">
        <v>1</v>
      </c>
      <c r="I2077" s="144" t="s">
        <v>1405</v>
      </c>
      <c r="J2077" s="159">
        <v>105.78</v>
      </c>
    </row>
    <row r="2078" spans="1:10" ht="15.75">
      <c r="A2078" s="147"/>
      <c r="B2078" s="147"/>
      <c r="C2078" s="147"/>
      <c r="D2078" s="147"/>
      <c r="E2078" s="147"/>
      <c r="F2078" s="147"/>
      <c r="G2078" s="147"/>
      <c r="H2078" s="147"/>
      <c r="I2078" s="147"/>
      <c r="J2078" s="147"/>
    </row>
    <row r="2079" spans="1:10" ht="15.75" customHeight="1">
      <c r="A2079" s="144" t="s">
        <v>555</v>
      </c>
      <c r="B2079" s="144" t="s">
        <v>165</v>
      </c>
      <c r="C2079" s="144" t="s">
        <v>1367</v>
      </c>
      <c r="D2079" s="144" t="s">
        <v>1368</v>
      </c>
      <c r="E2079" s="271" t="s">
        <v>1369</v>
      </c>
      <c r="F2079" s="271"/>
      <c r="G2079" s="144" t="s">
        <v>1370</v>
      </c>
      <c r="H2079" s="144" t="s">
        <v>1371</v>
      </c>
      <c r="I2079" s="144" t="s">
        <v>1372</v>
      </c>
      <c r="J2079" s="144" t="s">
        <v>1373</v>
      </c>
    </row>
    <row r="2080" spans="1:10" ht="31.5" customHeight="1">
      <c r="A2080" s="147" t="s">
        <v>1374</v>
      </c>
      <c r="B2080" s="147" t="s">
        <v>554</v>
      </c>
      <c r="C2080" s="147" t="s">
        <v>177</v>
      </c>
      <c r="D2080" s="147" t="s">
        <v>556</v>
      </c>
      <c r="E2080" s="273" t="s">
        <v>1473</v>
      </c>
      <c r="F2080" s="273"/>
      <c r="G2080" s="147" t="s">
        <v>185</v>
      </c>
      <c r="H2080" s="148">
        <v>1</v>
      </c>
      <c r="I2080" s="149">
        <v>79.42</v>
      </c>
      <c r="J2080" s="149">
        <v>79.42</v>
      </c>
    </row>
    <row r="2081" spans="1:10" ht="45" customHeight="1">
      <c r="A2081" s="150" t="s">
        <v>1376</v>
      </c>
      <c r="B2081" s="150" t="s">
        <v>1987</v>
      </c>
      <c r="C2081" s="150" t="s">
        <v>177</v>
      </c>
      <c r="D2081" s="150" t="s">
        <v>1988</v>
      </c>
      <c r="E2081" s="274" t="s">
        <v>1375</v>
      </c>
      <c r="F2081" s="274"/>
      <c r="G2081" s="150" t="s">
        <v>180</v>
      </c>
      <c r="H2081" s="151">
        <v>0.22120000000000001</v>
      </c>
      <c r="I2081" s="152">
        <v>16.45</v>
      </c>
      <c r="J2081" s="152">
        <v>3.63</v>
      </c>
    </row>
    <row r="2082" spans="1:10" ht="45" customHeight="1">
      <c r="A2082" s="150" t="s">
        <v>1376</v>
      </c>
      <c r="B2082" s="150" t="s">
        <v>1922</v>
      </c>
      <c r="C2082" s="150" t="s">
        <v>177</v>
      </c>
      <c r="D2082" s="150" t="s">
        <v>1923</v>
      </c>
      <c r="E2082" s="274" t="s">
        <v>1375</v>
      </c>
      <c r="F2082" s="274"/>
      <c r="G2082" s="150" t="s">
        <v>180</v>
      </c>
      <c r="H2082" s="151">
        <v>0.22120000000000001</v>
      </c>
      <c r="I2082" s="152">
        <v>19.88</v>
      </c>
      <c r="J2082" s="152">
        <v>4.3899999999999997</v>
      </c>
    </row>
    <row r="2083" spans="1:10" ht="15" customHeight="1">
      <c r="A2083" s="153" t="s">
        <v>1379</v>
      </c>
      <c r="B2083" s="153" t="s">
        <v>2015</v>
      </c>
      <c r="C2083" s="153" t="s">
        <v>177</v>
      </c>
      <c r="D2083" s="153" t="s">
        <v>2016</v>
      </c>
      <c r="E2083" s="275" t="s">
        <v>1482</v>
      </c>
      <c r="F2083" s="275"/>
      <c r="G2083" s="153" t="s">
        <v>185</v>
      </c>
      <c r="H2083" s="154">
        <v>1.06E-2</v>
      </c>
      <c r="I2083" s="155">
        <v>18.25</v>
      </c>
      <c r="J2083" s="155">
        <v>0.19</v>
      </c>
    </row>
    <row r="2084" spans="1:10" ht="30" customHeight="1">
      <c r="A2084" s="153" t="s">
        <v>1379</v>
      </c>
      <c r="B2084" s="153" t="s">
        <v>2019</v>
      </c>
      <c r="C2084" s="153" t="s">
        <v>177</v>
      </c>
      <c r="D2084" s="153" t="s">
        <v>2020</v>
      </c>
      <c r="E2084" s="275" t="s">
        <v>1482</v>
      </c>
      <c r="F2084" s="275"/>
      <c r="G2084" s="153" t="s">
        <v>185</v>
      </c>
      <c r="H2084" s="154">
        <v>1</v>
      </c>
      <c r="I2084" s="155">
        <v>71.209999999999994</v>
      </c>
      <c r="J2084" s="155">
        <v>71.209999999999994</v>
      </c>
    </row>
    <row r="2085" spans="1:10">
      <c r="A2085" s="156"/>
      <c r="B2085" s="156"/>
      <c r="C2085" s="156"/>
      <c r="D2085" s="156"/>
      <c r="E2085" s="156" t="s">
        <v>1399</v>
      </c>
      <c r="F2085" s="157">
        <v>6.11</v>
      </c>
      <c r="G2085" s="156" t="s">
        <v>1400</v>
      </c>
      <c r="H2085" s="157">
        <v>0</v>
      </c>
      <c r="I2085" s="156" t="s">
        <v>1401</v>
      </c>
      <c r="J2085" s="157">
        <v>6.11</v>
      </c>
    </row>
    <row r="2086" spans="1:10" ht="30" customHeight="1">
      <c r="A2086" s="156"/>
      <c r="B2086" s="156"/>
      <c r="C2086" s="156"/>
      <c r="D2086" s="156"/>
      <c r="E2086" s="156" t="s">
        <v>1402</v>
      </c>
      <c r="F2086" s="157">
        <v>20.94</v>
      </c>
      <c r="G2086" s="156"/>
      <c r="H2086" s="276" t="s">
        <v>1403</v>
      </c>
      <c r="I2086" s="276"/>
      <c r="J2086" s="157">
        <v>100.36</v>
      </c>
    </row>
    <row r="2087" spans="1:10" ht="15.75">
      <c r="A2087" s="144"/>
      <c r="B2087" s="144"/>
      <c r="C2087" s="144"/>
      <c r="D2087" s="144"/>
      <c r="E2087" s="144"/>
      <c r="F2087" s="144"/>
      <c r="G2087" s="144" t="s">
        <v>1404</v>
      </c>
      <c r="H2087" s="158">
        <v>14</v>
      </c>
      <c r="I2087" s="144" t="s">
        <v>1405</v>
      </c>
      <c r="J2087" s="159">
        <v>1405.04</v>
      </c>
    </row>
    <row r="2088" spans="1:10" ht="15.75">
      <c r="A2088" s="147"/>
      <c r="B2088" s="147"/>
      <c r="C2088" s="147"/>
      <c r="D2088" s="147"/>
      <c r="E2088" s="147"/>
      <c r="F2088" s="147"/>
      <c r="G2088" s="147"/>
      <c r="H2088" s="147"/>
      <c r="I2088" s="147"/>
      <c r="J2088" s="147"/>
    </row>
    <row r="2089" spans="1:10" ht="15.75" customHeight="1">
      <c r="A2089" s="144" t="s">
        <v>558</v>
      </c>
      <c r="B2089" s="144" t="s">
        <v>165</v>
      </c>
      <c r="C2089" s="144" t="s">
        <v>1367</v>
      </c>
      <c r="D2089" s="144" t="s">
        <v>1368</v>
      </c>
      <c r="E2089" s="271" t="s">
        <v>1369</v>
      </c>
      <c r="F2089" s="271"/>
      <c r="G2089" s="144" t="s">
        <v>1370</v>
      </c>
      <c r="H2089" s="144" t="s">
        <v>1371</v>
      </c>
      <c r="I2089" s="144" t="s">
        <v>1372</v>
      </c>
      <c r="J2089" s="144" t="s">
        <v>1373</v>
      </c>
    </row>
    <row r="2090" spans="1:10" ht="31.5" customHeight="1">
      <c r="A2090" s="147" t="s">
        <v>1374</v>
      </c>
      <c r="B2090" s="147" t="s">
        <v>557</v>
      </c>
      <c r="C2090" s="147" t="s">
        <v>177</v>
      </c>
      <c r="D2090" s="147" t="s">
        <v>559</v>
      </c>
      <c r="E2090" s="273" t="s">
        <v>1473</v>
      </c>
      <c r="F2090" s="273"/>
      <c r="G2090" s="147" t="s">
        <v>185</v>
      </c>
      <c r="H2090" s="148">
        <v>1</v>
      </c>
      <c r="I2090" s="149">
        <v>8.5399999999999991</v>
      </c>
      <c r="J2090" s="149">
        <v>8.5399999999999991</v>
      </c>
    </row>
    <row r="2091" spans="1:10" ht="45" customHeight="1">
      <c r="A2091" s="150" t="s">
        <v>1376</v>
      </c>
      <c r="B2091" s="150" t="s">
        <v>1987</v>
      </c>
      <c r="C2091" s="150" t="s">
        <v>177</v>
      </c>
      <c r="D2091" s="150" t="s">
        <v>1988</v>
      </c>
      <c r="E2091" s="274" t="s">
        <v>1375</v>
      </c>
      <c r="F2091" s="274"/>
      <c r="G2091" s="150" t="s">
        <v>180</v>
      </c>
      <c r="H2091" s="151">
        <v>0.11899999999999999</v>
      </c>
      <c r="I2091" s="152">
        <v>16.45</v>
      </c>
      <c r="J2091" s="152">
        <v>1.95</v>
      </c>
    </row>
    <row r="2092" spans="1:10" ht="45" customHeight="1">
      <c r="A2092" s="150" t="s">
        <v>1376</v>
      </c>
      <c r="B2092" s="150" t="s">
        <v>1922</v>
      </c>
      <c r="C2092" s="150" t="s">
        <v>177</v>
      </c>
      <c r="D2092" s="150" t="s">
        <v>1923</v>
      </c>
      <c r="E2092" s="274" t="s">
        <v>1375</v>
      </c>
      <c r="F2092" s="274"/>
      <c r="G2092" s="150" t="s">
        <v>180</v>
      </c>
      <c r="H2092" s="151">
        <v>0.11899999999999999</v>
      </c>
      <c r="I2092" s="152">
        <v>19.88</v>
      </c>
      <c r="J2092" s="152">
        <v>2.36</v>
      </c>
    </row>
    <row r="2093" spans="1:10" ht="15" customHeight="1">
      <c r="A2093" s="153" t="s">
        <v>1379</v>
      </c>
      <c r="B2093" s="153" t="s">
        <v>2009</v>
      </c>
      <c r="C2093" s="153" t="s">
        <v>177</v>
      </c>
      <c r="D2093" s="153" t="s">
        <v>2010</v>
      </c>
      <c r="E2093" s="275" t="s">
        <v>1482</v>
      </c>
      <c r="F2093" s="275"/>
      <c r="G2093" s="153" t="s">
        <v>185</v>
      </c>
      <c r="H2093" s="154">
        <v>8.9999999999999993E-3</v>
      </c>
      <c r="I2093" s="155">
        <v>76.86</v>
      </c>
      <c r="J2093" s="155">
        <v>0.69</v>
      </c>
    </row>
    <row r="2094" spans="1:10" ht="30" customHeight="1">
      <c r="A2094" s="153" t="s">
        <v>1379</v>
      </c>
      <c r="B2094" s="153" t="s">
        <v>2021</v>
      </c>
      <c r="C2094" s="153" t="s">
        <v>177</v>
      </c>
      <c r="D2094" s="153" t="s">
        <v>2022</v>
      </c>
      <c r="E2094" s="275" t="s">
        <v>1482</v>
      </c>
      <c r="F2094" s="275"/>
      <c r="G2094" s="153" t="s">
        <v>185</v>
      </c>
      <c r="H2094" s="154">
        <v>1</v>
      </c>
      <c r="I2094" s="155">
        <v>2.46</v>
      </c>
      <c r="J2094" s="155">
        <v>2.46</v>
      </c>
    </row>
    <row r="2095" spans="1:10" ht="15" customHeight="1">
      <c r="A2095" s="153" t="s">
        <v>1379</v>
      </c>
      <c r="B2095" s="153" t="s">
        <v>1989</v>
      </c>
      <c r="C2095" s="153" t="s">
        <v>177</v>
      </c>
      <c r="D2095" s="153" t="s">
        <v>1990</v>
      </c>
      <c r="E2095" s="275" t="s">
        <v>1482</v>
      </c>
      <c r="F2095" s="275"/>
      <c r="G2095" s="153" t="s">
        <v>185</v>
      </c>
      <c r="H2095" s="154">
        <v>0.06</v>
      </c>
      <c r="I2095" s="155">
        <v>2.3199999999999998</v>
      </c>
      <c r="J2095" s="155">
        <v>0.13</v>
      </c>
    </row>
    <row r="2096" spans="1:10" ht="15" customHeight="1">
      <c r="A2096" s="153" t="s">
        <v>1379</v>
      </c>
      <c r="B2096" s="153" t="s">
        <v>2005</v>
      </c>
      <c r="C2096" s="153" t="s">
        <v>177</v>
      </c>
      <c r="D2096" s="153" t="s">
        <v>2006</v>
      </c>
      <c r="E2096" s="275" t="s">
        <v>1482</v>
      </c>
      <c r="F2096" s="275"/>
      <c r="G2096" s="153" t="s">
        <v>185</v>
      </c>
      <c r="H2096" s="154">
        <v>1.0999999999999999E-2</v>
      </c>
      <c r="I2096" s="155">
        <v>87.08</v>
      </c>
      <c r="J2096" s="155">
        <v>0.95</v>
      </c>
    </row>
    <row r="2097" spans="1:10">
      <c r="A2097" s="156"/>
      <c r="B2097" s="156"/>
      <c r="C2097" s="156"/>
      <c r="D2097" s="156"/>
      <c r="E2097" s="156" t="s">
        <v>1399</v>
      </c>
      <c r="F2097" s="157">
        <v>3.29</v>
      </c>
      <c r="G2097" s="156" t="s">
        <v>1400</v>
      </c>
      <c r="H2097" s="157">
        <v>0</v>
      </c>
      <c r="I2097" s="156" t="s">
        <v>1401</v>
      </c>
      <c r="J2097" s="157">
        <v>3.29</v>
      </c>
    </row>
    <row r="2098" spans="1:10" ht="30" customHeight="1">
      <c r="A2098" s="156"/>
      <c r="B2098" s="156"/>
      <c r="C2098" s="156"/>
      <c r="D2098" s="156"/>
      <c r="E2098" s="156" t="s">
        <v>1402</v>
      </c>
      <c r="F2098" s="157">
        <v>2.25</v>
      </c>
      <c r="G2098" s="156"/>
      <c r="H2098" s="276" t="s">
        <v>1403</v>
      </c>
      <c r="I2098" s="276"/>
      <c r="J2098" s="157">
        <v>10.79</v>
      </c>
    </row>
    <row r="2099" spans="1:10" ht="15.75">
      <c r="A2099" s="144"/>
      <c r="B2099" s="144"/>
      <c r="C2099" s="144"/>
      <c r="D2099" s="144"/>
      <c r="E2099" s="144"/>
      <c r="F2099" s="144"/>
      <c r="G2099" s="144" t="s">
        <v>1404</v>
      </c>
      <c r="H2099" s="158">
        <v>5</v>
      </c>
      <c r="I2099" s="144" t="s">
        <v>1405</v>
      </c>
      <c r="J2099" s="159">
        <v>53.95</v>
      </c>
    </row>
    <row r="2100" spans="1:10" ht="15.75">
      <c r="A2100" s="147"/>
      <c r="B2100" s="147"/>
      <c r="C2100" s="147"/>
      <c r="D2100" s="147"/>
      <c r="E2100" s="147"/>
      <c r="F2100" s="147"/>
      <c r="G2100" s="147"/>
      <c r="H2100" s="147"/>
      <c r="I2100" s="147"/>
      <c r="J2100" s="147"/>
    </row>
    <row r="2101" spans="1:10" ht="15.75" customHeight="1">
      <c r="A2101" s="144" t="s">
        <v>561</v>
      </c>
      <c r="B2101" s="144" t="s">
        <v>165</v>
      </c>
      <c r="C2101" s="144" t="s">
        <v>1367</v>
      </c>
      <c r="D2101" s="144" t="s">
        <v>1368</v>
      </c>
      <c r="E2101" s="271" t="s">
        <v>1369</v>
      </c>
      <c r="F2101" s="271"/>
      <c r="G2101" s="144" t="s">
        <v>1370</v>
      </c>
      <c r="H2101" s="144" t="s">
        <v>1371</v>
      </c>
      <c r="I2101" s="144" t="s">
        <v>1372</v>
      </c>
      <c r="J2101" s="144" t="s">
        <v>1373</v>
      </c>
    </row>
    <row r="2102" spans="1:10" ht="31.5" customHeight="1">
      <c r="A2102" s="147" t="s">
        <v>1374</v>
      </c>
      <c r="B2102" s="147" t="s">
        <v>560</v>
      </c>
      <c r="C2102" s="147" t="s">
        <v>470</v>
      </c>
      <c r="D2102" s="147" t="s">
        <v>562</v>
      </c>
      <c r="E2102" s="273" t="s">
        <v>2023</v>
      </c>
      <c r="F2102" s="273"/>
      <c r="G2102" s="147" t="s">
        <v>563</v>
      </c>
      <c r="H2102" s="148">
        <v>1</v>
      </c>
      <c r="I2102" s="149">
        <v>5.24</v>
      </c>
      <c r="J2102" s="149">
        <v>5.24</v>
      </c>
    </row>
    <row r="2103" spans="1:10" ht="45" customHeight="1">
      <c r="A2103" s="150" t="s">
        <v>1376</v>
      </c>
      <c r="B2103" s="150" t="s">
        <v>2024</v>
      </c>
      <c r="C2103" s="150" t="s">
        <v>470</v>
      </c>
      <c r="D2103" s="150" t="s">
        <v>2025</v>
      </c>
      <c r="E2103" s="274" t="s">
        <v>1892</v>
      </c>
      <c r="F2103" s="274"/>
      <c r="G2103" s="150" t="s">
        <v>1893</v>
      </c>
      <c r="H2103" s="151">
        <v>0.09</v>
      </c>
      <c r="I2103" s="152">
        <v>3.61</v>
      </c>
      <c r="J2103" s="152">
        <v>0.32</v>
      </c>
    </row>
    <row r="2104" spans="1:10" ht="45" customHeight="1">
      <c r="A2104" s="150" t="s">
        <v>1376</v>
      </c>
      <c r="B2104" s="150" t="s">
        <v>1890</v>
      </c>
      <c r="C2104" s="150" t="s">
        <v>470</v>
      </c>
      <c r="D2104" s="150" t="s">
        <v>1891</v>
      </c>
      <c r="E2104" s="274" t="s">
        <v>1892</v>
      </c>
      <c r="F2104" s="274"/>
      <c r="G2104" s="150" t="s">
        <v>1893</v>
      </c>
      <c r="H2104" s="151">
        <v>0.09</v>
      </c>
      <c r="I2104" s="152">
        <v>3.69</v>
      </c>
      <c r="J2104" s="152">
        <v>0.33</v>
      </c>
    </row>
    <row r="2105" spans="1:10" ht="15" customHeight="1">
      <c r="A2105" s="153" t="s">
        <v>1379</v>
      </c>
      <c r="B2105" s="153" t="s">
        <v>2026</v>
      </c>
      <c r="C2105" s="153" t="s">
        <v>470</v>
      </c>
      <c r="D2105" s="153" t="s">
        <v>2027</v>
      </c>
      <c r="E2105" s="275" t="s">
        <v>1482</v>
      </c>
      <c r="F2105" s="275"/>
      <c r="G2105" s="153" t="s">
        <v>2028</v>
      </c>
      <c r="H2105" s="154">
        <v>6.0000000000000001E-3</v>
      </c>
      <c r="I2105" s="155">
        <v>71.41</v>
      </c>
      <c r="J2105" s="155">
        <v>0.42</v>
      </c>
    </row>
    <row r="2106" spans="1:10" ht="15" customHeight="1">
      <c r="A2106" s="153" t="s">
        <v>1379</v>
      </c>
      <c r="B2106" s="153" t="s">
        <v>2029</v>
      </c>
      <c r="C2106" s="153" t="s">
        <v>470</v>
      </c>
      <c r="D2106" s="153" t="s">
        <v>2030</v>
      </c>
      <c r="E2106" s="275" t="s">
        <v>1482</v>
      </c>
      <c r="F2106" s="275"/>
      <c r="G2106" s="153" t="s">
        <v>1745</v>
      </c>
      <c r="H2106" s="154">
        <v>0.01</v>
      </c>
      <c r="I2106" s="155">
        <v>68.78</v>
      </c>
      <c r="J2106" s="155">
        <v>0.68</v>
      </c>
    </row>
    <row r="2107" spans="1:10" ht="30" customHeight="1">
      <c r="A2107" s="153" t="s">
        <v>1379</v>
      </c>
      <c r="B2107" s="153" t="s">
        <v>2031</v>
      </c>
      <c r="C2107" s="153" t="s">
        <v>177</v>
      </c>
      <c r="D2107" s="153" t="s">
        <v>2032</v>
      </c>
      <c r="E2107" s="275" t="s">
        <v>1482</v>
      </c>
      <c r="F2107" s="275"/>
      <c r="G2107" s="153" t="s">
        <v>185</v>
      </c>
      <c r="H2107" s="154">
        <v>1</v>
      </c>
      <c r="I2107" s="155">
        <v>1.1299999999999999</v>
      </c>
      <c r="J2107" s="155">
        <v>1.1299999999999999</v>
      </c>
    </row>
    <row r="2108" spans="1:10" ht="15" customHeight="1">
      <c r="A2108" s="153" t="s">
        <v>1379</v>
      </c>
      <c r="B2108" s="153" t="s">
        <v>2033</v>
      </c>
      <c r="C2108" s="153" t="s">
        <v>177</v>
      </c>
      <c r="D2108" s="153" t="s">
        <v>2034</v>
      </c>
      <c r="E2108" s="275" t="s">
        <v>1398</v>
      </c>
      <c r="F2108" s="275"/>
      <c r="G2108" s="153" t="s">
        <v>180</v>
      </c>
      <c r="H2108" s="154">
        <v>0.09</v>
      </c>
      <c r="I2108" s="155">
        <v>15.33</v>
      </c>
      <c r="J2108" s="155">
        <v>1.37</v>
      </c>
    </row>
    <row r="2109" spans="1:10" ht="15" customHeight="1">
      <c r="A2109" s="153" t="s">
        <v>1379</v>
      </c>
      <c r="B2109" s="153" t="s">
        <v>1900</v>
      </c>
      <c r="C2109" s="153" t="s">
        <v>177</v>
      </c>
      <c r="D2109" s="153" t="s">
        <v>1901</v>
      </c>
      <c r="E2109" s="275" t="s">
        <v>1398</v>
      </c>
      <c r="F2109" s="275"/>
      <c r="G2109" s="153" t="s">
        <v>180</v>
      </c>
      <c r="H2109" s="154">
        <v>0.09</v>
      </c>
      <c r="I2109" s="155">
        <v>11.05</v>
      </c>
      <c r="J2109" s="155">
        <v>0.99</v>
      </c>
    </row>
    <row r="2110" spans="1:10">
      <c r="A2110" s="156"/>
      <c r="B2110" s="156"/>
      <c r="C2110" s="156"/>
      <c r="D2110" s="156"/>
      <c r="E2110" s="156" t="s">
        <v>1399</v>
      </c>
      <c r="F2110" s="157">
        <v>2.36</v>
      </c>
      <c r="G2110" s="156" t="s">
        <v>1400</v>
      </c>
      <c r="H2110" s="157">
        <v>0</v>
      </c>
      <c r="I2110" s="156" t="s">
        <v>1401</v>
      </c>
      <c r="J2110" s="157">
        <v>2.36</v>
      </c>
    </row>
    <row r="2111" spans="1:10" ht="30" customHeight="1">
      <c r="A2111" s="156"/>
      <c r="B2111" s="156"/>
      <c r="C2111" s="156"/>
      <c r="D2111" s="156"/>
      <c r="E2111" s="156" t="s">
        <v>1402</v>
      </c>
      <c r="F2111" s="157">
        <v>1.38</v>
      </c>
      <c r="G2111" s="156"/>
      <c r="H2111" s="276" t="s">
        <v>1403</v>
      </c>
      <c r="I2111" s="276"/>
      <c r="J2111" s="157">
        <v>6.62</v>
      </c>
    </row>
    <row r="2112" spans="1:10" ht="15.75">
      <c r="A2112" s="144"/>
      <c r="B2112" s="144"/>
      <c r="C2112" s="144"/>
      <c r="D2112" s="144"/>
      <c r="E2112" s="144"/>
      <c r="F2112" s="144"/>
      <c r="G2112" s="144" t="s">
        <v>1404</v>
      </c>
      <c r="H2112" s="158">
        <v>13</v>
      </c>
      <c r="I2112" s="144" t="s">
        <v>1405</v>
      </c>
      <c r="J2112" s="159">
        <v>86.06</v>
      </c>
    </row>
    <row r="2113" spans="1:10" ht="15.75">
      <c r="A2113" s="147"/>
      <c r="B2113" s="147"/>
      <c r="C2113" s="147"/>
      <c r="D2113" s="147"/>
      <c r="E2113" s="147"/>
      <c r="F2113" s="147"/>
      <c r="G2113" s="147"/>
      <c r="H2113" s="147"/>
      <c r="I2113" s="147"/>
      <c r="J2113" s="147"/>
    </row>
    <row r="2114" spans="1:10" ht="15.75" customHeight="1">
      <c r="A2114" s="144" t="s">
        <v>565</v>
      </c>
      <c r="B2114" s="144" t="s">
        <v>165</v>
      </c>
      <c r="C2114" s="144" t="s">
        <v>1367</v>
      </c>
      <c r="D2114" s="144" t="s">
        <v>1368</v>
      </c>
      <c r="E2114" s="271" t="s">
        <v>1369</v>
      </c>
      <c r="F2114" s="271"/>
      <c r="G2114" s="144" t="s">
        <v>1370</v>
      </c>
      <c r="H2114" s="144" t="s">
        <v>1371</v>
      </c>
      <c r="I2114" s="144" t="s">
        <v>1372</v>
      </c>
      <c r="J2114" s="144" t="s">
        <v>1373</v>
      </c>
    </row>
    <row r="2115" spans="1:10" ht="31.5" customHeight="1">
      <c r="A2115" s="147" t="s">
        <v>1374</v>
      </c>
      <c r="B2115" s="147" t="s">
        <v>564</v>
      </c>
      <c r="C2115" s="147" t="s">
        <v>470</v>
      </c>
      <c r="D2115" s="147" t="s">
        <v>566</v>
      </c>
      <c r="E2115" s="273" t="s">
        <v>2023</v>
      </c>
      <c r="F2115" s="273"/>
      <c r="G2115" s="147" t="s">
        <v>563</v>
      </c>
      <c r="H2115" s="148">
        <v>1</v>
      </c>
      <c r="I2115" s="149">
        <v>10.95</v>
      </c>
      <c r="J2115" s="149">
        <v>10.95</v>
      </c>
    </row>
    <row r="2116" spans="1:10" ht="45" customHeight="1">
      <c r="A2116" s="150" t="s">
        <v>1376</v>
      </c>
      <c r="B2116" s="150" t="s">
        <v>1890</v>
      </c>
      <c r="C2116" s="150" t="s">
        <v>470</v>
      </c>
      <c r="D2116" s="150" t="s">
        <v>1891</v>
      </c>
      <c r="E2116" s="274" t="s">
        <v>1892</v>
      </c>
      <c r="F2116" s="274"/>
      <c r="G2116" s="150" t="s">
        <v>1893</v>
      </c>
      <c r="H2116" s="151">
        <v>0.14000000000000001</v>
      </c>
      <c r="I2116" s="152">
        <v>3.69</v>
      </c>
      <c r="J2116" s="152">
        <v>0.51</v>
      </c>
    </row>
    <row r="2117" spans="1:10" ht="45" customHeight="1">
      <c r="A2117" s="150" t="s">
        <v>1376</v>
      </c>
      <c r="B2117" s="150" t="s">
        <v>2024</v>
      </c>
      <c r="C2117" s="150" t="s">
        <v>470</v>
      </c>
      <c r="D2117" s="150" t="s">
        <v>2025</v>
      </c>
      <c r="E2117" s="274" t="s">
        <v>1892</v>
      </c>
      <c r="F2117" s="274"/>
      <c r="G2117" s="150" t="s">
        <v>1893</v>
      </c>
      <c r="H2117" s="151">
        <v>0.14000000000000001</v>
      </c>
      <c r="I2117" s="152">
        <v>3.61</v>
      </c>
      <c r="J2117" s="152">
        <v>0.5</v>
      </c>
    </row>
    <row r="2118" spans="1:10" ht="15" customHeight="1">
      <c r="A2118" s="153" t="s">
        <v>1379</v>
      </c>
      <c r="B2118" s="153" t="s">
        <v>2026</v>
      </c>
      <c r="C2118" s="153" t="s">
        <v>470</v>
      </c>
      <c r="D2118" s="153" t="s">
        <v>2027</v>
      </c>
      <c r="E2118" s="275" t="s">
        <v>1482</v>
      </c>
      <c r="F2118" s="275"/>
      <c r="G2118" s="153" t="s">
        <v>2028</v>
      </c>
      <c r="H2118" s="154">
        <v>1.2E-2</v>
      </c>
      <c r="I2118" s="155">
        <v>71.41</v>
      </c>
      <c r="J2118" s="155">
        <v>0.85</v>
      </c>
    </row>
    <row r="2119" spans="1:10" ht="15" customHeight="1">
      <c r="A2119" s="153" t="s">
        <v>1379</v>
      </c>
      <c r="B2119" s="153" t="s">
        <v>2029</v>
      </c>
      <c r="C2119" s="153" t="s">
        <v>470</v>
      </c>
      <c r="D2119" s="153" t="s">
        <v>2030</v>
      </c>
      <c r="E2119" s="275" t="s">
        <v>1482</v>
      </c>
      <c r="F2119" s="275"/>
      <c r="G2119" s="153" t="s">
        <v>1745</v>
      </c>
      <c r="H2119" s="154">
        <v>0.02</v>
      </c>
      <c r="I2119" s="155">
        <v>68.78</v>
      </c>
      <c r="J2119" s="155">
        <v>1.37</v>
      </c>
    </row>
    <row r="2120" spans="1:10" ht="30" customHeight="1">
      <c r="A2120" s="153" t="s">
        <v>1379</v>
      </c>
      <c r="B2120" s="153" t="s">
        <v>2035</v>
      </c>
      <c r="C2120" s="153" t="s">
        <v>177</v>
      </c>
      <c r="D2120" s="153" t="s">
        <v>2036</v>
      </c>
      <c r="E2120" s="275" t="s">
        <v>1482</v>
      </c>
      <c r="F2120" s="275"/>
      <c r="G2120" s="153" t="s">
        <v>185</v>
      </c>
      <c r="H2120" s="154">
        <v>1</v>
      </c>
      <c r="I2120" s="155">
        <v>4.04</v>
      </c>
      <c r="J2120" s="155">
        <v>4.04</v>
      </c>
    </row>
    <row r="2121" spans="1:10" ht="15" customHeight="1">
      <c r="A2121" s="153" t="s">
        <v>1379</v>
      </c>
      <c r="B2121" s="153" t="s">
        <v>2033</v>
      </c>
      <c r="C2121" s="153" t="s">
        <v>177</v>
      </c>
      <c r="D2121" s="153" t="s">
        <v>2034</v>
      </c>
      <c r="E2121" s="275" t="s">
        <v>1398</v>
      </c>
      <c r="F2121" s="275"/>
      <c r="G2121" s="153" t="s">
        <v>180</v>
      </c>
      <c r="H2121" s="154">
        <v>0.14000000000000001</v>
      </c>
      <c r="I2121" s="155">
        <v>15.33</v>
      </c>
      <c r="J2121" s="155">
        <v>2.14</v>
      </c>
    </row>
    <row r="2122" spans="1:10" ht="15" customHeight="1">
      <c r="A2122" s="153" t="s">
        <v>1379</v>
      </c>
      <c r="B2122" s="153" t="s">
        <v>1900</v>
      </c>
      <c r="C2122" s="153" t="s">
        <v>177</v>
      </c>
      <c r="D2122" s="153" t="s">
        <v>1901</v>
      </c>
      <c r="E2122" s="275" t="s">
        <v>1398</v>
      </c>
      <c r="F2122" s="275"/>
      <c r="G2122" s="153" t="s">
        <v>180</v>
      </c>
      <c r="H2122" s="154">
        <v>0.14000000000000001</v>
      </c>
      <c r="I2122" s="155">
        <v>11.05</v>
      </c>
      <c r="J2122" s="155">
        <v>1.54</v>
      </c>
    </row>
    <row r="2123" spans="1:10">
      <c r="A2123" s="156"/>
      <c r="B2123" s="156"/>
      <c r="C2123" s="156"/>
      <c r="D2123" s="156"/>
      <c r="E2123" s="156" t="s">
        <v>1399</v>
      </c>
      <c r="F2123" s="157">
        <v>3.68</v>
      </c>
      <c r="G2123" s="156" t="s">
        <v>1400</v>
      </c>
      <c r="H2123" s="157">
        <v>0</v>
      </c>
      <c r="I2123" s="156" t="s">
        <v>1401</v>
      </c>
      <c r="J2123" s="157">
        <v>3.68</v>
      </c>
    </row>
    <row r="2124" spans="1:10" ht="30" customHeight="1">
      <c r="A2124" s="156"/>
      <c r="B2124" s="156"/>
      <c r="C2124" s="156"/>
      <c r="D2124" s="156"/>
      <c r="E2124" s="156" t="s">
        <v>1402</v>
      </c>
      <c r="F2124" s="157">
        <v>2.88</v>
      </c>
      <c r="G2124" s="156"/>
      <c r="H2124" s="276" t="s">
        <v>1403</v>
      </c>
      <c r="I2124" s="276"/>
      <c r="J2124" s="157">
        <v>13.83</v>
      </c>
    </row>
    <row r="2125" spans="1:10" ht="15.75">
      <c r="A2125" s="144"/>
      <c r="B2125" s="144"/>
      <c r="C2125" s="144"/>
      <c r="D2125" s="144"/>
      <c r="E2125" s="144"/>
      <c r="F2125" s="144"/>
      <c r="G2125" s="144" t="s">
        <v>1404</v>
      </c>
      <c r="H2125" s="158">
        <v>1</v>
      </c>
      <c r="I2125" s="144" t="s">
        <v>1405</v>
      </c>
      <c r="J2125" s="159">
        <v>13.83</v>
      </c>
    </row>
    <row r="2126" spans="1:10" ht="15.75">
      <c r="A2126" s="147"/>
      <c r="B2126" s="147"/>
      <c r="C2126" s="147"/>
      <c r="D2126" s="147"/>
      <c r="E2126" s="147"/>
      <c r="F2126" s="147"/>
      <c r="G2126" s="147"/>
      <c r="H2126" s="147"/>
      <c r="I2126" s="147"/>
      <c r="J2126" s="147"/>
    </row>
    <row r="2127" spans="1:10" ht="15.75" customHeight="1">
      <c r="A2127" s="144" t="s">
        <v>568</v>
      </c>
      <c r="B2127" s="144" t="s">
        <v>165</v>
      </c>
      <c r="C2127" s="144" t="s">
        <v>1367</v>
      </c>
      <c r="D2127" s="144" t="s">
        <v>1368</v>
      </c>
      <c r="E2127" s="271" t="s">
        <v>1369</v>
      </c>
      <c r="F2127" s="271"/>
      <c r="G2127" s="144" t="s">
        <v>1370</v>
      </c>
      <c r="H2127" s="144" t="s">
        <v>1371</v>
      </c>
      <c r="I2127" s="144" t="s">
        <v>1372</v>
      </c>
      <c r="J2127" s="144" t="s">
        <v>1373</v>
      </c>
    </row>
    <row r="2128" spans="1:10" ht="31.5" customHeight="1">
      <c r="A2128" s="147" t="s">
        <v>1374</v>
      </c>
      <c r="B2128" s="147" t="s">
        <v>567</v>
      </c>
      <c r="C2128" s="147" t="s">
        <v>470</v>
      </c>
      <c r="D2128" s="147" t="s">
        <v>569</v>
      </c>
      <c r="E2128" s="273" t="s">
        <v>2023</v>
      </c>
      <c r="F2128" s="273"/>
      <c r="G2128" s="147" t="s">
        <v>563</v>
      </c>
      <c r="H2128" s="148">
        <v>1</v>
      </c>
      <c r="I2128" s="149">
        <v>13.85</v>
      </c>
      <c r="J2128" s="149">
        <v>13.85</v>
      </c>
    </row>
    <row r="2129" spans="1:10" ht="45" customHeight="1">
      <c r="A2129" s="150" t="s">
        <v>1376</v>
      </c>
      <c r="B2129" s="150" t="s">
        <v>2024</v>
      </c>
      <c r="C2129" s="150" t="s">
        <v>470</v>
      </c>
      <c r="D2129" s="150" t="s">
        <v>2025</v>
      </c>
      <c r="E2129" s="274" t="s">
        <v>1892</v>
      </c>
      <c r="F2129" s="274"/>
      <c r="G2129" s="150" t="s">
        <v>1893</v>
      </c>
      <c r="H2129" s="151">
        <v>0.14000000000000001</v>
      </c>
      <c r="I2129" s="152">
        <v>3.61</v>
      </c>
      <c r="J2129" s="152">
        <v>0.5</v>
      </c>
    </row>
    <row r="2130" spans="1:10" ht="45" customHeight="1">
      <c r="A2130" s="150" t="s">
        <v>1376</v>
      </c>
      <c r="B2130" s="150" t="s">
        <v>1890</v>
      </c>
      <c r="C2130" s="150" t="s">
        <v>470</v>
      </c>
      <c r="D2130" s="150" t="s">
        <v>1891</v>
      </c>
      <c r="E2130" s="274" t="s">
        <v>1892</v>
      </c>
      <c r="F2130" s="274"/>
      <c r="G2130" s="150" t="s">
        <v>1893</v>
      </c>
      <c r="H2130" s="151">
        <v>0.14000000000000001</v>
      </c>
      <c r="I2130" s="152">
        <v>3.69</v>
      </c>
      <c r="J2130" s="152">
        <v>0.51</v>
      </c>
    </row>
    <row r="2131" spans="1:10" ht="15" customHeight="1">
      <c r="A2131" s="153" t="s">
        <v>1379</v>
      </c>
      <c r="B2131" s="153" t="s">
        <v>2026</v>
      </c>
      <c r="C2131" s="153" t="s">
        <v>470</v>
      </c>
      <c r="D2131" s="153" t="s">
        <v>2027</v>
      </c>
      <c r="E2131" s="275" t="s">
        <v>1482</v>
      </c>
      <c r="F2131" s="275"/>
      <c r="G2131" s="153" t="s">
        <v>2028</v>
      </c>
      <c r="H2131" s="154">
        <v>1.4E-2</v>
      </c>
      <c r="I2131" s="155">
        <v>71.41</v>
      </c>
      <c r="J2131" s="155">
        <v>0.99</v>
      </c>
    </row>
    <row r="2132" spans="1:10" ht="15" customHeight="1">
      <c r="A2132" s="153" t="s">
        <v>1379</v>
      </c>
      <c r="B2132" s="153" t="s">
        <v>2029</v>
      </c>
      <c r="C2132" s="153" t="s">
        <v>470</v>
      </c>
      <c r="D2132" s="153" t="s">
        <v>2030</v>
      </c>
      <c r="E2132" s="275" t="s">
        <v>1482</v>
      </c>
      <c r="F2132" s="275"/>
      <c r="G2132" s="153" t="s">
        <v>1745</v>
      </c>
      <c r="H2132" s="154">
        <v>0.02</v>
      </c>
      <c r="I2132" s="155">
        <v>68.78</v>
      </c>
      <c r="J2132" s="155">
        <v>1.37</v>
      </c>
    </row>
    <row r="2133" spans="1:10" ht="30" customHeight="1">
      <c r="A2133" s="153" t="s">
        <v>1379</v>
      </c>
      <c r="B2133" s="153" t="s">
        <v>2037</v>
      </c>
      <c r="C2133" s="153" t="s">
        <v>177</v>
      </c>
      <c r="D2133" s="153" t="s">
        <v>2038</v>
      </c>
      <c r="E2133" s="275" t="s">
        <v>1482</v>
      </c>
      <c r="F2133" s="275"/>
      <c r="G2133" s="153" t="s">
        <v>185</v>
      </c>
      <c r="H2133" s="154">
        <v>1</v>
      </c>
      <c r="I2133" s="155">
        <v>6.8</v>
      </c>
      <c r="J2133" s="155">
        <v>6.8</v>
      </c>
    </row>
    <row r="2134" spans="1:10" ht="15" customHeight="1">
      <c r="A2134" s="153" t="s">
        <v>1379</v>
      </c>
      <c r="B2134" s="153" t="s">
        <v>2033</v>
      </c>
      <c r="C2134" s="153" t="s">
        <v>177</v>
      </c>
      <c r="D2134" s="153" t="s">
        <v>2034</v>
      </c>
      <c r="E2134" s="275" t="s">
        <v>1398</v>
      </c>
      <c r="F2134" s="275"/>
      <c r="G2134" s="153" t="s">
        <v>180</v>
      </c>
      <c r="H2134" s="154">
        <v>0.14000000000000001</v>
      </c>
      <c r="I2134" s="155">
        <v>15.33</v>
      </c>
      <c r="J2134" s="155">
        <v>2.14</v>
      </c>
    </row>
    <row r="2135" spans="1:10" ht="15" customHeight="1">
      <c r="A2135" s="153" t="s">
        <v>1379</v>
      </c>
      <c r="B2135" s="153" t="s">
        <v>1900</v>
      </c>
      <c r="C2135" s="153" t="s">
        <v>177</v>
      </c>
      <c r="D2135" s="153" t="s">
        <v>1901</v>
      </c>
      <c r="E2135" s="275" t="s">
        <v>1398</v>
      </c>
      <c r="F2135" s="275"/>
      <c r="G2135" s="153" t="s">
        <v>180</v>
      </c>
      <c r="H2135" s="154">
        <v>0.14000000000000001</v>
      </c>
      <c r="I2135" s="155">
        <v>11.05</v>
      </c>
      <c r="J2135" s="155">
        <v>1.54</v>
      </c>
    </row>
    <row r="2136" spans="1:10">
      <c r="A2136" s="156"/>
      <c r="B2136" s="156"/>
      <c r="C2136" s="156"/>
      <c r="D2136" s="156"/>
      <c r="E2136" s="156" t="s">
        <v>1399</v>
      </c>
      <c r="F2136" s="157">
        <v>3.68</v>
      </c>
      <c r="G2136" s="156" t="s">
        <v>1400</v>
      </c>
      <c r="H2136" s="157">
        <v>0</v>
      </c>
      <c r="I2136" s="156" t="s">
        <v>1401</v>
      </c>
      <c r="J2136" s="157">
        <v>3.68</v>
      </c>
    </row>
    <row r="2137" spans="1:10" ht="30" customHeight="1">
      <c r="A2137" s="156"/>
      <c r="B2137" s="156"/>
      <c r="C2137" s="156"/>
      <c r="D2137" s="156"/>
      <c r="E2137" s="156" t="s">
        <v>1402</v>
      </c>
      <c r="F2137" s="157">
        <v>3.65</v>
      </c>
      <c r="G2137" s="156"/>
      <c r="H2137" s="276" t="s">
        <v>1403</v>
      </c>
      <c r="I2137" s="276"/>
      <c r="J2137" s="157">
        <v>17.5</v>
      </c>
    </row>
    <row r="2138" spans="1:10" ht="15.75">
      <c r="A2138" s="144"/>
      <c r="B2138" s="144"/>
      <c r="C2138" s="144"/>
      <c r="D2138" s="144"/>
      <c r="E2138" s="144"/>
      <c r="F2138" s="144"/>
      <c r="G2138" s="144" t="s">
        <v>1404</v>
      </c>
      <c r="H2138" s="158">
        <v>8</v>
      </c>
      <c r="I2138" s="144" t="s">
        <v>1405</v>
      </c>
      <c r="J2138" s="159">
        <v>140</v>
      </c>
    </row>
    <row r="2139" spans="1:10" ht="15.75">
      <c r="A2139" s="147"/>
      <c r="B2139" s="147"/>
      <c r="C2139" s="147"/>
      <c r="D2139" s="147"/>
      <c r="E2139" s="147"/>
      <c r="F2139" s="147"/>
      <c r="G2139" s="147"/>
      <c r="H2139" s="147"/>
      <c r="I2139" s="147"/>
      <c r="J2139" s="147"/>
    </row>
    <row r="2140" spans="1:10" ht="15.75" customHeight="1">
      <c r="A2140" s="144" t="s">
        <v>571</v>
      </c>
      <c r="B2140" s="144" t="s">
        <v>165</v>
      </c>
      <c r="C2140" s="144" t="s">
        <v>1367</v>
      </c>
      <c r="D2140" s="144" t="s">
        <v>1368</v>
      </c>
      <c r="E2140" s="271" t="s">
        <v>1369</v>
      </c>
      <c r="F2140" s="271"/>
      <c r="G2140" s="144" t="s">
        <v>1370</v>
      </c>
      <c r="H2140" s="144" t="s">
        <v>1371</v>
      </c>
      <c r="I2140" s="144" t="s">
        <v>1372</v>
      </c>
      <c r="J2140" s="144" t="s">
        <v>1373</v>
      </c>
    </row>
    <row r="2141" spans="1:10" ht="47.25" customHeight="1">
      <c r="A2141" s="147" t="s">
        <v>1374</v>
      </c>
      <c r="B2141" s="147" t="s">
        <v>570</v>
      </c>
      <c r="C2141" s="147" t="s">
        <v>177</v>
      </c>
      <c r="D2141" s="147" t="s">
        <v>572</v>
      </c>
      <c r="E2141" s="273" t="s">
        <v>1473</v>
      </c>
      <c r="F2141" s="273"/>
      <c r="G2141" s="147" t="s">
        <v>185</v>
      </c>
      <c r="H2141" s="148">
        <v>1</v>
      </c>
      <c r="I2141" s="149">
        <v>14.46</v>
      </c>
      <c r="J2141" s="149">
        <v>14.46</v>
      </c>
    </row>
    <row r="2142" spans="1:10" ht="45" customHeight="1">
      <c r="A2142" s="150" t="s">
        <v>1376</v>
      </c>
      <c r="B2142" s="150" t="s">
        <v>1987</v>
      </c>
      <c r="C2142" s="150" t="s">
        <v>177</v>
      </c>
      <c r="D2142" s="150" t="s">
        <v>1988</v>
      </c>
      <c r="E2142" s="274" t="s">
        <v>1375</v>
      </c>
      <c r="F2142" s="274"/>
      <c r="G2142" s="150" t="s">
        <v>180</v>
      </c>
      <c r="H2142" s="151">
        <v>4.4999999999999998E-2</v>
      </c>
      <c r="I2142" s="152">
        <v>16.45</v>
      </c>
      <c r="J2142" s="152">
        <v>0.74</v>
      </c>
    </row>
    <row r="2143" spans="1:10" ht="45" customHeight="1">
      <c r="A2143" s="150" t="s">
        <v>1376</v>
      </c>
      <c r="B2143" s="150" t="s">
        <v>1922</v>
      </c>
      <c r="C2143" s="150" t="s">
        <v>177</v>
      </c>
      <c r="D2143" s="150" t="s">
        <v>1923</v>
      </c>
      <c r="E2143" s="274" t="s">
        <v>1375</v>
      </c>
      <c r="F2143" s="274"/>
      <c r="G2143" s="150" t="s">
        <v>180</v>
      </c>
      <c r="H2143" s="151">
        <v>4.4999999999999998E-2</v>
      </c>
      <c r="I2143" s="152">
        <v>19.88</v>
      </c>
      <c r="J2143" s="152">
        <v>0.89</v>
      </c>
    </row>
    <row r="2144" spans="1:10" ht="15" customHeight="1">
      <c r="A2144" s="153" t="s">
        <v>1379</v>
      </c>
      <c r="B2144" s="153" t="s">
        <v>2039</v>
      </c>
      <c r="C2144" s="153" t="s">
        <v>177</v>
      </c>
      <c r="D2144" s="153" t="s">
        <v>2040</v>
      </c>
      <c r="E2144" s="275" t="s">
        <v>1482</v>
      </c>
      <c r="F2144" s="275"/>
      <c r="G2144" s="153" t="s">
        <v>185</v>
      </c>
      <c r="H2144" s="154">
        <v>1</v>
      </c>
      <c r="I2144" s="155">
        <v>3.03</v>
      </c>
      <c r="J2144" s="155">
        <v>3.03</v>
      </c>
    </row>
    <row r="2145" spans="1:10" ht="30" customHeight="1">
      <c r="A2145" s="153" t="s">
        <v>1379</v>
      </c>
      <c r="B2145" s="153" t="s">
        <v>2041</v>
      </c>
      <c r="C2145" s="153" t="s">
        <v>177</v>
      </c>
      <c r="D2145" s="153" t="s">
        <v>2042</v>
      </c>
      <c r="E2145" s="275" t="s">
        <v>1482</v>
      </c>
      <c r="F2145" s="275"/>
      <c r="G2145" s="153" t="s">
        <v>185</v>
      </c>
      <c r="H2145" s="154">
        <v>1</v>
      </c>
      <c r="I2145" s="155">
        <v>9.17</v>
      </c>
      <c r="J2145" s="155">
        <v>9.17</v>
      </c>
    </row>
    <row r="2146" spans="1:10" ht="30" customHeight="1">
      <c r="A2146" s="153" t="s">
        <v>1379</v>
      </c>
      <c r="B2146" s="153" t="s">
        <v>2043</v>
      </c>
      <c r="C2146" s="153" t="s">
        <v>177</v>
      </c>
      <c r="D2146" s="153" t="s">
        <v>2044</v>
      </c>
      <c r="E2146" s="275" t="s">
        <v>1482</v>
      </c>
      <c r="F2146" s="275"/>
      <c r="G2146" s="153" t="s">
        <v>185</v>
      </c>
      <c r="H2146" s="154">
        <v>0.02</v>
      </c>
      <c r="I2146" s="155">
        <v>31.72</v>
      </c>
      <c r="J2146" s="155">
        <v>0.63</v>
      </c>
    </row>
    <row r="2147" spans="1:10">
      <c r="A2147" s="156"/>
      <c r="B2147" s="156"/>
      <c r="C2147" s="156"/>
      <c r="D2147" s="156"/>
      <c r="E2147" s="156" t="s">
        <v>1399</v>
      </c>
      <c r="F2147" s="157">
        <v>1.23</v>
      </c>
      <c r="G2147" s="156" t="s">
        <v>1400</v>
      </c>
      <c r="H2147" s="157">
        <v>0</v>
      </c>
      <c r="I2147" s="156" t="s">
        <v>1401</v>
      </c>
      <c r="J2147" s="157">
        <v>1.23</v>
      </c>
    </row>
    <row r="2148" spans="1:10" ht="30" customHeight="1">
      <c r="A2148" s="156"/>
      <c r="B2148" s="156"/>
      <c r="C2148" s="156"/>
      <c r="D2148" s="156"/>
      <c r="E2148" s="156" t="s">
        <v>1402</v>
      </c>
      <c r="F2148" s="157">
        <v>3.81</v>
      </c>
      <c r="G2148" s="156"/>
      <c r="H2148" s="276" t="s">
        <v>1403</v>
      </c>
      <c r="I2148" s="276"/>
      <c r="J2148" s="157">
        <v>18.27</v>
      </c>
    </row>
    <row r="2149" spans="1:10" ht="15.75">
      <c r="A2149" s="144"/>
      <c r="B2149" s="144"/>
      <c r="C2149" s="144"/>
      <c r="D2149" s="144"/>
      <c r="E2149" s="144"/>
      <c r="F2149" s="144"/>
      <c r="G2149" s="144" t="s">
        <v>1404</v>
      </c>
      <c r="H2149" s="158">
        <v>1</v>
      </c>
      <c r="I2149" s="144" t="s">
        <v>1405</v>
      </c>
      <c r="J2149" s="159">
        <v>18.27</v>
      </c>
    </row>
    <row r="2150" spans="1:10" ht="15.75">
      <c r="A2150" s="147"/>
      <c r="B2150" s="147"/>
      <c r="C2150" s="147"/>
      <c r="D2150" s="147"/>
      <c r="E2150" s="147"/>
      <c r="F2150" s="147"/>
      <c r="G2150" s="147"/>
      <c r="H2150" s="147"/>
      <c r="I2150" s="147"/>
      <c r="J2150" s="147"/>
    </row>
    <row r="2151" spans="1:10" ht="15.75" customHeight="1">
      <c r="A2151" s="144" t="s">
        <v>574</v>
      </c>
      <c r="B2151" s="144" t="s">
        <v>165</v>
      </c>
      <c r="C2151" s="144" t="s">
        <v>1367</v>
      </c>
      <c r="D2151" s="144" t="s">
        <v>1368</v>
      </c>
      <c r="E2151" s="271" t="s">
        <v>1369</v>
      </c>
      <c r="F2151" s="271"/>
      <c r="G2151" s="144" t="s">
        <v>1370</v>
      </c>
      <c r="H2151" s="144" t="s">
        <v>1371</v>
      </c>
      <c r="I2151" s="144" t="s">
        <v>1372</v>
      </c>
      <c r="J2151" s="144" t="s">
        <v>1373</v>
      </c>
    </row>
    <row r="2152" spans="1:10" ht="31.5" customHeight="1">
      <c r="A2152" s="147" t="s">
        <v>1374</v>
      </c>
      <c r="B2152" s="147" t="s">
        <v>573</v>
      </c>
      <c r="C2152" s="147" t="s">
        <v>177</v>
      </c>
      <c r="D2152" s="147" t="s">
        <v>575</v>
      </c>
      <c r="E2152" s="273" t="s">
        <v>1473</v>
      </c>
      <c r="F2152" s="273"/>
      <c r="G2152" s="147" t="s">
        <v>185</v>
      </c>
      <c r="H2152" s="148">
        <v>1</v>
      </c>
      <c r="I2152" s="149">
        <v>997.23</v>
      </c>
      <c r="J2152" s="149">
        <v>997.23</v>
      </c>
    </row>
    <row r="2153" spans="1:10" ht="45" customHeight="1">
      <c r="A2153" s="150" t="s">
        <v>1376</v>
      </c>
      <c r="B2153" s="150" t="s">
        <v>1987</v>
      </c>
      <c r="C2153" s="150" t="s">
        <v>177</v>
      </c>
      <c r="D2153" s="150" t="s">
        <v>1988</v>
      </c>
      <c r="E2153" s="274" t="s">
        <v>1375</v>
      </c>
      <c r="F2153" s="274"/>
      <c r="G2153" s="150" t="s">
        <v>180</v>
      </c>
      <c r="H2153" s="151">
        <v>0.19750000000000001</v>
      </c>
      <c r="I2153" s="152">
        <v>16.45</v>
      </c>
      <c r="J2153" s="152">
        <v>3.24</v>
      </c>
    </row>
    <row r="2154" spans="1:10" ht="45" customHeight="1">
      <c r="A2154" s="150" t="s">
        <v>1376</v>
      </c>
      <c r="B2154" s="150" t="s">
        <v>1922</v>
      </c>
      <c r="C2154" s="150" t="s">
        <v>177</v>
      </c>
      <c r="D2154" s="150" t="s">
        <v>1923</v>
      </c>
      <c r="E2154" s="274" t="s">
        <v>1375</v>
      </c>
      <c r="F2154" s="274"/>
      <c r="G2154" s="150" t="s">
        <v>180</v>
      </c>
      <c r="H2154" s="151">
        <v>0.19750000000000001</v>
      </c>
      <c r="I2154" s="152">
        <v>19.88</v>
      </c>
      <c r="J2154" s="152">
        <v>3.92</v>
      </c>
    </row>
    <row r="2155" spans="1:10" ht="15" customHeight="1">
      <c r="A2155" s="153" t="s">
        <v>1379</v>
      </c>
      <c r="B2155" s="153" t="s">
        <v>2045</v>
      </c>
      <c r="C2155" s="153" t="s">
        <v>177</v>
      </c>
      <c r="D2155" s="153" t="s">
        <v>2046</v>
      </c>
      <c r="E2155" s="275" t="s">
        <v>1482</v>
      </c>
      <c r="F2155" s="275"/>
      <c r="G2155" s="153" t="s">
        <v>185</v>
      </c>
      <c r="H2155" s="154">
        <v>1</v>
      </c>
      <c r="I2155" s="155">
        <v>990.07</v>
      </c>
      <c r="J2155" s="155">
        <v>990.07</v>
      </c>
    </row>
    <row r="2156" spans="1:10">
      <c r="A2156" s="156"/>
      <c r="B2156" s="156"/>
      <c r="C2156" s="156"/>
      <c r="D2156" s="156"/>
      <c r="E2156" s="156" t="s">
        <v>1399</v>
      </c>
      <c r="F2156" s="157">
        <v>5.46</v>
      </c>
      <c r="G2156" s="156" t="s">
        <v>1400</v>
      </c>
      <c r="H2156" s="157">
        <v>0</v>
      </c>
      <c r="I2156" s="156" t="s">
        <v>1401</v>
      </c>
      <c r="J2156" s="157">
        <v>5.46</v>
      </c>
    </row>
    <row r="2157" spans="1:10" ht="30" customHeight="1">
      <c r="A2157" s="156"/>
      <c r="B2157" s="156"/>
      <c r="C2157" s="156"/>
      <c r="D2157" s="156"/>
      <c r="E2157" s="156" t="s">
        <v>1402</v>
      </c>
      <c r="F2157" s="157">
        <v>262.95999999999998</v>
      </c>
      <c r="G2157" s="156"/>
      <c r="H2157" s="276" t="s">
        <v>1403</v>
      </c>
      <c r="I2157" s="276"/>
      <c r="J2157" s="157">
        <v>1260.19</v>
      </c>
    </row>
    <row r="2158" spans="1:10" ht="15.75">
      <c r="A2158" s="144"/>
      <c r="B2158" s="144"/>
      <c r="C2158" s="144"/>
      <c r="D2158" s="144"/>
      <c r="E2158" s="144"/>
      <c r="F2158" s="144"/>
      <c r="G2158" s="144" t="s">
        <v>1404</v>
      </c>
      <c r="H2158" s="158">
        <v>6</v>
      </c>
      <c r="I2158" s="144" t="s">
        <v>1405</v>
      </c>
      <c r="J2158" s="159">
        <v>7561.14</v>
      </c>
    </row>
    <row r="2159" spans="1:10" ht="15.75">
      <c r="A2159" s="147"/>
      <c r="B2159" s="147"/>
      <c r="C2159" s="147"/>
      <c r="D2159" s="147"/>
      <c r="E2159" s="147"/>
      <c r="F2159" s="147"/>
      <c r="G2159" s="147"/>
      <c r="H2159" s="147"/>
      <c r="I2159" s="147"/>
      <c r="J2159" s="147"/>
    </row>
    <row r="2160" spans="1:10" ht="15.75" customHeight="1">
      <c r="A2160" s="144" t="s">
        <v>577</v>
      </c>
      <c r="B2160" s="144" t="s">
        <v>165</v>
      </c>
      <c r="C2160" s="144" t="s">
        <v>1367</v>
      </c>
      <c r="D2160" s="144" t="s">
        <v>1368</v>
      </c>
      <c r="E2160" s="271" t="s">
        <v>1369</v>
      </c>
      <c r="F2160" s="271"/>
      <c r="G2160" s="144" t="s">
        <v>1370</v>
      </c>
      <c r="H2160" s="144" t="s">
        <v>1371</v>
      </c>
      <c r="I2160" s="144" t="s">
        <v>1372</v>
      </c>
      <c r="J2160" s="144" t="s">
        <v>1373</v>
      </c>
    </row>
    <row r="2161" spans="1:10" ht="31.5">
      <c r="A2161" s="147" t="s">
        <v>1374</v>
      </c>
      <c r="B2161" s="147" t="s">
        <v>576</v>
      </c>
      <c r="C2161" s="147" t="s">
        <v>182</v>
      </c>
      <c r="D2161" s="147" t="s">
        <v>578</v>
      </c>
      <c r="E2161" s="273">
        <v>1705</v>
      </c>
      <c r="F2161" s="273"/>
      <c r="G2161" s="147" t="s">
        <v>579</v>
      </c>
      <c r="H2161" s="148">
        <v>1</v>
      </c>
      <c r="I2161" s="149">
        <v>2129.0700000000002</v>
      </c>
      <c r="J2161" s="149">
        <v>2129.0700000000002</v>
      </c>
    </row>
    <row r="2162" spans="1:10" ht="45" customHeight="1">
      <c r="A2162" s="150" t="s">
        <v>1376</v>
      </c>
      <c r="B2162" s="150" t="s">
        <v>1922</v>
      </c>
      <c r="C2162" s="150" t="s">
        <v>177</v>
      </c>
      <c r="D2162" s="150" t="s">
        <v>1923</v>
      </c>
      <c r="E2162" s="274" t="s">
        <v>1375</v>
      </c>
      <c r="F2162" s="274"/>
      <c r="G2162" s="150" t="s">
        <v>180</v>
      </c>
      <c r="H2162" s="151">
        <v>1.68</v>
      </c>
      <c r="I2162" s="152">
        <v>19.88</v>
      </c>
      <c r="J2162" s="152">
        <v>33.39</v>
      </c>
    </row>
    <row r="2163" spans="1:10" ht="45" customHeight="1">
      <c r="A2163" s="150" t="s">
        <v>1376</v>
      </c>
      <c r="B2163" s="150" t="s">
        <v>1987</v>
      </c>
      <c r="C2163" s="150" t="s">
        <v>177</v>
      </c>
      <c r="D2163" s="150" t="s">
        <v>1988</v>
      </c>
      <c r="E2163" s="274" t="s">
        <v>1375</v>
      </c>
      <c r="F2163" s="274"/>
      <c r="G2163" s="150" t="s">
        <v>180</v>
      </c>
      <c r="H2163" s="151">
        <v>1.68</v>
      </c>
      <c r="I2163" s="152">
        <v>16.45</v>
      </c>
      <c r="J2163" s="152">
        <v>27.63</v>
      </c>
    </row>
    <row r="2164" spans="1:10" ht="15" customHeight="1">
      <c r="A2164" s="153" t="s">
        <v>1379</v>
      </c>
      <c r="B2164" s="153" t="s">
        <v>2047</v>
      </c>
      <c r="C2164" s="153" t="s">
        <v>2048</v>
      </c>
      <c r="D2164" s="153" t="s">
        <v>2049</v>
      </c>
      <c r="E2164" s="275" t="s">
        <v>1482</v>
      </c>
      <c r="F2164" s="275"/>
      <c r="G2164" s="153" t="s">
        <v>185</v>
      </c>
      <c r="H2164" s="154">
        <v>1</v>
      </c>
      <c r="I2164" s="155">
        <v>2068.0500000000002</v>
      </c>
      <c r="J2164" s="155">
        <v>2068.0500000000002</v>
      </c>
    </row>
    <row r="2165" spans="1:10">
      <c r="A2165" s="156"/>
      <c r="B2165" s="156"/>
      <c r="C2165" s="156"/>
      <c r="D2165" s="156"/>
      <c r="E2165" s="156" t="s">
        <v>1399</v>
      </c>
      <c r="F2165" s="157">
        <v>46.48</v>
      </c>
      <c r="G2165" s="156" t="s">
        <v>1400</v>
      </c>
      <c r="H2165" s="157">
        <v>0</v>
      </c>
      <c r="I2165" s="156" t="s">
        <v>1401</v>
      </c>
      <c r="J2165" s="157">
        <v>46.48</v>
      </c>
    </row>
    <row r="2166" spans="1:10" ht="30" customHeight="1">
      <c r="A2166" s="156"/>
      <c r="B2166" s="156"/>
      <c r="C2166" s="156"/>
      <c r="D2166" s="156"/>
      <c r="E2166" s="156" t="s">
        <v>1402</v>
      </c>
      <c r="F2166" s="157">
        <v>561.42999999999995</v>
      </c>
      <c r="G2166" s="156"/>
      <c r="H2166" s="276" t="s">
        <v>1403</v>
      </c>
      <c r="I2166" s="276"/>
      <c r="J2166" s="157">
        <v>2690.5</v>
      </c>
    </row>
    <row r="2167" spans="1:10" ht="15.75">
      <c r="A2167" s="144"/>
      <c r="B2167" s="144"/>
      <c r="C2167" s="144"/>
      <c r="D2167" s="144"/>
      <c r="E2167" s="144"/>
      <c r="F2167" s="144"/>
      <c r="G2167" s="144" t="s">
        <v>1404</v>
      </c>
      <c r="H2167" s="158">
        <v>2</v>
      </c>
      <c r="I2167" s="144" t="s">
        <v>1405</v>
      </c>
      <c r="J2167" s="159">
        <v>5381</v>
      </c>
    </row>
    <row r="2168" spans="1:10" ht="15.75">
      <c r="A2168" s="147"/>
      <c r="B2168" s="147"/>
      <c r="C2168" s="147"/>
      <c r="D2168" s="147"/>
      <c r="E2168" s="147"/>
      <c r="F2168" s="147"/>
      <c r="G2168" s="147"/>
      <c r="H2168" s="147"/>
      <c r="I2168" s="147"/>
      <c r="J2168" s="147"/>
    </row>
    <row r="2169" spans="1:10" ht="15.75" customHeight="1">
      <c r="A2169" s="144" t="s">
        <v>581</v>
      </c>
      <c r="B2169" s="144" t="s">
        <v>165</v>
      </c>
      <c r="C2169" s="144" t="s">
        <v>1367</v>
      </c>
      <c r="D2169" s="144" t="s">
        <v>1368</v>
      </c>
      <c r="E2169" s="271" t="s">
        <v>1369</v>
      </c>
      <c r="F2169" s="271"/>
      <c r="G2169" s="144" t="s">
        <v>1370</v>
      </c>
      <c r="H2169" s="144" t="s">
        <v>1371</v>
      </c>
      <c r="I2169" s="144" t="s">
        <v>1372</v>
      </c>
      <c r="J2169" s="144" t="s">
        <v>1373</v>
      </c>
    </row>
    <row r="2170" spans="1:10" ht="31.5" customHeight="1">
      <c r="A2170" s="147" t="s">
        <v>1374</v>
      </c>
      <c r="B2170" s="147" t="s">
        <v>580</v>
      </c>
      <c r="C2170" s="147" t="s">
        <v>177</v>
      </c>
      <c r="D2170" s="147" t="s">
        <v>582</v>
      </c>
      <c r="E2170" s="273" t="s">
        <v>1473</v>
      </c>
      <c r="F2170" s="273"/>
      <c r="G2170" s="147" t="s">
        <v>185</v>
      </c>
      <c r="H2170" s="148">
        <v>1</v>
      </c>
      <c r="I2170" s="149">
        <v>8.4</v>
      </c>
      <c r="J2170" s="149">
        <v>8.4</v>
      </c>
    </row>
    <row r="2171" spans="1:10" ht="45" customHeight="1">
      <c r="A2171" s="150" t="s">
        <v>1376</v>
      </c>
      <c r="B2171" s="150" t="s">
        <v>1987</v>
      </c>
      <c r="C2171" s="150" t="s">
        <v>177</v>
      </c>
      <c r="D2171" s="150" t="s">
        <v>1988</v>
      </c>
      <c r="E2171" s="274" t="s">
        <v>1375</v>
      </c>
      <c r="F2171" s="274"/>
      <c r="G2171" s="150" t="s">
        <v>180</v>
      </c>
      <c r="H2171" s="151">
        <v>0.09</v>
      </c>
      <c r="I2171" s="152">
        <v>16.45</v>
      </c>
      <c r="J2171" s="152">
        <v>1.48</v>
      </c>
    </row>
    <row r="2172" spans="1:10" ht="45" customHeight="1">
      <c r="A2172" s="150" t="s">
        <v>1376</v>
      </c>
      <c r="B2172" s="150" t="s">
        <v>1922</v>
      </c>
      <c r="C2172" s="150" t="s">
        <v>177</v>
      </c>
      <c r="D2172" s="150" t="s">
        <v>1923</v>
      </c>
      <c r="E2172" s="274" t="s">
        <v>1375</v>
      </c>
      <c r="F2172" s="274"/>
      <c r="G2172" s="150" t="s">
        <v>180</v>
      </c>
      <c r="H2172" s="151">
        <v>0.09</v>
      </c>
      <c r="I2172" s="152">
        <v>19.88</v>
      </c>
      <c r="J2172" s="152">
        <v>1.78</v>
      </c>
    </row>
    <row r="2173" spans="1:10" ht="15" customHeight="1">
      <c r="A2173" s="153" t="s">
        <v>1379</v>
      </c>
      <c r="B2173" s="153" t="s">
        <v>2009</v>
      </c>
      <c r="C2173" s="153" t="s">
        <v>177</v>
      </c>
      <c r="D2173" s="153" t="s">
        <v>2010</v>
      </c>
      <c r="E2173" s="275" t="s">
        <v>1482</v>
      </c>
      <c r="F2173" s="275"/>
      <c r="G2173" s="153" t="s">
        <v>185</v>
      </c>
      <c r="H2173" s="154">
        <v>7.0000000000000001E-3</v>
      </c>
      <c r="I2173" s="155">
        <v>76.86</v>
      </c>
      <c r="J2173" s="155">
        <v>0.53</v>
      </c>
    </row>
    <row r="2174" spans="1:10" ht="30" customHeight="1">
      <c r="A2174" s="153" t="s">
        <v>1379</v>
      </c>
      <c r="B2174" s="153" t="s">
        <v>2050</v>
      </c>
      <c r="C2174" s="153" t="s">
        <v>177</v>
      </c>
      <c r="D2174" s="153" t="s">
        <v>2051</v>
      </c>
      <c r="E2174" s="275" t="s">
        <v>1482</v>
      </c>
      <c r="F2174" s="275"/>
      <c r="G2174" s="153" t="s">
        <v>185</v>
      </c>
      <c r="H2174" s="154">
        <v>1</v>
      </c>
      <c r="I2174" s="155">
        <v>3.86</v>
      </c>
      <c r="J2174" s="155">
        <v>3.86</v>
      </c>
    </row>
    <row r="2175" spans="1:10" ht="15" customHeight="1">
      <c r="A2175" s="153" t="s">
        <v>1379</v>
      </c>
      <c r="B2175" s="153" t="s">
        <v>1989</v>
      </c>
      <c r="C2175" s="153" t="s">
        <v>177</v>
      </c>
      <c r="D2175" s="153" t="s">
        <v>1990</v>
      </c>
      <c r="E2175" s="275" t="s">
        <v>1482</v>
      </c>
      <c r="F2175" s="275"/>
      <c r="G2175" s="153" t="s">
        <v>185</v>
      </c>
      <c r="H2175" s="154">
        <v>0.03</v>
      </c>
      <c r="I2175" s="155">
        <v>2.3199999999999998</v>
      </c>
      <c r="J2175" s="155">
        <v>0.06</v>
      </c>
    </row>
    <row r="2176" spans="1:10" ht="15" customHeight="1">
      <c r="A2176" s="153" t="s">
        <v>1379</v>
      </c>
      <c r="B2176" s="153" t="s">
        <v>2005</v>
      </c>
      <c r="C2176" s="153" t="s">
        <v>177</v>
      </c>
      <c r="D2176" s="153" t="s">
        <v>2006</v>
      </c>
      <c r="E2176" s="275" t="s">
        <v>1482</v>
      </c>
      <c r="F2176" s="275"/>
      <c r="G2176" s="153" t="s">
        <v>185</v>
      </c>
      <c r="H2176" s="154">
        <v>8.0000000000000002E-3</v>
      </c>
      <c r="I2176" s="155">
        <v>87.08</v>
      </c>
      <c r="J2176" s="155">
        <v>0.69</v>
      </c>
    </row>
    <row r="2177" spans="1:10">
      <c r="A2177" s="156"/>
      <c r="B2177" s="156"/>
      <c r="C2177" s="156"/>
      <c r="D2177" s="156"/>
      <c r="E2177" s="156" t="s">
        <v>1399</v>
      </c>
      <c r="F2177" s="157">
        <v>2.48</v>
      </c>
      <c r="G2177" s="156" t="s">
        <v>1400</v>
      </c>
      <c r="H2177" s="157">
        <v>0</v>
      </c>
      <c r="I2177" s="156" t="s">
        <v>1401</v>
      </c>
      <c r="J2177" s="157">
        <v>2.48</v>
      </c>
    </row>
    <row r="2178" spans="1:10" ht="30" customHeight="1">
      <c r="A2178" s="156"/>
      <c r="B2178" s="156"/>
      <c r="C2178" s="156"/>
      <c r="D2178" s="156"/>
      <c r="E2178" s="156" t="s">
        <v>1402</v>
      </c>
      <c r="F2178" s="157">
        <v>2.21</v>
      </c>
      <c r="G2178" s="156"/>
      <c r="H2178" s="276" t="s">
        <v>1403</v>
      </c>
      <c r="I2178" s="276"/>
      <c r="J2178" s="157">
        <v>10.61</v>
      </c>
    </row>
    <row r="2179" spans="1:10" ht="15.75">
      <c r="A2179" s="144"/>
      <c r="B2179" s="144"/>
      <c r="C2179" s="144"/>
      <c r="D2179" s="144"/>
      <c r="E2179" s="144"/>
      <c r="F2179" s="144"/>
      <c r="G2179" s="144" t="s">
        <v>1404</v>
      </c>
      <c r="H2179" s="158">
        <v>2</v>
      </c>
      <c r="I2179" s="144" t="s">
        <v>1405</v>
      </c>
      <c r="J2179" s="159">
        <v>21.22</v>
      </c>
    </row>
    <row r="2180" spans="1:10" ht="15.75">
      <c r="A2180" s="147"/>
      <c r="B2180" s="147"/>
      <c r="C2180" s="147"/>
      <c r="D2180" s="147"/>
      <c r="E2180" s="147"/>
      <c r="F2180" s="147"/>
      <c r="G2180" s="147"/>
      <c r="H2180" s="147"/>
      <c r="I2180" s="147"/>
      <c r="J2180" s="147"/>
    </row>
    <row r="2181" spans="1:10" ht="15.75" customHeight="1">
      <c r="A2181" s="144" t="s">
        <v>584</v>
      </c>
      <c r="B2181" s="144" t="s">
        <v>165</v>
      </c>
      <c r="C2181" s="144" t="s">
        <v>1367</v>
      </c>
      <c r="D2181" s="144" t="s">
        <v>1368</v>
      </c>
      <c r="E2181" s="271" t="s">
        <v>1369</v>
      </c>
      <c r="F2181" s="271"/>
      <c r="G2181" s="144" t="s">
        <v>1370</v>
      </c>
      <c r="H2181" s="144" t="s">
        <v>1371</v>
      </c>
      <c r="I2181" s="144" t="s">
        <v>1372</v>
      </c>
      <c r="J2181" s="144" t="s">
        <v>1373</v>
      </c>
    </row>
    <row r="2182" spans="1:10" ht="31.5" customHeight="1">
      <c r="A2182" s="147" t="s">
        <v>1374</v>
      </c>
      <c r="B2182" s="147" t="s">
        <v>583</v>
      </c>
      <c r="C2182" s="147" t="s">
        <v>177</v>
      </c>
      <c r="D2182" s="147" t="s">
        <v>585</v>
      </c>
      <c r="E2182" s="273" t="s">
        <v>1473</v>
      </c>
      <c r="F2182" s="273"/>
      <c r="G2182" s="147" t="s">
        <v>185</v>
      </c>
      <c r="H2182" s="148">
        <v>1</v>
      </c>
      <c r="I2182" s="149">
        <v>6.42</v>
      </c>
      <c r="J2182" s="149">
        <v>6.42</v>
      </c>
    </row>
    <row r="2183" spans="1:10" ht="45" customHeight="1">
      <c r="A2183" s="150" t="s">
        <v>1376</v>
      </c>
      <c r="B2183" s="150" t="s">
        <v>1987</v>
      </c>
      <c r="C2183" s="150" t="s">
        <v>177</v>
      </c>
      <c r="D2183" s="150" t="s">
        <v>1988</v>
      </c>
      <c r="E2183" s="274" t="s">
        <v>1375</v>
      </c>
      <c r="F2183" s="274"/>
      <c r="G2183" s="150" t="s">
        <v>180</v>
      </c>
      <c r="H2183" s="151">
        <v>0.09</v>
      </c>
      <c r="I2183" s="152">
        <v>16.45</v>
      </c>
      <c r="J2183" s="152">
        <v>1.48</v>
      </c>
    </row>
    <row r="2184" spans="1:10" ht="45" customHeight="1">
      <c r="A2184" s="150" t="s">
        <v>1376</v>
      </c>
      <c r="B2184" s="150" t="s">
        <v>1922</v>
      </c>
      <c r="C2184" s="150" t="s">
        <v>177</v>
      </c>
      <c r="D2184" s="150" t="s">
        <v>1923</v>
      </c>
      <c r="E2184" s="274" t="s">
        <v>1375</v>
      </c>
      <c r="F2184" s="274"/>
      <c r="G2184" s="150" t="s">
        <v>180</v>
      </c>
      <c r="H2184" s="151">
        <v>0.09</v>
      </c>
      <c r="I2184" s="152">
        <v>19.88</v>
      </c>
      <c r="J2184" s="152">
        <v>1.78</v>
      </c>
    </row>
    <row r="2185" spans="1:10" ht="15" customHeight="1">
      <c r="A2185" s="153" t="s">
        <v>1379</v>
      </c>
      <c r="B2185" s="153" t="s">
        <v>2009</v>
      </c>
      <c r="C2185" s="153" t="s">
        <v>177</v>
      </c>
      <c r="D2185" s="153" t="s">
        <v>2010</v>
      </c>
      <c r="E2185" s="275" t="s">
        <v>1482</v>
      </c>
      <c r="F2185" s="275"/>
      <c r="G2185" s="153" t="s">
        <v>185</v>
      </c>
      <c r="H2185" s="154">
        <v>7.0000000000000001E-3</v>
      </c>
      <c r="I2185" s="155">
        <v>76.86</v>
      </c>
      <c r="J2185" s="155">
        <v>0.53</v>
      </c>
    </row>
    <row r="2186" spans="1:10" ht="15" customHeight="1">
      <c r="A2186" s="153" t="s">
        <v>1379</v>
      </c>
      <c r="B2186" s="153" t="s">
        <v>2052</v>
      </c>
      <c r="C2186" s="153" t="s">
        <v>177</v>
      </c>
      <c r="D2186" s="153" t="s">
        <v>2053</v>
      </c>
      <c r="E2186" s="275" t="s">
        <v>1482</v>
      </c>
      <c r="F2186" s="275"/>
      <c r="G2186" s="153" t="s">
        <v>185</v>
      </c>
      <c r="H2186" s="154">
        <v>1</v>
      </c>
      <c r="I2186" s="155">
        <v>1.88</v>
      </c>
      <c r="J2186" s="155">
        <v>1.88</v>
      </c>
    </row>
    <row r="2187" spans="1:10" ht="15" customHeight="1">
      <c r="A2187" s="153" t="s">
        <v>1379</v>
      </c>
      <c r="B2187" s="153" t="s">
        <v>1989</v>
      </c>
      <c r="C2187" s="153" t="s">
        <v>177</v>
      </c>
      <c r="D2187" s="153" t="s">
        <v>1990</v>
      </c>
      <c r="E2187" s="275" t="s">
        <v>1482</v>
      </c>
      <c r="F2187" s="275"/>
      <c r="G2187" s="153" t="s">
        <v>185</v>
      </c>
      <c r="H2187" s="154">
        <v>0.03</v>
      </c>
      <c r="I2187" s="155">
        <v>2.3199999999999998</v>
      </c>
      <c r="J2187" s="155">
        <v>0.06</v>
      </c>
    </row>
    <row r="2188" spans="1:10" ht="15" customHeight="1">
      <c r="A2188" s="153" t="s">
        <v>1379</v>
      </c>
      <c r="B2188" s="153" t="s">
        <v>2005</v>
      </c>
      <c r="C2188" s="153" t="s">
        <v>177</v>
      </c>
      <c r="D2188" s="153" t="s">
        <v>2006</v>
      </c>
      <c r="E2188" s="275" t="s">
        <v>1482</v>
      </c>
      <c r="F2188" s="275"/>
      <c r="G2188" s="153" t="s">
        <v>185</v>
      </c>
      <c r="H2188" s="154">
        <v>8.0000000000000002E-3</v>
      </c>
      <c r="I2188" s="155">
        <v>87.08</v>
      </c>
      <c r="J2188" s="155">
        <v>0.69</v>
      </c>
    </row>
    <row r="2189" spans="1:10">
      <c r="A2189" s="156"/>
      <c r="B2189" s="156"/>
      <c r="C2189" s="156"/>
      <c r="D2189" s="156"/>
      <c r="E2189" s="156" t="s">
        <v>1399</v>
      </c>
      <c r="F2189" s="157">
        <v>2.48</v>
      </c>
      <c r="G2189" s="156" t="s">
        <v>1400</v>
      </c>
      <c r="H2189" s="157">
        <v>0</v>
      </c>
      <c r="I2189" s="156" t="s">
        <v>1401</v>
      </c>
      <c r="J2189" s="157">
        <v>2.48</v>
      </c>
    </row>
    <row r="2190" spans="1:10" ht="30" customHeight="1">
      <c r="A2190" s="156"/>
      <c r="B2190" s="156"/>
      <c r="C2190" s="156"/>
      <c r="D2190" s="156"/>
      <c r="E2190" s="156" t="s">
        <v>1402</v>
      </c>
      <c r="F2190" s="157">
        <v>1.69</v>
      </c>
      <c r="G2190" s="156"/>
      <c r="H2190" s="276" t="s">
        <v>1403</v>
      </c>
      <c r="I2190" s="276"/>
      <c r="J2190" s="157">
        <v>8.11</v>
      </c>
    </row>
    <row r="2191" spans="1:10" ht="15.75">
      <c r="A2191" s="144"/>
      <c r="B2191" s="144"/>
      <c r="C2191" s="144"/>
      <c r="D2191" s="144"/>
      <c r="E2191" s="144"/>
      <c r="F2191" s="144"/>
      <c r="G2191" s="144" t="s">
        <v>1404</v>
      </c>
      <c r="H2191" s="158">
        <v>31</v>
      </c>
      <c r="I2191" s="144" t="s">
        <v>1405</v>
      </c>
      <c r="J2191" s="159">
        <v>251.41</v>
      </c>
    </row>
    <row r="2192" spans="1:10" ht="15.75">
      <c r="A2192" s="147"/>
      <c r="B2192" s="147"/>
      <c r="C2192" s="147"/>
      <c r="D2192" s="147"/>
      <c r="E2192" s="147"/>
      <c r="F2192" s="147"/>
      <c r="G2192" s="147"/>
      <c r="H2192" s="147"/>
      <c r="I2192" s="147"/>
      <c r="J2192" s="147"/>
    </row>
    <row r="2193" spans="1:10" ht="15.75" customHeight="1">
      <c r="A2193" s="144" t="s">
        <v>587</v>
      </c>
      <c r="B2193" s="144" t="s">
        <v>165</v>
      </c>
      <c r="C2193" s="144" t="s">
        <v>1367</v>
      </c>
      <c r="D2193" s="144" t="s">
        <v>1368</v>
      </c>
      <c r="E2193" s="271" t="s">
        <v>1369</v>
      </c>
      <c r="F2193" s="271"/>
      <c r="G2193" s="144" t="s">
        <v>1370</v>
      </c>
      <c r="H2193" s="144" t="s">
        <v>1371</v>
      </c>
      <c r="I2193" s="144" t="s">
        <v>1372</v>
      </c>
      <c r="J2193" s="144" t="s">
        <v>1373</v>
      </c>
    </row>
    <row r="2194" spans="1:10" ht="31.5" customHeight="1">
      <c r="A2194" s="147" t="s">
        <v>1374</v>
      </c>
      <c r="B2194" s="147" t="s">
        <v>586</v>
      </c>
      <c r="C2194" s="147" t="s">
        <v>177</v>
      </c>
      <c r="D2194" s="147" t="s">
        <v>588</v>
      </c>
      <c r="E2194" s="273" t="s">
        <v>1473</v>
      </c>
      <c r="F2194" s="273"/>
      <c r="G2194" s="147" t="s">
        <v>185</v>
      </c>
      <c r="H2194" s="148">
        <v>1</v>
      </c>
      <c r="I2194" s="149">
        <v>11.03</v>
      </c>
      <c r="J2194" s="149">
        <v>11.03</v>
      </c>
    </row>
    <row r="2195" spans="1:10" ht="45" customHeight="1">
      <c r="A2195" s="150" t="s">
        <v>1376</v>
      </c>
      <c r="B2195" s="150" t="s">
        <v>1987</v>
      </c>
      <c r="C2195" s="150" t="s">
        <v>177</v>
      </c>
      <c r="D2195" s="150" t="s">
        <v>1988</v>
      </c>
      <c r="E2195" s="274" t="s">
        <v>1375</v>
      </c>
      <c r="F2195" s="274"/>
      <c r="G2195" s="150" t="s">
        <v>180</v>
      </c>
      <c r="H2195" s="151">
        <v>0.107</v>
      </c>
      <c r="I2195" s="152">
        <v>16.45</v>
      </c>
      <c r="J2195" s="152">
        <v>1.76</v>
      </c>
    </row>
    <row r="2196" spans="1:10" ht="45" customHeight="1">
      <c r="A2196" s="150" t="s">
        <v>1376</v>
      </c>
      <c r="B2196" s="150" t="s">
        <v>1922</v>
      </c>
      <c r="C2196" s="150" t="s">
        <v>177</v>
      </c>
      <c r="D2196" s="150" t="s">
        <v>1923</v>
      </c>
      <c r="E2196" s="274" t="s">
        <v>1375</v>
      </c>
      <c r="F2196" s="274"/>
      <c r="G2196" s="150" t="s">
        <v>180</v>
      </c>
      <c r="H2196" s="151">
        <v>0.107</v>
      </c>
      <c r="I2196" s="152">
        <v>19.88</v>
      </c>
      <c r="J2196" s="152">
        <v>2.12</v>
      </c>
    </row>
    <row r="2197" spans="1:10" ht="15" customHeight="1">
      <c r="A2197" s="153" t="s">
        <v>1379</v>
      </c>
      <c r="B2197" s="153" t="s">
        <v>2009</v>
      </c>
      <c r="C2197" s="153" t="s">
        <v>177</v>
      </c>
      <c r="D2197" s="153" t="s">
        <v>2010</v>
      </c>
      <c r="E2197" s="275" t="s">
        <v>1482</v>
      </c>
      <c r="F2197" s="275"/>
      <c r="G2197" s="153" t="s">
        <v>185</v>
      </c>
      <c r="H2197" s="154">
        <v>8.9999999999999993E-3</v>
      </c>
      <c r="I2197" s="155">
        <v>76.86</v>
      </c>
      <c r="J2197" s="155">
        <v>0.69</v>
      </c>
    </row>
    <row r="2198" spans="1:10" ht="15" customHeight="1">
      <c r="A2198" s="153" t="s">
        <v>1379</v>
      </c>
      <c r="B2198" s="153" t="s">
        <v>2054</v>
      </c>
      <c r="C2198" s="153" t="s">
        <v>177</v>
      </c>
      <c r="D2198" s="153" t="s">
        <v>2055</v>
      </c>
      <c r="E2198" s="275" t="s">
        <v>1482</v>
      </c>
      <c r="F2198" s="275"/>
      <c r="G2198" s="153" t="s">
        <v>185</v>
      </c>
      <c r="H2198" s="154">
        <v>1</v>
      </c>
      <c r="I2198" s="155">
        <v>5.43</v>
      </c>
      <c r="J2198" s="155">
        <v>5.43</v>
      </c>
    </row>
    <row r="2199" spans="1:10" ht="15" customHeight="1">
      <c r="A2199" s="153" t="s">
        <v>1379</v>
      </c>
      <c r="B2199" s="153" t="s">
        <v>1989</v>
      </c>
      <c r="C2199" s="153" t="s">
        <v>177</v>
      </c>
      <c r="D2199" s="153" t="s">
        <v>1990</v>
      </c>
      <c r="E2199" s="275" t="s">
        <v>1482</v>
      </c>
      <c r="F2199" s="275"/>
      <c r="G2199" s="153" t="s">
        <v>185</v>
      </c>
      <c r="H2199" s="154">
        <v>3.5999999999999997E-2</v>
      </c>
      <c r="I2199" s="155">
        <v>2.3199999999999998</v>
      </c>
      <c r="J2199" s="155">
        <v>0.08</v>
      </c>
    </row>
    <row r="2200" spans="1:10" ht="15" customHeight="1">
      <c r="A2200" s="153" t="s">
        <v>1379</v>
      </c>
      <c r="B2200" s="153" t="s">
        <v>2005</v>
      </c>
      <c r="C2200" s="153" t="s">
        <v>177</v>
      </c>
      <c r="D2200" s="153" t="s">
        <v>2006</v>
      </c>
      <c r="E2200" s="275" t="s">
        <v>1482</v>
      </c>
      <c r="F2200" s="275"/>
      <c r="G2200" s="153" t="s">
        <v>185</v>
      </c>
      <c r="H2200" s="154">
        <v>1.0999999999999999E-2</v>
      </c>
      <c r="I2200" s="155">
        <v>87.08</v>
      </c>
      <c r="J2200" s="155">
        <v>0.95</v>
      </c>
    </row>
    <row r="2201" spans="1:10">
      <c r="A2201" s="156"/>
      <c r="B2201" s="156"/>
      <c r="C2201" s="156"/>
      <c r="D2201" s="156"/>
      <c r="E2201" s="156" t="s">
        <v>1399</v>
      </c>
      <c r="F2201" s="157">
        <v>2.95</v>
      </c>
      <c r="G2201" s="156" t="s">
        <v>1400</v>
      </c>
      <c r="H2201" s="157">
        <v>0</v>
      </c>
      <c r="I2201" s="156" t="s">
        <v>1401</v>
      </c>
      <c r="J2201" s="157">
        <v>2.95</v>
      </c>
    </row>
    <row r="2202" spans="1:10" ht="30" customHeight="1">
      <c r="A2202" s="156"/>
      <c r="B2202" s="156"/>
      <c r="C2202" s="156"/>
      <c r="D2202" s="156"/>
      <c r="E2202" s="156" t="s">
        <v>1402</v>
      </c>
      <c r="F2202" s="157">
        <v>2.9</v>
      </c>
      <c r="G2202" s="156"/>
      <c r="H2202" s="276" t="s">
        <v>1403</v>
      </c>
      <c r="I2202" s="276"/>
      <c r="J2202" s="157">
        <v>13.93</v>
      </c>
    </row>
    <row r="2203" spans="1:10" ht="15.75">
      <c r="A2203" s="144"/>
      <c r="B2203" s="144"/>
      <c r="C2203" s="144"/>
      <c r="D2203" s="144"/>
      <c r="E2203" s="144"/>
      <c r="F2203" s="144"/>
      <c r="G2203" s="144" t="s">
        <v>1404</v>
      </c>
      <c r="H2203" s="158">
        <v>11</v>
      </c>
      <c r="I2203" s="144" t="s">
        <v>1405</v>
      </c>
      <c r="J2203" s="159">
        <v>153.22999999999999</v>
      </c>
    </row>
    <row r="2204" spans="1:10" ht="15.75">
      <c r="A2204" s="147"/>
      <c r="B2204" s="147"/>
      <c r="C2204" s="147"/>
      <c r="D2204" s="147"/>
      <c r="E2204" s="147"/>
      <c r="F2204" s="147"/>
      <c r="G2204" s="147"/>
      <c r="H2204" s="147"/>
      <c r="I2204" s="147"/>
      <c r="J2204" s="147"/>
    </row>
    <row r="2205" spans="1:10" ht="15.75" customHeight="1">
      <c r="A2205" s="144" t="s">
        <v>590</v>
      </c>
      <c r="B2205" s="144" t="s">
        <v>165</v>
      </c>
      <c r="C2205" s="144" t="s">
        <v>1367</v>
      </c>
      <c r="D2205" s="144" t="s">
        <v>1368</v>
      </c>
      <c r="E2205" s="271" t="s">
        <v>1369</v>
      </c>
      <c r="F2205" s="271"/>
      <c r="G2205" s="144" t="s">
        <v>1370</v>
      </c>
      <c r="H2205" s="144" t="s">
        <v>1371</v>
      </c>
      <c r="I2205" s="144" t="s">
        <v>1372</v>
      </c>
      <c r="J2205" s="144" t="s">
        <v>1373</v>
      </c>
    </row>
    <row r="2206" spans="1:10" ht="31.5" customHeight="1">
      <c r="A2206" s="147" t="s">
        <v>1374</v>
      </c>
      <c r="B2206" s="147" t="s">
        <v>589</v>
      </c>
      <c r="C2206" s="147" t="s">
        <v>177</v>
      </c>
      <c r="D2206" s="147" t="s">
        <v>591</v>
      </c>
      <c r="E2206" s="273" t="s">
        <v>1473</v>
      </c>
      <c r="F2206" s="273"/>
      <c r="G2206" s="147" t="s">
        <v>185</v>
      </c>
      <c r="H2206" s="148">
        <v>1</v>
      </c>
      <c r="I2206" s="149">
        <v>16.510000000000002</v>
      </c>
      <c r="J2206" s="149">
        <v>16.510000000000002</v>
      </c>
    </row>
    <row r="2207" spans="1:10" ht="45" customHeight="1">
      <c r="A2207" s="150" t="s">
        <v>1376</v>
      </c>
      <c r="B2207" s="150" t="s">
        <v>1987</v>
      </c>
      <c r="C2207" s="150" t="s">
        <v>177</v>
      </c>
      <c r="D2207" s="150" t="s">
        <v>1988</v>
      </c>
      <c r="E2207" s="274" t="s">
        <v>1375</v>
      </c>
      <c r="F2207" s="274"/>
      <c r="G2207" s="150" t="s">
        <v>180</v>
      </c>
      <c r="H2207" s="151">
        <v>0.108</v>
      </c>
      <c r="I2207" s="152">
        <v>16.45</v>
      </c>
      <c r="J2207" s="152">
        <v>1.77</v>
      </c>
    </row>
    <row r="2208" spans="1:10" ht="45" customHeight="1">
      <c r="A2208" s="150" t="s">
        <v>1376</v>
      </c>
      <c r="B2208" s="150" t="s">
        <v>1922</v>
      </c>
      <c r="C2208" s="150" t="s">
        <v>177</v>
      </c>
      <c r="D2208" s="150" t="s">
        <v>1923</v>
      </c>
      <c r="E2208" s="274" t="s">
        <v>1375</v>
      </c>
      <c r="F2208" s="274"/>
      <c r="G2208" s="150" t="s">
        <v>180</v>
      </c>
      <c r="H2208" s="151">
        <v>0.108</v>
      </c>
      <c r="I2208" s="152">
        <v>19.88</v>
      </c>
      <c r="J2208" s="152">
        <v>2.14</v>
      </c>
    </row>
    <row r="2209" spans="1:10" ht="15" customHeight="1">
      <c r="A2209" s="153" t="s">
        <v>1379</v>
      </c>
      <c r="B2209" s="153" t="s">
        <v>2009</v>
      </c>
      <c r="C2209" s="153" t="s">
        <v>177</v>
      </c>
      <c r="D2209" s="153" t="s">
        <v>2010</v>
      </c>
      <c r="E2209" s="275" t="s">
        <v>1482</v>
      </c>
      <c r="F2209" s="275"/>
      <c r="G2209" s="153" t="s">
        <v>185</v>
      </c>
      <c r="H2209" s="154">
        <v>1.7999999999999999E-2</v>
      </c>
      <c r="I2209" s="155">
        <v>76.86</v>
      </c>
      <c r="J2209" s="155">
        <v>1.38</v>
      </c>
    </row>
    <row r="2210" spans="1:10" ht="15" customHeight="1">
      <c r="A2210" s="153" t="s">
        <v>1379</v>
      </c>
      <c r="B2210" s="153" t="s">
        <v>2056</v>
      </c>
      <c r="C2210" s="153" t="s">
        <v>177</v>
      </c>
      <c r="D2210" s="153" t="s">
        <v>2057</v>
      </c>
      <c r="E2210" s="275" t="s">
        <v>1482</v>
      </c>
      <c r="F2210" s="275"/>
      <c r="G2210" s="153" t="s">
        <v>185</v>
      </c>
      <c r="H2210" s="154">
        <v>1</v>
      </c>
      <c r="I2210" s="155">
        <v>9.26</v>
      </c>
      <c r="J2210" s="155">
        <v>9.26</v>
      </c>
    </row>
    <row r="2211" spans="1:10" ht="15" customHeight="1">
      <c r="A2211" s="153" t="s">
        <v>1379</v>
      </c>
      <c r="B2211" s="153" t="s">
        <v>1989</v>
      </c>
      <c r="C2211" s="153" t="s">
        <v>177</v>
      </c>
      <c r="D2211" s="153" t="s">
        <v>1990</v>
      </c>
      <c r="E2211" s="275" t="s">
        <v>1482</v>
      </c>
      <c r="F2211" s="275"/>
      <c r="G2211" s="153" t="s">
        <v>185</v>
      </c>
      <c r="H2211" s="154">
        <v>2.4E-2</v>
      </c>
      <c r="I2211" s="155">
        <v>2.3199999999999998</v>
      </c>
      <c r="J2211" s="155">
        <v>0.05</v>
      </c>
    </row>
    <row r="2212" spans="1:10" ht="15" customHeight="1">
      <c r="A2212" s="153" t="s">
        <v>1379</v>
      </c>
      <c r="B2212" s="153" t="s">
        <v>2005</v>
      </c>
      <c r="C2212" s="153" t="s">
        <v>177</v>
      </c>
      <c r="D2212" s="153" t="s">
        <v>2006</v>
      </c>
      <c r="E2212" s="275" t="s">
        <v>1482</v>
      </c>
      <c r="F2212" s="275"/>
      <c r="G2212" s="153" t="s">
        <v>185</v>
      </c>
      <c r="H2212" s="154">
        <v>2.1999999999999999E-2</v>
      </c>
      <c r="I2212" s="155">
        <v>87.08</v>
      </c>
      <c r="J2212" s="155">
        <v>1.91</v>
      </c>
    </row>
    <row r="2213" spans="1:10">
      <c r="A2213" s="156"/>
      <c r="B2213" s="156"/>
      <c r="C2213" s="156"/>
      <c r="D2213" s="156"/>
      <c r="E2213" s="156" t="s">
        <v>1399</v>
      </c>
      <c r="F2213" s="157">
        <v>2.97</v>
      </c>
      <c r="G2213" s="156" t="s">
        <v>1400</v>
      </c>
      <c r="H2213" s="157">
        <v>0</v>
      </c>
      <c r="I2213" s="156" t="s">
        <v>1401</v>
      </c>
      <c r="J2213" s="157">
        <v>2.97</v>
      </c>
    </row>
    <row r="2214" spans="1:10" ht="30" customHeight="1">
      <c r="A2214" s="156"/>
      <c r="B2214" s="156"/>
      <c r="C2214" s="156"/>
      <c r="D2214" s="156"/>
      <c r="E2214" s="156" t="s">
        <v>1402</v>
      </c>
      <c r="F2214" s="157">
        <v>4.3499999999999996</v>
      </c>
      <c r="G2214" s="156"/>
      <c r="H2214" s="276" t="s">
        <v>1403</v>
      </c>
      <c r="I2214" s="276"/>
      <c r="J2214" s="157">
        <v>20.86</v>
      </c>
    </row>
    <row r="2215" spans="1:10" ht="15.75">
      <c r="A2215" s="144"/>
      <c r="B2215" s="144"/>
      <c r="C2215" s="144"/>
      <c r="D2215" s="144"/>
      <c r="E2215" s="144"/>
      <c r="F2215" s="144"/>
      <c r="G2215" s="144" t="s">
        <v>1404</v>
      </c>
      <c r="H2215" s="158">
        <v>34</v>
      </c>
      <c r="I2215" s="144" t="s">
        <v>1405</v>
      </c>
      <c r="J2215" s="159">
        <v>709.24</v>
      </c>
    </row>
    <row r="2216" spans="1:10" ht="15.75">
      <c r="A2216" s="147"/>
      <c r="B2216" s="147"/>
      <c r="C2216" s="147"/>
      <c r="D2216" s="147"/>
      <c r="E2216" s="147"/>
      <c r="F2216" s="147"/>
      <c r="G2216" s="147"/>
      <c r="H2216" s="147"/>
      <c r="I2216" s="147"/>
      <c r="J2216" s="147"/>
    </row>
    <row r="2217" spans="1:10" ht="15.75" customHeight="1">
      <c r="A2217" s="144" t="s">
        <v>593</v>
      </c>
      <c r="B2217" s="144" t="s">
        <v>165</v>
      </c>
      <c r="C2217" s="144" t="s">
        <v>1367</v>
      </c>
      <c r="D2217" s="144" t="s">
        <v>1368</v>
      </c>
      <c r="E2217" s="271" t="s">
        <v>1369</v>
      </c>
      <c r="F2217" s="271"/>
      <c r="G2217" s="144" t="s">
        <v>1370</v>
      </c>
      <c r="H2217" s="144" t="s">
        <v>1371</v>
      </c>
      <c r="I2217" s="144" t="s">
        <v>1372</v>
      </c>
      <c r="J2217" s="144" t="s">
        <v>1373</v>
      </c>
    </row>
    <row r="2218" spans="1:10" ht="47.25" customHeight="1">
      <c r="A2218" s="147" t="s">
        <v>1374</v>
      </c>
      <c r="B2218" s="147" t="s">
        <v>592</v>
      </c>
      <c r="C2218" s="147" t="s">
        <v>177</v>
      </c>
      <c r="D2218" s="147" t="s">
        <v>594</v>
      </c>
      <c r="E2218" s="273" t="s">
        <v>1473</v>
      </c>
      <c r="F2218" s="273"/>
      <c r="G2218" s="147" t="s">
        <v>185</v>
      </c>
      <c r="H2218" s="148">
        <v>1</v>
      </c>
      <c r="I2218" s="149">
        <v>14.44</v>
      </c>
      <c r="J2218" s="149">
        <v>14.44</v>
      </c>
    </row>
    <row r="2219" spans="1:10" ht="45" customHeight="1">
      <c r="A2219" s="150" t="s">
        <v>1376</v>
      </c>
      <c r="B2219" s="150" t="s">
        <v>1987</v>
      </c>
      <c r="C2219" s="150" t="s">
        <v>177</v>
      </c>
      <c r="D2219" s="150" t="s">
        <v>1988</v>
      </c>
      <c r="E2219" s="274" t="s">
        <v>1375</v>
      </c>
      <c r="F2219" s="274"/>
      <c r="G2219" s="150" t="s">
        <v>180</v>
      </c>
      <c r="H2219" s="151">
        <v>0.15</v>
      </c>
      <c r="I2219" s="152">
        <v>16.45</v>
      </c>
      <c r="J2219" s="152">
        <v>2.46</v>
      </c>
    </row>
    <row r="2220" spans="1:10" ht="45" customHeight="1">
      <c r="A2220" s="150" t="s">
        <v>1376</v>
      </c>
      <c r="B2220" s="150" t="s">
        <v>1922</v>
      </c>
      <c r="C2220" s="150" t="s">
        <v>177</v>
      </c>
      <c r="D2220" s="150" t="s">
        <v>1923</v>
      </c>
      <c r="E2220" s="274" t="s">
        <v>1375</v>
      </c>
      <c r="F2220" s="274"/>
      <c r="G2220" s="150" t="s">
        <v>180</v>
      </c>
      <c r="H2220" s="151">
        <v>0.15</v>
      </c>
      <c r="I2220" s="152">
        <v>19.88</v>
      </c>
      <c r="J2220" s="152">
        <v>2.98</v>
      </c>
    </row>
    <row r="2221" spans="1:10" ht="15" customHeight="1">
      <c r="A2221" s="153" t="s">
        <v>1379</v>
      </c>
      <c r="B2221" s="153" t="s">
        <v>2009</v>
      </c>
      <c r="C2221" s="153" t="s">
        <v>177</v>
      </c>
      <c r="D2221" s="153" t="s">
        <v>2010</v>
      </c>
      <c r="E2221" s="275" t="s">
        <v>1482</v>
      </c>
      <c r="F2221" s="275"/>
      <c r="G2221" s="153" t="s">
        <v>185</v>
      </c>
      <c r="H2221" s="154">
        <v>7.0000000000000001E-3</v>
      </c>
      <c r="I2221" s="155">
        <v>76.86</v>
      </c>
      <c r="J2221" s="155">
        <v>0.53</v>
      </c>
    </row>
    <row r="2222" spans="1:10" ht="30" customHeight="1">
      <c r="A2222" s="153" t="s">
        <v>1379</v>
      </c>
      <c r="B2222" s="153" t="s">
        <v>2058</v>
      </c>
      <c r="C2222" s="153" t="s">
        <v>177</v>
      </c>
      <c r="D2222" s="153" t="s">
        <v>2059</v>
      </c>
      <c r="E2222" s="275" t="s">
        <v>1482</v>
      </c>
      <c r="F2222" s="275"/>
      <c r="G2222" s="153" t="s">
        <v>185</v>
      </c>
      <c r="H2222" s="154">
        <v>1</v>
      </c>
      <c r="I2222" s="155">
        <v>7.67</v>
      </c>
      <c r="J2222" s="155">
        <v>7.67</v>
      </c>
    </row>
    <row r="2223" spans="1:10" ht="15" customHeight="1">
      <c r="A2223" s="153" t="s">
        <v>1379</v>
      </c>
      <c r="B2223" s="153" t="s">
        <v>1989</v>
      </c>
      <c r="C2223" s="153" t="s">
        <v>177</v>
      </c>
      <c r="D2223" s="153" t="s">
        <v>1990</v>
      </c>
      <c r="E2223" s="275" t="s">
        <v>1482</v>
      </c>
      <c r="F2223" s="275"/>
      <c r="G2223" s="153" t="s">
        <v>185</v>
      </c>
      <c r="H2223" s="154">
        <v>0.05</v>
      </c>
      <c r="I2223" s="155">
        <v>2.3199999999999998</v>
      </c>
      <c r="J2223" s="155">
        <v>0.11</v>
      </c>
    </row>
    <row r="2224" spans="1:10" ht="15" customHeight="1">
      <c r="A2224" s="153" t="s">
        <v>1379</v>
      </c>
      <c r="B2224" s="153" t="s">
        <v>2005</v>
      </c>
      <c r="C2224" s="153" t="s">
        <v>177</v>
      </c>
      <c r="D2224" s="153" t="s">
        <v>2006</v>
      </c>
      <c r="E2224" s="275" t="s">
        <v>1482</v>
      </c>
      <c r="F2224" s="275"/>
      <c r="G2224" s="153" t="s">
        <v>185</v>
      </c>
      <c r="H2224" s="154">
        <v>8.0000000000000002E-3</v>
      </c>
      <c r="I2224" s="155">
        <v>87.08</v>
      </c>
      <c r="J2224" s="155">
        <v>0.69</v>
      </c>
    </row>
    <row r="2225" spans="1:10">
      <c r="A2225" s="156"/>
      <c r="B2225" s="156"/>
      <c r="C2225" s="156"/>
      <c r="D2225" s="156"/>
      <c r="E2225" s="156" t="s">
        <v>1399</v>
      </c>
      <c r="F2225" s="157">
        <v>4.1399999999999997</v>
      </c>
      <c r="G2225" s="156" t="s">
        <v>1400</v>
      </c>
      <c r="H2225" s="157">
        <v>0</v>
      </c>
      <c r="I2225" s="156" t="s">
        <v>1401</v>
      </c>
      <c r="J2225" s="157">
        <v>4.1399999999999997</v>
      </c>
    </row>
    <row r="2226" spans="1:10" ht="30" customHeight="1">
      <c r="A2226" s="156"/>
      <c r="B2226" s="156"/>
      <c r="C2226" s="156"/>
      <c r="D2226" s="156"/>
      <c r="E2226" s="156" t="s">
        <v>1402</v>
      </c>
      <c r="F2226" s="157">
        <v>3.8</v>
      </c>
      <c r="G2226" s="156"/>
      <c r="H2226" s="276" t="s">
        <v>1403</v>
      </c>
      <c r="I2226" s="276"/>
      <c r="J2226" s="157">
        <v>18.239999999999998</v>
      </c>
    </row>
    <row r="2227" spans="1:10" ht="15.75">
      <c r="A2227" s="144"/>
      <c r="B2227" s="144"/>
      <c r="C2227" s="144"/>
      <c r="D2227" s="144"/>
      <c r="E2227" s="144"/>
      <c r="F2227" s="144"/>
      <c r="G2227" s="144" t="s">
        <v>1404</v>
      </c>
      <c r="H2227" s="158">
        <v>36</v>
      </c>
      <c r="I2227" s="144" t="s">
        <v>1405</v>
      </c>
      <c r="J2227" s="159">
        <v>656.64</v>
      </c>
    </row>
    <row r="2228" spans="1:10" ht="15.75">
      <c r="A2228" s="147"/>
      <c r="B2228" s="147"/>
      <c r="C2228" s="147"/>
      <c r="D2228" s="147"/>
      <c r="E2228" s="147"/>
      <c r="F2228" s="147"/>
      <c r="G2228" s="147"/>
      <c r="H2228" s="147"/>
      <c r="I2228" s="147"/>
      <c r="J2228" s="147"/>
    </row>
    <row r="2229" spans="1:10" ht="15.75" customHeight="1">
      <c r="A2229" s="144" t="s">
        <v>596</v>
      </c>
      <c r="B2229" s="144" t="s">
        <v>165</v>
      </c>
      <c r="C2229" s="144" t="s">
        <v>1367</v>
      </c>
      <c r="D2229" s="144" t="s">
        <v>1368</v>
      </c>
      <c r="E2229" s="271" t="s">
        <v>1369</v>
      </c>
      <c r="F2229" s="271"/>
      <c r="G2229" s="144" t="s">
        <v>1370</v>
      </c>
      <c r="H2229" s="144" t="s">
        <v>1371</v>
      </c>
      <c r="I2229" s="144" t="s">
        <v>1372</v>
      </c>
      <c r="J2229" s="144" t="s">
        <v>1373</v>
      </c>
    </row>
    <row r="2230" spans="1:10" ht="47.25" customHeight="1">
      <c r="A2230" s="147" t="s">
        <v>1374</v>
      </c>
      <c r="B2230" s="147" t="s">
        <v>595</v>
      </c>
      <c r="C2230" s="147" t="s">
        <v>177</v>
      </c>
      <c r="D2230" s="147" t="s">
        <v>597</v>
      </c>
      <c r="E2230" s="273" t="s">
        <v>1473</v>
      </c>
      <c r="F2230" s="273"/>
      <c r="G2230" s="147" t="s">
        <v>185</v>
      </c>
      <c r="H2230" s="148">
        <v>1</v>
      </c>
      <c r="I2230" s="149">
        <v>15.87</v>
      </c>
      <c r="J2230" s="149">
        <v>15.87</v>
      </c>
    </row>
    <row r="2231" spans="1:10" ht="45" customHeight="1">
      <c r="A2231" s="150" t="s">
        <v>1376</v>
      </c>
      <c r="B2231" s="150" t="s">
        <v>1987</v>
      </c>
      <c r="C2231" s="150" t="s">
        <v>177</v>
      </c>
      <c r="D2231" s="150" t="s">
        <v>1988</v>
      </c>
      <c r="E2231" s="274" t="s">
        <v>1375</v>
      </c>
      <c r="F2231" s="274"/>
      <c r="G2231" s="150" t="s">
        <v>180</v>
      </c>
      <c r="H2231" s="151">
        <v>0.15</v>
      </c>
      <c r="I2231" s="152">
        <v>16.45</v>
      </c>
      <c r="J2231" s="152">
        <v>2.46</v>
      </c>
    </row>
    <row r="2232" spans="1:10" ht="45" customHeight="1">
      <c r="A2232" s="150" t="s">
        <v>1376</v>
      </c>
      <c r="B2232" s="150" t="s">
        <v>1922</v>
      </c>
      <c r="C2232" s="150" t="s">
        <v>177</v>
      </c>
      <c r="D2232" s="150" t="s">
        <v>1923</v>
      </c>
      <c r="E2232" s="274" t="s">
        <v>1375</v>
      </c>
      <c r="F2232" s="274"/>
      <c r="G2232" s="150" t="s">
        <v>180</v>
      </c>
      <c r="H2232" s="151">
        <v>0.15</v>
      </c>
      <c r="I2232" s="152">
        <v>19.88</v>
      </c>
      <c r="J2232" s="152">
        <v>2.98</v>
      </c>
    </row>
    <row r="2233" spans="1:10" ht="15" customHeight="1">
      <c r="A2233" s="153" t="s">
        <v>1379</v>
      </c>
      <c r="B2233" s="153" t="s">
        <v>2009</v>
      </c>
      <c r="C2233" s="153" t="s">
        <v>177</v>
      </c>
      <c r="D2233" s="153" t="s">
        <v>2010</v>
      </c>
      <c r="E2233" s="275" t="s">
        <v>1482</v>
      </c>
      <c r="F2233" s="275"/>
      <c r="G2233" s="153" t="s">
        <v>185</v>
      </c>
      <c r="H2233" s="154">
        <v>7.0000000000000001E-3</v>
      </c>
      <c r="I2233" s="155">
        <v>76.86</v>
      </c>
      <c r="J2233" s="155">
        <v>0.53</v>
      </c>
    </row>
    <row r="2234" spans="1:10" ht="30" customHeight="1">
      <c r="A2234" s="153" t="s">
        <v>1379</v>
      </c>
      <c r="B2234" s="153" t="s">
        <v>2060</v>
      </c>
      <c r="C2234" s="153" t="s">
        <v>177</v>
      </c>
      <c r="D2234" s="153" t="s">
        <v>2061</v>
      </c>
      <c r="E2234" s="275" t="s">
        <v>1482</v>
      </c>
      <c r="F2234" s="275"/>
      <c r="G2234" s="153" t="s">
        <v>185</v>
      </c>
      <c r="H2234" s="154">
        <v>1</v>
      </c>
      <c r="I2234" s="155">
        <v>9.1</v>
      </c>
      <c r="J2234" s="155">
        <v>9.1</v>
      </c>
    </row>
    <row r="2235" spans="1:10" ht="15" customHeight="1">
      <c r="A2235" s="153" t="s">
        <v>1379</v>
      </c>
      <c r="B2235" s="153" t="s">
        <v>1989</v>
      </c>
      <c r="C2235" s="153" t="s">
        <v>177</v>
      </c>
      <c r="D2235" s="153" t="s">
        <v>1990</v>
      </c>
      <c r="E2235" s="275" t="s">
        <v>1482</v>
      </c>
      <c r="F2235" s="275"/>
      <c r="G2235" s="153" t="s">
        <v>185</v>
      </c>
      <c r="H2235" s="154">
        <v>0.05</v>
      </c>
      <c r="I2235" s="155">
        <v>2.3199999999999998</v>
      </c>
      <c r="J2235" s="155">
        <v>0.11</v>
      </c>
    </row>
    <row r="2236" spans="1:10" ht="15" customHeight="1">
      <c r="A2236" s="153" t="s">
        <v>1379</v>
      </c>
      <c r="B2236" s="153" t="s">
        <v>2005</v>
      </c>
      <c r="C2236" s="153" t="s">
        <v>177</v>
      </c>
      <c r="D2236" s="153" t="s">
        <v>2006</v>
      </c>
      <c r="E2236" s="275" t="s">
        <v>1482</v>
      </c>
      <c r="F2236" s="275"/>
      <c r="G2236" s="153" t="s">
        <v>185</v>
      </c>
      <c r="H2236" s="154">
        <v>8.0000000000000002E-3</v>
      </c>
      <c r="I2236" s="155">
        <v>87.08</v>
      </c>
      <c r="J2236" s="155">
        <v>0.69</v>
      </c>
    </row>
    <row r="2237" spans="1:10">
      <c r="A2237" s="156"/>
      <c r="B2237" s="156"/>
      <c r="C2237" s="156"/>
      <c r="D2237" s="156"/>
      <c r="E2237" s="156" t="s">
        <v>1399</v>
      </c>
      <c r="F2237" s="157">
        <v>4.1399999999999997</v>
      </c>
      <c r="G2237" s="156" t="s">
        <v>1400</v>
      </c>
      <c r="H2237" s="157">
        <v>0</v>
      </c>
      <c r="I2237" s="156" t="s">
        <v>1401</v>
      </c>
      <c r="J2237" s="157">
        <v>4.1399999999999997</v>
      </c>
    </row>
    <row r="2238" spans="1:10" ht="30" customHeight="1">
      <c r="A2238" s="156"/>
      <c r="B2238" s="156"/>
      <c r="C2238" s="156"/>
      <c r="D2238" s="156"/>
      <c r="E2238" s="156" t="s">
        <v>1402</v>
      </c>
      <c r="F2238" s="157">
        <v>4.18</v>
      </c>
      <c r="G2238" s="156"/>
      <c r="H2238" s="276" t="s">
        <v>1403</v>
      </c>
      <c r="I2238" s="276"/>
      <c r="J2238" s="157">
        <v>20.05</v>
      </c>
    </row>
    <row r="2239" spans="1:10" ht="15.75">
      <c r="A2239" s="144"/>
      <c r="B2239" s="144"/>
      <c r="C2239" s="144"/>
      <c r="D2239" s="144"/>
      <c r="E2239" s="144"/>
      <c r="F2239" s="144"/>
      <c r="G2239" s="144" t="s">
        <v>1404</v>
      </c>
      <c r="H2239" s="158">
        <v>5</v>
      </c>
      <c r="I2239" s="144" t="s">
        <v>1405</v>
      </c>
      <c r="J2239" s="159">
        <v>100.25</v>
      </c>
    </row>
    <row r="2240" spans="1:10" ht="15.75">
      <c r="A2240" s="147"/>
      <c r="B2240" s="147"/>
      <c r="C2240" s="147"/>
      <c r="D2240" s="147"/>
      <c r="E2240" s="147"/>
      <c r="F2240" s="147"/>
      <c r="G2240" s="147"/>
      <c r="H2240" s="147"/>
      <c r="I2240" s="147"/>
      <c r="J2240" s="147"/>
    </row>
    <row r="2241" spans="1:10" ht="15.75" customHeight="1">
      <c r="A2241" s="144" t="s">
        <v>599</v>
      </c>
      <c r="B2241" s="144" t="s">
        <v>165</v>
      </c>
      <c r="C2241" s="144" t="s">
        <v>1367</v>
      </c>
      <c r="D2241" s="144" t="s">
        <v>1368</v>
      </c>
      <c r="E2241" s="271" t="s">
        <v>1369</v>
      </c>
      <c r="F2241" s="271"/>
      <c r="G2241" s="144" t="s">
        <v>1370</v>
      </c>
      <c r="H2241" s="144" t="s">
        <v>1371</v>
      </c>
      <c r="I2241" s="144" t="s">
        <v>1372</v>
      </c>
      <c r="J2241" s="144" t="s">
        <v>1373</v>
      </c>
    </row>
    <row r="2242" spans="1:10" ht="31.5" customHeight="1">
      <c r="A2242" s="147" t="s">
        <v>1374</v>
      </c>
      <c r="B2242" s="147" t="s">
        <v>598</v>
      </c>
      <c r="C2242" s="147" t="s">
        <v>177</v>
      </c>
      <c r="D2242" s="147" t="s">
        <v>600</v>
      </c>
      <c r="E2242" s="273" t="s">
        <v>1473</v>
      </c>
      <c r="F2242" s="273"/>
      <c r="G2242" s="147" t="s">
        <v>185</v>
      </c>
      <c r="H2242" s="148">
        <v>1</v>
      </c>
      <c r="I2242" s="149">
        <v>5.46</v>
      </c>
      <c r="J2242" s="149">
        <v>5.46</v>
      </c>
    </row>
    <row r="2243" spans="1:10" ht="45" customHeight="1">
      <c r="A2243" s="150" t="s">
        <v>1376</v>
      </c>
      <c r="B2243" s="150" t="s">
        <v>1987</v>
      </c>
      <c r="C2243" s="150" t="s">
        <v>177</v>
      </c>
      <c r="D2243" s="150" t="s">
        <v>1988</v>
      </c>
      <c r="E2243" s="274" t="s">
        <v>1375</v>
      </c>
      <c r="F2243" s="274"/>
      <c r="G2243" s="150" t="s">
        <v>180</v>
      </c>
      <c r="H2243" s="151">
        <v>0.09</v>
      </c>
      <c r="I2243" s="152">
        <v>16.45</v>
      </c>
      <c r="J2243" s="152">
        <v>1.48</v>
      </c>
    </row>
    <row r="2244" spans="1:10" ht="45" customHeight="1">
      <c r="A2244" s="150" t="s">
        <v>1376</v>
      </c>
      <c r="B2244" s="150" t="s">
        <v>1922</v>
      </c>
      <c r="C2244" s="150" t="s">
        <v>177</v>
      </c>
      <c r="D2244" s="150" t="s">
        <v>1923</v>
      </c>
      <c r="E2244" s="274" t="s">
        <v>1375</v>
      </c>
      <c r="F2244" s="274"/>
      <c r="G2244" s="150" t="s">
        <v>180</v>
      </c>
      <c r="H2244" s="151">
        <v>0.09</v>
      </c>
      <c r="I2244" s="152">
        <v>19.88</v>
      </c>
      <c r="J2244" s="152">
        <v>1.78</v>
      </c>
    </row>
    <row r="2245" spans="1:10" ht="15" customHeight="1">
      <c r="A2245" s="153" t="s">
        <v>1379</v>
      </c>
      <c r="B2245" s="153" t="s">
        <v>2009</v>
      </c>
      <c r="C2245" s="153" t="s">
        <v>177</v>
      </c>
      <c r="D2245" s="153" t="s">
        <v>2010</v>
      </c>
      <c r="E2245" s="275" t="s">
        <v>1482</v>
      </c>
      <c r="F2245" s="275"/>
      <c r="G2245" s="153" t="s">
        <v>185</v>
      </c>
      <c r="H2245" s="154">
        <v>7.0000000000000001E-3</v>
      </c>
      <c r="I2245" s="155">
        <v>76.86</v>
      </c>
      <c r="J2245" s="155">
        <v>0.53</v>
      </c>
    </row>
    <row r="2246" spans="1:10" ht="15" customHeight="1">
      <c r="A2246" s="153" t="s">
        <v>1379</v>
      </c>
      <c r="B2246" s="153" t="s">
        <v>2062</v>
      </c>
      <c r="C2246" s="153" t="s">
        <v>177</v>
      </c>
      <c r="D2246" s="153" t="s">
        <v>2063</v>
      </c>
      <c r="E2246" s="275" t="s">
        <v>1482</v>
      </c>
      <c r="F2246" s="275"/>
      <c r="G2246" s="153" t="s">
        <v>185</v>
      </c>
      <c r="H2246" s="154">
        <v>1</v>
      </c>
      <c r="I2246" s="155">
        <v>0.92</v>
      </c>
      <c r="J2246" s="155">
        <v>0.92</v>
      </c>
    </row>
    <row r="2247" spans="1:10" ht="15" customHeight="1">
      <c r="A2247" s="153" t="s">
        <v>1379</v>
      </c>
      <c r="B2247" s="153" t="s">
        <v>1989</v>
      </c>
      <c r="C2247" s="153" t="s">
        <v>177</v>
      </c>
      <c r="D2247" s="153" t="s">
        <v>1990</v>
      </c>
      <c r="E2247" s="275" t="s">
        <v>1482</v>
      </c>
      <c r="F2247" s="275"/>
      <c r="G2247" s="153" t="s">
        <v>185</v>
      </c>
      <c r="H2247" s="154">
        <v>0.03</v>
      </c>
      <c r="I2247" s="155">
        <v>2.3199999999999998</v>
      </c>
      <c r="J2247" s="155">
        <v>0.06</v>
      </c>
    </row>
    <row r="2248" spans="1:10" ht="15" customHeight="1">
      <c r="A2248" s="153" t="s">
        <v>1379</v>
      </c>
      <c r="B2248" s="153" t="s">
        <v>2005</v>
      </c>
      <c r="C2248" s="153" t="s">
        <v>177</v>
      </c>
      <c r="D2248" s="153" t="s">
        <v>2006</v>
      </c>
      <c r="E2248" s="275" t="s">
        <v>1482</v>
      </c>
      <c r="F2248" s="275"/>
      <c r="G2248" s="153" t="s">
        <v>185</v>
      </c>
      <c r="H2248" s="154">
        <v>8.0000000000000002E-3</v>
      </c>
      <c r="I2248" s="155">
        <v>87.08</v>
      </c>
      <c r="J2248" s="155">
        <v>0.69</v>
      </c>
    </row>
    <row r="2249" spans="1:10">
      <c r="A2249" s="156"/>
      <c r="B2249" s="156"/>
      <c r="C2249" s="156"/>
      <c r="D2249" s="156"/>
      <c r="E2249" s="156" t="s">
        <v>1399</v>
      </c>
      <c r="F2249" s="157">
        <v>2.48</v>
      </c>
      <c r="G2249" s="156" t="s">
        <v>1400</v>
      </c>
      <c r="H2249" s="157">
        <v>0</v>
      </c>
      <c r="I2249" s="156" t="s">
        <v>1401</v>
      </c>
      <c r="J2249" s="157">
        <v>2.48</v>
      </c>
    </row>
    <row r="2250" spans="1:10" ht="30" customHeight="1">
      <c r="A2250" s="156"/>
      <c r="B2250" s="156"/>
      <c r="C2250" s="156"/>
      <c r="D2250" s="156"/>
      <c r="E2250" s="156" t="s">
        <v>1402</v>
      </c>
      <c r="F2250" s="157">
        <v>1.43</v>
      </c>
      <c r="G2250" s="156"/>
      <c r="H2250" s="276" t="s">
        <v>1403</v>
      </c>
      <c r="I2250" s="276"/>
      <c r="J2250" s="157">
        <v>6.89</v>
      </c>
    </row>
    <row r="2251" spans="1:10" ht="15.75">
      <c r="A2251" s="144"/>
      <c r="B2251" s="144"/>
      <c r="C2251" s="144"/>
      <c r="D2251" s="144"/>
      <c r="E2251" s="144"/>
      <c r="F2251" s="144"/>
      <c r="G2251" s="144" t="s">
        <v>1404</v>
      </c>
      <c r="H2251" s="158">
        <v>86</v>
      </c>
      <c r="I2251" s="144" t="s">
        <v>1405</v>
      </c>
      <c r="J2251" s="159">
        <v>592.54</v>
      </c>
    </row>
    <row r="2252" spans="1:10" ht="15.75">
      <c r="A2252" s="147"/>
      <c r="B2252" s="147"/>
      <c r="C2252" s="147"/>
      <c r="D2252" s="147"/>
      <c r="E2252" s="147"/>
      <c r="F2252" s="147"/>
      <c r="G2252" s="147"/>
      <c r="H2252" s="147"/>
      <c r="I2252" s="147"/>
      <c r="J2252" s="147"/>
    </row>
    <row r="2253" spans="1:10" ht="15.75" customHeight="1">
      <c r="A2253" s="144" t="s">
        <v>602</v>
      </c>
      <c r="B2253" s="144" t="s">
        <v>165</v>
      </c>
      <c r="C2253" s="144" t="s">
        <v>1367</v>
      </c>
      <c r="D2253" s="144" t="s">
        <v>1368</v>
      </c>
      <c r="E2253" s="271" t="s">
        <v>1369</v>
      </c>
      <c r="F2253" s="271"/>
      <c r="G2253" s="144" t="s">
        <v>1370</v>
      </c>
      <c r="H2253" s="144" t="s">
        <v>1371</v>
      </c>
      <c r="I2253" s="144" t="s">
        <v>1372</v>
      </c>
      <c r="J2253" s="144" t="s">
        <v>1373</v>
      </c>
    </row>
    <row r="2254" spans="1:10" ht="31.5" customHeight="1">
      <c r="A2254" s="147" t="s">
        <v>1374</v>
      </c>
      <c r="B2254" s="147" t="s">
        <v>601</v>
      </c>
      <c r="C2254" s="147" t="s">
        <v>177</v>
      </c>
      <c r="D2254" s="147" t="s">
        <v>603</v>
      </c>
      <c r="E2254" s="273" t="s">
        <v>1473</v>
      </c>
      <c r="F2254" s="273"/>
      <c r="G2254" s="147" t="s">
        <v>185</v>
      </c>
      <c r="H2254" s="148">
        <v>1</v>
      </c>
      <c r="I2254" s="149">
        <v>8.34</v>
      </c>
      <c r="J2254" s="149">
        <v>8.34</v>
      </c>
    </row>
    <row r="2255" spans="1:10" ht="45" customHeight="1">
      <c r="A2255" s="150" t="s">
        <v>1376</v>
      </c>
      <c r="B2255" s="150" t="s">
        <v>1987</v>
      </c>
      <c r="C2255" s="150" t="s">
        <v>177</v>
      </c>
      <c r="D2255" s="150" t="s">
        <v>1988</v>
      </c>
      <c r="E2255" s="274" t="s">
        <v>1375</v>
      </c>
      <c r="F2255" s="274"/>
      <c r="G2255" s="150" t="s">
        <v>180</v>
      </c>
      <c r="H2255" s="151">
        <v>0.107</v>
      </c>
      <c r="I2255" s="152">
        <v>16.45</v>
      </c>
      <c r="J2255" s="152">
        <v>1.76</v>
      </c>
    </row>
    <row r="2256" spans="1:10" ht="45" customHeight="1">
      <c r="A2256" s="150" t="s">
        <v>1376</v>
      </c>
      <c r="B2256" s="150" t="s">
        <v>1922</v>
      </c>
      <c r="C2256" s="150" t="s">
        <v>177</v>
      </c>
      <c r="D2256" s="150" t="s">
        <v>1923</v>
      </c>
      <c r="E2256" s="274" t="s">
        <v>1375</v>
      </c>
      <c r="F2256" s="274"/>
      <c r="G2256" s="150" t="s">
        <v>180</v>
      </c>
      <c r="H2256" s="151">
        <v>0.107</v>
      </c>
      <c r="I2256" s="152">
        <v>19.88</v>
      </c>
      <c r="J2256" s="152">
        <v>2.12</v>
      </c>
    </row>
    <row r="2257" spans="1:10" ht="15" customHeight="1">
      <c r="A2257" s="153" t="s">
        <v>1379</v>
      </c>
      <c r="B2257" s="153" t="s">
        <v>2009</v>
      </c>
      <c r="C2257" s="153" t="s">
        <v>177</v>
      </c>
      <c r="D2257" s="153" t="s">
        <v>2010</v>
      </c>
      <c r="E2257" s="275" t="s">
        <v>1482</v>
      </c>
      <c r="F2257" s="275"/>
      <c r="G2257" s="153" t="s">
        <v>185</v>
      </c>
      <c r="H2257" s="154">
        <v>8.9999999999999993E-3</v>
      </c>
      <c r="I2257" s="155">
        <v>76.86</v>
      </c>
      <c r="J2257" s="155">
        <v>0.69</v>
      </c>
    </row>
    <row r="2258" spans="1:10" ht="15" customHeight="1">
      <c r="A2258" s="153" t="s">
        <v>1379</v>
      </c>
      <c r="B2258" s="153" t="s">
        <v>2064</v>
      </c>
      <c r="C2258" s="153" t="s">
        <v>177</v>
      </c>
      <c r="D2258" s="153" t="s">
        <v>2065</v>
      </c>
      <c r="E2258" s="275" t="s">
        <v>1482</v>
      </c>
      <c r="F2258" s="275"/>
      <c r="G2258" s="153" t="s">
        <v>185</v>
      </c>
      <c r="H2258" s="154">
        <v>1</v>
      </c>
      <c r="I2258" s="155">
        <v>2.74</v>
      </c>
      <c r="J2258" s="155">
        <v>2.74</v>
      </c>
    </row>
    <row r="2259" spans="1:10" ht="15" customHeight="1">
      <c r="A2259" s="153" t="s">
        <v>1379</v>
      </c>
      <c r="B2259" s="153" t="s">
        <v>1989</v>
      </c>
      <c r="C2259" s="153" t="s">
        <v>177</v>
      </c>
      <c r="D2259" s="153" t="s">
        <v>1990</v>
      </c>
      <c r="E2259" s="275" t="s">
        <v>1482</v>
      </c>
      <c r="F2259" s="275"/>
      <c r="G2259" s="153" t="s">
        <v>185</v>
      </c>
      <c r="H2259" s="154">
        <v>3.5999999999999997E-2</v>
      </c>
      <c r="I2259" s="155">
        <v>2.3199999999999998</v>
      </c>
      <c r="J2259" s="155">
        <v>0.08</v>
      </c>
    </row>
    <row r="2260" spans="1:10" ht="15" customHeight="1">
      <c r="A2260" s="153" t="s">
        <v>1379</v>
      </c>
      <c r="B2260" s="153" t="s">
        <v>2005</v>
      </c>
      <c r="C2260" s="153" t="s">
        <v>177</v>
      </c>
      <c r="D2260" s="153" t="s">
        <v>2006</v>
      </c>
      <c r="E2260" s="275" t="s">
        <v>1482</v>
      </c>
      <c r="F2260" s="275"/>
      <c r="G2260" s="153" t="s">
        <v>185</v>
      </c>
      <c r="H2260" s="154">
        <v>1.0999999999999999E-2</v>
      </c>
      <c r="I2260" s="155">
        <v>87.08</v>
      </c>
      <c r="J2260" s="155">
        <v>0.95</v>
      </c>
    </row>
    <row r="2261" spans="1:10">
      <c r="A2261" s="156"/>
      <c r="B2261" s="156"/>
      <c r="C2261" s="156"/>
      <c r="D2261" s="156"/>
      <c r="E2261" s="156" t="s">
        <v>1399</v>
      </c>
      <c r="F2261" s="157">
        <v>2.95</v>
      </c>
      <c r="G2261" s="156" t="s">
        <v>1400</v>
      </c>
      <c r="H2261" s="157">
        <v>0</v>
      </c>
      <c r="I2261" s="156" t="s">
        <v>1401</v>
      </c>
      <c r="J2261" s="157">
        <v>2.95</v>
      </c>
    </row>
    <row r="2262" spans="1:10" ht="30" customHeight="1">
      <c r="A2262" s="156"/>
      <c r="B2262" s="156"/>
      <c r="C2262" s="156"/>
      <c r="D2262" s="156"/>
      <c r="E2262" s="156" t="s">
        <v>1402</v>
      </c>
      <c r="F2262" s="157">
        <v>2.19</v>
      </c>
      <c r="G2262" s="156"/>
      <c r="H2262" s="276" t="s">
        <v>1403</v>
      </c>
      <c r="I2262" s="276"/>
      <c r="J2262" s="157">
        <v>10.53</v>
      </c>
    </row>
    <row r="2263" spans="1:10" ht="15.75">
      <c r="A2263" s="144"/>
      <c r="B2263" s="144"/>
      <c r="C2263" s="144"/>
      <c r="D2263" s="144"/>
      <c r="E2263" s="144"/>
      <c r="F2263" s="144"/>
      <c r="G2263" s="144" t="s">
        <v>1404</v>
      </c>
      <c r="H2263" s="158">
        <v>28</v>
      </c>
      <c r="I2263" s="144" t="s">
        <v>1405</v>
      </c>
      <c r="J2263" s="159">
        <v>294.83999999999997</v>
      </c>
    </row>
    <row r="2264" spans="1:10" ht="15.75">
      <c r="A2264" s="147"/>
      <c r="B2264" s="147"/>
      <c r="C2264" s="147"/>
      <c r="D2264" s="147"/>
      <c r="E2264" s="147"/>
      <c r="F2264" s="147"/>
      <c r="G2264" s="147"/>
      <c r="H2264" s="147"/>
      <c r="I2264" s="147"/>
      <c r="J2264" s="147"/>
    </row>
    <row r="2265" spans="1:10" ht="15.75" customHeight="1">
      <c r="A2265" s="144" t="s">
        <v>605</v>
      </c>
      <c r="B2265" s="144" t="s">
        <v>165</v>
      </c>
      <c r="C2265" s="144" t="s">
        <v>1367</v>
      </c>
      <c r="D2265" s="144" t="s">
        <v>1368</v>
      </c>
      <c r="E2265" s="271" t="s">
        <v>1369</v>
      </c>
      <c r="F2265" s="271"/>
      <c r="G2265" s="144" t="s">
        <v>1370</v>
      </c>
      <c r="H2265" s="144" t="s">
        <v>1371</v>
      </c>
      <c r="I2265" s="144" t="s">
        <v>1372</v>
      </c>
      <c r="J2265" s="144" t="s">
        <v>1373</v>
      </c>
    </row>
    <row r="2266" spans="1:10" ht="31.5" customHeight="1">
      <c r="A2266" s="147" t="s">
        <v>1374</v>
      </c>
      <c r="B2266" s="147" t="s">
        <v>604</v>
      </c>
      <c r="C2266" s="147" t="s">
        <v>177</v>
      </c>
      <c r="D2266" s="147" t="s">
        <v>606</v>
      </c>
      <c r="E2266" s="273" t="s">
        <v>1473</v>
      </c>
      <c r="F2266" s="273"/>
      <c r="G2266" s="147" t="s">
        <v>185</v>
      </c>
      <c r="H2266" s="148">
        <v>1</v>
      </c>
      <c r="I2266" s="149">
        <v>11.9</v>
      </c>
      <c r="J2266" s="149">
        <v>11.9</v>
      </c>
    </row>
    <row r="2267" spans="1:10" ht="45" customHeight="1">
      <c r="A2267" s="150" t="s">
        <v>1376</v>
      </c>
      <c r="B2267" s="150" t="s">
        <v>1987</v>
      </c>
      <c r="C2267" s="150" t="s">
        <v>177</v>
      </c>
      <c r="D2267" s="150" t="s">
        <v>1988</v>
      </c>
      <c r="E2267" s="274" t="s">
        <v>1375</v>
      </c>
      <c r="F2267" s="274"/>
      <c r="G2267" s="150" t="s">
        <v>180</v>
      </c>
      <c r="H2267" s="151">
        <v>8.8999999999999996E-2</v>
      </c>
      <c r="I2267" s="152">
        <v>16.45</v>
      </c>
      <c r="J2267" s="152">
        <v>1.46</v>
      </c>
    </row>
    <row r="2268" spans="1:10" ht="45" customHeight="1">
      <c r="A2268" s="150" t="s">
        <v>1376</v>
      </c>
      <c r="B2268" s="150" t="s">
        <v>1922</v>
      </c>
      <c r="C2268" s="150" t="s">
        <v>177</v>
      </c>
      <c r="D2268" s="150" t="s">
        <v>1923</v>
      </c>
      <c r="E2268" s="274" t="s">
        <v>1375</v>
      </c>
      <c r="F2268" s="274"/>
      <c r="G2268" s="150" t="s">
        <v>180</v>
      </c>
      <c r="H2268" s="151">
        <v>8.8999999999999996E-2</v>
      </c>
      <c r="I2268" s="152">
        <v>19.88</v>
      </c>
      <c r="J2268" s="152">
        <v>1.76</v>
      </c>
    </row>
    <row r="2269" spans="1:10" ht="15" customHeight="1">
      <c r="A2269" s="153" t="s">
        <v>1379</v>
      </c>
      <c r="B2269" s="153" t="s">
        <v>2009</v>
      </c>
      <c r="C2269" s="153" t="s">
        <v>177</v>
      </c>
      <c r="D2269" s="153" t="s">
        <v>2010</v>
      </c>
      <c r="E2269" s="275" t="s">
        <v>1482</v>
      </c>
      <c r="F2269" s="275"/>
      <c r="G2269" s="153" t="s">
        <v>185</v>
      </c>
      <c r="H2269" s="154">
        <v>1.2E-2</v>
      </c>
      <c r="I2269" s="155">
        <v>76.86</v>
      </c>
      <c r="J2269" s="155">
        <v>0.92</v>
      </c>
    </row>
    <row r="2270" spans="1:10" ht="15" customHeight="1">
      <c r="A2270" s="153" t="s">
        <v>1379</v>
      </c>
      <c r="B2270" s="153" t="s">
        <v>2066</v>
      </c>
      <c r="C2270" s="153" t="s">
        <v>177</v>
      </c>
      <c r="D2270" s="153" t="s">
        <v>2067</v>
      </c>
      <c r="E2270" s="275" t="s">
        <v>1482</v>
      </c>
      <c r="F2270" s="275"/>
      <c r="G2270" s="153" t="s">
        <v>185</v>
      </c>
      <c r="H2270" s="154">
        <v>1</v>
      </c>
      <c r="I2270" s="155">
        <v>6.51</v>
      </c>
      <c r="J2270" s="155">
        <v>6.51</v>
      </c>
    </row>
    <row r="2271" spans="1:10" ht="15" customHeight="1">
      <c r="A2271" s="153" t="s">
        <v>1379</v>
      </c>
      <c r="B2271" s="153" t="s">
        <v>1989</v>
      </c>
      <c r="C2271" s="153" t="s">
        <v>177</v>
      </c>
      <c r="D2271" s="153" t="s">
        <v>1990</v>
      </c>
      <c r="E2271" s="275" t="s">
        <v>1482</v>
      </c>
      <c r="F2271" s="275"/>
      <c r="G2271" s="153" t="s">
        <v>185</v>
      </c>
      <c r="H2271" s="154">
        <v>0.02</v>
      </c>
      <c r="I2271" s="155">
        <v>2.3199999999999998</v>
      </c>
      <c r="J2271" s="155">
        <v>0.04</v>
      </c>
    </row>
    <row r="2272" spans="1:10" ht="15" customHeight="1">
      <c r="A2272" s="153" t="s">
        <v>1379</v>
      </c>
      <c r="B2272" s="153" t="s">
        <v>2005</v>
      </c>
      <c r="C2272" s="153" t="s">
        <v>177</v>
      </c>
      <c r="D2272" s="153" t="s">
        <v>2006</v>
      </c>
      <c r="E2272" s="275" t="s">
        <v>1482</v>
      </c>
      <c r="F2272" s="275"/>
      <c r="G2272" s="153" t="s">
        <v>185</v>
      </c>
      <c r="H2272" s="154">
        <v>1.4E-2</v>
      </c>
      <c r="I2272" s="155">
        <v>87.08</v>
      </c>
      <c r="J2272" s="155">
        <v>1.21</v>
      </c>
    </row>
    <row r="2273" spans="1:10">
      <c r="A2273" s="156"/>
      <c r="B2273" s="156"/>
      <c r="C2273" s="156"/>
      <c r="D2273" s="156"/>
      <c r="E2273" s="156" t="s">
        <v>1399</v>
      </c>
      <c r="F2273" s="157">
        <v>2.4500000000000002</v>
      </c>
      <c r="G2273" s="156" t="s">
        <v>1400</v>
      </c>
      <c r="H2273" s="157">
        <v>0</v>
      </c>
      <c r="I2273" s="156" t="s">
        <v>1401</v>
      </c>
      <c r="J2273" s="157">
        <v>2.4500000000000002</v>
      </c>
    </row>
    <row r="2274" spans="1:10" ht="30" customHeight="1">
      <c r="A2274" s="156"/>
      <c r="B2274" s="156"/>
      <c r="C2274" s="156"/>
      <c r="D2274" s="156"/>
      <c r="E2274" s="156" t="s">
        <v>1402</v>
      </c>
      <c r="F2274" s="157">
        <v>3.13</v>
      </c>
      <c r="G2274" s="156"/>
      <c r="H2274" s="276" t="s">
        <v>1403</v>
      </c>
      <c r="I2274" s="276"/>
      <c r="J2274" s="157">
        <v>15.03</v>
      </c>
    </row>
    <row r="2275" spans="1:10" ht="15.75">
      <c r="A2275" s="144"/>
      <c r="B2275" s="144"/>
      <c r="C2275" s="144"/>
      <c r="D2275" s="144"/>
      <c r="E2275" s="144"/>
      <c r="F2275" s="144"/>
      <c r="G2275" s="144" t="s">
        <v>1404</v>
      </c>
      <c r="H2275" s="158">
        <v>8</v>
      </c>
      <c r="I2275" s="144" t="s">
        <v>1405</v>
      </c>
      <c r="J2275" s="159">
        <v>120.24</v>
      </c>
    </row>
    <row r="2276" spans="1:10" ht="15.75">
      <c r="A2276" s="147"/>
      <c r="B2276" s="147"/>
      <c r="C2276" s="147"/>
      <c r="D2276" s="147"/>
      <c r="E2276" s="147"/>
      <c r="F2276" s="147"/>
      <c r="G2276" s="147"/>
      <c r="H2276" s="147"/>
      <c r="I2276" s="147"/>
      <c r="J2276" s="147"/>
    </row>
    <row r="2277" spans="1:10" ht="15.75" customHeight="1">
      <c r="A2277" s="144" t="s">
        <v>608</v>
      </c>
      <c r="B2277" s="144" t="s">
        <v>165</v>
      </c>
      <c r="C2277" s="144" t="s">
        <v>1367</v>
      </c>
      <c r="D2277" s="144" t="s">
        <v>1368</v>
      </c>
      <c r="E2277" s="271" t="s">
        <v>1369</v>
      </c>
      <c r="F2277" s="271"/>
      <c r="G2277" s="144" t="s">
        <v>1370</v>
      </c>
      <c r="H2277" s="144" t="s">
        <v>1371</v>
      </c>
      <c r="I2277" s="144" t="s">
        <v>1372</v>
      </c>
      <c r="J2277" s="144" t="s">
        <v>1373</v>
      </c>
    </row>
    <row r="2278" spans="1:10" ht="31.5" customHeight="1">
      <c r="A2278" s="147" t="s">
        <v>1374</v>
      </c>
      <c r="B2278" s="147" t="s">
        <v>607</v>
      </c>
      <c r="C2278" s="147" t="s">
        <v>177</v>
      </c>
      <c r="D2278" s="147" t="s">
        <v>609</v>
      </c>
      <c r="E2278" s="273" t="s">
        <v>1473</v>
      </c>
      <c r="F2278" s="273"/>
      <c r="G2278" s="147" t="s">
        <v>185</v>
      </c>
      <c r="H2278" s="148">
        <v>1</v>
      </c>
      <c r="I2278" s="149">
        <v>14.29</v>
      </c>
      <c r="J2278" s="149">
        <v>14.29</v>
      </c>
    </row>
    <row r="2279" spans="1:10" ht="45" customHeight="1">
      <c r="A2279" s="150" t="s">
        <v>1376</v>
      </c>
      <c r="B2279" s="150" t="s">
        <v>1987</v>
      </c>
      <c r="C2279" s="150" t="s">
        <v>177</v>
      </c>
      <c r="D2279" s="150" t="s">
        <v>1988</v>
      </c>
      <c r="E2279" s="274" t="s">
        <v>1375</v>
      </c>
      <c r="F2279" s="274"/>
      <c r="G2279" s="150" t="s">
        <v>180</v>
      </c>
      <c r="H2279" s="151">
        <v>0.108</v>
      </c>
      <c r="I2279" s="152">
        <v>16.45</v>
      </c>
      <c r="J2279" s="152">
        <v>1.77</v>
      </c>
    </row>
    <row r="2280" spans="1:10" ht="45" customHeight="1">
      <c r="A2280" s="150" t="s">
        <v>1376</v>
      </c>
      <c r="B2280" s="150" t="s">
        <v>1922</v>
      </c>
      <c r="C2280" s="150" t="s">
        <v>177</v>
      </c>
      <c r="D2280" s="150" t="s">
        <v>1923</v>
      </c>
      <c r="E2280" s="274" t="s">
        <v>1375</v>
      </c>
      <c r="F2280" s="274"/>
      <c r="G2280" s="150" t="s">
        <v>180</v>
      </c>
      <c r="H2280" s="151">
        <v>0.108</v>
      </c>
      <c r="I2280" s="152">
        <v>19.88</v>
      </c>
      <c r="J2280" s="152">
        <v>2.14</v>
      </c>
    </row>
    <row r="2281" spans="1:10" ht="15" customHeight="1">
      <c r="A2281" s="153" t="s">
        <v>1379</v>
      </c>
      <c r="B2281" s="153" t="s">
        <v>2009</v>
      </c>
      <c r="C2281" s="153" t="s">
        <v>177</v>
      </c>
      <c r="D2281" s="153" t="s">
        <v>2010</v>
      </c>
      <c r="E2281" s="275" t="s">
        <v>1482</v>
      </c>
      <c r="F2281" s="275"/>
      <c r="G2281" s="153" t="s">
        <v>185</v>
      </c>
      <c r="H2281" s="154">
        <v>1.7999999999999999E-2</v>
      </c>
      <c r="I2281" s="155">
        <v>76.86</v>
      </c>
      <c r="J2281" s="155">
        <v>1.38</v>
      </c>
    </row>
    <row r="2282" spans="1:10" ht="15" customHeight="1">
      <c r="A2282" s="153" t="s">
        <v>1379</v>
      </c>
      <c r="B2282" s="153" t="s">
        <v>2068</v>
      </c>
      <c r="C2282" s="153" t="s">
        <v>177</v>
      </c>
      <c r="D2282" s="153" t="s">
        <v>2069</v>
      </c>
      <c r="E2282" s="275" t="s">
        <v>1482</v>
      </c>
      <c r="F2282" s="275"/>
      <c r="G2282" s="153" t="s">
        <v>185</v>
      </c>
      <c r="H2282" s="154">
        <v>1</v>
      </c>
      <c r="I2282" s="155">
        <v>7.04</v>
      </c>
      <c r="J2282" s="155">
        <v>7.04</v>
      </c>
    </row>
    <row r="2283" spans="1:10" ht="15" customHeight="1">
      <c r="A2283" s="153" t="s">
        <v>1379</v>
      </c>
      <c r="B2283" s="153" t="s">
        <v>1989</v>
      </c>
      <c r="C2283" s="153" t="s">
        <v>177</v>
      </c>
      <c r="D2283" s="153" t="s">
        <v>1990</v>
      </c>
      <c r="E2283" s="275" t="s">
        <v>1482</v>
      </c>
      <c r="F2283" s="275"/>
      <c r="G2283" s="153" t="s">
        <v>185</v>
      </c>
      <c r="H2283" s="154">
        <v>2.4E-2</v>
      </c>
      <c r="I2283" s="155">
        <v>2.3199999999999998</v>
      </c>
      <c r="J2283" s="155">
        <v>0.05</v>
      </c>
    </row>
    <row r="2284" spans="1:10" ht="15" customHeight="1">
      <c r="A2284" s="153" t="s">
        <v>1379</v>
      </c>
      <c r="B2284" s="153" t="s">
        <v>2005</v>
      </c>
      <c r="C2284" s="153" t="s">
        <v>177</v>
      </c>
      <c r="D2284" s="153" t="s">
        <v>2006</v>
      </c>
      <c r="E2284" s="275" t="s">
        <v>1482</v>
      </c>
      <c r="F2284" s="275"/>
      <c r="G2284" s="153" t="s">
        <v>185</v>
      </c>
      <c r="H2284" s="154">
        <v>2.1999999999999999E-2</v>
      </c>
      <c r="I2284" s="155">
        <v>87.08</v>
      </c>
      <c r="J2284" s="155">
        <v>1.91</v>
      </c>
    </row>
    <row r="2285" spans="1:10">
      <c r="A2285" s="156"/>
      <c r="B2285" s="156"/>
      <c r="C2285" s="156"/>
      <c r="D2285" s="156"/>
      <c r="E2285" s="156" t="s">
        <v>1399</v>
      </c>
      <c r="F2285" s="157">
        <v>2.97</v>
      </c>
      <c r="G2285" s="156" t="s">
        <v>1400</v>
      </c>
      <c r="H2285" s="157">
        <v>0</v>
      </c>
      <c r="I2285" s="156" t="s">
        <v>1401</v>
      </c>
      <c r="J2285" s="157">
        <v>2.97</v>
      </c>
    </row>
    <row r="2286" spans="1:10" ht="30" customHeight="1">
      <c r="A2286" s="156"/>
      <c r="B2286" s="156"/>
      <c r="C2286" s="156"/>
      <c r="D2286" s="156"/>
      <c r="E2286" s="156" t="s">
        <v>1402</v>
      </c>
      <c r="F2286" s="157">
        <v>3.76</v>
      </c>
      <c r="G2286" s="156"/>
      <c r="H2286" s="276" t="s">
        <v>1403</v>
      </c>
      <c r="I2286" s="276"/>
      <c r="J2286" s="157">
        <v>18.05</v>
      </c>
    </row>
    <row r="2287" spans="1:10" ht="15.75">
      <c r="A2287" s="144"/>
      <c r="B2287" s="144"/>
      <c r="C2287" s="144"/>
      <c r="D2287" s="144"/>
      <c r="E2287" s="144"/>
      <c r="F2287" s="144"/>
      <c r="G2287" s="144" t="s">
        <v>1404</v>
      </c>
      <c r="H2287" s="158">
        <v>23</v>
      </c>
      <c r="I2287" s="144" t="s">
        <v>1405</v>
      </c>
      <c r="J2287" s="159">
        <v>415.15</v>
      </c>
    </row>
    <row r="2288" spans="1:10" ht="15.75">
      <c r="A2288" s="147"/>
      <c r="B2288" s="147"/>
      <c r="C2288" s="147"/>
      <c r="D2288" s="147"/>
      <c r="E2288" s="147"/>
      <c r="F2288" s="147"/>
      <c r="G2288" s="147"/>
      <c r="H2288" s="147"/>
      <c r="I2288" s="147"/>
      <c r="J2288" s="147"/>
    </row>
    <row r="2289" spans="1:10" ht="15.75" customHeight="1">
      <c r="A2289" s="144" t="s">
        <v>611</v>
      </c>
      <c r="B2289" s="144" t="s">
        <v>165</v>
      </c>
      <c r="C2289" s="144" t="s">
        <v>1367</v>
      </c>
      <c r="D2289" s="144" t="s">
        <v>1368</v>
      </c>
      <c r="E2289" s="271" t="s">
        <v>1369</v>
      </c>
      <c r="F2289" s="271"/>
      <c r="G2289" s="144" t="s">
        <v>1370</v>
      </c>
      <c r="H2289" s="144" t="s">
        <v>1371</v>
      </c>
      <c r="I2289" s="144" t="s">
        <v>1372</v>
      </c>
      <c r="J2289" s="144" t="s">
        <v>1373</v>
      </c>
    </row>
    <row r="2290" spans="1:10" ht="31.5" customHeight="1">
      <c r="A2290" s="147" t="s">
        <v>1374</v>
      </c>
      <c r="B2290" s="147" t="s">
        <v>610</v>
      </c>
      <c r="C2290" s="147" t="s">
        <v>177</v>
      </c>
      <c r="D2290" s="147" t="s">
        <v>612</v>
      </c>
      <c r="E2290" s="273" t="s">
        <v>1473</v>
      </c>
      <c r="F2290" s="273"/>
      <c r="G2290" s="147" t="s">
        <v>185</v>
      </c>
      <c r="H2290" s="148">
        <v>1</v>
      </c>
      <c r="I2290" s="149">
        <v>39.71</v>
      </c>
      <c r="J2290" s="149">
        <v>39.71</v>
      </c>
    </row>
    <row r="2291" spans="1:10" ht="45" customHeight="1">
      <c r="A2291" s="150" t="s">
        <v>1376</v>
      </c>
      <c r="B2291" s="150" t="s">
        <v>1987</v>
      </c>
      <c r="C2291" s="150" t="s">
        <v>177</v>
      </c>
      <c r="D2291" s="150" t="s">
        <v>1988</v>
      </c>
      <c r="E2291" s="274" t="s">
        <v>1375</v>
      </c>
      <c r="F2291" s="274"/>
      <c r="G2291" s="150" t="s">
        <v>180</v>
      </c>
      <c r="H2291" s="151">
        <v>0.128</v>
      </c>
      <c r="I2291" s="152">
        <v>16.45</v>
      </c>
      <c r="J2291" s="152">
        <v>2.1</v>
      </c>
    </row>
    <row r="2292" spans="1:10" ht="45" customHeight="1">
      <c r="A2292" s="150" t="s">
        <v>1376</v>
      </c>
      <c r="B2292" s="150" t="s">
        <v>1922</v>
      </c>
      <c r="C2292" s="150" t="s">
        <v>177</v>
      </c>
      <c r="D2292" s="150" t="s">
        <v>1923</v>
      </c>
      <c r="E2292" s="274" t="s">
        <v>1375</v>
      </c>
      <c r="F2292" s="274"/>
      <c r="G2292" s="150" t="s">
        <v>180</v>
      </c>
      <c r="H2292" s="151">
        <v>0.128</v>
      </c>
      <c r="I2292" s="152">
        <v>19.88</v>
      </c>
      <c r="J2292" s="152">
        <v>2.54</v>
      </c>
    </row>
    <row r="2293" spans="1:10" ht="15" customHeight="1">
      <c r="A2293" s="153" t="s">
        <v>1379</v>
      </c>
      <c r="B2293" s="153" t="s">
        <v>2009</v>
      </c>
      <c r="C2293" s="153" t="s">
        <v>177</v>
      </c>
      <c r="D2293" s="153" t="s">
        <v>2010</v>
      </c>
      <c r="E2293" s="275" t="s">
        <v>1482</v>
      </c>
      <c r="F2293" s="275"/>
      <c r="G2293" s="153" t="s">
        <v>185</v>
      </c>
      <c r="H2293" s="154">
        <v>2.4E-2</v>
      </c>
      <c r="I2293" s="155">
        <v>76.86</v>
      </c>
      <c r="J2293" s="155">
        <v>1.84</v>
      </c>
    </row>
    <row r="2294" spans="1:10" ht="15" customHeight="1">
      <c r="A2294" s="153" t="s">
        <v>1379</v>
      </c>
      <c r="B2294" s="153" t="s">
        <v>2070</v>
      </c>
      <c r="C2294" s="153" t="s">
        <v>177</v>
      </c>
      <c r="D2294" s="153" t="s">
        <v>2071</v>
      </c>
      <c r="E2294" s="275" t="s">
        <v>1482</v>
      </c>
      <c r="F2294" s="275"/>
      <c r="G2294" s="153" t="s">
        <v>185</v>
      </c>
      <c r="H2294" s="154">
        <v>1</v>
      </c>
      <c r="I2294" s="155">
        <v>30.56</v>
      </c>
      <c r="J2294" s="155">
        <v>30.56</v>
      </c>
    </row>
    <row r="2295" spans="1:10" ht="15" customHeight="1">
      <c r="A2295" s="153" t="s">
        <v>1379</v>
      </c>
      <c r="B2295" s="153" t="s">
        <v>1989</v>
      </c>
      <c r="C2295" s="153" t="s">
        <v>177</v>
      </c>
      <c r="D2295" s="153" t="s">
        <v>1990</v>
      </c>
      <c r="E2295" s="275" t="s">
        <v>1482</v>
      </c>
      <c r="F2295" s="275"/>
      <c r="G2295" s="153" t="s">
        <v>185</v>
      </c>
      <c r="H2295" s="154">
        <v>2.8000000000000001E-2</v>
      </c>
      <c r="I2295" s="155">
        <v>2.3199999999999998</v>
      </c>
      <c r="J2295" s="155">
        <v>0.06</v>
      </c>
    </row>
    <row r="2296" spans="1:10" ht="15" customHeight="1">
      <c r="A2296" s="153" t="s">
        <v>1379</v>
      </c>
      <c r="B2296" s="153" t="s">
        <v>2005</v>
      </c>
      <c r="C2296" s="153" t="s">
        <v>177</v>
      </c>
      <c r="D2296" s="153" t="s">
        <v>2006</v>
      </c>
      <c r="E2296" s="275" t="s">
        <v>1482</v>
      </c>
      <c r="F2296" s="275"/>
      <c r="G2296" s="153" t="s">
        <v>185</v>
      </c>
      <c r="H2296" s="154">
        <v>0.03</v>
      </c>
      <c r="I2296" s="155">
        <v>87.08</v>
      </c>
      <c r="J2296" s="155">
        <v>2.61</v>
      </c>
    </row>
    <row r="2297" spans="1:10">
      <c r="A2297" s="156"/>
      <c r="B2297" s="156"/>
      <c r="C2297" s="156"/>
      <c r="D2297" s="156"/>
      <c r="E2297" s="156" t="s">
        <v>1399</v>
      </c>
      <c r="F2297" s="157">
        <v>3.54</v>
      </c>
      <c r="G2297" s="156" t="s">
        <v>1400</v>
      </c>
      <c r="H2297" s="157">
        <v>0</v>
      </c>
      <c r="I2297" s="156" t="s">
        <v>1401</v>
      </c>
      <c r="J2297" s="157">
        <v>3.54</v>
      </c>
    </row>
    <row r="2298" spans="1:10" ht="30" customHeight="1">
      <c r="A2298" s="156"/>
      <c r="B2298" s="156"/>
      <c r="C2298" s="156"/>
      <c r="D2298" s="156"/>
      <c r="E2298" s="156" t="s">
        <v>1402</v>
      </c>
      <c r="F2298" s="157">
        <v>10.47</v>
      </c>
      <c r="G2298" s="156"/>
      <c r="H2298" s="276" t="s">
        <v>1403</v>
      </c>
      <c r="I2298" s="276"/>
      <c r="J2298" s="157">
        <v>50.18</v>
      </c>
    </row>
    <row r="2299" spans="1:10" ht="15.75">
      <c r="A2299" s="144"/>
      <c r="B2299" s="144"/>
      <c r="C2299" s="144"/>
      <c r="D2299" s="144"/>
      <c r="E2299" s="144"/>
      <c r="F2299" s="144"/>
      <c r="G2299" s="144" t="s">
        <v>1404</v>
      </c>
      <c r="H2299" s="158">
        <v>3</v>
      </c>
      <c r="I2299" s="144" t="s">
        <v>1405</v>
      </c>
      <c r="J2299" s="159">
        <v>150.54</v>
      </c>
    </row>
    <row r="2300" spans="1:10" ht="15.75">
      <c r="A2300" s="147"/>
      <c r="B2300" s="147"/>
      <c r="C2300" s="147"/>
      <c r="D2300" s="147"/>
      <c r="E2300" s="147"/>
      <c r="F2300" s="147"/>
      <c r="G2300" s="147"/>
      <c r="H2300" s="147"/>
      <c r="I2300" s="147"/>
      <c r="J2300" s="147"/>
    </row>
    <row r="2301" spans="1:10" ht="15.75" customHeight="1">
      <c r="A2301" s="144" t="s">
        <v>614</v>
      </c>
      <c r="B2301" s="144" t="s">
        <v>165</v>
      </c>
      <c r="C2301" s="144" t="s">
        <v>1367</v>
      </c>
      <c r="D2301" s="144" t="s">
        <v>1368</v>
      </c>
      <c r="E2301" s="271" t="s">
        <v>1369</v>
      </c>
      <c r="F2301" s="271"/>
      <c r="G2301" s="144" t="s">
        <v>1370</v>
      </c>
      <c r="H2301" s="144" t="s">
        <v>1371</v>
      </c>
      <c r="I2301" s="144" t="s">
        <v>1372</v>
      </c>
      <c r="J2301" s="144" t="s">
        <v>1373</v>
      </c>
    </row>
    <row r="2302" spans="1:10" ht="31.5" customHeight="1">
      <c r="A2302" s="147" t="s">
        <v>1374</v>
      </c>
      <c r="B2302" s="147" t="s">
        <v>613</v>
      </c>
      <c r="C2302" s="147" t="s">
        <v>470</v>
      </c>
      <c r="D2302" s="147" t="s">
        <v>615</v>
      </c>
      <c r="E2302" s="273" t="s">
        <v>2023</v>
      </c>
      <c r="F2302" s="273"/>
      <c r="G2302" s="147" t="s">
        <v>563</v>
      </c>
      <c r="H2302" s="148">
        <v>1</v>
      </c>
      <c r="I2302" s="149">
        <v>12.29</v>
      </c>
      <c r="J2302" s="149">
        <v>12.29</v>
      </c>
    </row>
    <row r="2303" spans="1:10" ht="45" customHeight="1">
      <c r="A2303" s="150" t="s">
        <v>1376</v>
      </c>
      <c r="B2303" s="150" t="s">
        <v>2024</v>
      </c>
      <c r="C2303" s="150" t="s">
        <v>470</v>
      </c>
      <c r="D2303" s="150" t="s">
        <v>2025</v>
      </c>
      <c r="E2303" s="274" t="s">
        <v>1892</v>
      </c>
      <c r="F2303" s="274"/>
      <c r="G2303" s="150" t="s">
        <v>1893</v>
      </c>
      <c r="H2303" s="151">
        <v>0.11</v>
      </c>
      <c r="I2303" s="152">
        <v>3.61</v>
      </c>
      <c r="J2303" s="152">
        <v>0.39</v>
      </c>
    </row>
    <row r="2304" spans="1:10" ht="45" customHeight="1">
      <c r="A2304" s="150" t="s">
        <v>1376</v>
      </c>
      <c r="B2304" s="150" t="s">
        <v>1890</v>
      </c>
      <c r="C2304" s="150" t="s">
        <v>470</v>
      </c>
      <c r="D2304" s="150" t="s">
        <v>1891</v>
      </c>
      <c r="E2304" s="274" t="s">
        <v>1892</v>
      </c>
      <c r="F2304" s="274"/>
      <c r="G2304" s="150" t="s">
        <v>1893</v>
      </c>
      <c r="H2304" s="151">
        <v>0.11</v>
      </c>
      <c r="I2304" s="152">
        <v>3.69</v>
      </c>
      <c r="J2304" s="152">
        <v>0.4</v>
      </c>
    </row>
    <row r="2305" spans="1:10" ht="15" customHeight="1">
      <c r="A2305" s="153" t="s">
        <v>1379</v>
      </c>
      <c r="B2305" s="153" t="s">
        <v>2072</v>
      </c>
      <c r="C2305" s="153" t="s">
        <v>470</v>
      </c>
      <c r="D2305" s="153" t="s">
        <v>2073</v>
      </c>
      <c r="E2305" s="275" t="s">
        <v>1482</v>
      </c>
      <c r="F2305" s="275"/>
      <c r="G2305" s="153" t="s">
        <v>2074</v>
      </c>
      <c r="H2305" s="154">
        <v>0.64</v>
      </c>
      <c r="I2305" s="155">
        <v>0.22</v>
      </c>
      <c r="J2305" s="155">
        <v>0.14000000000000001</v>
      </c>
    </row>
    <row r="2306" spans="1:10" ht="15" customHeight="1">
      <c r="A2306" s="153" t="s">
        <v>1379</v>
      </c>
      <c r="B2306" s="153" t="s">
        <v>2033</v>
      </c>
      <c r="C2306" s="153" t="s">
        <v>177</v>
      </c>
      <c r="D2306" s="153" t="s">
        <v>2034</v>
      </c>
      <c r="E2306" s="275" t="s">
        <v>1398</v>
      </c>
      <c r="F2306" s="275"/>
      <c r="G2306" s="153" t="s">
        <v>180</v>
      </c>
      <c r="H2306" s="154">
        <v>0.11</v>
      </c>
      <c r="I2306" s="155">
        <v>15.33</v>
      </c>
      <c r="J2306" s="155">
        <v>1.68</v>
      </c>
    </row>
    <row r="2307" spans="1:10" ht="15" customHeight="1">
      <c r="A2307" s="153" t="s">
        <v>1379</v>
      </c>
      <c r="B2307" s="153" t="s">
        <v>2075</v>
      </c>
      <c r="C2307" s="153" t="s">
        <v>177</v>
      </c>
      <c r="D2307" s="153" t="s">
        <v>2076</v>
      </c>
      <c r="E2307" s="275" t="s">
        <v>1482</v>
      </c>
      <c r="F2307" s="275"/>
      <c r="G2307" s="153" t="s">
        <v>185</v>
      </c>
      <c r="H2307" s="154">
        <v>1</v>
      </c>
      <c r="I2307" s="155">
        <v>8.4700000000000006</v>
      </c>
      <c r="J2307" s="155">
        <v>8.4700000000000006</v>
      </c>
    </row>
    <row r="2308" spans="1:10" ht="15" customHeight="1">
      <c r="A2308" s="153" t="s">
        <v>1379</v>
      </c>
      <c r="B2308" s="153" t="s">
        <v>1900</v>
      </c>
      <c r="C2308" s="153" t="s">
        <v>177</v>
      </c>
      <c r="D2308" s="153" t="s">
        <v>1901</v>
      </c>
      <c r="E2308" s="275" t="s">
        <v>1398</v>
      </c>
      <c r="F2308" s="275"/>
      <c r="G2308" s="153" t="s">
        <v>180</v>
      </c>
      <c r="H2308" s="154">
        <v>0.11</v>
      </c>
      <c r="I2308" s="155">
        <v>11.05</v>
      </c>
      <c r="J2308" s="155">
        <v>1.21</v>
      </c>
    </row>
    <row r="2309" spans="1:10">
      <c r="A2309" s="156"/>
      <c r="B2309" s="156"/>
      <c r="C2309" s="156"/>
      <c r="D2309" s="156"/>
      <c r="E2309" s="156" t="s">
        <v>1399</v>
      </c>
      <c r="F2309" s="157">
        <v>2.89</v>
      </c>
      <c r="G2309" s="156" t="s">
        <v>1400</v>
      </c>
      <c r="H2309" s="157">
        <v>0</v>
      </c>
      <c r="I2309" s="156" t="s">
        <v>1401</v>
      </c>
      <c r="J2309" s="157">
        <v>2.89</v>
      </c>
    </row>
    <row r="2310" spans="1:10" ht="30" customHeight="1">
      <c r="A2310" s="156"/>
      <c r="B2310" s="156"/>
      <c r="C2310" s="156"/>
      <c r="D2310" s="156"/>
      <c r="E2310" s="156" t="s">
        <v>1402</v>
      </c>
      <c r="F2310" s="157">
        <v>3.24</v>
      </c>
      <c r="G2310" s="156"/>
      <c r="H2310" s="276" t="s">
        <v>1403</v>
      </c>
      <c r="I2310" s="276"/>
      <c r="J2310" s="157">
        <v>15.53</v>
      </c>
    </row>
    <row r="2311" spans="1:10" ht="15.75">
      <c r="A2311" s="144"/>
      <c r="B2311" s="144"/>
      <c r="C2311" s="144"/>
      <c r="D2311" s="144"/>
      <c r="E2311" s="144"/>
      <c r="F2311" s="144"/>
      <c r="G2311" s="144" t="s">
        <v>1404</v>
      </c>
      <c r="H2311" s="158">
        <v>14</v>
      </c>
      <c r="I2311" s="144" t="s">
        <v>1405</v>
      </c>
      <c r="J2311" s="159">
        <v>217.42</v>
      </c>
    </row>
    <row r="2312" spans="1:10" ht="15.75">
      <c r="A2312" s="147"/>
      <c r="B2312" s="147"/>
      <c r="C2312" s="147"/>
      <c r="D2312" s="147"/>
      <c r="E2312" s="147"/>
      <c r="F2312" s="147"/>
      <c r="G2312" s="147"/>
      <c r="H2312" s="147"/>
      <c r="I2312" s="147"/>
      <c r="J2312" s="147"/>
    </row>
    <row r="2313" spans="1:10" ht="15.75" customHeight="1">
      <c r="A2313" s="144" t="s">
        <v>617</v>
      </c>
      <c r="B2313" s="144" t="s">
        <v>165</v>
      </c>
      <c r="C2313" s="144" t="s">
        <v>1367</v>
      </c>
      <c r="D2313" s="144" t="s">
        <v>1368</v>
      </c>
      <c r="E2313" s="271" t="s">
        <v>1369</v>
      </c>
      <c r="F2313" s="271"/>
      <c r="G2313" s="144" t="s">
        <v>1370</v>
      </c>
      <c r="H2313" s="144" t="s">
        <v>1371</v>
      </c>
      <c r="I2313" s="144" t="s">
        <v>1372</v>
      </c>
      <c r="J2313" s="144" t="s">
        <v>1373</v>
      </c>
    </row>
    <row r="2314" spans="1:10" ht="31.5" customHeight="1">
      <c r="A2314" s="147" t="s">
        <v>1374</v>
      </c>
      <c r="B2314" s="147" t="s">
        <v>616</v>
      </c>
      <c r="C2314" s="147" t="s">
        <v>177</v>
      </c>
      <c r="D2314" s="147" t="s">
        <v>618</v>
      </c>
      <c r="E2314" s="273" t="s">
        <v>1473</v>
      </c>
      <c r="F2314" s="273"/>
      <c r="G2314" s="147" t="s">
        <v>185</v>
      </c>
      <c r="H2314" s="148">
        <v>1</v>
      </c>
      <c r="I2314" s="149">
        <v>102.07</v>
      </c>
      <c r="J2314" s="149">
        <v>102.07</v>
      </c>
    </row>
    <row r="2315" spans="1:10" ht="45" customHeight="1">
      <c r="A2315" s="150" t="s">
        <v>1376</v>
      </c>
      <c r="B2315" s="150" t="s">
        <v>1987</v>
      </c>
      <c r="C2315" s="150" t="s">
        <v>177</v>
      </c>
      <c r="D2315" s="150" t="s">
        <v>1988</v>
      </c>
      <c r="E2315" s="274" t="s">
        <v>1375</v>
      </c>
      <c r="F2315" s="274"/>
      <c r="G2315" s="150" t="s">
        <v>180</v>
      </c>
      <c r="H2315" s="151">
        <v>0.25950000000000001</v>
      </c>
      <c r="I2315" s="152">
        <v>16.45</v>
      </c>
      <c r="J2315" s="152">
        <v>4.26</v>
      </c>
    </row>
    <row r="2316" spans="1:10" ht="45" customHeight="1">
      <c r="A2316" s="150" t="s">
        <v>1376</v>
      </c>
      <c r="B2316" s="150" t="s">
        <v>1922</v>
      </c>
      <c r="C2316" s="150" t="s">
        <v>177</v>
      </c>
      <c r="D2316" s="150" t="s">
        <v>1923</v>
      </c>
      <c r="E2316" s="274" t="s">
        <v>1375</v>
      </c>
      <c r="F2316" s="274"/>
      <c r="G2316" s="150" t="s">
        <v>180</v>
      </c>
      <c r="H2316" s="151">
        <v>0.25950000000000001</v>
      </c>
      <c r="I2316" s="152">
        <v>19.88</v>
      </c>
      <c r="J2316" s="152">
        <v>5.15</v>
      </c>
    </row>
    <row r="2317" spans="1:10" ht="15" customHeight="1">
      <c r="A2317" s="153" t="s">
        <v>1379</v>
      </c>
      <c r="B2317" s="153" t="s">
        <v>2015</v>
      </c>
      <c r="C2317" s="153" t="s">
        <v>177</v>
      </c>
      <c r="D2317" s="153" t="s">
        <v>2016</v>
      </c>
      <c r="E2317" s="275" t="s">
        <v>1482</v>
      </c>
      <c r="F2317" s="275"/>
      <c r="G2317" s="153" t="s">
        <v>185</v>
      </c>
      <c r="H2317" s="154">
        <v>1.32E-2</v>
      </c>
      <c r="I2317" s="155">
        <v>18.25</v>
      </c>
      <c r="J2317" s="155">
        <v>0.24</v>
      </c>
    </row>
    <row r="2318" spans="1:10" ht="30" customHeight="1">
      <c r="A2318" s="153" t="s">
        <v>1379</v>
      </c>
      <c r="B2318" s="153" t="s">
        <v>2077</v>
      </c>
      <c r="C2318" s="153" t="s">
        <v>177</v>
      </c>
      <c r="D2318" s="153" t="s">
        <v>2078</v>
      </c>
      <c r="E2318" s="275" t="s">
        <v>1482</v>
      </c>
      <c r="F2318" s="275"/>
      <c r="G2318" s="153" t="s">
        <v>185</v>
      </c>
      <c r="H2318" s="154">
        <v>1</v>
      </c>
      <c r="I2318" s="155">
        <v>92.42</v>
      </c>
      <c r="J2318" s="155">
        <v>92.42</v>
      </c>
    </row>
    <row r="2319" spans="1:10">
      <c r="A2319" s="156"/>
      <c r="B2319" s="156"/>
      <c r="C2319" s="156"/>
      <c r="D2319" s="156"/>
      <c r="E2319" s="156" t="s">
        <v>1399</v>
      </c>
      <c r="F2319" s="157">
        <v>7.17</v>
      </c>
      <c r="G2319" s="156" t="s">
        <v>1400</v>
      </c>
      <c r="H2319" s="157">
        <v>0</v>
      </c>
      <c r="I2319" s="156" t="s">
        <v>1401</v>
      </c>
      <c r="J2319" s="157">
        <v>7.17</v>
      </c>
    </row>
    <row r="2320" spans="1:10" ht="30" customHeight="1">
      <c r="A2320" s="156"/>
      <c r="B2320" s="156"/>
      <c r="C2320" s="156"/>
      <c r="D2320" s="156"/>
      <c r="E2320" s="156" t="s">
        <v>1402</v>
      </c>
      <c r="F2320" s="157">
        <v>26.91</v>
      </c>
      <c r="G2320" s="156"/>
      <c r="H2320" s="276" t="s">
        <v>1403</v>
      </c>
      <c r="I2320" s="276"/>
      <c r="J2320" s="157">
        <v>128.97999999999999</v>
      </c>
    </row>
    <row r="2321" spans="1:10" ht="15.75">
      <c r="A2321" s="144"/>
      <c r="B2321" s="144"/>
      <c r="C2321" s="144"/>
      <c r="D2321" s="144"/>
      <c r="E2321" s="144"/>
      <c r="F2321" s="144"/>
      <c r="G2321" s="144" t="s">
        <v>1404</v>
      </c>
      <c r="H2321" s="158">
        <v>4</v>
      </c>
      <c r="I2321" s="144" t="s">
        <v>1405</v>
      </c>
      <c r="J2321" s="159">
        <v>515.91999999999996</v>
      </c>
    </row>
    <row r="2322" spans="1:10" ht="15.75">
      <c r="A2322" s="147"/>
      <c r="B2322" s="147"/>
      <c r="C2322" s="147"/>
      <c r="D2322" s="147"/>
      <c r="E2322" s="147"/>
      <c r="F2322" s="147"/>
      <c r="G2322" s="147"/>
      <c r="H2322" s="147"/>
      <c r="I2322" s="147"/>
      <c r="J2322" s="147"/>
    </row>
    <row r="2323" spans="1:10" ht="15.75" customHeight="1">
      <c r="A2323" s="144" t="s">
        <v>619</v>
      </c>
      <c r="B2323" s="144" t="s">
        <v>165</v>
      </c>
      <c r="C2323" s="144" t="s">
        <v>1367</v>
      </c>
      <c r="D2323" s="144" t="s">
        <v>1368</v>
      </c>
      <c r="E2323" s="271" t="s">
        <v>1369</v>
      </c>
      <c r="F2323" s="271"/>
      <c r="G2323" s="144" t="s">
        <v>1370</v>
      </c>
      <c r="H2323" s="144" t="s">
        <v>1371</v>
      </c>
      <c r="I2323" s="144" t="s">
        <v>1372</v>
      </c>
      <c r="J2323" s="144" t="s">
        <v>1373</v>
      </c>
    </row>
    <row r="2324" spans="1:10" ht="31.5" customHeight="1">
      <c r="A2324" s="147" t="s">
        <v>1374</v>
      </c>
      <c r="B2324" s="147" t="s">
        <v>551</v>
      </c>
      <c r="C2324" s="147" t="s">
        <v>177</v>
      </c>
      <c r="D2324" s="147" t="s">
        <v>553</v>
      </c>
      <c r="E2324" s="273" t="s">
        <v>1473</v>
      </c>
      <c r="F2324" s="273"/>
      <c r="G2324" s="147" t="s">
        <v>185</v>
      </c>
      <c r="H2324" s="148">
        <v>1</v>
      </c>
      <c r="I2324" s="149">
        <v>83.71</v>
      </c>
      <c r="J2324" s="149">
        <v>83.71</v>
      </c>
    </row>
    <row r="2325" spans="1:10" ht="45" customHeight="1">
      <c r="A2325" s="150" t="s">
        <v>1376</v>
      </c>
      <c r="B2325" s="150" t="s">
        <v>1987</v>
      </c>
      <c r="C2325" s="150" t="s">
        <v>177</v>
      </c>
      <c r="D2325" s="150" t="s">
        <v>1988</v>
      </c>
      <c r="E2325" s="274" t="s">
        <v>1375</v>
      </c>
      <c r="F2325" s="274"/>
      <c r="G2325" s="150" t="s">
        <v>180</v>
      </c>
      <c r="H2325" s="151">
        <v>0.22120000000000001</v>
      </c>
      <c r="I2325" s="152">
        <v>16.45</v>
      </c>
      <c r="J2325" s="152">
        <v>3.63</v>
      </c>
    </row>
    <row r="2326" spans="1:10" ht="45" customHeight="1">
      <c r="A2326" s="150" t="s">
        <v>1376</v>
      </c>
      <c r="B2326" s="150" t="s">
        <v>1922</v>
      </c>
      <c r="C2326" s="150" t="s">
        <v>177</v>
      </c>
      <c r="D2326" s="150" t="s">
        <v>1923</v>
      </c>
      <c r="E2326" s="274" t="s">
        <v>1375</v>
      </c>
      <c r="F2326" s="274"/>
      <c r="G2326" s="150" t="s">
        <v>180</v>
      </c>
      <c r="H2326" s="151">
        <v>0.22120000000000001</v>
      </c>
      <c r="I2326" s="152">
        <v>19.88</v>
      </c>
      <c r="J2326" s="152">
        <v>4.3899999999999997</v>
      </c>
    </row>
    <row r="2327" spans="1:10" ht="15" customHeight="1">
      <c r="A2327" s="153" t="s">
        <v>1379</v>
      </c>
      <c r="B2327" s="153" t="s">
        <v>2015</v>
      </c>
      <c r="C2327" s="153" t="s">
        <v>177</v>
      </c>
      <c r="D2327" s="153" t="s">
        <v>2016</v>
      </c>
      <c r="E2327" s="275" t="s">
        <v>1482</v>
      </c>
      <c r="F2327" s="275"/>
      <c r="G2327" s="153" t="s">
        <v>185</v>
      </c>
      <c r="H2327" s="154">
        <v>1.06E-2</v>
      </c>
      <c r="I2327" s="155">
        <v>18.25</v>
      </c>
      <c r="J2327" s="155">
        <v>0.19</v>
      </c>
    </row>
    <row r="2328" spans="1:10" ht="30" customHeight="1">
      <c r="A2328" s="153" t="s">
        <v>1379</v>
      </c>
      <c r="B2328" s="153" t="s">
        <v>2017</v>
      </c>
      <c r="C2328" s="153" t="s">
        <v>177</v>
      </c>
      <c r="D2328" s="153" t="s">
        <v>2018</v>
      </c>
      <c r="E2328" s="275" t="s">
        <v>1482</v>
      </c>
      <c r="F2328" s="275"/>
      <c r="G2328" s="153" t="s">
        <v>185</v>
      </c>
      <c r="H2328" s="154">
        <v>1</v>
      </c>
      <c r="I2328" s="155">
        <v>75.5</v>
      </c>
      <c r="J2328" s="155">
        <v>75.5</v>
      </c>
    </row>
    <row r="2329" spans="1:10">
      <c r="A2329" s="156"/>
      <c r="B2329" s="156"/>
      <c r="C2329" s="156"/>
      <c r="D2329" s="156"/>
      <c r="E2329" s="156" t="s">
        <v>1399</v>
      </c>
      <c r="F2329" s="157">
        <v>6.11</v>
      </c>
      <c r="G2329" s="156" t="s">
        <v>1400</v>
      </c>
      <c r="H2329" s="157">
        <v>0</v>
      </c>
      <c r="I2329" s="156" t="s">
        <v>1401</v>
      </c>
      <c r="J2329" s="157">
        <v>6.11</v>
      </c>
    </row>
    <row r="2330" spans="1:10" ht="30" customHeight="1">
      <c r="A2330" s="156"/>
      <c r="B2330" s="156"/>
      <c r="C2330" s="156"/>
      <c r="D2330" s="156"/>
      <c r="E2330" s="156" t="s">
        <v>1402</v>
      </c>
      <c r="F2330" s="157">
        <v>22.07</v>
      </c>
      <c r="G2330" s="156"/>
      <c r="H2330" s="276" t="s">
        <v>1403</v>
      </c>
      <c r="I2330" s="276"/>
      <c r="J2330" s="157">
        <v>105.78</v>
      </c>
    </row>
    <row r="2331" spans="1:10" ht="15.75">
      <c r="A2331" s="144"/>
      <c r="B2331" s="144"/>
      <c r="C2331" s="144"/>
      <c r="D2331" s="144"/>
      <c r="E2331" s="144"/>
      <c r="F2331" s="144"/>
      <c r="G2331" s="144" t="s">
        <v>1404</v>
      </c>
      <c r="H2331" s="158">
        <v>17</v>
      </c>
      <c r="I2331" s="144" t="s">
        <v>1405</v>
      </c>
      <c r="J2331" s="159">
        <v>1798.26</v>
      </c>
    </row>
    <row r="2332" spans="1:10" ht="15.75">
      <c r="A2332" s="147"/>
      <c r="B2332" s="147"/>
      <c r="C2332" s="147"/>
      <c r="D2332" s="147"/>
      <c r="E2332" s="147"/>
      <c r="F2332" s="147"/>
      <c r="G2332" s="147"/>
      <c r="H2332" s="147"/>
      <c r="I2332" s="147"/>
      <c r="J2332" s="147"/>
    </row>
    <row r="2333" spans="1:10" ht="15.75" customHeight="1">
      <c r="A2333" s="144" t="s">
        <v>621</v>
      </c>
      <c r="B2333" s="144" t="s">
        <v>165</v>
      </c>
      <c r="C2333" s="144" t="s">
        <v>1367</v>
      </c>
      <c r="D2333" s="144" t="s">
        <v>1368</v>
      </c>
      <c r="E2333" s="271" t="s">
        <v>1369</v>
      </c>
      <c r="F2333" s="271"/>
      <c r="G2333" s="144" t="s">
        <v>1370</v>
      </c>
      <c r="H2333" s="144" t="s">
        <v>1371</v>
      </c>
      <c r="I2333" s="144" t="s">
        <v>1372</v>
      </c>
      <c r="J2333" s="144" t="s">
        <v>1373</v>
      </c>
    </row>
    <row r="2334" spans="1:10" ht="31.5" customHeight="1">
      <c r="A2334" s="147" t="s">
        <v>1374</v>
      </c>
      <c r="B2334" s="147" t="s">
        <v>620</v>
      </c>
      <c r="C2334" s="147" t="s">
        <v>177</v>
      </c>
      <c r="D2334" s="147" t="s">
        <v>622</v>
      </c>
      <c r="E2334" s="273" t="s">
        <v>1473</v>
      </c>
      <c r="F2334" s="273"/>
      <c r="G2334" s="147" t="s">
        <v>185</v>
      </c>
      <c r="H2334" s="148">
        <v>1</v>
      </c>
      <c r="I2334" s="149">
        <v>148.34</v>
      </c>
      <c r="J2334" s="149">
        <v>148.34</v>
      </c>
    </row>
    <row r="2335" spans="1:10" ht="45" customHeight="1">
      <c r="A2335" s="150" t="s">
        <v>1376</v>
      </c>
      <c r="B2335" s="150" t="s">
        <v>1987</v>
      </c>
      <c r="C2335" s="150" t="s">
        <v>177</v>
      </c>
      <c r="D2335" s="150" t="s">
        <v>1988</v>
      </c>
      <c r="E2335" s="274" t="s">
        <v>1375</v>
      </c>
      <c r="F2335" s="274"/>
      <c r="G2335" s="150" t="s">
        <v>180</v>
      </c>
      <c r="H2335" s="151">
        <v>0.37430000000000002</v>
      </c>
      <c r="I2335" s="152">
        <v>16.45</v>
      </c>
      <c r="J2335" s="152">
        <v>6.15</v>
      </c>
    </row>
    <row r="2336" spans="1:10" ht="45" customHeight="1">
      <c r="A2336" s="150" t="s">
        <v>1376</v>
      </c>
      <c r="B2336" s="150" t="s">
        <v>1922</v>
      </c>
      <c r="C2336" s="150" t="s">
        <v>177</v>
      </c>
      <c r="D2336" s="150" t="s">
        <v>1923</v>
      </c>
      <c r="E2336" s="274" t="s">
        <v>1375</v>
      </c>
      <c r="F2336" s="274"/>
      <c r="G2336" s="150" t="s">
        <v>180</v>
      </c>
      <c r="H2336" s="151">
        <v>0.37430000000000002</v>
      </c>
      <c r="I2336" s="152">
        <v>19.88</v>
      </c>
      <c r="J2336" s="152">
        <v>7.44</v>
      </c>
    </row>
    <row r="2337" spans="1:10" ht="15" customHeight="1">
      <c r="A2337" s="153" t="s">
        <v>1379</v>
      </c>
      <c r="B2337" s="153" t="s">
        <v>2015</v>
      </c>
      <c r="C2337" s="153" t="s">
        <v>177</v>
      </c>
      <c r="D2337" s="153" t="s">
        <v>2016</v>
      </c>
      <c r="E2337" s="275" t="s">
        <v>1482</v>
      </c>
      <c r="F2337" s="275"/>
      <c r="G2337" s="153" t="s">
        <v>185</v>
      </c>
      <c r="H2337" s="154">
        <v>1.9199999999999998E-2</v>
      </c>
      <c r="I2337" s="155">
        <v>18.25</v>
      </c>
      <c r="J2337" s="155">
        <v>0.35</v>
      </c>
    </row>
    <row r="2338" spans="1:10" ht="30" customHeight="1">
      <c r="A2338" s="153" t="s">
        <v>1379</v>
      </c>
      <c r="B2338" s="153" t="s">
        <v>2079</v>
      </c>
      <c r="C2338" s="153" t="s">
        <v>177</v>
      </c>
      <c r="D2338" s="153" t="s">
        <v>2080</v>
      </c>
      <c r="E2338" s="275" t="s">
        <v>1482</v>
      </c>
      <c r="F2338" s="275"/>
      <c r="G2338" s="153" t="s">
        <v>185</v>
      </c>
      <c r="H2338" s="154">
        <v>1</v>
      </c>
      <c r="I2338" s="155">
        <v>134.4</v>
      </c>
      <c r="J2338" s="155">
        <v>134.4</v>
      </c>
    </row>
    <row r="2339" spans="1:10">
      <c r="A2339" s="156"/>
      <c r="B2339" s="156"/>
      <c r="C2339" s="156"/>
      <c r="D2339" s="156"/>
      <c r="E2339" s="156" t="s">
        <v>1399</v>
      </c>
      <c r="F2339" s="157">
        <v>10.35</v>
      </c>
      <c r="G2339" s="156" t="s">
        <v>1400</v>
      </c>
      <c r="H2339" s="157">
        <v>0</v>
      </c>
      <c r="I2339" s="156" t="s">
        <v>1401</v>
      </c>
      <c r="J2339" s="157">
        <v>10.35</v>
      </c>
    </row>
    <row r="2340" spans="1:10" ht="30" customHeight="1">
      <c r="A2340" s="156"/>
      <c r="B2340" s="156"/>
      <c r="C2340" s="156"/>
      <c r="D2340" s="156"/>
      <c r="E2340" s="156" t="s">
        <v>1402</v>
      </c>
      <c r="F2340" s="157">
        <v>39.11</v>
      </c>
      <c r="G2340" s="156"/>
      <c r="H2340" s="276" t="s">
        <v>1403</v>
      </c>
      <c r="I2340" s="276"/>
      <c r="J2340" s="157">
        <v>187.45</v>
      </c>
    </row>
    <row r="2341" spans="1:10" ht="15.75">
      <c r="A2341" s="144"/>
      <c r="B2341" s="144"/>
      <c r="C2341" s="144"/>
      <c r="D2341" s="144"/>
      <c r="E2341" s="144"/>
      <c r="F2341" s="144"/>
      <c r="G2341" s="144" t="s">
        <v>1404</v>
      </c>
      <c r="H2341" s="158">
        <v>16</v>
      </c>
      <c r="I2341" s="144" t="s">
        <v>1405</v>
      </c>
      <c r="J2341" s="159">
        <v>2999.2</v>
      </c>
    </row>
    <row r="2342" spans="1:10" ht="15.75">
      <c r="A2342" s="147"/>
      <c r="B2342" s="147"/>
      <c r="C2342" s="147"/>
      <c r="D2342" s="147"/>
      <c r="E2342" s="147"/>
      <c r="F2342" s="147"/>
      <c r="G2342" s="147"/>
      <c r="H2342" s="147"/>
      <c r="I2342" s="147"/>
      <c r="J2342" s="147"/>
    </row>
    <row r="2343" spans="1:10" ht="15.75" customHeight="1">
      <c r="A2343" s="144" t="s">
        <v>624</v>
      </c>
      <c r="B2343" s="144" t="s">
        <v>165</v>
      </c>
      <c r="C2343" s="144" t="s">
        <v>1367</v>
      </c>
      <c r="D2343" s="144" t="s">
        <v>1368</v>
      </c>
      <c r="E2343" s="271" t="s">
        <v>1369</v>
      </c>
      <c r="F2343" s="271"/>
      <c r="G2343" s="144" t="s">
        <v>1370</v>
      </c>
      <c r="H2343" s="144" t="s">
        <v>1371</v>
      </c>
      <c r="I2343" s="144" t="s">
        <v>1372</v>
      </c>
      <c r="J2343" s="144" t="s">
        <v>1373</v>
      </c>
    </row>
    <row r="2344" spans="1:10" ht="31.5" customHeight="1">
      <c r="A2344" s="147" t="s">
        <v>1374</v>
      </c>
      <c r="B2344" s="147" t="s">
        <v>623</v>
      </c>
      <c r="C2344" s="147" t="s">
        <v>177</v>
      </c>
      <c r="D2344" s="147" t="s">
        <v>625</v>
      </c>
      <c r="E2344" s="273" t="s">
        <v>1473</v>
      </c>
      <c r="F2344" s="273"/>
      <c r="G2344" s="147" t="s">
        <v>185</v>
      </c>
      <c r="H2344" s="148">
        <v>1</v>
      </c>
      <c r="I2344" s="149">
        <v>41.83</v>
      </c>
      <c r="J2344" s="149">
        <v>41.83</v>
      </c>
    </row>
    <row r="2345" spans="1:10" ht="45" customHeight="1">
      <c r="A2345" s="150" t="s">
        <v>1376</v>
      </c>
      <c r="B2345" s="150" t="s">
        <v>1987</v>
      </c>
      <c r="C2345" s="150" t="s">
        <v>177</v>
      </c>
      <c r="D2345" s="150" t="s">
        <v>1988</v>
      </c>
      <c r="E2345" s="274" t="s">
        <v>1375</v>
      </c>
      <c r="F2345" s="274"/>
      <c r="G2345" s="150" t="s">
        <v>180</v>
      </c>
      <c r="H2345" s="151">
        <v>0.1242</v>
      </c>
      <c r="I2345" s="152">
        <v>16.45</v>
      </c>
      <c r="J2345" s="152">
        <v>2.04</v>
      </c>
    </row>
    <row r="2346" spans="1:10" ht="45" customHeight="1">
      <c r="A2346" s="150" t="s">
        <v>1376</v>
      </c>
      <c r="B2346" s="150" t="s">
        <v>1922</v>
      </c>
      <c r="C2346" s="150" t="s">
        <v>177</v>
      </c>
      <c r="D2346" s="150" t="s">
        <v>1923</v>
      </c>
      <c r="E2346" s="274" t="s">
        <v>1375</v>
      </c>
      <c r="F2346" s="274"/>
      <c r="G2346" s="150" t="s">
        <v>180</v>
      </c>
      <c r="H2346" s="151">
        <v>0.1242</v>
      </c>
      <c r="I2346" s="152">
        <v>19.88</v>
      </c>
      <c r="J2346" s="152">
        <v>2.46</v>
      </c>
    </row>
    <row r="2347" spans="1:10" ht="15" customHeight="1">
      <c r="A2347" s="153" t="s">
        <v>1379</v>
      </c>
      <c r="B2347" s="153" t="s">
        <v>2015</v>
      </c>
      <c r="C2347" s="153" t="s">
        <v>177</v>
      </c>
      <c r="D2347" s="153" t="s">
        <v>2016</v>
      </c>
      <c r="E2347" s="275" t="s">
        <v>1482</v>
      </c>
      <c r="F2347" s="275"/>
      <c r="G2347" s="153" t="s">
        <v>185</v>
      </c>
      <c r="H2347" s="154">
        <v>4.1999999999999997E-3</v>
      </c>
      <c r="I2347" s="155">
        <v>18.25</v>
      </c>
      <c r="J2347" s="155">
        <v>7.0000000000000007E-2</v>
      </c>
    </row>
    <row r="2348" spans="1:10" ht="30" customHeight="1">
      <c r="A2348" s="153" t="s">
        <v>1379</v>
      </c>
      <c r="B2348" s="153" t="s">
        <v>2081</v>
      </c>
      <c r="C2348" s="153" t="s">
        <v>177</v>
      </c>
      <c r="D2348" s="153" t="s">
        <v>2082</v>
      </c>
      <c r="E2348" s="275" t="s">
        <v>1482</v>
      </c>
      <c r="F2348" s="275"/>
      <c r="G2348" s="153" t="s">
        <v>185</v>
      </c>
      <c r="H2348" s="154">
        <v>1</v>
      </c>
      <c r="I2348" s="155">
        <v>37.26</v>
      </c>
      <c r="J2348" s="155">
        <v>37.26</v>
      </c>
    </row>
    <row r="2349" spans="1:10">
      <c r="A2349" s="156"/>
      <c r="B2349" s="156"/>
      <c r="C2349" s="156"/>
      <c r="D2349" s="156"/>
      <c r="E2349" s="156" t="s">
        <v>1399</v>
      </c>
      <c r="F2349" s="157">
        <v>3.43</v>
      </c>
      <c r="G2349" s="156" t="s">
        <v>1400</v>
      </c>
      <c r="H2349" s="157">
        <v>0</v>
      </c>
      <c r="I2349" s="156" t="s">
        <v>1401</v>
      </c>
      <c r="J2349" s="157">
        <v>3.43</v>
      </c>
    </row>
    <row r="2350" spans="1:10" ht="30" customHeight="1">
      <c r="A2350" s="156"/>
      <c r="B2350" s="156"/>
      <c r="C2350" s="156"/>
      <c r="D2350" s="156"/>
      <c r="E2350" s="156" t="s">
        <v>1402</v>
      </c>
      <c r="F2350" s="157">
        <v>11.03</v>
      </c>
      <c r="G2350" s="156"/>
      <c r="H2350" s="276" t="s">
        <v>1403</v>
      </c>
      <c r="I2350" s="276"/>
      <c r="J2350" s="157">
        <v>52.86</v>
      </c>
    </row>
    <row r="2351" spans="1:10" ht="15.75">
      <c r="A2351" s="144"/>
      <c r="B2351" s="144"/>
      <c r="C2351" s="144"/>
      <c r="D2351" s="144"/>
      <c r="E2351" s="144"/>
      <c r="F2351" s="144"/>
      <c r="G2351" s="144" t="s">
        <v>1404</v>
      </c>
      <c r="H2351" s="158">
        <v>8</v>
      </c>
      <c r="I2351" s="144" t="s">
        <v>1405</v>
      </c>
      <c r="J2351" s="159">
        <v>422.88</v>
      </c>
    </row>
    <row r="2352" spans="1:10" ht="15.75">
      <c r="A2352" s="147"/>
      <c r="B2352" s="147"/>
      <c r="C2352" s="147"/>
      <c r="D2352" s="147"/>
      <c r="E2352" s="147"/>
      <c r="F2352" s="147"/>
      <c r="G2352" s="147"/>
      <c r="H2352" s="147"/>
      <c r="I2352" s="147"/>
      <c r="J2352" s="147"/>
    </row>
    <row r="2353" spans="1:10" ht="15.75" customHeight="1">
      <c r="A2353" s="144" t="s">
        <v>627</v>
      </c>
      <c r="B2353" s="144" t="s">
        <v>165</v>
      </c>
      <c r="C2353" s="144" t="s">
        <v>1367</v>
      </c>
      <c r="D2353" s="144" t="s">
        <v>1368</v>
      </c>
      <c r="E2353" s="271" t="s">
        <v>1369</v>
      </c>
      <c r="F2353" s="271"/>
      <c r="G2353" s="144" t="s">
        <v>1370</v>
      </c>
      <c r="H2353" s="144" t="s">
        <v>1371</v>
      </c>
      <c r="I2353" s="144" t="s">
        <v>1372</v>
      </c>
      <c r="J2353" s="144" t="s">
        <v>1373</v>
      </c>
    </row>
    <row r="2354" spans="1:10" ht="31.5" customHeight="1">
      <c r="A2354" s="147" t="s">
        <v>1374</v>
      </c>
      <c r="B2354" s="147" t="s">
        <v>626</v>
      </c>
      <c r="C2354" s="147" t="s">
        <v>177</v>
      </c>
      <c r="D2354" s="147" t="s">
        <v>628</v>
      </c>
      <c r="E2354" s="273" t="s">
        <v>1473</v>
      </c>
      <c r="F2354" s="273"/>
      <c r="G2354" s="147" t="s">
        <v>185</v>
      </c>
      <c r="H2354" s="148">
        <v>1</v>
      </c>
      <c r="I2354" s="149">
        <v>47.24</v>
      </c>
      <c r="J2354" s="149">
        <v>47.24</v>
      </c>
    </row>
    <row r="2355" spans="1:10" ht="45" customHeight="1">
      <c r="A2355" s="150" t="s">
        <v>1376</v>
      </c>
      <c r="B2355" s="150" t="s">
        <v>1987</v>
      </c>
      <c r="C2355" s="150" t="s">
        <v>177</v>
      </c>
      <c r="D2355" s="150" t="s">
        <v>1988</v>
      </c>
      <c r="E2355" s="274" t="s">
        <v>1375</v>
      </c>
      <c r="F2355" s="274"/>
      <c r="G2355" s="150" t="s">
        <v>180</v>
      </c>
      <c r="H2355" s="151">
        <v>0.19040000000000001</v>
      </c>
      <c r="I2355" s="152">
        <v>16.45</v>
      </c>
      <c r="J2355" s="152">
        <v>3.13</v>
      </c>
    </row>
    <row r="2356" spans="1:10" ht="45" customHeight="1">
      <c r="A2356" s="150" t="s">
        <v>1376</v>
      </c>
      <c r="B2356" s="150" t="s">
        <v>1922</v>
      </c>
      <c r="C2356" s="150" t="s">
        <v>177</v>
      </c>
      <c r="D2356" s="150" t="s">
        <v>1923</v>
      </c>
      <c r="E2356" s="274" t="s">
        <v>1375</v>
      </c>
      <c r="F2356" s="274"/>
      <c r="G2356" s="150" t="s">
        <v>180</v>
      </c>
      <c r="H2356" s="151">
        <v>0.19040000000000001</v>
      </c>
      <c r="I2356" s="152">
        <v>19.88</v>
      </c>
      <c r="J2356" s="152">
        <v>3.78</v>
      </c>
    </row>
    <row r="2357" spans="1:10" ht="15" customHeight="1">
      <c r="A2357" s="153" t="s">
        <v>1379</v>
      </c>
      <c r="B2357" s="153" t="s">
        <v>2015</v>
      </c>
      <c r="C2357" s="153" t="s">
        <v>177</v>
      </c>
      <c r="D2357" s="153" t="s">
        <v>2016</v>
      </c>
      <c r="E2357" s="275" t="s">
        <v>1482</v>
      </c>
      <c r="F2357" s="275"/>
      <c r="G2357" s="153" t="s">
        <v>185</v>
      </c>
      <c r="H2357" s="154">
        <v>5.3E-3</v>
      </c>
      <c r="I2357" s="155">
        <v>18.25</v>
      </c>
      <c r="J2357" s="155">
        <v>0.09</v>
      </c>
    </row>
    <row r="2358" spans="1:10" ht="30" customHeight="1">
      <c r="A2358" s="153" t="s">
        <v>1379</v>
      </c>
      <c r="B2358" s="153" t="s">
        <v>2083</v>
      </c>
      <c r="C2358" s="153" t="s">
        <v>177</v>
      </c>
      <c r="D2358" s="153" t="s">
        <v>2084</v>
      </c>
      <c r="E2358" s="275" t="s">
        <v>1482</v>
      </c>
      <c r="F2358" s="275"/>
      <c r="G2358" s="153" t="s">
        <v>185</v>
      </c>
      <c r="H2358" s="154">
        <v>1</v>
      </c>
      <c r="I2358" s="155">
        <v>40.24</v>
      </c>
      <c r="J2358" s="155">
        <v>40.24</v>
      </c>
    </row>
    <row r="2359" spans="1:10">
      <c r="A2359" s="156"/>
      <c r="B2359" s="156"/>
      <c r="C2359" s="156"/>
      <c r="D2359" s="156"/>
      <c r="E2359" s="156" t="s">
        <v>1399</v>
      </c>
      <c r="F2359" s="157">
        <v>5.26</v>
      </c>
      <c r="G2359" s="156" t="s">
        <v>1400</v>
      </c>
      <c r="H2359" s="157">
        <v>0</v>
      </c>
      <c r="I2359" s="156" t="s">
        <v>1401</v>
      </c>
      <c r="J2359" s="157">
        <v>5.26</v>
      </c>
    </row>
    <row r="2360" spans="1:10" ht="30" customHeight="1">
      <c r="A2360" s="156"/>
      <c r="B2360" s="156"/>
      <c r="C2360" s="156"/>
      <c r="D2360" s="156"/>
      <c r="E2360" s="156" t="s">
        <v>1402</v>
      </c>
      <c r="F2360" s="157">
        <v>12.45</v>
      </c>
      <c r="G2360" s="156"/>
      <c r="H2360" s="276" t="s">
        <v>1403</v>
      </c>
      <c r="I2360" s="276"/>
      <c r="J2360" s="157">
        <v>59.69</v>
      </c>
    </row>
    <row r="2361" spans="1:10" ht="15.75">
      <c r="A2361" s="144"/>
      <c r="B2361" s="144"/>
      <c r="C2361" s="144"/>
      <c r="D2361" s="144"/>
      <c r="E2361" s="144"/>
      <c r="F2361" s="144"/>
      <c r="G2361" s="144" t="s">
        <v>1404</v>
      </c>
      <c r="H2361" s="158">
        <v>1</v>
      </c>
      <c r="I2361" s="144" t="s">
        <v>1405</v>
      </c>
      <c r="J2361" s="159">
        <v>59.69</v>
      </c>
    </row>
    <row r="2362" spans="1:10" ht="15.75">
      <c r="A2362" s="147"/>
      <c r="B2362" s="147"/>
      <c r="C2362" s="147"/>
      <c r="D2362" s="147"/>
      <c r="E2362" s="147"/>
      <c r="F2362" s="147"/>
      <c r="G2362" s="147"/>
      <c r="H2362" s="147"/>
      <c r="I2362" s="147"/>
      <c r="J2362" s="147"/>
    </row>
    <row r="2363" spans="1:10" ht="15.75" customHeight="1">
      <c r="A2363" s="144" t="s">
        <v>630</v>
      </c>
      <c r="B2363" s="144" t="s">
        <v>165</v>
      </c>
      <c r="C2363" s="144" t="s">
        <v>1367</v>
      </c>
      <c r="D2363" s="144" t="s">
        <v>1368</v>
      </c>
      <c r="E2363" s="271" t="s">
        <v>1369</v>
      </c>
      <c r="F2363" s="271"/>
      <c r="G2363" s="144" t="s">
        <v>1370</v>
      </c>
      <c r="H2363" s="144" t="s">
        <v>1371</v>
      </c>
      <c r="I2363" s="144" t="s">
        <v>1372</v>
      </c>
      <c r="J2363" s="144" t="s">
        <v>1373</v>
      </c>
    </row>
    <row r="2364" spans="1:10" ht="31.5" customHeight="1">
      <c r="A2364" s="147" t="s">
        <v>1374</v>
      </c>
      <c r="B2364" s="147" t="s">
        <v>629</v>
      </c>
      <c r="C2364" s="147" t="s">
        <v>177</v>
      </c>
      <c r="D2364" s="147" t="s">
        <v>631</v>
      </c>
      <c r="E2364" s="273" t="s">
        <v>1473</v>
      </c>
      <c r="F2364" s="273"/>
      <c r="G2364" s="147" t="s">
        <v>185</v>
      </c>
      <c r="H2364" s="148">
        <v>1</v>
      </c>
      <c r="I2364" s="149">
        <v>38.270000000000003</v>
      </c>
      <c r="J2364" s="149">
        <v>38.270000000000003</v>
      </c>
    </row>
    <row r="2365" spans="1:10" ht="45" customHeight="1">
      <c r="A2365" s="150" t="s">
        <v>1376</v>
      </c>
      <c r="B2365" s="150" t="s">
        <v>1922</v>
      </c>
      <c r="C2365" s="150" t="s">
        <v>177</v>
      </c>
      <c r="D2365" s="150" t="s">
        <v>1923</v>
      </c>
      <c r="E2365" s="274" t="s">
        <v>1375</v>
      </c>
      <c r="F2365" s="274"/>
      <c r="G2365" s="150" t="s">
        <v>180</v>
      </c>
      <c r="H2365" s="151">
        <v>0.1525</v>
      </c>
      <c r="I2365" s="152">
        <v>19.88</v>
      </c>
      <c r="J2365" s="152">
        <v>3.03</v>
      </c>
    </row>
    <row r="2366" spans="1:10" ht="45" customHeight="1">
      <c r="A2366" s="150" t="s">
        <v>1376</v>
      </c>
      <c r="B2366" s="150" t="s">
        <v>1628</v>
      </c>
      <c r="C2366" s="150" t="s">
        <v>177</v>
      </c>
      <c r="D2366" s="150" t="s">
        <v>1629</v>
      </c>
      <c r="E2366" s="274" t="s">
        <v>1375</v>
      </c>
      <c r="F2366" s="274"/>
      <c r="G2366" s="150" t="s">
        <v>180</v>
      </c>
      <c r="H2366" s="151">
        <v>4.8099999999999997E-2</v>
      </c>
      <c r="I2366" s="152">
        <v>16.02</v>
      </c>
      <c r="J2366" s="152">
        <v>0.77</v>
      </c>
    </row>
    <row r="2367" spans="1:10" ht="15" customHeight="1">
      <c r="A2367" s="153" t="s">
        <v>1379</v>
      </c>
      <c r="B2367" s="153" t="s">
        <v>2085</v>
      </c>
      <c r="C2367" s="153" t="s">
        <v>177</v>
      </c>
      <c r="D2367" s="153" t="s">
        <v>2086</v>
      </c>
      <c r="E2367" s="275" t="s">
        <v>1482</v>
      </c>
      <c r="F2367" s="275"/>
      <c r="G2367" s="153" t="s">
        <v>185</v>
      </c>
      <c r="H2367" s="154">
        <v>1</v>
      </c>
      <c r="I2367" s="155">
        <v>34.369999999999997</v>
      </c>
      <c r="J2367" s="155">
        <v>34.369999999999997</v>
      </c>
    </row>
    <row r="2368" spans="1:10" ht="15" customHeight="1">
      <c r="A2368" s="153" t="s">
        <v>1379</v>
      </c>
      <c r="B2368" s="153" t="s">
        <v>1926</v>
      </c>
      <c r="C2368" s="153" t="s">
        <v>177</v>
      </c>
      <c r="D2368" s="153" t="s">
        <v>1927</v>
      </c>
      <c r="E2368" s="275" t="s">
        <v>1482</v>
      </c>
      <c r="F2368" s="275"/>
      <c r="G2368" s="153" t="s">
        <v>185</v>
      </c>
      <c r="H2368" s="154">
        <v>2.1000000000000001E-2</v>
      </c>
      <c r="I2368" s="155">
        <v>4.95</v>
      </c>
      <c r="J2368" s="155">
        <v>0.1</v>
      </c>
    </row>
    <row r="2369" spans="1:10">
      <c r="A2369" s="156"/>
      <c r="B2369" s="156"/>
      <c r="C2369" s="156"/>
      <c r="D2369" s="156"/>
      <c r="E2369" s="156" t="s">
        <v>1399</v>
      </c>
      <c r="F2369" s="157">
        <v>2.91</v>
      </c>
      <c r="G2369" s="156" t="s">
        <v>1400</v>
      </c>
      <c r="H2369" s="157">
        <v>0</v>
      </c>
      <c r="I2369" s="156" t="s">
        <v>1401</v>
      </c>
      <c r="J2369" s="157">
        <v>2.91</v>
      </c>
    </row>
    <row r="2370" spans="1:10" ht="30" customHeight="1">
      <c r="A2370" s="156"/>
      <c r="B2370" s="156"/>
      <c r="C2370" s="156"/>
      <c r="D2370" s="156"/>
      <c r="E2370" s="156" t="s">
        <v>1402</v>
      </c>
      <c r="F2370" s="157">
        <v>10.09</v>
      </c>
      <c r="G2370" s="156"/>
      <c r="H2370" s="276" t="s">
        <v>1403</v>
      </c>
      <c r="I2370" s="276"/>
      <c r="J2370" s="157">
        <v>48.36</v>
      </c>
    </row>
    <row r="2371" spans="1:10" ht="15.75">
      <c r="A2371" s="144"/>
      <c r="B2371" s="144"/>
      <c r="C2371" s="144"/>
      <c r="D2371" s="144"/>
      <c r="E2371" s="144"/>
      <c r="F2371" s="144"/>
      <c r="G2371" s="144" t="s">
        <v>1404</v>
      </c>
      <c r="H2371" s="158">
        <v>16</v>
      </c>
      <c r="I2371" s="144" t="s">
        <v>1405</v>
      </c>
      <c r="J2371" s="159">
        <v>773.76</v>
      </c>
    </row>
    <row r="2372" spans="1:10" ht="15.75">
      <c r="A2372" s="147"/>
      <c r="B2372" s="147"/>
      <c r="C2372" s="147"/>
      <c r="D2372" s="147"/>
      <c r="E2372" s="147"/>
      <c r="F2372" s="147"/>
      <c r="G2372" s="147"/>
      <c r="H2372" s="147"/>
      <c r="I2372" s="147"/>
      <c r="J2372" s="147"/>
    </row>
    <row r="2373" spans="1:10" ht="15.75" customHeight="1">
      <c r="A2373" s="144" t="s">
        <v>633</v>
      </c>
      <c r="B2373" s="144" t="s">
        <v>165</v>
      </c>
      <c r="C2373" s="144" t="s">
        <v>1367</v>
      </c>
      <c r="D2373" s="144" t="s">
        <v>1368</v>
      </c>
      <c r="E2373" s="271" t="s">
        <v>1369</v>
      </c>
      <c r="F2373" s="271"/>
      <c r="G2373" s="144" t="s">
        <v>1370</v>
      </c>
      <c r="H2373" s="144" t="s">
        <v>1371</v>
      </c>
      <c r="I2373" s="144" t="s">
        <v>1372</v>
      </c>
      <c r="J2373" s="144" t="s">
        <v>1373</v>
      </c>
    </row>
    <row r="2374" spans="1:10" ht="31.5" customHeight="1">
      <c r="A2374" s="147" t="s">
        <v>1374</v>
      </c>
      <c r="B2374" s="147" t="s">
        <v>632</v>
      </c>
      <c r="C2374" s="147" t="s">
        <v>177</v>
      </c>
      <c r="D2374" s="147" t="s">
        <v>634</v>
      </c>
      <c r="E2374" s="273" t="s">
        <v>1473</v>
      </c>
      <c r="F2374" s="273"/>
      <c r="G2374" s="147" t="s">
        <v>185</v>
      </c>
      <c r="H2374" s="148">
        <v>1</v>
      </c>
      <c r="I2374" s="149">
        <v>15.55</v>
      </c>
      <c r="J2374" s="149">
        <v>15.55</v>
      </c>
    </row>
    <row r="2375" spans="1:10" ht="45" customHeight="1">
      <c r="A2375" s="150" t="s">
        <v>1376</v>
      </c>
      <c r="B2375" s="150" t="s">
        <v>1987</v>
      </c>
      <c r="C2375" s="150" t="s">
        <v>177</v>
      </c>
      <c r="D2375" s="150" t="s">
        <v>1988</v>
      </c>
      <c r="E2375" s="274" t="s">
        <v>1375</v>
      </c>
      <c r="F2375" s="274"/>
      <c r="G2375" s="150" t="s">
        <v>180</v>
      </c>
      <c r="H2375" s="151">
        <v>0.14299999999999999</v>
      </c>
      <c r="I2375" s="152">
        <v>16.45</v>
      </c>
      <c r="J2375" s="152">
        <v>2.35</v>
      </c>
    </row>
    <row r="2376" spans="1:10" ht="45" customHeight="1">
      <c r="A2376" s="150" t="s">
        <v>1376</v>
      </c>
      <c r="B2376" s="150" t="s">
        <v>1922</v>
      </c>
      <c r="C2376" s="150" t="s">
        <v>177</v>
      </c>
      <c r="D2376" s="150" t="s">
        <v>1923</v>
      </c>
      <c r="E2376" s="274" t="s">
        <v>1375</v>
      </c>
      <c r="F2376" s="274"/>
      <c r="G2376" s="150" t="s">
        <v>180</v>
      </c>
      <c r="H2376" s="151">
        <v>0.14299999999999999</v>
      </c>
      <c r="I2376" s="152">
        <v>19.88</v>
      </c>
      <c r="J2376" s="152">
        <v>2.84</v>
      </c>
    </row>
    <row r="2377" spans="1:10" ht="15" customHeight="1">
      <c r="A2377" s="153" t="s">
        <v>1379</v>
      </c>
      <c r="B2377" s="153" t="s">
        <v>2009</v>
      </c>
      <c r="C2377" s="153" t="s">
        <v>177</v>
      </c>
      <c r="D2377" s="153" t="s">
        <v>2010</v>
      </c>
      <c r="E2377" s="275" t="s">
        <v>1482</v>
      </c>
      <c r="F2377" s="275"/>
      <c r="G2377" s="153" t="s">
        <v>185</v>
      </c>
      <c r="H2377" s="154">
        <v>1.4E-2</v>
      </c>
      <c r="I2377" s="155">
        <v>76.86</v>
      </c>
      <c r="J2377" s="155">
        <v>1.07</v>
      </c>
    </row>
    <row r="2378" spans="1:10" ht="15" customHeight="1">
      <c r="A2378" s="153" t="s">
        <v>1379</v>
      </c>
      <c r="B2378" s="153" t="s">
        <v>1989</v>
      </c>
      <c r="C2378" s="153" t="s">
        <v>177</v>
      </c>
      <c r="D2378" s="153" t="s">
        <v>1990</v>
      </c>
      <c r="E2378" s="275" t="s">
        <v>1482</v>
      </c>
      <c r="F2378" s="275"/>
      <c r="G2378" s="153" t="s">
        <v>185</v>
      </c>
      <c r="H2378" s="154">
        <v>5.2999999999999999E-2</v>
      </c>
      <c r="I2378" s="155">
        <v>2.3199999999999998</v>
      </c>
      <c r="J2378" s="155">
        <v>0.12</v>
      </c>
    </row>
    <row r="2379" spans="1:10" ht="15" customHeight="1">
      <c r="A2379" s="153" t="s">
        <v>1379</v>
      </c>
      <c r="B2379" s="153" t="s">
        <v>2005</v>
      </c>
      <c r="C2379" s="153" t="s">
        <v>177</v>
      </c>
      <c r="D2379" s="153" t="s">
        <v>2006</v>
      </c>
      <c r="E2379" s="275" t="s">
        <v>1482</v>
      </c>
      <c r="F2379" s="275"/>
      <c r="G2379" s="153" t="s">
        <v>185</v>
      </c>
      <c r="H2379" s="154">
        <v>1.7000000000000001E-2</v>
      </c>
      <c r="I2379" s="155">
        <v>87.08</v>
      </c>
      <c r="J2379" s="155">
        <v>1.48</v>
      </c>
    </row>
    <row r="2380" spans="1:10" ht="30" customHeight="1">
      <c r="A2380" s="153" t="s">
        <v>1379</v>
      </c>
      <c r="B2380" s="153" t="s">
        <v>2087</v>
      </c>
      <c r="C2380" s="153" t="s">
        <v>177</v>
      </c>
      <c r="D2380" s="153" t="s">
        <v>2088</v>
      </c>
      <c r="E2380" s="275" t="s">
        <v>1482</v>
      </c>
      <c r="F2380" s="275"/>
      <c r="G2380" s="153" t="s">
        <v>185</v>
      </c>
      <c r="H2380" s="154">
        <v>1</v>
      </c>
      <c r="I2380" s="155">
        <v>7.69</v>
      </c>
      <c r="J2380" s="155">
        <v>7.69</v>
      </c>
    </row>
    <row r="2381" spans="1:10">
      <c r="A2381" s="156"/>
      <c r="B2381" s="156"/>
      <c r="C2381" s="156"/>
      <c r="D2381" s="156"/>
      <c r="E2381" s="156" t="s">
        <v>1399</v>
      </c>
      <c r="F2381" s="157">
        <v>3.95</v>
      </c>
      <c r="G2381" s="156" t="s">
        <v>1400</v>
      </c>
      <c r="H2381" s="157">
        <v>0</v>
      </c>
      <c r="I2381" s="156" t="s">
        <v>1401</v>
      </c>
      <c r="J2381" s="157">
        <v>3.95</v>
      </c>
    </row>
    <row r="2382" spans="1:10" ht="30" customHeight="1">
      <c r="A2382" s="156"/>
      <c r="B2382" s="156"/>
      <c r="C2382" s="156"/>
      <c r="D2382" s="156"/>
      <c r="E2382" s="156" t="s">
        <v>1402</v>
      </c>
      <c r="F2382" s="157">
        <v>4.0999999999999996</v>
      </c>
      <c r="G2382" s="156"/>
      <c r="H2382" s="276" t="s">
        <v>1403</v>
      </c>
      <c r="I2382" s="276"/>
      <c r="J2382" s="157">
        <v>19.649999999999999</v>
      </c>
    </row>
    <row r="2383" spans="1:10" ht="15.75">
      <c r="A2383" s="144"/>
      <c r="B2383" s="144"/>
      <c r="C2383" s="144"/>
      <c r="D2383" s="144"/>
      <c r="E2383" s="144"/>
      <c r="F2383" s="144"/>
      <c r="G2383" s="144" t="s">
        <v>1404</v>
      </c>
      <c r="H2383" s="158">
        <v>14</v>
      </c>
      <c r="I2383" s="144" t="s">
        <v>1405</v>
      </c>
      <c r="J2383" s="159">
        <v>275.10000000000002</v>
      </c>
    </row>
    <row r="2384" spans="1:10" ht="15.75">
      <c r="A2384" s="147"/>
      <c r="B2384" s="147"/>
      <c r="C2384" s="147"/>
      <c r="D2384" s="147"/>
      <c r="E2384" s="147"/>
      <c r="F2384" s="147"/>
      <c r="G2384" s="147"/>
      <c r="H2384" s="147"/>
      <c r="I2384" s="147"/>
      <c r="J2384" s="147"/>
    </row>
    <row r="2385" spans="1:10" ht="15.75" customHeight="1">
      <c r="A2385" s="144" t="s">
        <v>636</v>
      </c>
      <c r="B2385" s="144" t="s">
        <v>165</v>
      </c>
      <c r="C2385" s="144" t="s">
        <v>1367</v>
      </c>
      <c r="D2385" s="144" t="s">
        <v>1368</v>
      </c>
      <c r="E2385" s="271" t="s">
        <v>1369</v>
      </c>
      <c r="F2385" s="271"/>
      <c r="G2385" s="144" t="s">
        <v>1370</v>
      </c>
      <c r="H2385" s="144" t="s">
        <v>1371</v>
      </c>
      <c r="I2385" s="144" t="s">
        <v>1372</v>
      </c>
      <c r="J2385" s="144" t="s">
        <v>1373</v>
      </c>
    </row>
    <row r="2386" spans="1:10" ht="31.5" customHeight="1">
      <c r="A2386" s="147" t="s">
        <v>1374</v>
      </c>
      <c r="B2386" s="147" t="s">
        <v>635</v>
      </c>
      <c r="C2386" s="147" t="s">
        <v>177</v>
      </c>
      <c r="D2386" s="147" t="s">
        <v>637</v>
      </c>
      <c r="E2386" s="273" t="s">
        <v>1473</v>
      </c>
      <c r="F2386" s="273"/>
      <c r="G2386" s="147" t="s">
        <v>185</v>
      </c>
      <c r="H2386" s="148">
        <v>1</v>
      </c>
      <c r="I2386" s="149">
        <v>20.18</v>
      </c>
      <c r="J2386" s="149">
        <v>20.18</v>
      </c>
    </row>
    <row r="2387" spans="1:10" ht="45" customHeight="1">
      <c r="A2387" s="150" t="s">
        <v>1376</v>
      </c>
      <c r="B2387" s="150" t="s">
        <v>1987</v>
      </c>
      <c r="C2387" s="150" t="s">
        <v>177</v>
      </c>
      <c r="D2387" s="150" t="s">
        <v>1988</v>
      </c>
      <c r="E2387" s="274" t="s">
        <v>1375</v>
      </c>
      <c r="F2387" s="274"/>
      <c r="G2387" s="150" t="s">
        <v>180</v>
      </c>
      <c r="H2387" s="151">
        <v>0.11899999999999999</v>
      </c>
      <c r="I2387" s="152">
        <v>16.45</v>
      </c>
      <c r="J2387" s="152">
        <v>1.95</v>
      </c>
    </row>
    <row r="2388" spans="1:10" ht="45" customHeight="1">
      <c r="A2388" s="150" t="s">
        <v>1376</v>
      </c>
      <c r="B2388" s="150" t="s">
        <v>1922</v>
      </c>
      <c r="C2388" s="150" t="s">
        <v>177</v>
      </c>
      <c r="D2388" s="150" t="s">
        <v>1923</v>
      </c>
      <c r="E2388" s="274" t="s">
        <v>1375</v>
      </c>
      <c r="F2388" s="274"/>
      <c r="G2388" s="150" t="s">
        <v>180</v>
      </c>
      <c r="H2388" s="151">
        <v>0.11899999999999999</v>
      </c>
      <c r="I2388" s="152">
        <v>19.88</v>
      </c>
      <c r="J2388" s="152">
        <v>2.36</v>
      </c>
    </row>
    <row r="2389" spans="1:10" ht="15" customHeight="1">
      <c r="A2389" s="153" t="s">
        <v>1379</v>
      </c>
      <c r="B2389" s="153" t="s">
        <v>2009</v>
      </c>
      <c r="C2389" s="153" t="s">
        <v>177</v>
      </c>
      <c r="D2389" s="153" t="s">
        <v>2010</v>
      </c>
      <c r="E2389" s="275" t="s">
        <v>1482</v>
      </c>
      <c r="F2389" s="275"/>
      <c r="G2389" s="153" t="s">
        <v>185</v>
      </c>
      <c r="H2389" s="154">
        <v>1.7999999999999999E-2</v>
      </c>
      <c r="I2389" s="155">
        <v>76.86</v>
      </c>
      <c r="J2389" s="155">
        <v>1.38</v>
      </c>
    </row>
    <row r="2390" spans="1:10" ht="15" customHeight="1">
      <c r="A2390" s="153" t="s">
        <v>1379</v>
      </c>
      <c r="B2390" s="153" t="s">
        <v>1989</v>
      </c>
      <c r="C2390" s="153" t="s">
        <v>177</v>
      </c>
      <c r="D2390" s="153" t="s">
        <v>1990</v>
      </c>
      <c r="E2390" s="275" t="s">
        <v>1482</v>
      </c>
      <c r="F2390" s="275"/>
      <c r="G2390" s="153" t="s">
        <v>185</v>
      </c>
      <c r="H2390" s="154">
        <v>0.03</v>
      </c>
      <c r="I2390" s="155">
        <v>2.3199999999999998</v>
      </c>
      <c r="J2390" s="155">
        <v>0.06</v>
      </c>
    </row>
    <row r="2391" spans="1:10" ht="15" customHeight="1">
      <c r="A2391" s="153" t="s">
        <v>1379</v>
      </c>
      <c r="B2391" s="153" t="s">
        <v>2005</v>
      </c>
      <c r="C2391" s="153" t="s">
        <v>177</v>
      </c>
      <c r="D2391" s="153" t="s">
        <v>2006</v>
      </c>
      <c r="E2391" s="275" t="s">
        <v>1482</v>
      </c>
      <c r="F2391" s="275"/>
      <c r="G2391" s="153" t="s">
        <v>185</v>
      </c>
      <c r="H2391" s="154">
        <v>2.1000000000000001E-2</v>
      </c>
      <c r="I2391" s="155">
        <v>87.08</v>
      </c>
      <c r="J2391" s="155">
        <v>1.82</v>
      </c>
    </row>
    <row r="2392" spans="1:10" ht="30" customHeight="1">
      <c r="A2392" s="153" t="s">
        <v>1379</v>
      </c>
      <c r="B2392" s="153" t="s">
        <v>2089</v>
      </c>
      <c r="C2392" s="153" t="s">
        <v>177</v>
      </c>
      <c r="D2392" s="153" t="s">
        <v>2090</v>
      </c>
      <c r="E2392" s="275" t="s">
        <v>1482</v>
      </c>
      <c r="F2392" s="275"/>
      <c r="G2392" s="153" t="s">
        <v>185</v>
      </c>
      <c r="H2392" s="154">
        <v>1</v>
      </c>
      <c r="I2392" s="155">
        <v>12.61</v>
      </c>
      <c r="J2392" s="155">
        <v>12.61</v>
      </c>
    </row>
    <row r="2393" spans="1:10">
      <c r="A2393" s="156"/>
      <c r="B2393" s="156"/>
      <c r="C2393" s="156"/>
      <c r="D2393" s="156"/>
      <c r="E2393" s="156" t="s">
        <v>1399</v>
      </c>
      <c r="F2393" s="157">
        <v>3.29</v>
      </c>
      <c r="G2393" s="156" t="s">
        <v>1400</v>
      </c>
      <c r="H2393" s="157">
        <v>0</v>
      </c>
      <c r="I2393" s="156" t="s">
        <v>1401</v>
      </c>
      <c r="J2393" s="157">
        <v>3.29</v>
      </c>
    </row>
    <row r="2394" spans="1:10" ht="30" customHeight="1">
      <c r="A2394" s="156"/>
      <c r="B2394" s="156"/>
      <c r="C2394" s="156"/>
      <c r="D2394" s="156"/>
      <c r="E2394" s="156" t="s">
        <v>1402</v>
      </c>
      <c r="F2394" s="157">
        <v>5.32</v>
      </c>
      <c r="G2394" s="156"/>
      <c r="H2394" s="276" t="s">
        <v>1403</v>
      </c>
      <c r="I2394" s="276"/>
      <c r="J2394" s="157">
        <v>25.5</v>
      </c>
    </row>
    <row r="2395" spans="1:10" ht="15.75">
      <c r="A2395" s="144"/>
      <c r="B2395" s="144"/>
      <c r="C2395" s="144"/>
      <c r="D2395" s="144"/>
      <c r="E2395" s="144"/>
      <c r="F2395" s="144"/>
      <c r="G2395" s="144" t="s">
        <v>1404</v>
      </c>
      <c r="H2395" s="158">
        <v>1</v>
      </c>
      <c r="I2395" s="144" t="s">
        <v>1405</v>
      </c>
      <c r="J2395" s="159">
        <v>25.5</v>
      </c>
    </row>
    <row r="2396" spans="1:10" ht="15.75">
      <c r="A2396" s="147"/>
      <c r="B2396" s="147"/>
      <c r="C2396" s="147"/>
      <c r="D2396" s="147"/>
      <c r="E2396" s="147"/>
      <c r="F2396" s="147"/>
      <c r="G2396" s="147"/>
      <c r="H2396" s="147"/>
      <c r="I2396" s="147"/>
      <c r="J2396" s="147"/>
    </row>
    <row r="2397" spans="1:10" ht="15.75" customHeight="1">
      <c r="A2397" s="144" t="s">
        <v>640</v>
      </c>
      <c r="B2397" s="144" t="s">
        <v>165</v>
      </c>
      <c r="C2397" s="144" t="s">
        <v>1367</v>
      </c>
      <c r="D2397" s="144" t="s">
        <v>1368</v>
      </c>
      <c r="E2397" s="271" t="s">
        <v>1369</v>
      </c>
      <c r="F2397" s="271"/>
      <c r="G2397" s="144" t="s">
        <v>1370</v>
      </c>
      <c r="H2397" s="144" t="s">
        <v>1371</v>
      </c>
      <c r="I2397" s="144" t="s">
        <v>1372</v>
      </c>
      <c r="J2397" s="144" t="s">
        <v>1373</v>
      </c>
    </row>
    <row r="2398" spans="1:10" ht="31.5">
      <c r="A2398" s="147" t="s">
        <v>1374</v>
      </c>
      <c r="B2398" s="147" t="s">
        <v>638</v>
      </c>
      <c r="C2398" s="147" t="s">
        <v>639</v>
      </c>
      <c r="D2398" s="147" t="s">
        <v>641</v>
      </c>
      <c r="E2398" s="273">
        <v>52</v>
      </c>
      <c r="F2398" s="273"/>
      <c r="G2398" s="147" t="s">
        <v>185</v>
      </c>
      <c r="H2398" s="148">
        <v>1</v>
      </c>
      <c r="I2398" s="149">
        <v>33.76</v>
      </c>
      <c r="J2398" s="149">
        <v>33.76</v>
      </c>
    </row>
    <row r="2399" spans="1:10" ht="45" customHeight="1">
      <c r="A2399" s="150" t="s">
        <v>1376</v>
      </c>
      <c r="B2399" s="150" t="s">
        <v>1987</v>
      </c>
      <c r="C2399" s="150" t="s">
        <v>177</v>
      </c>
      <c r="D2399" s="150" t="s">
        <v>1988</v>
      </c>
      <c r="E2399" s="274" t="s">
        <v>1375</v>
      </c>
      <c r="F2399" s="274"/>
      <c r="G2399" s="150" t="s">
        <v>180</v>
      </c>
      <c r="H2399" s="151">
        <v>0.61899999999999999</v>
      </c>
      <c r="I2399" s="152">
        <v>16.45</v>
      </c>
      <c r="J2399" s="152">
        <v>10.18</v>
      </c>
    </row>
    <row r="2400" spans="1:10" ht="45" customHeight="1">
      <c r="A2400" s="150" t="s">
        <v>1376</v>
      </c>
      <c r="B2400" s="150" t="s">
        <v>1922</v>
      </c>
      <c r="C2400" s="150" t="s">
        <v>177</v>
      </c>
      <c r="D2400" s="150" t="s">
        <v>1923</v>
      </c>
      <c r="E2400" s="274" t="s">
        <v>1375</v>
      </c>
      <c r="F2400" s="274"/>
      <c r="G2400" s="150" t="s">
        <v>180</v>
      </c>
      <c r="H2400" s="151">
        <v>0.61899999999999999</v>
      </c>
      <c r="I2400" s="152">
        <v>19.88</v>
      </c>
      <c r="J2400" s="152">
        <v>12.3</v>
      </c>
    </row>
    <row r="2401" spans="1:10" ht="15" customHeight="1">
      <c r="A2401" s="153" t="s">
        <v>1379</v>
      </c>
      <c r="B2401" s="153" t="s">
        <v>2091</v>
      </c>
      <c r="C2401" s="153" t="s">
        <v>639</v>
      </c>
      <c r="D2401" s="153" t="s">
        <v>2092</v>
      </c>
      <c r="E2401" s="275" t="s">
        <v>1482</v>
      </c>
      <c r="F2401" s="275"/>
      <c r="G2401" s="153" t="s">
        <v>185</v>
      </c>
      <c r="H2401" s="154">
        <v>0.02</v>
      </c>
      <c r="I2401" s="155">
        <v>0.19</v>
      </c>
      <c r="J2401" s="155">
        <v>0</v>
      </c>
    </row>
    <row r="2402" spans="1:10" ht="15" customHeight="1">
      <c r="A2402" s="153" t="s">
        <v>1379</v>
      </c>
      <c r="B2402" s="153" t="s">
        <v>2093</v>
      </c>
      <c r="C2402" s="153" t="s">
        <v>639</v>
      </c>
      <c r="D2402" s="153" t="s">
        <v>2094</v>
      </c>
      <c r="E2402" s="275" t="s">
        <v>1482</v>
      </c>
      <c r="F2402" s="275"/>
      <c r="G2402" s="153" t="s">
        <v>185</v>
      </c>
      <c r="H2402" s="154">
        <v>0.01</v>
      </c>
      <c r="I2402" s="155">
        <v>0.23</v>
      </c>
      <c r="J2402" s="155">
        <v>0</v>
      </c>
    </row>
    <row r="2403" spans="1:10" ht="15" customHeight="1">
      <c r="A2403" s="153" t="s">
        <v>1379</v>
      </c>
      <c r="B2403" s="153" t="s">
        <v>2095</v>
      </c>
      <c r="C2403" s="153" t="s">
        <v>639</v>
      </c>
      <c r="D2403" s="153" t="s">
        <v>2096</v>
      </c>
      <c r="E2403" s="275" t="s">
        <v>1482</v>
      </c>
      <c r="F2403" s="275"/>
      <c r="G2403" s="153" t="s">
        <v>185</v>
      </c>
      <c r="H2403" s="154">
        <v>0.02</v>
      </c>
      <c r="I2403" s="155">
        <v>0.86</v>
      </c>
      <c r="J2403" s="155">
        <v>0.01</v>
      </c>
    </row>
    <row r="2404" spans="1:10" ht="15" customHeight="1">
      <c r="A2404" s="153" t="s">
        <v>1379</v>
      </c>
      <c r="B2404" s="153" t="s">
        <v>2097</v>
      </c>
      <c r="C2404" s="153" t="s">
        <v>639</v>
      </c>
      <c r="D2404" s="153" t="s">
        <v>2098</v>
      </c>
      <c r="E2404" s="275" t="s">
        <v>1482</v>
      </c>
      <c r="F2404" s="275"/>
      <c r="G2404" s="153" t="s">
        <v>185</v>
      </c>
      <c r="H2404" s="154">
        <v>1</v>
      </c>
      <c r="I2404" s="155">
        <v>11.27</v>
      </c>
      <c r="J2404" s="155">
        <v>11.27</v>
      </c>
    </row>
    <row r="2405" spans="1:10">
      <c r="A2405" s="156"/>
      <c r="B2405" s="156"/>
      <c r="C2405" s="156"/>
      <c r="D2405" s="156"/>
      <c r="E2405" s="156" t="s">
        <v>1399</v>
      </c>
      <c r="F2405" s="157">
        <v>17.12</v>
      </c>
      <c r="G2405" s="156" t="s">
        <v>1400</v>
      </c>
      <c r="H2405" s="157">
        <v>0</v>
      </c>
      <c r="I2405" s="156" t="s">
        <v>1401</v>
      </c>
      <c r="J2405" s="157">
        <v>17.12</v>
      </c>
    </row>
    <row r="2406" spans="1:10" ht="30" customHeight="1">
      <c r="A2406" s="156"/>
      <c r="B2406" s="156"/>
      <c r="C2406" s="156"/>
      <c r="D2406" s="156"/>
      <c r="E2406" s="156" t="s">
        <v>1402</v>
      </c>
      <c r="F2406" s="157">
        <v>8.9</v>
      </c>
      <c r="G2406" s="156"/>
      <c r="H2406" s="276" t="s">
        <v>1403</v>
      </c>
      <c r="I2406" s="276"/>
      <c r="J2406" s="157">
        <v>42.66</v>
      </c>
    </row>
    <row r="2407" spans="1:10" ht="15.75">
      <c r="A2407" s="144"/>
      <c r="B2407" s="144"/>
      <c r="C2407" s="144"/>
      <c r="D2407" s="144"/>
      <c r="E2407" s="144"/>
      <c r="F2407" s="144"/>
      <c r="G2407" s="144" t="s">
        <v>1404</v>
      </c>
      <c r="H2407" s="158">
        <v>4</v>
      </c>
      <c r="I2407" s="144" t="s">
        <v>1405</v>
      </c>
      <c r="J2407" s="159">
        <v>170.64</v>
      </c>
    </row>
    <row r="2408" spans="1:10" ht="15.75">
      <c r="A2408" s="147"/>
      <c r="B2408" s="147"/>
      <c r="C2408" s="147"/>
      <c r="D2408" s="147"/>
      <c r="E2408" s="147"/>
      <c r="F2408" s="147"/>
      <c r="G2408" s="147"/>
      <c r="H2408" s="147"/>
      <c r="I2408" s="147"/>
      <c r="J2408" s="147"/>
    </row>
    <row r="2409" spans="1:10" ht="15.75" customHeight="1">
      <c r="A2409" s="144" t="s">
        <v>643</v>
      </c>
      <c r="B2409" s="144" t="s">
        <v>165</v>
      </c>
      <c r="C2409" s="144" t="s">
        <v>1367</v>
      </c>
      <c r="D2409" s="144" t="s">
        <v>1368</v>
      </c>
      <c r="E2409" s="271" t="s">
        <v>1369</v>
      </c>
      <c r="F2409" s="271"/>
      <c r="G2409" s="144" t="s">
        <v>1370</v>
      </c>
      <c r="H2409" s="144" t="s">
        <v>1371</v>
      </c>
      <c r="I2409" s="144" t="s">
        <v>1372</v>
      </c>
      <c r="J2409" s="144" t="s">
        <v>1373</v>
      </c>
    </row>
    <row r="2410" spans="1:10" ht="31.5" customHeight="1">
      <c r="A2410" s="147" t="s">
        <v>1374</v>
      </c>
      <c r="B2410" s="147" t="s">
        <v>642</v>
      </c>
      <c r="C2410" s="147" t="s">
        <v>177</v>
      </c>
      <c r="D2410" s="147" t="s">
        <v>644</v>
      </c>
      <c r="E2410" s="273" t="s">
        <v>1473</v>
      </c>
      <c r="F2410" s="273"/>
      <c r="G2410" s="147" t="s">
        <v>185</v>
      </c>
      <c r="H2410" s="148">
        <v>1</v>
      </c>
      <c r="I2410" s="149">
        <v>21.38</v>
      </c>
      <c r="J2410" s="149">
        <v>21.38</v>
      </c>
    </row>
    <row r="2411" spans="1:10" ht="45" customHeight="1">
      <c r="A2411" s="150" t="s">
        <v>1376</v>
      </c>
      <c r="B2411" s="150" t="s">
        <v>1987</v>
      </c>
      <c r="C2411" s="150" t="s">
        <v>177</v>
      </c>
      <c r="D2411" s="150" t="s">
        <v>1988</v>
      </c>
      <c r="E2411" s="274" t="s">
        <v>1375</v>
      </c>
      <c r="F2411" s="274"/>
      <c r="G2411" s="150" t="s">
        <v>180</v>
      </c>
      <c r="H2411" s="151">
        <v>0.14399999999999999</v>
      </c>
      <c r="I2411" s="152">
        <v>16.45</v>
      </c>
      <c r="J2411" s="152">
        <v>2.36</v>
      </c>
    </row>
    <row r="2412" spans="1:10" ht="45" customHeight="1">
      <c r="A2412" s="150" t="s">
        <v>1376</v>
      </c>
      <c r="B2412" s="150" t="s">
        <v>1922</v>
      </c>
      <c r="C2412" s="150" t="s">
        <v>177</v>
      </c>
      <c r="D2412" s="150" t="s">
        <v>1923</v>
      </c>
      <c r="E2412" s="274" t="s">
        <v>1375</v>
      </c>
      <c r="F2412" s="274"/>
      <c r="G2412" s="150" t="s">
        <v>180</v>
      </c>
      <c r="H2412" s="151">
        <v>0.14399999999999999</v>
      </c>
      <c r="I2412" s="152">
        <v>19.88</v>
      </c>
      <c r="J2412" s="152">
        <v>2.86</v>
      </c>
    </row>
    <row r="2413" spans="1:10" ht="15" customHeight="1">
      <c r="A2413" s="153" t="s">
        <v>1379</v>
      </c>
      <c r="B2413" s="153" t="s">
        <v>2009</v>
      </c>
      <c r="C2413" s="153" t="s">
        <v>177</v>
      </c>
      <c r="D2413" s="153" t="s">
        <v>2010</v>
      </c>
      <c r="E2413" s="275" t="s">
        <v>1482</v>
      </c>
      <c r="F2413" s="275"/>
      <c r="G2413" s="153" t="s">
        <v>185</v>
      </c>
      <c r="H2413" s="154">
        <v>2.5999999999999999E-2</v>
      </c>
      <c r="I2413" s="155">
        <v>76.86</v>
      </c>
      <c r="J2413" s="155">
        <v>1.99</v>
      </c>
    </row>
    <row r="2414" spans="1:10" ht="15" customHeight="1">
      <c r="A2414" s="153" t="s">
        <v>1379</v>
      </c>
      <c r="B2414" s="153" t="s">
        <v>1989</v>
      </c>
      <c r="C2414" s="153" t="s">
        <v>177</v>
      </c>
      <c r="D2414" s="153" t="s">
        <v>1990</v>
      </c>
      <c r="E2414" s="275" t="s">
        <v>1482</v>
      </c>
      <c r="F2414" s="275"/>
      <c r="G2414" s="153" t="s">
        <v>185</v>
      </c>
      <c r="H2414" s="154">
        <v>3.5999999999999997E-2</v>
      </c>
      <c r="I2414" s="155">
        <v>2.3199999999999998</v>
      </c>
      <c r="J2414" s="155">
        <v>0.08</v>
      </c>
    </row>
    <row r="2415" spans="1:10" ht="15" customHeight="1">
      <c r="A2415" s="153" t="s">
        <v>1379</v>
      </c>
      <c r="B2415" s="153" t="s">
        <v>2005</v>
      </c>
      <c r="C2415" s="153" t="s">
        <v>177</v>
      </c>
      <c r="D2415" s="153" t="s">
        <v>2006</v>
      </c>
      <c r="E2415" s="275" t="s">
        <v>1482</v>
      </c>
      <c r="F2415" s="275"/>
      <c r="G2415" s="153" t="s">
        <v>185</v>
      </c>
      <c r="H2415" s="154">
        <v>3.3000000000000002E-2</v>
      </c>
      <c r="I2415" s="155">
        <v>87.08</v>
      </c>
      <c r="J2415" s="155">
        <v>2.87</v>
      </c>
    </row>
    <row r="2416" spans="1:10" ht="30" customHeight="1">
      <c r="A2416" s="153" t="s">
        <v>1379</v>
      </c>
      <c r="B2416" s="153" t="s">
        <v>2099</v>
      </c>
      <c r="C2416" s="153" t="s">
        <v>177</v>
      </c>
      <c r="D2416" s="153" t="s">
        <v>2100</v>
      </c>
      <c r="E2416" s="275" t="s">
        <v>1482</v>
      </c>
      <c r="F2416" s="275"/>
      <c r="G2416" s="153" t="s">
        <v>185</v>
      </c>
      <c r="H2416" s="154">
        <v>1</v>
      </c>
      <c r="I2416" s="155">
        <v>11.22</v>
      </c>
      <c r="J2416" s="155">
        <v>11.22</v>
      </c>
    </row>
    <row r="2417" spans="1:10">
      <c r="A2417" s="156"/>
      <c r="B2417" s="156"/>
      <c r="C2417" s="156"/>
      <c r="D2417" s="156"/>
      <c r="E2417" s="156" t="s">
        <v>1399</v>
      </c>
      <c r="F2417" s="157">
        <v>3.97</v>
      </c>
      <c r="G2417" s="156" t="s">
        <v>1400</v>
      </c>
      <c r="H2417" s="157">
        <v>0</v>
      </c>
      <c r="I2417" s="156" t="s">
        <v>1401</v>
      </c>
      <c r="J2417" s="157">
        <v>3.97</v>
      </c>
    </row>
    <row r="2418" spans="1:10" ht="30" customHeight="1">
      <c r="A2418" s="156"/>
      <c r="B2418" s="156"/>
      <c r="C2418" s="156"/>
      <c r="D2418" s="156"/>
      <c r="E2418" s="156" t="s">
        <v>1402</v>
      </c>
      <c r="F2418" s="157">
        <v>5.63</v>
      </c>
      <c r="G2418" s="156"/>
      <c r="H2418" s="276" t="s">
        <v>1403</v>
      </c>
      <c r="I2418" s="276"/>
      <c r="J2418" s="157">
        <v>27.01</v>
      </c>
    </row>
    <row r="2419" spans="1:10" ht="15.75">
      <c r="A2419" s="144"/>
      <c r="B2419" s="144"/>
      <c r="C2419" s="144"/>
      <c r="D2419" s="144"/>
      <c r="E2419" s="144"/>
      <c r="F2419" s="144"/>
      <c r="G2419" s="144" t="s">
        <v>1404</v>
      </c>
      <c r="H2419" s="158">
        <v>8</v>
      </c>
      <c r="I2419" s="144" t="s">
        <v>1405</v>
      </c>
      <c r="J2419" s="159">
        <v>216.08</v>
      </c>
    </row>
    <row r="2420" spans="1:10" ht="15.75">
      <c r="A2420" s="147"/>
      <c r="B2420" s="147"/>
      <c r="C2420" s="147"/>
      <c r="D2420" s="147"/>
      <c r="E2420" s="147"/>
      <c r="F2420" s="147"/>
      <c r="G2420" s="147"/>
      <c r="H2420" s="147"/>
      <c r="I2420" s="147"/>
      <c r="J2420" s="147"/>
    </row>
    <row r="2421" spans="1:10" ht="15.75" customHeight="1">
      <c r="A2421" s="144" t="s">
        <v>646</v>
      </c>
      <c r="B2421" s="144" t="s">
        <v>165</v>
      </c>
      <c r="C2421" s="144" t="s">
        <v>1367</v>
      </c>
      <c r="D2421" s="144" t="s">
        <v>1368</v>
      </c>
      <c r="E2421" s="271" t="s">
        <v>1369</v>
      </c>
      <c r="F2421" s="271"/>
      <c r="G2421" s="144" t="s">
        <v>1370</v>
      </c>
      <c r="H2421" s="144" t="s">
        <v>1371</v>
      </c>
      <c r="I2421" s="144" t="s">
        <v>1372</v>
      </c>
      <c r="J2421" s="144" t="s">
        <v>1373</v>
      </c>
    </row>
    <row r="2422" spans="1:10" ht="31.5" customHeight="1">
      <c r="A2422" s="147" t="s">
        <v>1374</v>
      </c>
      <c r="B2422" s="147" t="s">
        <v>645</v>
      </c>
      <c r="C2422" s="147" t="s">
        <v>177</v>
      </c>
      <c r="D2422" s="147" t="s">
        <v>647</v>
      </c>
      <c r="E2422" s="273" t="s">
        <v>1473</v>
      </c>
      <c r="F2422" s="273"/>
      <c r="G2422" s="147" t="s">
        <v>185</v>
      </c>
      <c r="H2422" s="148">
        <v>1</v>
      </c>
      <c r="I2422" s="149">
        <v>32.6</v>
      </c>
      <c r="J2422" s="149">
        <v>32.6</v>
      </c>
    </row>
    <row r="2423" spans="1:10" ht="45" customHeight="1">
      <c r="A2423" s="150" t="s">
        <v>1376</v>
      </c>
      <c r="B2423" s="150" t="s">
        <v>1987</v>
      </c>
      <c r="C2423" s="150" t="s">
        <v>177</v>
      </c>
      <c r="D2423" s="150" t="s">
        <v>1988</v>
      </c>
      <c r="E2423" s="274" t="s">
        <v>1375</v>
      </c>
      <c r="F2423" s="274"/>
      <c r="G2423" s="150" t="s">
        <v>180</v>
      </c>
      <c r="H2423" s="151">
        <v>0.14399999999999999</v>
      </c>
      <c r="I2423" s="152">
        <v>16.45</v>
      </c>
      <c r="J2423" s="152">
        <v>2.36</v>
      </c>
    </row>
    <row r="2424" spans="1:10" ht="45" customHeight="1">
      <c r="A2424" s="150" t="s">
        <v>1376</v>
      </c>
      <c r="B2424" s="150" t="s">
        <v>1922</v>
      </c>
      <c r="C2424" s="150" t="s">
        <v>177</v>
      </c>
      <c r="D2424" s="150" t="s">
        <v>1923</v>
      </c>
      <c r="E2424" s="274" t="s">
        <v>1375</v>
      </c>
      <c r="F2424" s="274"/>
      <c r="G2424" s="150" t="s">
        <v>180</v>
      </c>
      <c r="H2424" s="151">
        <v>0.14399999999999999</v>
      </c>
      <c r="I2424" s="152">
        <v>19.88</v>
      </c>
      <c r="J2424" s="152">
        <v>2.86</v>
      </c>
    </row>
    <row r="2425" spans="1:10" ht="15" customHeight="1">
      <c r="A2425" s="153" t="s">
        <v>1379</v>
      </c>
      <c r="B2425" s="153" t="s">
        <v>2009</v>
      </c>
      <c r="C2425" s="153" t="s">
        <v>177</v>
      </c>
      <c r="D2425" s="153" t="s">
        <v>2010</v>
      </c>
      <c r="E2425" s="275" t="s">
        <v>1482</v>
      </c>
      <c r="F2425" s="275"/>
      <c r="G2425" s="153" t="s">
        <v>185</v>
      </c>
      <c r="H2425" s="154">
        <v>2.5999999999999999E-2</v>
      </c>
      <c r="I2425" s="155">
        <v>76.86</v>
      </c>
      <c r="J2425" s="155">
        <v>1.99</v>
      </c>
    </row>
    <row r="2426" spans="1:10" ht="15" customHeight="1">
      <c r="A2426" s="153" t="s">
        <v>1379</v>
      </c>
      <c r="B2426" s="153" t="s">
        <v>1989</v>
      </c>
      <c r="C2426" s="153" t="s">
        <v>177</v>
      </c>
      <c r="D2426" s="153" t="s">
        <v>1990</v>
      </c>
      <c r="E2426" s="275" t="s">
        <v>1482</v>
      </c>
      <c r="F2426" s="275"/>
      <c r="G2426" s="153" t="s">
        <v>185</v>
      </c>
      <c r="H2426" s="154">
        <v>3.5999999999999997E-2</v>
      </c>
      <c r="I2426" s="155">
        <v>2.3199999999999998</v>
      </c>
      <c r="J2426" s="155">
        <v>0.08</v>
      </c>
    </row>
    <row r="2427" spans="1:10" ht="15" customHeight="1">
      <c r="A2427" s="153" t="s">
        <v>1379</v>
      </c>
      <c r="B2427" s="153" t="s">
        <v>2005</v>
      </c>
      <c r="C2427" s="153" t="s">
        <v>177</v>
      </c>
      <c r="D2427" s="153" t="s">
        <v>2006</v>
      </c>
      <c r="E2427" s="275" t="s">
        <v>1482</v>
      </c>
      <c r="F2427" s="275"/>
      <c r="G2427" s="153" t="s">
        <v>185</v>
      </c>
      <c r="H2427" s="154">
        <v>3.3000000000000002E-2</v>
      </c>
      <c r="I2427" s="155">
        <v>87.08</v>
      </c>
      <c r="J2427" s="155">
        <v>2.87</v>
      </c>
    </row>
    <row r="2428" spans="1:10" ht="30" customHeight="1">
      <c r="A2428" s="153" t="s">
        <v>1379</v>
      </c>
      <c r="B2428" s="153" t="s">
        <v>2101</v>
      </c>
      <c r="C2428" s="153" t="s">
        <v>177</v>
      </c>
      <c r="D2428" s="153" t="s">
        <v>2102</v>
      </c>
      <c r="E2428" s="275" t="s">
        <v>1482</v>
      </c>
      <c r="F2428" s="275"/>
      <c r="G2428" s="153" t="s">
        <v>185</v>
      </c>
      <c r="H2428" s="154">
        <v>1</v>
      </c>
      <c r="I2428" s="155">
        <v>22.44</v>
      </c>
      <c r="J2428" s="155">
        <v>22.44</v>
      </c>
    </row>
    <row r="2429" spans="1:10">
      <c r="A2429" s="156"/>
      <c r="B2429" s="156"/>
      <c r="C2429" s="156"/>
      <c r="D2429" s="156"/>
      <c r="E2429" s="156" t="s">
        <v>1399</v>
      </c>
      <c r="F2429" s="157">
        <v>3.97</v>
      </c>
      <c r="G2429" s="156" t="s">
        <v>1400</v>
      </c>
      <c r="H2429" s="157">
        <v>0</v>
      </c>
      <c r="I2429" s="156" t="s">
        <v>1401</v>
      </c>
      <c r="J2429" s="157">
        <v>3.97</v>
      </c>
    </row>
    <row r="2430" spans="1:10" ht="30" customHeight="1">
      <c r="A2430" s="156"/>
      <c r="B2430" s="156"/>
      <c r="C2430" s="156"/>
      <c r="D2430" s="156"/>
      <c r="E2430" s="156" t="s">
        <v>1402</v>
      </c>
      <c r="F2430" s="157">
        <v>8.59</v>
      </c>
      <c r="G2430" s="156"/>
      <c r="H2430" s="276" t="s">
        <v>1403</v>
      </c>
      <c r="I2430" s="276"/>
      <c r="J2430" s="157">
        <v>41.19</v>
      </c>
    </row>
    <row r="2431" spans="1:10" ht="15.75">
      <c r="A2431" s="144"/>
      <c r="B2431" s="144"/>
      <c r="C2431" s="144"/>
      <c r="D2431" s="144"/>
      <c r="E2431" s="144"/>
      <c r="F2431" s="144"/>
      <c r="G2431" s="144" t="s">
        <v>1404</v>
      </c>
      <c r="H2431" s="158">
        <v>1</v>
      </c>
      <c r="I2431" s="144" t="s">
        <v>1405</v>
      </c>
      <c r="J2431" s="159">
        <v>41.19</v>
      </c>
    </row>
    <row r="2432" spans="1:10" ht="15.75">
      <c r="A2432" s="147"/>
      <c r="B2432" s="147"/>
      <c r="C2432" s="147"/>
      <c r="D2432" s="147"/>
      <c r="E2432" s="147"/>
      <c r="F2432" s="147"/>
      <c r="G2432" s="147"/>
      <c r="H2432" s="147"/>
      <c r="I2432" s="147"/>
      <c r="J2432" s="147"/>
    </row>
    <row r="2433" spans="1:10" ht="15.75" customHeight="1">
      <c r="A2433" s="144" t="s">
        <v>649</v>
      </c>
      <c r="B2433" s="144" t="s">
        <v>165</v>
      </c>
      <c r="C2433" s="144" t="s">
        <v>1367</v>
      </c>
      <c r="D2433" s="144" t="s">
        <v>1368</v>
      </c>
      <c r="E2433" s="271" t="s">
        <v>1369</v>
      </c>
      <c r="F2433" s="271"/>
      <c r="G2433" s="144" t="s">
        <v>1370</v>
      </c>
      <c r="H2433" s="144" t="s">
        <v>1371</v>
      </c>
      <c r="I2433" s="144" t="s">
        <v>1372</v>
      </c>
      <c r="J2433" s="144" t="s">
        <v>1373</v>
      </c>
    </row>
    <row r="2434" spans="1:10" ht="31.5">
      <c r="A2434" s="147" t="s">
        <v>1374</v>
      </c>
      <c r="B2434" s="147" t="s">
        <v>648</v>
      </c>
      <c r="C2434" s="147" t="s">
        <v>639</v>
      </c>
      <c r="D2434" s="147" t="s">
        <v>650</v>
      </c>
      <c r="E2434" s="273">
        <v>55</v>
      </c>
      <c r="F2434" s="273"/>
      <c r="G2434" s="147" t="s">
        <v>185</v>
      </c>
      <c r="H2434" s="148">
        <v>1</v>
      </c>
      <c r="I2434" s="149">
        <v>29.22</v>
      </c>
      <c r="J2434" s="149">
        <v>29.22</v>
      </c>
    </row>
    <row r="2435" spans="1:10" ht="45" customHeight="1">
      <c r="A2435" s="150" t="s">
        <v>1376</v>
      </c>
      <c r="B2435" s="150" t="s">
        <v>1987</v>
      </c>
      <c r="C2435" s="150" t="s">
        <v>177</v>
      </c>
      <c r="D2435" s="150" t="s">
        <v>1988</v>
      </c>
      <c r="E2435" s="274" t="s">
        <v>1375</v>
      </c>
      <c r="F2435" s="274"/>
      <c r="G2435" s="150" t="s">
        <v>180</v>
      </c>
      <c r="H2435" s="151">
        <v>0.52</v>
      </c>
      <c r="I2435" s="152">
        <v>16.45</v>
      </c>
      <c r="J2435" s="152">
        <v>8.5500000000000007</v>
      </c>
    </row>
    <row r="2436" spans="1:10" ht="45" customHeight="1">
      <c r="A2436" s="150" t="s">
        <v>1376</v>
      </c>
      <c r="B2436" s="150" t="s">
        <v>1922</v>
      </c>
      <c r="C2436" s="150" t="s">
        <v>177</v>
      </c>
      <c r="D2436" s="150" t="s">
        <v>1923</v>
      </c>
      <c r="E2436" s="274" t="s">
        <v>1375</v>
      </c>
      <c r="F2436" s="274"/>
      <c r="G2436" s="150" t="s">
        <v>180</v>
      </c>
      <c r="H2436" s="151">
        <v>0.52</v>
      </c>
      <c r="I2436" s="152">
        <v>19.88</v>
      </c>
      <c r="J2436" s="152">
        <v>10.33</v>
      </c>
    </row>
    <row r="2437" spans="1:10" ht="15" customHeight="1">
      <c r="A2437" s="153" t="s">
        <v>1379</v>
      </c>
      <c r="B2437" s="153" t="s">
        <v>2091</v>
      </c>
      <c r="C2437" s="153" t="s">
        <v>639</v>
      </c>
      <c r="D2437" s="153" t="s">
        <v>2092</v>
      </c>
      <c r="E2437" s="275" t="s">
        <v>1482</v>
      </c>
      <c r="F2437" s="275"/>
      <c r="G2437" s="153" t="s">
        <v>185</v>
      </c>
      <c r="H2437" s="154">
        <v>0.42</v>
      </c>
      <c r="I2437" s="155">
        <v>0.19</v>
      </c>
      <c r="J2437" s="155">
        <v>7.0000000000000007E-2</v>
      </c>
    </row>
    <row r="2438" spans="1:10" ht="15" customHeight="1">
      <c r="A2438" s="153" t="s">
        <v>1379</v>
      </c>
      <c r="B2438" s="153" t="s">
        <v>2093</v>
      </c>
      <c r="C2438" s="153" t="s">
        <v>639</v>
      </c>
      <c r="D2438" s="153" t="s">
        <v>2094</v>
      </c>
      <c r="E2438" s="275" t="s">
        <v>1482</v>
      </c>
      <c r="F2438" s="275"/>
      <c r="G2438" s="153" t="s">
        <v>185</v>
      </c>
      <c r="H2438" s="154">
        <v>0.01</v>
      </c>
      <c r="I2438" s="155">
        <v>0.23</v>
      </c>
      <c r="J2438" s="155">
        <v>0</v>
      </c>
    </row>
    <row r="2439" spans="1:10" ht="15" customHeight="1">
      <c r="A2439" s="153" t="s">
        <v>1379</v>
      </c>
      <c r="B2439" s="153" t="s">
        <v>2103</v>
      </c>
      <c r="C2439" s="153" t="s">
        <v>639</v>
      </c>
      <c r="D2439" s="153" t="s">
        <v>650</v>
      </c>
      <c r="E2439" s="275" t="s">
        <v>1482</v>
      </c>
      <c r="F2439" s="275"/>
      <c r="G2439" s="153" t="s">
        <v>185</v>
      </c>
      <c r="H2439" s="154">
        <v>1</v>
      </c>
      <c r="I2439" s="155">
        <v>10.27</v>
      </c>
      <c r="J2439" s="155">
        <v>10.27</v>
      </c>
    </row>
    <row r="2440" spans="1:10">
      <c r="A2440" s="156"/>
      <c r="B2440" s="156"/>
      <c r="C2440" s="156"/>
      <c r="D2440" s="156"/>
      <c r="E2440" s="156" t="s">
        <v>1399</v>
      </c>
      <c r="F2440" s="157">
        <v>14.38</v>
      </c>
      <c r="G2440" s="156" t="s">
        <v>1400</v>
      </c>
      <c r="H2440" s="157">
        <v>0</v>
      </c>
      <c r="I2440" s="156" t="s">
        <v>1401</v>
      </c>
      <c r="J2440" s="157">
        <v>14.38</v>
      </c>
    </row>
    <row r="2441" spans="1:10" ht="30" customHeight="1">
      <c r="A2441" s="156"/>
      <c r="B2441" s="156"/>
      <c r="C2441" s="156"/>
      <c r="D2441" s="156"/>
      <c r="E2441" s="156" t="s">
        <v>1402</v>
      </c>
      <c r="F2441" s="157">
        <v>7.7</v>
      </c>
      <c r="G2441" s="156"/>
      <c r="H2441" s="276" t="s">
        <v>1403</v>
      </c>
      <c r="I2441" s="276"/>
      <c r="J2441" s="157">
        <v>36.92</v>
      </c>
    </row>
    <row r="2442" spans="1:10" ht="15.75">
      <c r="A2442" s="144"/>
      <c r="B2442" s="144"/>
      <c r="C2442" s="144"/>
      <c r="D2442" s="144"/>
      <c r="E2442" s="144"/>
      <c r="F2442" s="144"/>
      <c r="G2442" s="144" t="s">
        <v>1404</v>
      </c>
      <c r="H2442" s="158">
        <v>9</v>
      </c>
      <c r="I2442" s="144" t="s">
        <v>1405</v>
      </c>
      <c r="J2442" s="159">
        <v>332.28</v>
      </c>
    </row>
    <row r="2443" spans="1:10" ht="15.75">
      <c r="A2443" s="147"/>
      <c r="B2443" s="147"/>
      <c r="C2443" s="147"/>
      <c r="D2443" s="147"/>
      <c r="E2443" s="147"/>
      <c r="F2443" s="147"/>
      <c r="G2443" s="147"/>
      <c r="H2443" s="147"/>
      <c r="I2443" s="147"/>
      <c r="J2443" s="147"/>
    </row>
    <row r="2444" spans="1:10" ht="15.75" customHeight="1">
      <c r="A2444" s="144" t="s">
        <v>652</v>
      </c>
      <c r="B2444" s="144" t="s">
        <v>165</v>
      </c>
      <c r="C2444" s="144" t="s">
        <v>1367</v>
      </c>
      <c r="D2444" s="144" t="s">
        <v>1368</v>
      </c>
      <c r="E2444" s="271" t="s">
        <v>1369</v>
      </c>
      <c r="F2444" s="271"/>
      <c r="G2444" s="144" t="s">
        <v>1370</v>
      </c>
      <c r="H2444" s="144" t="s">
        <v>1371</v>
      </c>
      <c r="I2444" s="144" t="s">
        <v>1372</v>
      </c>
      <c r="J2444" s="144" t="s">
        <v>1373</v>
      </c>
    </row>
    <row r="2445" spans="1:10" ht="47.25" customHeight="1">
      <c r="A2445" s="147" t="s">
        <v>1374</v>
      </c>
      <c r="B2445" s="147" t="s">
        <v>651</v>
      </c>
      <c r="C2445" s="147" t="s">
        <v>177</v>
      </c>
      <c r="D2445" s="147" t="s">
        <v>653</v>
      </c>
      <c r="E2445" s="273" t="s">
        <v>1473</v>
      </c>
      <c r="F2445" s="273"/>
      <c r="G2445" s="147" t="s">
        <v>185</v>
      </c>
      <c r="H2445" s="148">
        <v>1</v>
      </c>
      <c r="I2445" s="149">
        <v>15.86</v>
      </c>
      <c r="J2445" s="149">
        <v>15.86</v>
      </c>
    </row>
    <row r="2446" spans="1:10" ht="45" customHeight="1">
      <c r="A2446" s="150" t="s">
        <v>1376</v>
      </c>
      <c r="B2446" s="150" t="s">
        <v>1987</v>
      </c>
      <c r="C2446" s="150" t="s">
        <v>177</v>
      </c>
      <c r="D2446" s="150" t="s">
        <v>1988</v>
      </c>
      <c r="E2446" s="274" t="s">
        <v>1375</v>
      </c>
      <c r="F2446" s="274"/>
      <c r="G2446" s="150" t="s">
        <v>180</v>
      </c>
      <c r="H2446" s="151">
        <v>0.08</v>
      </c>
      <c r="I2446" s="152">
        <v>16.45</v>
      </c>
      <c r="J2446" s="152">
        <v>1.31</v>
      </c>
    </row>
    <row r="2447" spans="1:10" ht="45" customHeight="1">
      <c r="A2447" s="150" t="s">
        <v>1376</v>
      </c>
      <c r="B2447" s="150" t="s">
        <v>1922</v>
      </c>
      <c r="C2447" s="150" t="s">
        <v>177</v>
      </c>
      <c r="D2447" s="150" t="s">
        <v>1923</v>
      </c>
      <c r="E2447" s="274" t="s">
        <v>1375</v>
      </c>
      <c r="F2447" s="274"/>
      <c r="G2447" s="150" t="s">
        <v>180</v>
      </c>
      <c r="H2447" s="151">
        <v>0.08</v>
      </c>
      <c r="I2447" s="152">
        <v>19.88</v>
      </c>
      <c r="J2447" s="152">
        <v>1.59</v>
      </c>
    </row>
    <row r="2448" spans="1:10" ht="15" customHeight="1">
      <c r="A2448" s="153" t="s">
        <v>1379</v>
      </c>
      <c r="B2448" s="153" t="s">
        <v>2009</v>
      </c>
      <c r="C2448" s="153" t="s">
        <v>177</v>
      </c>
      <c r="D2448" s="153" t="s">
        <v>2010</v>
      </c>
      <c r="E2448" s="275" t="s">
        <v>1482</v>
      </c>
      <c r="F2448" s="275"/>
      <c r="G2448" s="153" t="s">
        <v>185</v>
      </c>
      <c r="H2448" s="154">
        <v>1.0999999999999999E-2</v>
      </c>
      <c r="I2448" s="155">
        <v>76.86</v>
      </c>
      <c r="J2448" s="155">
        <v>0.84</v>
      </c>
    </row>
    <row r="2449" spans="1:10" ht="15" customHeight="1">
      <c r="A2449" s="153" t="s">
        <v>1379</v>
      </c>
      <c r="B2449" s="153" t="s">
        <v>1989</v>
      </c>
      <c r="C2449" s="153" t="s">
        <v>177</v>
      </c>
      <c r="D2449" s="153" t="s">
        <v>1990</v>
      </c>
      <c r="E2449" s="275" t="s">
        <v>1482</v>
      </c>
      <c r="F2449" s="275"/>
      <c r="G2449" s="153" t="s">
        <v>185</v>
      </c>
      <c r="H2449" s="154">
        <v>0.02</v>
      </c>
      <c r="I2449" s="155">
        <v>2.3199999999999998</v>
      </c>
      <c r="J2449" s="155">
        <v>0.04</v>
      </c>
    </row>
    <row r="2450" spans="1:10" ht="15" customHeight="1">
      <c r="A2450" s="153" t="s">
        <v>1379</v>
      </c>
      <c r="B2450" s="153" t="s">
        <v>2005</v>
      </c>
      <c r="C2450" s="153" t="s">
        <v>177</v>
      </c>
      <c r="D2450" s="153" t="s">
        <v>2006</v>
      </c>
      <c r="E2450" s="275" t="s">
        <v>1482</v>
      </c>
      <c r="F2450" s="275"/>
      <c r="G2450" s="153" t="s">
        <v>185</v>
      </c>
      <c r="H2450" s="154">
        <v>1.2E-2</v>
      </c>
      <c r="I2450" s="155">
        <v>87.08</v>
      </c>
      <c r="J2450" s="155">
        <v>1.04</v>
      </c>
    </row>
    <row r="2451" spans="1:10" ht="30" customHeight="1">
      <c r="A2451" s="153" t="s">
        <v>1379</v>
      </c>
      <c r="B2451" s="153" t="s">
        <v>2104</v>
      </c>
      <c r="C2451" s="153" t="s">
        <v>177</v>
      </c>
      <c r="D2451" s="153" t="s">
        <v>2105</v>
      </c>
      <c r="E2451" s="275" t="s">
        <v>1482</v>
      </c>
      <c r="F2451" s="275"/>
      <c r="G2451" s="153" t="s">
        <v>185</v>
      </c>
      <c r="H2451" s="154">
        <v>1</v>
      </c>
      <c r="I2451" s="155">
        <v>11.04</v>
      </c>
      <c r="J2451" s="155">
        <v>11.04</v>
      </c>
    </row>
    <row r="2452" spans="1:10">
      <c r="A2452" s="156"/>
      <c r="B2452" s="156"/>
      <c r="C2452" s="156"/>
      <c r="D2452" s="156"/>
      <c r="E2452" s="156" t="s">
        <v>1399</v>
      </c>
      <c r="F2452" s="157">
        <v>2.2000000000000002</v>
      </c>
      <c r="G2452" s="156" t="s">
        <v>1400</v>
      </c>
      <c r="H2452" s="157">
        <v>0</v>
      </c>
      <c r="I2452" s="156" t="s">
        <v>1401</v>
      </c>
      <c r="J2452" s="157">
        <v>2.2000000000000002</v>
      </c>
    </row>
    <row r="2453" spans="1:10" ht="30" customHeight="1">
      <c r="A2453" s="156"/>
      <c r="B2453" s="156"/>
      <c r="C2453" s="156"/>
      <c r="D2453" s="156"/>
      <c r="E2453" s="156" t="s">
        <v>1402</v>
      </c>
      <c r="F2453" s="157">
        <v>4.18</v>
      </c>
      <c r="G2453" s="156"/>
      <c r="H2453" s="276" t="s">
        <v>1403</v>
      </c>
      <c r="I2453" s="276"/>
      <c r="J2453" s="157">
        <v>20.04</v>
      </c>
    </row>
    <row r="2454" spans="1:10" ht="15.75">
      <c r="A2454" s="144"/>
      <c r="B2454" s="144"/>
      <c r="C2454" s="144"/>
      <c r="D2454" s="144"/>
      <c r="E2454" s="144"/>
      <c r="F2454" s="144"/>
      <c r="G2454" s="144" t="s">
        <v>1404</v>
      </c>
      <c r="H2454" s="158">
        <v>14</v>
      </c>
      <c r="I2454" s="144" t="s">
        <v>1405</v>
      </c>
      <c r="J2454" s="159">
        <v>280.56</v>
      </c>
    </row>
    <row r="2455" spans="1:10" ht="15.75">
      <c r="A2455" s="147"/>
      <c r="B2455" s="147"/>
      <c r="C2455" s="147"/>
      <c r="D2455" s="147"/>
      <c r="E2455" s="147"/>
      <c r="F2455" s="147"/>
      <c r="G2455" s="147"/>
      <c r="H2455" s="147"/>
      <c r="I2455" s="147"/>
      <c r="J2455" s="147"/>
    </row>
    <row r="2456" spans="1:10" ht="15.75" customHeight="1">
      <c r="A2456" s="144" t="s">
        <v>655</v>
      </c>
      <c r="B2456" s="144" t="s">
        <v>165</v>
      </c>
      <c r="C2456" s="144" t="s">
        <v>1367</v>
      </c>
      <c r="D2456" s="144" t="s">
        <v>1368</v>
      </c>
      <c r="E2456" s="271" t="s">
        <v>1369</v>
      </c>
      <c r="F2456" s="271"/>
      <c r="G2456" s="144" t="s">
        <v>1370</v>
      </c>
      <c r="H2456" s="144" t="s">
        <v>1371</v>
      </c>
      <c r="I2456" s="144" t="s">
        <v>1372</v>
      </c>
      <c r="J2456" s="144" t="s">
        <v>1373</v>
      </c>
    </row>
    <row r="2457" spans="1:10" ht="47.25" customHeight="1">
      <c r="A2457" s="147" t="s">
        <v>1374</v>
      </c>
      <c r="B2457" s="147" t="s">
        <v>654</v>
      </c>
      <c r="C2457" s="147" t="s">
        <v>177</v>
      </c>
      <c r="D2457" s="147" t="s">
        <v>656</v>
      </c>
      <c r="E2457" s="273" t="s">
        <v>1473</v>
      </c>
      <c r="F2457" s="273"/>
      <c r="G2457" s="147" t="s">
        <v>185</v>
      </c>
      <c r="H2457" s="148">
        <v>1</v>
      </c>
      <c r="I2457" s="149">
        <v>23.11</v>
      </c>
      <c r="J2457" s="149">
        <v>23.11</v>
      </c>
    </row>
    <row r="2458" spans="1:10" ht="45" customHeight="1">
      <c r="A2458" s="150" t="s">
        <v>1376</v>
      </c>
      <c r="B2458" s="150" t="s">
        <v>1987</v>
      </c>
      <c r="C2458" s="150" t="s">
        <v>177</v>
      </c>
      <c r="D2458" s="150" t="s">
        <v>1988</v>
      </c>
      <c r="E2458" s="274" t="s">
        <v>1375</v>
      </c>
      <c r="F2458" s="274"/>
      <c r="G2458" s="150" t="s">
        <v>180</v>
      </c>
      <c r="H2458" s="151">
        <v>0.2</v>
      </c>
      <c r="I2458" s="152">
        <v>16.45</v>
      </c>
      <c r="J2458" s="152">
        <v>3.29</v>
      </c>
    </row>
    <row r="2459" spans="1:10" ht="45" customHeight="1">
      <c r="A2459" s="150" t="s">
        <v>1376</v>
      </c>
      <c r="B2459" s="150" t="s">
        <v>1922</v>
      </c>
      <c r="C2459" s="150" t="s">
        <v>177</v>
      </c>
      <c r="D2459" s="150" t="s">
        <v>1923</v>
      </c>
      <c r="E2459" s="274" t="s">
        <v>1375</v>
      </c>
      <c r="F2459" s="274"/>
      <c r="G2459" s="150" t="s">
        <v>180</v>
      </c>
      <c r="H2459" s="151">
        <v>0.2</v>
      </c>
      <c r="I2459" s="152">
        <v>19.88</v>
      </c>
      <c r="J2459" s="152">
        <v>3.97</v>
      </c>
    </row>
    <row r="2460" spans="1:10" ht="15" customHeight="1">
      <c r="A2460" s="153" t="s">
        <v>1379</v>
      </c>
      <c r="B2460" s="153" t="s">
        <v>2009</v>
      </c>
      <c r="C2460" s="153" t="s">
        <v>177</v>
      </c>
      <c r="D2460" s="153" t="s">
        <v>2010</v>
      </c>
      <c r="E2460" s="275" t="s">
        <v>1482</v>
      </c>
      <c r="F2460" s="275"/>
      <c r="G2460" s="153" t="s">
        <v>185</v>
      </c>
      <c r="H2460" s="154">
        <v>1.0999999999999999E-2</v>
      </c>
      <c r="I2460" s="155">
        <v>76.86</v>
      </c>
      <c r="J2460" s="155">
        <v>0.84</v>
      </c>
    </row>
    <row r="2461" spans="1:10" ht="15" customHeight="1">
      <c r="A2461" s="153" t="s">
        <v>1379</v>
      </c>
      <c r="B2461" s="153" t="s">
        <v>1989</v>
      </c>
      <c r="C2461" s="153" t="s">
        <v>177</v>
      </c>
      <c r="D2461" s="153" t="s">
        <v>1990</v>
      </c>
      <c r="E2461" s="275" t="s">
        <v>1482</v>
      </c>
      <c r="F2461" s="275"/>
      <c r="G2461" s="153" t="s">
        <v>185</v>
      </c>
      <c r="H2461" s="154">
        <v>7.4999999999999997E-2</v>
      </c>
      <c r="I2461" s="155">
        <v>2.3199999999999998</v>
      </c>
      <c r="J2461" s="155">
        <v>0.17</v>
      </c>
    </row>
    <row r="2462" spans="1:10" ht="15" customHeight="1">
      <c r="A2462" s="153" t="s">
        <v>1379</v>
      </c>
      <c r="B2462" s="153" t="s">
        <v>2005</v>
      </c>
      <c r="C2462" s="153" t="s">
        <v>177</v>
      </c>
      <c r="D2462" s="153" t="s">
        <v>2006</v>
      </c>
      <c r="E2462" s="275" t="s">
        <v>1482</v>
      </c>
      <c r="F2462" s="275"/>
      <c r="G2462" s="153" t="s">
        <v>185</v>
      </c>
      <c r="H2462" s="154">
        <v>1.2E-2</v>
      </c>
      <c r="I2462" s="155">
        <v>87.08</v>
      </c>
      <c r="J2462" s="155">
        <v>1.04</v>
      </c>
    </row>
    <row r="2463" spans="1:10" ht="30" customHeight="1">
      <c r="A2463" s="153" t="s">
        <v>1379</v>
      </c>
      <c r="B2463" s="153" t="s">
        <v>2106</v>
      </c>
      <c r="C2463" s="153" t="s">
        <v>177</v>
      </c>
      <c r="D2463" s="153" t="s">
        <v>2107</v>
      </c>
      <c r="E2463" s="275" t="s">
        <v>1482</v>
      </c>
      <c r="F2463" s="275"/>
      <c r="G2463" s="153" t="s">
        <v>185</v>
      </c>
      <c r="H2463" s="154">
        <v>1</v>
      </c>
      <c r="I2463" s="155">
        <v>13.8</v>
      </c>
      <c r="J2463" s="155">
        <v>13.8</v>
      </c>
    </row>
    <row r="2464" spans="1:10">
      <c r="A2464" s="156"/>
      <c r="B2464" s="156"/>
      <c r="C2464" s="156"/>
      <c r="D2464" s="156"/>
      <c r="E2464" s="156" t="s">
        <v>1399</v>
      </c>
      <c r="F2464" s="157">
        <v>5.53</v>
      </c>
      <c r="G2464" s="156" t="s">
        <v>1400</v>
      </c>
      <c r="H2464" s="157">
        <v>0</v>
      </c>
      <c r="I2464" s="156" t="s">
        <v>1401</v>
      </c>
      <c r="J2464" s="157">
        <v>5.53</v>
      </c>
    </row>
    <row r="2465" spans="1:10" ht="30" customHeight="1">
      <c r="A2465" s="156"/>
      <c r="B2465" s="156"/>
      <c r="C2465" s="156"/>
      <c r="D2465" s="156"/>
      <c r="E2465" s="156" t="s">
        <v>1402</v>
      </c>
      <c r="F2465" s="157">
        <v>6.09</v>
      </c>
      <c r="G2465" s="156"/>
      <c r="H2465" s="276" t="s">
        <v>1403</v>
      </c>
      <c r="I2465" s="276"/>
      <c r="J2465" s="157">
        <v>29.2</v>
      </c>
    </row>
    <row r="2466" spans="1:10" ht="15.75">
      <c r="A2466" s="144"/>
      <c r="B2466" s="144"/>
      <c r="C2466" s="144"/>
      <c r="D2466" s="144"/>
      <c r="E2466" s="144"/>
      <c r="F2466" s="144"/>
      <c r="G2466" s="144" t="s">
        <v>1404</v>
      </c>
      <c r="H2466" s="158">
        <v>1</v>
      </c>
      <c r="I2466" s="144" t="s">
        <v>1405</v>
      </c>
      <c r="J2466" s="159">
        <v>29.2</v>
      </c>
    </row>
    <row r="2467" spans="1:10" ht="15.75">
      <c r="A2467" s="147"/>
      <c r="B2467" s="147"/>
      <c r="C2467" s="147"/>
      <c r="D2467" s="147"/>
      <c r="E2467" s="147"/>
      <c r="F2467" s="147"/>
      <c r="G2467" s="147"/>
      <c r="H2467" s="147"/>
      <c r="I2467" s="147"/>
      <c r="J2467" s="147"/>
    </row>
    <row r="2468" spans="1:10" ht="15.75" customHeight="1">
      <c r="A2468" s="144" t="s">
        <v>658</v>
      </c>
      <c r="B2468" s="144" t="s">
        <v>165</v>
      </c>
      <c r="C2468" s="144" t="s">
        <v>1367</v>
      </c>
      <c r="D2468" s="144" t="s">
        <v>1368</v>
      </c>
      <c r="E2468" s="271" t="s">
        <v>1369</v>
      </c>
      <c r="F2468" s="271"/>
      <c r="G2468" s="144" t="s">
        <v>1370</v>
      </c>
      <c r="H2468" s="144" t="s">
        <v>1371</v>
      </c>
      <c r="I2468" s="144" t="s">
        <v>1372</v>
      </c>
      <c r="J2468" s="144" t="s">
        <v>1373</v>
      </c>
    </row>
    <row r="2469" spans="1:10" ht="31.5" customHeight="1">
      <c r="A2469" s="147" t="s">
        <v>1374</v>
      </c>
      <c r="B2469" s="147" t="s">
        <v>657</v>
      </c>
      <c r="C2469" s="147" t="s">
        <v>177</v>
      </c>
      <c r="D2469" s="147" t="s">
        <v>659</v>
      </c>
      <c r="E2469" s="273" t="s">
        <v>1473</v>
      </c>
      <c r="F2469" s="273"/>
      <c r="G2469" s="147" t="s">
        <v>185</v>
      </c>
      <c r="H2469" s="148">
        <v>1</v>
      </c>
      <c r="I2469" s="149">
        <v>7.89</v>
      </c>
      <c r="J2469" s="149">
        <v>7.89</v>
      </c>
    </row>
    <row r="2470" spans="1:10" ht="45" customHeight="1">
      <c r="A2470" s="150" t="s">
        <v>1376</v>
      </c>
      <c r="B2470" s="150" t="s">
        <v>1987</v>
      </c>
      <c r="C2470" s="150" t="s">
        <v>177</v>
      </c>
      <c r="D2470" s="150" t="s">
        <v>1988</v>
      </c>
      <c r="E2470" s="274" t="s">
        <v>1375</v>
      </c>
      <c r="F2470" s="274"/>
      <c r="G2470" s="150" t="s">
        <v>180</v>
      </c>
      <c r="H2470" s="151">
        <v>0.12</v>
      </c>
      <c r="I2470" s="152">
        <v>16.45</v>
      </c>
      <c r="J2470" s="152">
        <v>1.97</v>
      </c>
    </row>
    <row r="2471" spans="1:10" ht="45" customHeight="1">
      <c r="A2471" s="150" t="s">
        <v>1376</v>
      </c>
      <c r="B2471" s="150" t="s">
        <v>1922</v>
      </c>
      <c r="C2471" s="150" t="s">
        <v>177</v>
      </c>
      <c r="D2471" s="150" t="s">
        <v>1923</v>
      </c>
      <c r="E2471" s="274" t="s">
        <v>1375</v>
      </c>
      <c r="F2471" s="274"/>
      <c r="G2471" s="150" t="s">
        <v>180</v>
      </c>
      <c r="H2471" s="151">
        <v>0.12</v>
      </c>
      <c r="I2471" s="152">
        <v>19.88</v>
      </c>
      <c r="J2471" s="152">
        <v>2.38</v>
      </c>
    </row>
    <row r="2472" spans="1:10" ht="15" customHeight="1">
      <c r="A2472" s="153" t="s">
        <v>1379</v>
      </c>
      <c r="B2472" s="153" t="s">
        <v>2009</v>
      </c>
      <c r="C2472" s="153" t="s">
        <v>177</v>
      </c>
      <c r="D2472" s="153" t="s">
        <v>2010</v>
      </c>
      <c r="E2472" s="275" t="s">
        <v>1482</v>
      </c>
      <c r="F2472" s="275"/>
      <c r="G2472" s="153" t="s">
        <v>185</v>
      </c>
      <c r="H2472" s="154">
        <v>1.0999999999999999E-2</v>
      </c>
      <c r="I2472" s="155">
        <v>76.86</v>
      </c>
      <c r="J2472" s="155">
        <v>0.84</v>
      </c>
    </row>
    <row r="2473" spans="1:10" ht="15" customHeight="1">
      <c r="A2473" s="153" t="s">
        <v>1379</v>
      </c>
      <c r="B2473" s="153" t="s">
        <v>1989</v>
      </c>
      <c r="C2473" s="153" t="s">
        <v>177</v>
      </c>
      <c r="D2473" s="153" t="s">
        <v>1990</v>
      </c>
      <c r="E2473" s="275" t="s">
        <v>1482</v>
      </c>
      <c r="F2473" s="275"/>
      <c r="G2473" s="153" t="s">
        <v>185</v>
      </c>
      <c r="H2473" s="154">
        <v>4.4999999999999998E-2</v>
      </c>
      <c r="I2473" s="155">
        <v>2.3199999999999998</v>
      </c>
      <c r="J2473" s="155">
        <v>0.1</v>
      </c>
    </row>
    <row r="2474" spans="1:10" ht="15" customHeight="1">
      <c r="A2474" s="153" t="s">
        <v>1379</v>
      </c>
      <c r="B2474" s="153" t="s">
        <v>2005</v>
      </c>
      <c r="C2474" s="153" t="s">
        <v>177</v>
      </c>
      <c r="D2474" s="153" t="s">
        <v>2006</v>
      </c>
      <c r="E2474" s="275" t="s">
        <v>1482</v>
      </c>
      <c r="F2474" s="275"/>
      <c r="G2474" s="153" t="s">
        <v>185</v>
      </c>
      <c r="H2474" s="154">
        <v>1.2E-2</v>
      </c>
      <c r="I2474" s="155">
        <v>87.08</v>
      </c>
      <c r="J2474" s="155">
        <v>1.04</v>
      </c>
    </row>
    <row r="2475" spans="1:10" ht="15" customHeight="1">
      <c r="A2475" s="153" t="s">
        <v>1379</v>
      </c>
      <c r="B2475" s="153" t="s">
        <v>2108</v>
      </c>
      <c r="C2475" s="153" t="s">
        <v>177</v>
      </c>
      <c r="D2475" s="153" t="s">
        <v>2109</v>
      </c>
      <c r="E2475" s="275" t="s">
        <v>1482</v>
      </c>
      <c r="F2475" s="275"/>
      <c r="G2475" s="153" t="s">
        <v>185</v>
      </c>
      <c r="H2475" s="154">
        <v>1</v>
      </c>
      <c r="I2475" s="155">
        <v>1.56</v>
      </c>
      <c r="J2475" s="155">
        <v>1.56</v>
      </c>
    </row>
    <row r="2476" spans="1:10">
      <c r="A2476" s="156"/>
      <c r="B2476" s="156"/>
      <c r="C2476" s="156"/>
      <c r="D2476" s="156"/>
      <c r="E2476" s="156" t="s">
        <v>1399</v>
      </c>
      <c r="F2476" s="157">
        <v>3.31</v>
      </c>
      <c r="G2476" s="156" t="s">
        <v>1400</v>
      </c>
      <c r="H2476" s="157">
        <v>0</v>
      </c>
      <c r="I2476" s="156" t="s">
        <v>1401</v>
      </c>
      <c r="J2476" s="157">
        <v>3.31</v>
      </c>
    </row>
    <row r="2477" spans="1:10" ht="30" customHeight="1">
      <c r="A2477" s="156"/>
      <c r="B2477" s="156"/>
      <c r="C2477" s="156"/>
      <c r="D2477" s="156"/>
      <c r="E2477" s="156" t="s">
        <v>1402</v>
      </c>
      <c r="F2477" s="157">
        <v>2.08</v>
      </c>
      <c r="G2477" s="156"/>
      <c r="H2477" s="276" t="s">
        <v>1403</v>
      </c>
      <c r="I2477" s="276"/>
      <c r="J2477" s="157">
        <v>9.9700000000000006</v>
      </c>
    </row>
    <row r="2478" spans="1:10" ht="15.75">
      <c r="A2478" s="144"/>
      <c r="B2478" s="144"/>
      <c r="C2478" s="144"/>
      <c r="D2478" s="144"/>
      <c r="E2478" s="144"/>
      <c r="F2478" s="144"/>
      <c r="G2478" s="144" t="s">
        <v>1404</v>
      </c>
      <c r="H2478" s="158">
        <v>10</v>
      </c>
      <c r="I2478" s="144" t="s">
        <v>1405</v>
      </c>
      <c r="J2478" s="159">
        <v>99.7</v>
      </c>
    </row>
    <row r="2479" spans="1:10" ht="15.75">
      <c r="A2479" s="147"/>
      <c r="B2479" s="147"/>
      <c r="C2479" s="147"/>
      <c r="D2479" s="147"/>
      <c r="E2479" s="147"/>
      <c r="F2479" s="147"/>
      <c r="G2479" s="147"/>
      <c r="H2479" s="147"/>
      <c r="I2479" s="147"/>
      <c r="J2479" s="147"/>
    </row>
    <row r="2480" spans="1:10" ht="15.75" customHeight="1">
      <c r="A2480" s="144" t="s">
        <v>661</v>
      </c>
      <c r="B2480" s="144" t="s">
        <v>165</v>
      </c>
      <c r="C2480" s="144" t="s">
        <v>1367</v>
      </c>
      <c r="D2480" s="144" t="s">
        <v>1368</v>
      </c>
      <c r="E2480" s="271" t="s">
        <v>1369</v>
      </c>
      <c r="F2480" s="271"/>
      <c r="G2480" s="144" t="s">
        <v>1370</v>
      </c>
      <c r="H2480" s="144" t="s">
        <v>1371</v>
      </c>
      <c r="I2480" s="144" t="s">
        <v>1372</v>
      </c>
      <c r="J2480" s="144" t="s">
        <v>1373</v>
      </c>
    </row>
    <row r="2481" spans="1:10" ht="31.5" customHeight="1">
      <c r="A2481" s="147" t="s">
        <v>1374</v>
      </c>
      <c r="B2481" s="147" t="s">
        <v>660</v>
      </c>
      <c r="C2481" s="147" t="s">
        <v>177</v>
      </c>
      <c r="D2481" s="147" t="s">
        <v>662</v>
      </c>
      <c r="E2481" s="273" t="s">
        <v>1473</v>
      </c>
      <c r="F2481" s="273"/>
      <c r="G2481" s="147" t="s">
        <v>185</v>
      </c>
      <c r="H2481" s="148">
        <v>1</v>
      </c>
      <c r="I2481" s="149">
        <v>13.05</v>
      </c>
      <c r="J2481" s="149">
        <v>13.05</v>
      </c>
    </row>
    <row r="2482" spans="1:10" ht="45" customHeight="1">
      <c r="A2482" s="150" t="s">
        <v>1376</v>
      </c>
      <c r="B2482" s="150" t="s">
        <v>1987</v>
      </c>
      <c r="C2482" s="150" t="s">
        <v>177</v>
      </c>
      <c r="D2482" s="150" t="s">
        <v>1988</v>
      </c>
      <c r="E2482" s="274" t="s">
        <v>1375</v>
      </c>
      <c r="F2482" s="274"/>
      <c r="G2482" s="150" t="s">
        <v>180</v>
      </c>
      <c r="H2482" s="151">
        <v>0.14299999999999999</v>
      </c>
      <c r="I2482" s="152">
        <v>16.45</v>
      </c>
      <c r="J2482" s="152">
        <v>2.35</v>
      </c>
    </row>
    <row r="2483" spans="1:10" ht="45" customHeight="1">
      <c r="A2483" s="150" t="s">
        <v>1376</v>
      </c>
      <c r="B2483" s="150" t="s">
        <v>1922</v>
      </c>
      <c r="C2483" s="150" t="s">
        <v>177</v>
      </c>
      <c r="D2483" s="150" t="s">
        <v>1923</v>
      </c>
      <c r="E2483" s="274" t="s">
        <v>1375</v>
      </c>
      <c r="F2483" s="274"/>
      <c r="G2483" s="150" t="s">
        <v>180</v>
      </c>
      <c r="H2483" s="151">
        <v>0.14299999999999999</v>
      </c>
      <c r="I2483" s="152">
        <v>19.88</v>
      </c>
      <c r="J2483" s="152">
        <v>2.84</v>
      </c>
    </row>
    <row r="2484" spans="1:10" ht="15" customHeight="1">
      <c r="A2484" s="153" t="s">
        <v>1379</v>
      </c>
      <c r="B2484" s="153" t="s">
        <v>2009</v>
      </c>
      <c r="C2484" s="153" t="s">
        <v>177</v>
      </c>
      <c r="D2484" s="153" t="s">
        <v>2010</v>
      </c>
      <c r="E2484" s="275" t="s">
        <v>1482</v>
      </c>
      <c r="F2484" s="275"/>
      <c r="G2484" s="153" t="s">
        <v>185</v>
      </c>
      <c r="H2484" s="154">
        <v>1.4E-2</v>
      </c>
      <c r="I2484" s="155">
        <v>76.86</v>
      </c>
      <c r="J2484" s="155">
        <v>1.07</v>
      </c>
    </row>
    <row r="2485" spans="1:10" ht="15" customHeight="1">
      <c r="A2485" s="153" t="s">
        <v>1379</v>
      </c>
      <c r="B2485" s="153" t="s">
        <v>1989</v>
      </c>
      <c r="C2485" s="153" t="s">
        <v>177</v>
      </c>
      <c r="D2485" s="153" t="s">
        <v>1990</v>
      </c>
      <c r="E2485" s="275" t="s">
        <v>1482</v>
      </c>
      <c r="F2485" s="275"/>
      <c r="G2485" s="153" t="s">
        <v>185</v>
      </c>
      <c r="H2485" s="154">
        <v>5.2999999999999999E-2</v>
      </c>
      <c r="I2485" s="155">
        <v>2.3199999999999998</v>
      </c>
      <c r="J2485" s="155">
        <v>0.12</v>
      </c>
    </row>
    <row r="2486" spans="1:10" ht="15" customHeight="1">
      <c r="A2486" s="153" t="s">
        <v>1379</v>
      </c>
      <c r="B2486" s="153" t="s">
        <v>2005</v>
      </c>
      <c r="C2486" s="153" t="s">
        <v>177</v>
      </c>
      <c r="D2486" s="153" t="s">
        <v>2006</v>
      </c>
      <c r="E2486" s="275" t="s">
        <v>1482</v>
      </c>
      <c r="F2486" s="275"/>
      <c r="G2486" s="153" t="s">
        <v>185</v>
      </c>
      <c r="H2486" s="154">
        <v>1.7000000000000001E-2</v>
      </c>
      <c r="I2486" s="155">
        <v>87.08</v>
      </c>
      <c r="J2486" s="155">
        <v>1.48</v>
      </c>
    </row>
    <row r="2487" spans="1:10" ht="15" customHeight="1">
      <c r="A2487" s="153" t="s">
        <v>1379</v>
      </c>
      <c r="B2487" s="153" t="s">
        <v>2110</v>
      </c>
      <c r="C2487" s="153" t="s">
        <v>177</v>
      </c>
      <c r="D2487" s="153" t="s">
        <v>2111</v>
      </c>
      <c r="E2487" s="275" t="s">
        <v>1482</v>
      </c>
      <c r="F2487" s="275"/>
      <c r="G2487" s="153" t="s">
        <v>185</v>
      </c>
      <c r="H2487" s="154">
        <v>1</v>
      </c>
      <c r="I2487" s="155">
        <v>5.19</v>
      </c>
      <c r="J2487" s="155">
        <v>5.19</v>
      </c>
    </row>
    <row r="2488" spans="1:10">
      <c r="A2488" s="156"/>
      <c r="B2488" s="156"/>
      <c r="C2488" s="156"/>
      <c r="D2488" s="156"/>
      <c r="E2488" s="156" t="s">
        <v>1399</v>
      </c>
      <c r="F2488" s="157">
        <v>3.95</v>
      </c>
      <c r="G2488" s="156" t="s">
        <v>1400</v>
      </c>
      <c r="H2488" s="157">
        <v>0</v>
      </c>
      <c r="I2488" s="156" t="s">
        <v>1401</v>
      </c>
      <c r="J2488" s="157">
        <v>3.95</v>
      </c>
    </row>
    <row r="2489" spans="1:10" ht="30" customHeight="1">
      <c r="A2489" s="156"/>
      <c r="B2489" s="156"/>
      <c r="C2489" s="156"/>
      <c r="D2489" s="156"/>
      <c r="E2489" s="156" t="s">
        <v>1402</v>
      </c>
      <c r="F2489" s="157">
        <v>3.44</v>
      </c>
      <c r="G2489" s="156"/>
      <c r="H2489" s="276" t="s">
        <v>1403</v>
      </c>
      <c r="I2489" s="276"/>
      <c r="J2489" s="157">
        <v>16.489999999999998</v>
      </c>
    </row>
    <row r="2490" spans="1:10" ht="15.75">
      <c r="A2490" s="144"/>
      <c r="B2490" s="144"/>
      <c r="C2490" s="144"/>
      <c r="D2490" s="144"/>
      <c r="E2490" s="144"/>
      <c r="F2490" s="144"/>
      <c r="G2490" s="144" t="s">
        <v>1404</v>
      </c>
      <c r="H2490" s="158">
        <v>12</v>
      </c>
      <c r="I2490" s="144" t="s">
        <v>1405</v>
      </c>
      <c r="J2490" s="159">
        <v>197.88</v>
      </c>
    </row>
    <row r="2491" spans="1:10" ht="15.75">
      <c r="A2491" s="147"/>
      <c r="B2491" s="147"/>
      <c r="C2491" s="147"/>
      <c r="D2491" s="147"/>
      <c r="E2491" s="147"/>
      <c r="F2491" s="147"/>
      <c r="G2491" s="147"/>
      <c r="H2491" s="147"/>
      <c r="I2491" s="147"/>
      <c r="J2491" s="147"/>
    </row>
    <row r="2492" spans="1:10" ht="15.75" customHeight="1">
      <c r="A2492" s="144" t="s">
        <v>664</v>
      </c>
      <c r="B2492" s="144" t="s">
        <v>165</v>
      </c>
      <c r="C2492" s="144" t="s">
        <v>1367</v>
      </c>
      <c r="D2492" s="144" t="s">
        <v>1368</v>
      </c>
      <c r="E2492" s="271" t="s">
        <v>1369</v>
      </c>
      <c r="F2492" s="271"/>
      <c r="G2492" s="144" t="s">
        <v>1370</v>
      </c>
      <c r="H2492" s="144" t="s">
        <v>1371</v>
      </c>
      <c r="I2492" s="144" t="s">
        <v>1372</v>
      </c>
      <c r="J2492" s="144" t="s">
        <v>1373</v>
      </c>
    </row>
    <row r="2493" spans="1:10" ht="31.5" customHeight="1">
      <c r="A2493" s="147" t="s">
        <v>1374</v>
      </c>
      <c r="B2493" s="147" t="s">
        <v>663</v>
      </c>
      <c r="C2493" s="147" t="s">
        <v>177</v>
      </c>
      <c r="D2493" s="147" t="s">
        <v>665</v>
      </c>
      <c r="E2493" s="273" t="s">
        <v>1473</v>
      </c>
      <c r="F2493" s="273"/>
      <c r="G2493" s="147" t="s">
        <v>185</v>
      </c>
      <c r="H2493" s="148">
        <v>1</v>
      </c>
      <c r="I2493" s="149">
        <v>18.91</v>
      </c>
      <c r="J2493" s="149">
        <v>18.91</v>
      </c>
    </row>
    <row r="2494" spans="1:10" ht="45" customHeight="1">
      <c r="A2494" s="150" t="s">
        <v>1376</v>
      </c>
      <c r="B2494" s="150" t="s">
        <v>1987</v>
      </c>
      <c r="C2494" s="150" t="s">
        <v>177</v>
      </c>
      <c r="D2494" s="150" t="s">
        <v>1988</v>
      </c>
      <c r="E2494" s="274" t="s">
        <v>1375</v>
      </c>
      <c r="F2494" s="274"/>
      <c r="G2494" s="150" t="s">
        <v>180</v>
      </c>
      <c r="H2494" s="151">
        <v>0.11899999999999999</v>
      </c>
      <c r="I2494" s="152">
        <v>16.45</v>
      </c>
      <c r="J2494" s="152">
        <v>1.95</v>
      </c>
    </row>
    <row r="2495" spans="1:10" ht="45" customHeight="1">
      <c r="A2495" s="150" t="s">
        <v>1376</v>
      </c>
      <c r="B2495" s="150" t="s">
        <v>1922</v>
      </c>
      <c r="C2495" s="150" t="s">
        <v>177</v>
      </c>
      <c r="D2495" s="150" t="s">
        <v>1923</v>
      </c>
      <c r="E2495" s="274" t="s">
        <v>1375</v>
      </c>
      <c r="F2495" s="274"/>
      <c r="G2495" s="150" t="s">
        <v>180</v>
      </c>
      <c r="H2495" s="151">
        <v>0.11899999999999999</v>
      </c>
      <c r="I2495" s="152">
        <v>19.88</v>
      </c>
      <c r="J2495" s="152">
        <v>2.36</v>
      </c>
    </row>
    <row r="2496" spans="1:10" ht="15" customHeight="1">
      <c r="A2496" s="153" t="s">
        <v>1379</v>
      </c>
      <c r="B2496" s="153" t="s">
        <v>2009</v>
      </c>
      <c r="C2496" s="153" t="s">
        <v>177</v>
      </c>
      <c r="D2496" s="153" t="s">
        <v>2010</v>
      </c>
      <c r="E2496" s="275" t="s">
        <v>1482</v>
      </c>
      <c r="F2496" s="275"/>
      <c r="G2496" s="153" t="s">
        <v>185</v>
      </c>
      <c r="H2496" s="154">
        <v>1.7999999999999999E-2</v>
      </c>
      <c r="I2496" s="155">
        <v>76.86</v>
      </c>
      <c r="J2496" s="155">
        <v>1.38</v>
      </c>
    </row>
    <row r="2497" spans="1:10" ht="15" customHeight="1">
      <c r="A2497" s="153" t="s">
        <v>1379</v>
      </c>
      <c r="B2497" s="153" t="s">
        <v>1989</v>
      </c>
      <c r="C2497" s="153" t="s">
        <v>177</v>
      </c>
      <c r="D2497" s="153" t="s">
        <v>1990</v>
      </c>
      <c r="E2497" s="275" t="s">
        <v>1482</v>
      </c>
      <c r="F2497" s="275"/>
      <c r="G2497" s="153" t="s">
        <v>185</v>
      </c>
      <c r="H2497" s="154">
        <v>0.03</v>
      </c>
      <c r="I2497" s="155">
        <v>2.3199999999999998</v>
      </c>
      <c r="J2497" s="155">
        <v>0.06</v>
      </c>
    </row>
    <row r="2498" spans="1:10" ht="15" customHeight="1">
      <c r="A2498" s="153" t="s">
        <v>1379</v>
      </c>
      <c r="B2498" s="153" t="s">
        <v>2005</v>
      </c>
      <c r="C2498" s="153" t="s">
        <v>177</v>
      </c>
      <c r="D2498" s="153" t="s">
        <v>2006</v>
      </c>
      <c r="E2498" s="275" t="s">
        <v>1482</v>
      </c>
      <c r="F2498" s="275"/>
      <c r="G2498" s="153" t="s">
        <v>185</v>
      </c>
      <c r="H2498" s="154">
        <v>2.1000000000000001E-2</v>
      </c>
      <c r="I2498" s="155">
        <v>87.08</v>
      </c>
      <c r="J2498" s="155">
        <v>1.82</v>
      </c>
    </row>
    <row r="2499" spans="1:10" ht="15" customHeight="1">
      <c r="A2499" s="153" t="s">
        <v>1379</v>
      </c>
      <c r="B2499" s="153" t="s">
        <v>2112</v>
      </c>
      <c r="C2499" s="153" t="s">
        <v>177</v>
      </c>
      <c r="D2499" s="153" t="s">
        <v>2113</v>
      </c>
      <c r="E2499" s="275" t="s">
        <v>1482</v>
      </c>
      <c r="F2499" s="275"/>
      <c r="G2499" s="153" t="s">
        <v>185</v>
      </c>
      <c r="H2499" s="154">
        <v>1</v>
      </c>
      <c r="I2499" s="155">
        <v>11.34</v>
      </c>
      <c r="J2499" s="155">
        <v>11.34</v>
      </c>
    </row>
    <row r="2500" spans="1:10">
      <c r="A2500" s="156"/>
      <c r="B2500" s="156"/>
      <c r="C2500" s="156"/>
      <c r="D2500" s="156"/>
      <c r="E2500" s="156" t="s">
        <v>1399</v>
      </c>
      <c r="F2500" s="157">
        <v>3.29</v>
      </c>
      <c r="G2500" s="156" t="s">
        <v>1400</v>
      </c>
      <c r="H2500" s="157">
        <v>0</v>
      </c>
      <c r="I2500" s="156" t="s">
        <v>1401</v>
      </c>
      <c r="J2500" s="157">
        <v>3.29</v>
      </c>
    </row>
    <row r="2501" spans="1:10" ht="30" customHeight="1">
      <c r="A2501" s="156"/>
      <c r="B2501" s="156"/>
      <c r="C2501" s="156"/>
      <c r="D2501" s="156"/>
      <c r="E2501" s="156" t="s">
        <v>1402</v>
      </c>
      <c r="F2501" s="157">
        <v>4.9800000000000004</v>
      </c>
      <c r="G2501" s="156"/>
      <c r="H2501" s="276" t="s">
        <v>1403</v>
      </c>
      <c r="I2501" s="276"/>
      <c r="J2501" s="157">
        <v>23.89</v>
      </c>
    </row>
    <row r="2502" spans="1:10" ht="15.75">
      <c r="A2502" s="144"/>
      <c r="B2502" s="144"/>
      <c r="C2502" s="144"/>
      <c r="D2502" s="144"/>
      <c r="E2502" s="144"/>
      <c r="F2502" s="144"/>
      <c r="G2502" s="144" t="s">
        <v>1404</v>
      </c>
      <c r="H2502" s="158">
        <v>1</v>
      </c>
      <c r="I2502" s="144" t="s">
        <v>1405</v>
      </c>
      <c r="J2502" s="159">
        <v>23.89</v>
      </c>
    </row>
    <row r="2503" spans="1:10" ht="15.75">
      <c r="A2503" s="147"/>
      <c r="B2503" s="147"/>
      <c r="C2503" s="147"/>
      <c r="D2503" s="147"/>
      <c r="E2503" s="147"/>
      <c r="F2503" s="147"/>
      <c r="G2503" s="147"/>
      <c r="H2503" s="147"/>
      <c r="I2503" s="147"/>
      <c r="J2503" s="147"/>
    </row>
    <row r="2504" spans="1:10" ht="15.75" customHeight="1">
      <c r="A2504" s="144" t="s">
        <v>667</v>
      </c>
      <c r="B2504" s="144" t="s">
        <v>165</v>
      </c>
      <c r="C2504" s="144" t="s">
        <v>1367</v>
      </c>
      <c r="D2504" s="144" t="s">
        <v>1368</v>
      </c>
      <c r="E2504" s="271" t="s">
        <v>1369</v>
      </c>
      <c r="F2504" s="271"/>
      <c r="G2504" s="144" t="s">
        <v>1370</v>
      </c>
      <c r="H2504" s="144" t="s">
        <v>1371</v>
      </c>
      <c r="I2504" s="144" t="s">
        <v>1372</v>
      </c>
      <c r="J2504" s="144" t="s">
        <v>1373</v>
      </c>
    </row>
    <row r="2505" spans="1:10" ht="31.5" customHeight="1">
      <c r="A2505" s="147" t="s">
        <v>1374</v>
      </c>
      <c r="B2505" s="147" t="s">
        <v>666</v>
      </c>
      <c r="C2505" s="147" t="s">
        <v>177</v>
      </c>
      <c r="D2505" s="147" t="s">
        <v>668</v>
      </c>
      <c r="E2505" s="273" t="s">
        <v>1473</v>
      </c>
      <c r="F2505" s="273"/>
      <c r="G2505" s="147" t="s">
        <v>185</v>
      </c>
      <c r="H2505" s="148">
        <v>1</v>
      </c>
      <c r="I2505" s="149">
        <v>50.64</v>
      </c>
      <c r="J2505" s="149">
        <v>50.64</v>
      </c>
    </row>
    <row r="2506" spans="1:10" ht="45" customHeight="1">
      <c r="A2506" s="150" t="s">
        <v>1376</v>
      </c>
      <c r="B2506" s="150" t="s">
        <v>1987</v>
      </c>
      <c r="C2506" s="150" t="s">
        <v>177</v>
      </c>
      <c r="D2506" s="150" t="s">
        <v>1988</v>
      </c>
      <c r="E2506" s="274" t="s">
        <v>1375</v>
      </c>
      <c r="F2506" s="274"/>
      <c r="G2506" s="150" t="s">
        <v>180</v>
      </c>
      <c r="H2506" s="151">
        <v>0.17</v>
      </c>
      <c r="I2506" s="152">
        <v>16.45</v>
      </c>
      <c r="J2506" s="152">
        <v>2.79</v>
      </c>
    </row>
    <row r="2507" spans="1:10" ht="45" customHeight="1">
      <c r="A2507" s="150" t="s">
        <v>1376</v>
      </c>
      <c r="B2507" s="150" t="s">
        <v>1922</v>
      </c>
      <c r="C2507" s="150" t="s">
        <v>177</v>
      </c>
      <c r="D2507" s="150" t="s">
        <v>1923</v>
      </c>
      <c r="E2507" s="274" t="s">
        <v>1375</v>
      </c>
      <c r="F2507" s="274"/>
      <c r="G2507" s="150" t="s">
        <v>180</v>
      </c>
      <c r="H2507" s="151">
        <v>0.17</v>
      </c>
      <c r="I2507" s="152">
        <v>19.88</v>
      </c>
      <c r="J2507" s="152">
        <v>3.37</v>
      </c>
    </row>
    <row r="2508" spans="1:10" ht="15" customHeight="1">
      <c r="A2508" s="153" t="s">
        <v>1379</v>
      </c>
      <c r="B2508" s="153" t="s">
        <v>2009</v>
      </c>
      <c r="C2508" s="153" t="s">
        <v>177</v>
      </c>
      <c r="D2508" s="153" t="s">
        <v>2010</v>
      </c>
      <c r="E2508" s="275" t="s">
        <v>1482</v>
      </c>
      <c r="F2508" s="275"/>
      <c r="G2508" s="153" t="s">
        <v>185</v>
      </c>
      <c r="H2508" s="154">
        <v>3.5000000000000003E-2</v>
      </c>
      <c r="I2508" s="155">
        <v>76.86</v>
      </c>
      <c r="J2508" s="155">
        <v>2.69</v>
      </c>
    </row>
    <row r="2509" spans="1:10" ht="15" customHeight="1">
      <c r="A2509" s="153" t="s">
        <v>1379</v>
      </c>
      <c r="B2509" s="153" t="s">
        <v>1989</v>
      </c>
      <c r="C2509" s="153" t="s">
        <v>177</v>
      </c>
      <c r="D2509" s="153" t="s">
        <v>1990</v>
      </c>
      <c r="E2509" s="275" t="s">
        <v>1482</v>
      </c>
      <c r="F2509" s="275"/>
      <c r="G2509" s="153" t="s">
        <v>185</v>
      </c>
      <c r="H2509" s="154">
        <v>4.2999999999999997E-2</v>
      </c>
      <c r="I2509" s="155">
        <v>2.3199999999999998</v>
      </c>
      <c r="J2509" s="155">
        <v>0.09</v>
      </c>
    </row>
    <row r="2510" spans="1:10" ht="15" customHeight="1">
      <c r="A2510" s="153" t="s">
        <v>1379</v>
      </c>
      <c r="B2510" s="153" t="s">
        <v>2005</v>
      </c>
      <c r="C2510" s="153" t="s">
        <v>177</v>
      </c>
      <c r="D2510" s="153" t="s">
        <v>2006</v>
      </c>
      <c r="E2510" s="275" t="s">
        <v>1482</v>
      </c>
      <c r="F2510" s="275"/>
      <c r="G2510" s="153" t="s">
        <v>185</v>
      </c>
      <c r="H2510" s="154">
        <v>4.4999999999999998E-2</v>
      </c>
      <c r="I2510" s="155">
        <v>87.08</v>
      </c>
      <c r="J2510" s="155">
        <v>3.91</v>
      </c>
    </row>
    <row r="2511" spans="1:10" ht="15" customHeight="1">
      <c r="A2511" s="153" t="s">
        <v>1379</v>
      </c>
      <c r="B2511" s="153" t="s">
        <v>2114</v>
      </c>
      <c r="C2511" s="153" t="s">
        <v>177</v>
      </c>
      <c r="D2511" s="153" t="s">
        <v>2115</v>
      </c>
      <c r="E2511" s="275" t="s">
        <v>1482</v>
      </c>
      <c r="F2511" s="275"/>
      <c r="G2511" s="153" t="s">
        <v>185</v>
      </c>
      <c r="H2511" s="154">
        <v>1</v>
      </c>
      <c r="I2511" s="155">
        <v>37.79</v>
      </c>
      <c r="J2511" s="155">
        <v>37.79</v>
      </c>
    </row>
    <row r="2512" spans="1:10">
      <c r="A2512" s="156"/>
      <c r="B2512" s="156"/>
      <c r="C2512" s="156"/>
      <c r="D2512" s="156"/>
      <c r="E2512" s="156" t="s">
        <v>1399</v>
      </c>
      <c r="F2512" s="157">
        <v>4.7</v>
      </c>
      <c r="G2512" s="156" t="s">
        <v>1400</v>
      </c>
      <c r="H2512" s="157">
        <v>0</v>
      </c>
      <c r="I2512" s="156" t="s">
        <v>1401</v>
      </c>
      <c r="J2512" s="157">
        <v>4.7</v>
      </c>
    </row>
    <row r="2513" spans="1:10" ht="30" customHeight="1">
      <c r="A2513" s="156"/>
      <c r="B2513" s="156"/>
      <c r="C2513" s="156"/>
      <c r="D2513" s="156"/>
      <c r="E2513" s="156" t="s">
        <v>1402</v>
      </c>
      <c r="F2513" s="157">
        <v>13.35</v>
      </c>
      <c r="G2513" s="156"/>
      <c r="H2513" s="276" t="s">
        <v>1403</v>
      </c>
      <c r="I2513" s="276"/>
      <c r="J2513" s="157">
        <v>63.99</v>
      </c>
    </row>
    <row r="2514" spans="1:10" ht="15.75">
      <c r="A2514" s="144"/>
      <c r="B2514" s="144"/>
      <c r="C2514" s="144"/>
      <c r="D2514" s="144"/>
      <c r="E2514" s="144"/>
      <c r="F2514" s="144"/>
      <c r="G2514" s="144" t="s">
        <v>1404</v>
      </c>
      <c r="H2514" s="158">
        <v>5</v>
      </c>
      <c r="I2514" s="144" t="s">
        <v>1405</v>
      </c>
      <c r="J2514" s="159">
        <v>319.95</v>
      </c>
    </row>
    <row r="2515" spans="1:10" ht="15.75">
      <c r="A2515" s="147"/>
      <c r="B2515" s="147"/>
      <c r="C2515" s="147"/>
      <c r="D2515" s="147"/>
      <c r="E2515" s="147"/>
      <c r="F2515" s="147"/>
      <c r="G2515" s="147"/>
      <c r="H2515" s="147"/>
      <c r="I2515" s="147"/>
      <c r="J2515" s="147"/>
    </row>
    <row r="2516" spans="1:10" ht="15.75" customHeight="1">
      <c r="A2516" s="144" t="s">
        <v>670</v>
      </c>
      <c r="B2516" s="144" t="s">
        <v>165</v>
      </c>
      <c r="C2516" s="144" t="s">
        <v>1367</v>
      </c>
      <c r="D2516" s="144" t="s">
        <v>1368</v>
      </c>
      <c r="E2516" s="271" t="s">
        <v>1369</v>
      </c>
      <c r="F2516" s="271"/>
      <c r="G2516" s="144" t="s">
        <v>1370</v>
      </c>
      <c r="H2516" s="144" t="s">
        <v>1371</v>
      </c>
      <c r="I2516" s="144" t="s">
        <v>1372</v>
      </c>
      <c r="J2516" s="144" t="s">
        <v>1373</v>
      </c>
    </row>
    <row r="2517" spans="1:10" ht="31.5" customHeight="1">
      <c r="A2517" s="147" t="s">
        <v>1374</v>
      </c>
      <c r="B2517" s="147" t="s">
        <v>669</v>
      </c>
      <c r="C2517" s="147" t="s">
        <v>177</v>
      </c>
      <c r="D2517" s="147" t="s">
        <v>671</v>
      </c>
      <c r="E2517" s="273" t="s">
        <v>1473</v>
      </c>
      <c r="F2517" s="273"/>
      <c r="G2517" s="147" t="s">
        <v>185</v>
      </c>
      <c r="H2517" s="148">
        <v>1</v>
      </c>
      <c r="I2517" s="149">
        <v>211.89</v>
      </c>
      <c r="J2517" s="149">
        <v>211.89</v>
      </c>
    </row>
    <row r="2518" spans="1:10" ht="45" customHeight="1">
      <c r="A2518" s="150" t="s">
        <v>1376</v>
      </c>
      <c r="B2518" s="150" t="s">
        <v>1987</v>
      </c>
      <c r="C2518" s="150" t="s">
        <v>177</v>
      </c>
      <c r="D2518" s="150" t="s">
        <v>1988</v>
      </c>
      <c r="E2518" s="274" t="s">
        <v>1375</v>
      </c>
      <c r="F2518" s="274"/>
      <c r="G2518" s="150" t="s">
        <v>180</v>
      </c>
      <c r="H2518" s="151">
        <v>0.92490000000000006</v>
      </c>
      <c r="I2518" s="152">
        <v>16.45</v>
      </c>
      <c r="J2518" s="152">
        <v>15.21</v>
      </c>
    </row>
    <row r="2519" spans="1:10" ht="45" customHeight="1">
      <c r="A2519" s="150" t="s">
        <v>1376</v>
      </c>
      <c r="B2519" s="150" t="s">
        <v>1922</v>
      </c>
      <c r="C2519" s="150" t="s">
        <v>177</v>
      </c>
      <c r="D2519" s="150" t="s">
        <v>1923</v>
      </c>
      <c r="E2519" s="274" t="s">
        <v>1375</v>
      </c>
      <c r="F2519" s="274"/>
      <c r="G2519" s="150" t="s">
        <v>180</v>
      </c>
      <c r="H2519" s="151">
        <v>0.92490000000000006</v>
      </c>
      <c r="I2519" s="152">
        <v>19.88</v>
      </c>
      <c r="J2519" s="152">
        <v>18.38</v>
      </c>
    </row>
    <row r="2520" spans="1:10" ht="15" customHeight="1">
      <c r="A2520" s="153" t="s">
        <v>1379</v>
      </c>
      <c r="B2520" s="153" t="s">
        <v>2015</v>
      </c>
      <c r="C2520" s="153" t="s">
        <v>177</v>
      </c>
      <c r="D2520" s="153" t="s">
        <v>2016</v>
      </c>
      <c r="E2520" s="275" t="s">
        <v>1482</v>
      </c>
      <c r="F2520" s="275"/>
      <c r="G2520" s="153" t="s">
        <v>185</v>
      </c>
      <c r="H2520" s="154">
        <v>1.9199999999999998E-2</v>
      </c>
      <c r="I2520" s="155">
        <v>18.25</v>
      </c>
      <c r="J2520" s="155">
        <v>0.35</v>
      </c>
    </row>
    <row r="2521" spans="1:10" ht="30" customHeight="1">
      <c r="A2521" s="153" t="s">
        <v>1379</v>
      </c>
      <c r="B2521" s="153" t="s">
        <v>2116</v>
      </c>
      <c r="C2521" s="153" t="s">
        <v>177</v>
      </c>
      <c r="D2521" s="153" t="s">
        <v>2117</v>
      </c>
      <c r="E2521" s="275" t="s">
        <v>1482</v>
      </c>
      <c r="F2521" s="275"/>
      <c r="G2521" s="153" t="s">
        <v>185</v>
      </c>
      <c r="H2521" s="154">
        <v>1</v>
      </c>
      <c r="I2521" s="155">
        <v>177.95</v>
      </c>
      <c r="J2521" s="155">
        <v>177.95</v>
      </c>
    </row>
    <row r="2522" spans="1:10">
      <c r="A2522" s="156"/>
      <c r="B2522" s="156"/>
      <c r="C2522" s="156"/>
      <c r="D2522" s="156"/>
      <c r="E2522" s="156" t="s">
        <v>1399</v>
      </c>
      <c r="F2522" s="157">
        <v>25.58</v>
      </c>
      <c r="G2522" s="156" t="s">
        <v>1400</v>
      </c>
      <c r="H2522" s="157">
        <v>0</v>
      </c>
      <c r="I2522" s="156" t="s">
        <v>1401</v>
      </c>
      <c r="J2522" s="157">
        <v>25.58</v>
      </c>
    </row>
    <row r="2523" spans="1:10" ht="30" customHeight="1">
      <c r="A2523" s="156"/>
      <c r="B2523" s="156"/>
      <c r="C2523" s="156"/>
      <c r="D2523" s="156"/>
      <c r="E2523" s="156" t="s">
        <v>1402</v>
      </c>
      <c r="F2523" s="157">
        <v>55.87</v>
      </c>
      <c r="G2523" s="156"/>
      <c r="H2523" s="276" t="s">
        <v>1403</v>
      </c>
      <c r="I2523" s="276"/>
      <c r="J2523" s="157">
        <v>267.76</v>
      </c>
    </row>
    <row r="2524" spans="1:10" ht="15.75">
      <c r="A2524" s="144"/>
      <c r="B2524" s="144"/>
      <c r="C2524" s="144"/>
      <c r="D2524" s="144"/>
      <c r="E2524" s="144"/>
      <c r="F2524" s="144"/>
      <c r="G2524" s="144" t="s">
        <v>1404</v>
      </c>
      <c r="H2524" s="158">
        <v>16</v>
      </c>
      <c r="I2524" s="144" t="s">
        <v>1405</v>
      </c>
      <c r="J2524" s="159">
        <v>4284.16</v>
      </c>
    </row>
    <row r="2525" spans="1:10" ht="15.75">
      <c r="A2525" s="147"/>
      <c r="B2525" s="147"/>
      <c r="C2525" s="147"/>
      <c r="D2525" s="147"/>
      <c r="E2525" s="147"/>
      <c r="F2525" s="147"/>
      <c r="G2525" s="147"/>
      <c r="H2525" s="147"/>
      <c r="I2525" s="147"/>
      <c r="J2525" s="147"/>
    </row>
    <row r="2526" spans="1:10" ht="15.75" customHeight="1">
      <c r="A2526" s="144" t="s">
        <v>673</v>
      </c>
      <c r="B2526" s="144" t="s">
        <v>165</v>
      </c>
      <c r="C2526" s="144" t="s">
        <v>1367</v>
      </c>
      <c r="D2526" s="144" t="s">
        <v>1368</v>
      </c>
      <c r="E2526" s="271" t="s">
        <v>1369</v>
      </c>
      <c r="F2526" s="271"/>
      <c r="G2526" s="144" t="s">
        <v>1370</v>
      </c>
      <c r="H2526" s="144" t="s">
        <v>1371</v>
      </c>
      <c r="I2526" s="144" t="s">
        <v>1372</v>
      </c>
      <c r="J2526" s="144" t="s">
        <v>1373</v>
      </c>
    </row>
    <row r="2527" spans="1:10" ht="31.5" customHeight="1">
      <c r="A2527" s="147" t="s">
        <v>1374</v>
      </c>
      <c r="B2527" s="147" t="s">
        <v>672</v>
      </c>
      <c r="C2527" s="147" t="s">
        <v>177</v>
      </c>
      <c r="D2527" s="147" t="s">
        <v>674</v>
      </c>
      <c r="E2527" s="273" t="s">
        <v>1473</v>
      </c>
      <c r="F2527" s="273"/>
      <c r="G2527" s="147" t="s">
        <v>222</v>
      </c>
      <c r="H2527" s="148">
        <v>1</v>
      </c>
      <c r="I2527" s="149">
        <v>10.07</v>
      </c>
      <c r="J2527" s="149">
        <v>10.07</v>
      </c>
    </row>
    <row r="2528" spans="1:10" ht="45" customHeight="1">
      <c r="A2528" s="150" t="s">
        <v>1376</v>
      </c>
      <c r="B2528" s="150" t="s">
        <v>1987</v>
      </c>
      <c r="C2528" s="150" t="s">
        <v>177</v>
      </c>
      <c r="D2528" s="150" t="s">
        <v>1988</v>
      </c>
      <c r="E2528" s="274" t="s">
        <v>1375</v>
      </c>
      <c r="F2528" s="274"/>
      <c r="G2528" s="150" t="s">
        <v>180</v>
      </c>
      <c r="H2528" s="151">
        <v>7.0000000000000007E-2</v>
      </c>
      <c r="I2528" s="152">
        <v>16.45</v>
      </c>
      <c r="J2528" s="152">
        <v>1.1499999999999999</v>
      </c>
    </row>
    <row r="2529" spans="1:10" ht="45" customHeight="1">
      <c r="A2529" s="150" t="s">
        <v>1376</v>
      </c>
      <c r="B2529" s="150" t="s">
        <v>1922</v>
      </c>
      <c r="C2529" s="150" t="s">
        <v>177</v>
      </c>
      <c r="D2529" s="150" t="s">
        <v>1923</v>
      </c>
      <c r="E2529" s="274" t="s">
        <v>1375</v>
      </c>
      <c r="F2529" s="274"/>
      <c r="G2529" s="150" t="s">
        <v>180</v>
      </c>
      <c r="H2529" s="151">
        <v>0.44900000000000001</v>
      </c>
      <c r="I2529" s="152">
        <v>19.88</v>
      </c>
      <c r="J2529" s="152">
        <v>8.92</v>
      </c>
    </row>
    <row r="2530" spans="1:10">
      <c r="A2530" s="156"/>
      <c r="B2530" s="156"/>
      <c r="C2530" s="156"/>
      <c r="D2530" s="156"/>
      <c r="E2530" s="156" t="s">
        <v>1399</v>
      </c>
      <c r="F2530" s="157">
        <v>7.82</v>
      </c>
      <c r="G2530" s="156" t="s">
        <v>1400</v>
      </c>
      <c r="H2530" s="157">
        <v>0</v>
      </c>
      <c r="I2530" s="156" t="s">
        <v>1401</v>
      </c>
      <c r="J2530" s="157">
        <v>7.82</v>
      </c>
    </row>
    <row r="2531" spans="1:10" ht="30" customHeight="1">
      <c r="A2531" s="156"/>
      <c r="B2531" s="156"/>
      <c r="C2531" s="156"/>
      <c r="D2531" s="156"/>
      <c r="E2531" s="156" t="s">
        <v>1402</v>
      </c>
      <c r="F2531" s="157">
        <v>2.65</v>
      </c>
      <c r="G2531" s="156"/>
      <c r="H2531" s="276" t="s">
        <v>1403</v>
      </c>
      <c r="I2531" s="276"/>
      <c r="J2531" s="157">
        <v>12.72</v>
      </c>
    </row>
    <row r="2532" spans="1:10" ht="15.75">
      <c r="A2532" s="144"/>
      <c r="B2532" s="144"/>
      <c r="C2532" s="144"/>
      <c r="D2532" s="144"/>
      <c r="E2532" s="144"/>
      <c r="F2532" s="144"/>
      <c r="G2532" s="144" t="s">
        <v>1404</v>
      </c>
      <c r="H2532" s="158">
        <v>1</v>
      </c>
      <c r="I2532" s="144" t="s">
        <v>1405</v>
      </c>
      <c r="J2532" s="159">
        <v>12.72</v>
      </c>
    </row>
    <row r="2533" spans="1:10" ht="15.75">
      <c r="A2533" s="147"/>
      <c r="B2533" s="147"/>
      <c r="C2533" s="147"/>
      <c r="D2533" s="147"/>
      <c r="E2533" s="147"/>
      <c r="F2533" s="147"/>
      <c r="G2533" s="147"/>
      <c r="H2533" s="147"/>
      <c r="I2533" s="147"/>
      <c r="J2533" s="147"/>
    </row>
    <row r="2534" spans="1:10" ht="15.75" customHeight="1">
      <c r="A2534" s="144" t="s">
        <v>676</v>
      </c>
      <c r="B2534" s="144" t="s">
        <v>165</v>
      </c>
      <c r="C2534" s="144" t="s">
        <v>1367</v>
      </c>
      <c r="D2534" s="144" t="s">
        <v>1368</v>
      </c>
      <c r="E2534" s="271" t="s">
        <v>1369</v>
      </c>
      <c r="F2534" s="271"/>
      <c r="G2534" s="144" t="s">
        <v>1370</v>
      </c>
      <c r="H2534" s="144" t="s">
        <v>1371</v>
      </c>
      <c r="I2534" s="144" t="s">
        <v>1372</v>
      </c>
      <c r="J2534" s="144" t="s">
        <v>1373</v>
      </c>
    </row>
    <row r="2535" spans="1:10" ht="31.5" customHeight="1">
      <c r="A2535" s="147" t="s">
        <v>1374</v>
      </c>
      <c r="B2535" s="147" t="s">
        <v>675</v>
      </c>
      <c r="C2535" s="147" t="s">
        <v>177</v>
      </c>
      <c r="D2535" s="147" t="s">
        <v>677</v>
      </c>
      <c r="E2535" s="273" t="s">
        <v>1473</v>
      </c>
      <c r="F2535" s="273"/>
      <c r="G2535" s="147" t="s">
        <v>222</v>
      </c>
      <c r="H2535" s="148">
        <v>1</v>
      </c>
      <c r="I2535" s="149">
        <v>10.85</v>
      </c>
      <c r="J2535" s="149">
        <v>10.85</v>
      </c>
    </row>
    <row r="2536" spans="1:10" ht="45" customHeight="1">
      <c r="A2536" s="150" t="s">
        <v>1376</v>
      </c>
      <c r="B2536" s="150" t="s">
        <v>1987</v>
      </c>
      <c r="C2536" s="150" t="s">
        <v>177</v>
      </c>
      <c r="D2536" s="150" t="s">
        <v>1988</v>
      </c>
      <c r="E2536" s="274" t="s">
        <v>1375</v>
      </c>
      <c r="F2536" s="274"/>
      <c r="G2536" s="150" t="s">
        <v>180</v>
      </c>
      <c r="H2536" s="151">
        <v>7.5999999999999998E-2</v>
      </c>
      <c r="I2536" s="152">
        <v>16.45</v>
      </c>
      <c r="J2536" s="152">
        <v>1.25</v>
      </c>
    </row>
    <row r="2537" spans="1:10" ht="45" customHeight="1">
      <c r="A2537" s="150" t="s">
        <v>1376</v>
      </c>
      <c r="B2537" s="150" t="s">
        <v>1922</v>
      </c>
      <c r="C2537" s="150" t="s">
        <v>177</v>
      </c>
      <c r="D2537" s="150" t="s">
        <v>1923</v>
      </c>
      <c r="E2537" s="274" t="s">
        <v>1375</v>
      </c>
      <c r="F2537" s="274"/>
      <c r="G2537" s="150" t="s">
        <v>180</v>
      </c>
      <c r="H2537" s="151">
        <v>0.48299999999999998</v>
      </c>
      <c r="I2537" s="152">
        <v>19.88</v>
      </c>
      <c r="J2537" s="152">
        <v>9.6</v>
      </c>
    </row>
    <row r="2538" spans="1:10">
      <c r="A2538" s="156"/>
      <c r="B2538" s="156"/>
      <c r="C2538" s="156"/>
      <c r="D2538" s="156"/>
      <c r="E2538" s="156" t="s">
        <v>1399</v>
      </c>
      <c r="F2538" s="157">
        <v>8.43</v>
      </c>
      <c r="G2538" s="156" t="s">
        <v>1400</v>
      </c>
      <c r="H2538" s="157">
        <v>0</v>
      </c>
      <c r="I2538" s="156" t="s">
        <v>1401</v>
      </c>
      <c r="J2538" s="157">
        <v>8.43</v>
      </c>
    </row>
    <row r="2539" spans="1:10" ht="30" customHeight="1">
      <c r="A2539" s="156"/>
      <c r="B2539" s="156"/>
      <c r="C2539" s="156"/>
      <c r="D2539" s="156"/>
      <c r="E2539" s="156" t="s">
        <v>1402</v>
      </c>
      <c r="F2539" s="157">
        <v>2.86</v>
      </c>
      <c r="G2539" s="156"/>
      <c r="H2539" s="276" t="s">
        <v>1403</v>
      </c>
      <c r="I2539" s="276"/>
      <c r="J2539" s="157">
        <v>13.71</v>
      </c>
    </row>
    <row r="2540" spans="1:10" ht="15.75">
      <c r="A2540" s="144"/>
      <c r="B2540" s="144"/>
      <c r="C2540" s="144"/>
      <c r="D2540" s="144"/>
      <c r="E2540" s="144"/>
      <c r="F2540" s="144"/>
      <c r="G2540" s="144" t="s">
        <v>1404</v>
      </c>
      <c r="H2540" s="158">
        <v>1</v>
      </c>
      <c r="I2540" s="144" t="s">
        <v>1405</v>
      </c>
      <c r="J2540" s="159">
        <v>13.71</v>
      </c>
    </row>
    <row r="2541" spans="1:10" ht="15.75">
      <c r="A2541" s="147"/>
      <c r="B2541" s="147"/>
      <c r="C2541" s="147"/>
      <c r="D2541" s="147"/>
      <c r="E2541" s="147"/>
      <c r="F2541" s="147"/>
      <c r="G2541" s="147"/>
      <c r="H2541" s="147"/>
      <c r="I2541" s="147"/>
      <c r="J2541" s="147"/>
    </row>
    <row r="2542" spans="1:10" ht="15.75" customHeight="1">
      <c r="A2542" s="144" t="s">
        <v>679</v>
      </c>
      <c r="B2542" s="144" t="s">
        <v>165</v>
      </c>
      <c r="C2542" s="144" t="s">
        <v>1367</v>
      </c>
      <c r="D2542" s="144" t="s">
        <v>1368</v>
      </c>
      <c r="E2542" s="271" t="s">
        <v>1369</v>
      </c>
      <c r="F2542" s="271"/>
      <c r="G2542" s="144" t="s">
        <v>1370</v>
      </c>
      <c r="H2542" s="144" t="s">
        <v>1371</v>
      </c>
      <c r="I2542" s="144" t="s">
        <v>1372</v>
      </c>
      <c r="J2542" s="144" t="s">
        <v>1373</v>
      </c>
    </row>
    <row r="2543" spans="1:10" ht="31.5" customHeight="1">
      <c r="A2543" s="147" t="s">
        <v>1374</v>
      </c>
      <c r="B2543" s="147" t="s">
        <v>678</v>
      </c>
      <c r="C2543" s="147" t="s">
        <v>177</v>
      </c>
      <c r="D2543" s="147" t="s">
        <v>680</v>
      </c>
      <c r="E2543" s="273" t="s">
        <v>1473</v>
      </c>
      <c r="F2543" s="273"/>
      <c r="G2543" s="147" t="s">
        <v>185</v>
      </c>
      <c r="H2543" s="148">
        <v>1</v>
      </c>
      <c r="I2543" s="149">
        <v>6333.92</v>
      </c>
      <c r="J2543" s="149">
        <v>6333.92</v>
      </c>
    </row>
    <row r="2544" spans="1:10" ht="45" customHeight="1">
      <c r="A2544" s="150" t="s">
        <v>1376</v>
      </c>
      <c r="B2544" s="150" t="s">
        <v>1953</v>
      </c>
      <c r="C2544" s="150" t="s">
        <v>177</v>
      </c>
      <c r="D2544" s="150" t="s">
        <v>1954</v>
      </c>
      <c r="E2544" s="274" t="s">
        <v>1606</v>
      </c>
      <c r="F2544" s="274"/>
      <c r="G2544" s="150" t="s">
        <v>1607</v>
      </c>
      <c r="H2544" s="151">
        <v>0.26340000000000002</v>
      </c>
      <c r="I2544" s="152">
        <v>285.64999999999998</v>
      </c>
      <c r="J2544" s="152">
        <v>75.239999999999995</v>
      </c>
    </row>
    <row r="2545" spans="1:10" ht="45" customHeight="1">
      <c r="A2545" s="150" t="s">
        <v>1376</v>
      </c>
      <c r="B2545" s="150" t="s">
        <v>1955</v>
      </c>
      <c r="C2545" s="150" t="s">
        <v>177</v>
      </c>
      <c r="D2545" s="150" t="s">
        <v>1956</v>
      </c>
      <c r="E2545" s="274" t="s">
        <v>1606</v>
      </c>
      <c r="F2545" s="274"/>
      <c r="G2545" s="150" t="s">
        <v>1610</v>
      </c>
      <c r="H2545" s="151">
        <v>2.3611</v>
      </c>
      <c r="I2545" s="152">
        <v>131.65</v>
      </c>
      <c r="J2545" s="152">
        <v>310.83</v>
      </c>
    </row>
    <row r="2546" spans="1:10" ht="45" customHeight="1">
      <c r="A2546" s="150" t="s">
        <v>1376</v>
      </c>
      <c r="B2546" s="150" t="s">
        <v>1987</v>
      </c>
      <c r="C2546" s="150" t="s">
        <v>177</v>
      </c>
      <c r="D2546" s="150" t="s">
        <v>1988</v>
      </c>
      <c r="E2546" s="274" t="s">
        <v>1375</v>
      </c>
      <c r="F2546" s="274"/>
      <c r="G2546" s="150" t="s">
        <v>180</v>
      </c>
      <c r="H2546" s="151">
        <v>1.4821</v>
      </c>
      <c r="I2546" s="152">
        <v>16.45</v>
      </c>
      <c r="J2546" s="152">
        <v>24.38</v>
      </c>
    </row>
    <row r="2547" spans="1:10" ht="45" customHeight="1">
      <c r="A2547" s="150" t="s">
        <v>1376</v>
      </c>
      <c r="B2547" s="150" t="s">
        <v>1922</v>
      </c>
      <c r="C2547" s="150" t="s">
        <v>177</v>
      </c>
      <c r="D2547" s="150" t="s">
        <v>1923</v>
      </c>
      <c r="E2547" s="274" t="s">
        <v>1375</v>
      </c>
      <c r="F2547" s="274"/>
      <c r="G2547" s="150" t="s">
        <v>180</v>
      </c>
      <c r="H2547" s="151">
        <v>1.4821</v>
      </c>
      <c r="I2547" s="152">
        <v>19.88</v>
      </c>
      <c r="J2547" s="152">
        <v>29.46</v>
      </c>
    </row>
    <row r="2548" spans="1:10" ht="15" customHeight="1">
      <c r="A2548" s="153" t="s">
        <v>1379</v>
      </c>
      <c r="B2548" s="153" t="s">
        <v>2118</v>
      </c>
      <c r="C2548" s="153" t="s">
        <v>177</v>
      </c>
      <c r="D2548" s="153" t="s">
        <v>2119</v>
      </c>
      <c r="E2548" s="275" t="s">
        <v>1482</v>
      </c>
      <c r="F2548" s="275"/>
      <c r="G2548" s="153" t="s">
        <v>185</v>
      </c>
      <c r="H2548" s="154">
        <v>1</v>
      </c>
      <c r="I2548" s="155">
        <v>5894.01</v>
      </c>
      <c r="J2548" s="155">
        <v>5894.01</v>
      </c>
    </row>
    <row r="2549" spans="1:10">
      <c r="A2549" s="156"/>
      <c r="B2549" s="156"/>
      <c r="C2549" s="156"/>
      <c r="D2549" s="156"/>
      <c r="E2549" s="156" t="s">
        <v>1399</v>
      </c>
      <c r="F2549" s="157">
        <v>69.459999999999994</v>
      </c>
      <c r="G2549" s="156" t="s">
        <v>1400</v>
      </c>
      <c r="H2549" s="157">
        <v>0</v>
      </c>
      <c r="I2549" s="156" t="s">
        <v>1401</v>
      </c>
      <c r="J2549" s="157">
        <v>69.459999999999994</v>
      </c>
    </row>
    <row r="2550" spans="1:10" ht="30" customHeight="1">
      <c r="A2550" s="156"/>
      <c r="B2550" s="156"/>
      <c r="C2550" s="156"/>
      <c r="D2550" s="156"/>
      <c r="E2550" s="156" t="s">
        <v>1402</v>
      </c>
      <c r="F2550" s="157">
        <v>1670.25</v>
      </c>
      <c r="G2550" s="156"/>
      <c r="H2550" s="276" t="s">
        <v>1403</v>
      </c>
      <c r="I2550" s="276"/>
      <c r="J2550" s="157">
        <v>8004.17</v>
      </c>
    </row>
    <row r="2551" spans="1:10" ht="15.75">
      <c r="A2551" s="144"/>
      <c r="B2551" s="144"/>
      <c r="C2551" s="144"/>
      <c r="D2551" s="144"/>
      <c r="E2551" s="144"/>
      <c r="F2551" s="144"/>
      <c r="G2551" s="144" t="s">
        <v>1404</v>
      </c>
      <c r="H2551" s="158">
        <v>1</v>
      </c>
      <c r="I2551" s="144" t="s">
        <v>1405</v>
      </c>
      <c r="J2551" s="159">
        <v>8004.17</v>
      </c>
    </row>
    <row r="2552" spans="1:10" ht="15.75">
      <c r="A2552" s="147"/>
      <c r="B2552" s="147"/>
      <c r="C2552" s="147"/>
      <c r="D2552" s="147"/>
      <c r="E2552" s="147"/>
      <c r="F2552" s="147"/>
      <c r="G2552" s="147"/>
      <c r="H2552" s="147"/>
      <c r="I2552" s="147"/>
      <c r="J2552" s="147"/>
    </row>
    <row r="2553" spans="1:10" ht="15.75">
      <c r="A2553" s="145" t="s">
        <v>98</v>
      </c>
      <c r="B2553" s="145"/>
      <c r="C2553" s="145"/>
      <c r="D2553" s="145" t="s">
        <v>99</v>
      </c>
      <c r="E2553" s="145"/>
      <c r="F2553" s="272"/>
      <c r="G2553" s="272"/>
      <c r="H2553" s="145"/>
      <c r="I2553" s="145"/>
      <c r="J2553" s="146">
        <v>65984.94</v>
      </c>
    </row>
    <row r="2554" spans="1:10" ht="15.75" customHeight="1">
      <c r="A2554" s="144" t="s">
        <v>682</v>
      </c>
      <c r="B2554" s="144" t="s">
        <v>165</v>
      </c>
      <c r="C2554" s="144" t="s">
        <v>1367</v>
      </c>
      <c r="D2554" s="144" t="s">
        <v>1368</v>
      </c>
      <c r="E2554" s="271" t="s">
        <v>1369</v>
      </c>
      <c r="F2554" s="271"/>
      <c r="G2554" s="144" t="s">
        <v>1370</v>
      </c>
      <c r="H2554" s="144" t="s">
        <v>1371</v>
      </c>
      <c r="I2554" s="144" t="s">
        <v>1372</v>
      </c>
      <c r="J2554" s="144" t="s">
        <v>1373</v>
      </c>
    </row>
    <row r="2555" spans="1:10" ht="31.5" customHeight="1">
      <c r="A2555" s="147" t="s">
        <v>1374</v>
      </c>
      <c r="B2555" s="147" t="s">
        <v>681</v>
      </c>
      <c r="C2555" s="147" t="s">
        <v>177</v>
      </c>
      <c r="D2555" s="147" t="s">
        <v>683</v>
      </c>
      <c r="E2555" s="273" t="s">
        <v>1948</v>
      </c>
      <c r="F2555" s="273"/>
      <c r="G2555" s="147" t="s">
        <v>222</v>
      </c>
      <c r="H2555" s="148">
        <v>1</v>
      </c>
      <c r="I2555" s="149">
        <v>99.1</v>
      </c>
      <c r="J2555" s="149">
        <v>99.1</v>
      </c>
    </row>
    <row r="2556" spans="1:10" ht="45" customHeight="1">
      <c r="A2556" s="150" t="s">
        <v>1376</v>
      </c>
      <c r="B2556" s="150" t="s">
        <v>2120</v>
      </c>
      <c r="C2556" s="150" t="s">
        <v>177</v>
      </c>
      <c r="D2556" s="150" t="s">
        <v>2121</v>
      </c>
      <c r="E2556" s="274" t="s">
        <v>1375</v>
      </c>
      <c r="F2556" s="274"/>
      <c r="G2556" s="150" t="s">
        <v>180</v>
      </c>
      <c r="H2556" s="151">
        <v>8.9200000000000002E-2</v>
      </c>
      <c r="I2556" s="152">
        <v>16.87</v>
      </c>
      <c r="J2556" s="152">
        <v>1.5</v>
      </c>
    </row>
    <row r="2557" spans="1:10" ht="45" customHeight="1">
      <c r="A2557" s="150" t="s">
        <v>1376</v>
      </c>
      <c r="B2557" s="150" t="s">
        <v>1628</v>
      </c>
      <c r="C2557" s="150" t="s">
        <v>177</v>
      </c>
      <c r="D2557" s="150" t="s">
        <v>1629</v>
      </c>
      <c r="E2557" s="274" t="s">
        <v>1375</v>
      </c>
      <c r="F2557" s="274"/>
      <c r="G2557" s="150" t="s">
        <v>180</v>
      </c>
      <c r="H2557" s="151">
        <v>8.9200000000000002E-2</v>
      </c>
      <c r="I2557" s="152">
        <v>16.02</v>
      </c>
      <c r="J2557" s="152">
        <v>1.42</v>
      </c>
    </row>
    <row r="2558" spans="1:10" ht="30" customHeight="1">
      <c r="A2558" s="153" t="s">
        <v>1379</v>
      </c>
      <c r="B2558" s="153" t="s">
        <v>2043</v>
      </c>
      <c r="C2558" s="153" t="s">
        <v>177</v>
      </c>
      <c r="D2558" s="153" t="s">
        <v>2044</v>
      </c>
      <c r="E2558" s="275" t="s">
        <v>1482</v>
      </c>
      <c r="F2558" s="275"/>
      <c r="G2558" s="153" t="s">
        <v>185</v>
      </c>
      <c r="H2558" s="154">
        <v>1.46E-2</v>
      </c>
      <c r="I2558" s="155">
        <v>31.72</v>
      </c>
      <c r="J2558" s="155">
        <v>0.46</v>
      </c>
    </row>
    <row r="2559" spans="1:10" ht="15" customHeight="1">
      <c r="A2559" s="153" t="s">
        <v>1379</v>
      </c>
      <c r="B2559" s="153" t="s">
        <v>2122</v>
      </c>
      <c r="C2559" s="153" t="s">
        <v>177</v>
      </c>
      <c r="D2559" s="153" t="s">
        <v>2123</v>
      </c>
      <c r="E2559" s="275" t="s">
        <v>1482</v>
      </c>
      <c r="F2559" s="275"/>
      <c r="G2559" s="153" t="s">
        <v>222</v>
      </c>
      <c r="H2559" s="154">
        <v>1.05</v>
      </c>
      <c r="I2559" s="155">
        <v>91.17</v>
      </c>
      <c r="J2559" s="155">
        <v>95.72</v>
      </c>
    </row>
    <row r="2560" spans="1:10">
      <c r="A2560" s="156"/>
      <c r="B2560" s="156"/>
      <c r="C2560" s="156"/>
      <c r="D2560" s="156"/>
      <c r="E2560" s="156" t="s">
        <v>1399</v>
      </c>
      <c r="F2560" s="157">
        <v>2.16</v>
      </c>
      <c r="G2560" s="156" t="s">
        <v>1400</v>
      </c>
      <c r="H2560" s="157">
        <v>0</v>
      </c>
      <c r="I2560" s="156" t="s">
        <v>1401</v>
      </c>
      <c r="J2560" s="157">
        <v>2.16</v>
      </c>
    </row>
    <row r="2561" spans="1:10" ht="30" customHeight="1">
      <c r="A2561" s="156"/>
      <c r="B2561" s="156"/>
      <c r="C2561" s="156"/>
      <c r="D2561" s="156"/>
      <c r="E2561" s="156" t="s">
        <v>1402</v>
      </c>
      <c r="F2561" s="157">
        <v>26.13</v>
      </c>
      <c r="G2561" s="156"/>
      <c r="H2561" s="276" t="s">
        <v>1403</v>
      </c>
      <c r="I2561" s="276"/>
      <c r="J2561" s="157">
        <v>125.23</v>
      </c>
    </row>
    <row r="2562" spans="1:10" ht="15.75">
      <c r="A2562" s="144"/>
      <c r="B2562" s="144"/>
      <c r="C2562" s="144"/>
      <c r="D2562" s="144"/>
      <c r="E2562" s="144"/>
      <c r="F2562" s="144"/>
      <c r="G2562" s="144" t="s">
        <v>1404</v>
      </c>
      <c r="H2562" s="158">
        <v>1.32</v>
      </c>
      <c r="I2562" s="144" t="s">
        <v>1405</v>
      </c>
      <c r="J2562" s="159">
        <v>165.3</v>
      </c>
    </row>
    <row r="2563" spans="1:10" ht="15.75">
      <c r="A2563" s="147"/>
      <c r="B2563" s="147"/>
      <c r="C2563" s="147"/>
      <c r="D2563" s="147"/>
      <c r="E2563" s="147"/>
      <c r="F2563" s="147"/>
      <c r="G2563" s="147"/>
      <c r="H2563" s="147"/>
      <c r="I2563" s="147"/>
      <c r="J2563" s="147"/>
    </row>
    <row r="2564" spans="1:10" ht="15.75" customHeight="1">
      <c r="A2564" s="144" t="s">
        <v>685</v>
      </c>
      <c r="B2564" s="144" t="s">
        <v>165</v>
      </c>
      <c r="C2564" s="144" t="s">
        <v>1367</v>
      </c>
      <c r="D2564" s="144" t="s">
        <v>1368</v>
      </c>
      <c r="E2564" s="271" t="s">
        <v>1369</v>
      </c>
      <c r="F2564" s="271"/>
      <c r="G2564" s="144" t="s">
        <v>1370</v>
      </c>
      <c r="H2564" s="144" t="s">
        <v>1371</v>
      </c>
      <c r="I2564" s="144" t="s">
        <v>1372</v>
      </c>
      <c r="J2564" s="144" t="s">
        <v>1373</v>
      </c>
    </row>
    <row r="2565" spans="1:10" ht="47.25" customHeight="1">
      <c r="A2565" s="147" t="s">
        <v>1374</v>
      </c>
      <c r="B2565" s="147" t="s">
        <v>684</v>
      </c>
      <c r="C2565" s="147" t="s">
        <v>177</v>
      </c>
      <c r="D2565" s="147" t="s">
        <v>686</v>
      </c>
      <c r="E2565" s="273" t="s">
        <v>1473</v>
      </c>
      <c r="F2565" s="273"/>
      <c r="G2565" s="147" t="s">
        <v>222</v>
      </c>
      <c r="H2565" s="148">
        <v>1</v>
      </c>
      <c r="I2565" s="149">
        <v>56.38</v>
      </c>
      <c r="J2565" s="149">
        <v>56.38</v>
      </c>
    </row>
    <row r="2566" spans="1:10" ht="45" customHeight="1">
      <c r="A2566" s="150" t="s">
        <v>1376</v>
      </c>
      <c r="B2566" s="150" t="s">
        <v>1987</v>
      </c>
      <c r="C2566" s="150" t="s">
        <v>177</v>
      </c>
      <c r="D2566" s="150" t="s">
        <v>1988</v>
      </c>
      <c r="E2566" s="274" t="s">
        <v>1375</v>
      </c>
      <c r="F2566" s="274"/>
      <c r="G2566" s="150" t="s">
        <v>180</v>
      </c>
      <c r="H2566" s="151">
        <v>0.74</v>
      </c>
      <c r="I2566" s="152">
        <v>16.45</v>
      </c>
      <c r="J2566" s="152">
        <v>12.17</v>
      </c>
    </row>
    <row r="2567" spans="1:10" ht="45" customHeight="1">
      <c r="A2567" s="150" t="s">
        <v>1376</v>
      </c>
      <c r="B2567" s="150" t="s">
        <v>1922</v>
      </c>
      <c r="C2567" s="150" t="s">
        <v>177</v>
      </c>
      <c r="D2567" s="150" t="s">
        <v>1923</v>
      </c>
      <c r="E2567" s="274" t="s">
        <v>1375</v>
      </c>
      <c r="F2567" s="274"/>
      <c r="G2567" s="150" t="s">
        <v>180</v>
      </c>
      <c r="H2567" s="151">
        <v>0.74</v>
      </c>
      <c r="I2567" s="152">
        <v>19.88</v>
      </c>
      <c r="J2567" s="152">
        <v>14.71</v>
      </c>
    </row>
    <row r="2568" spans="1:10" ht="15" customHeight="1">
      <c r="A2568" s="153" t="s">
        <v>1379</v>
      </c>
      <c r="B2568" s="153" t="s">
        <v>2009</v>
      </c>
      <c r="C2568" s="153" t="s">
        <v>177</v>
      </c>
      <c r="D2568" s="153" t="s">
        <v>2010</v>
      </c>
      <c r="E2568" s="275" t="s">
        <v>1482</v>
      </c>
      <c r="F2568" s="275"/>
      <c r="G2568" s="153" t="s">
        <v>185</v>
      </c>
      <c r="H2568" s="154">
        <v>3.6299999999999999E-2</v>
      </c>
      <c r="I2568" s="155">
        <v>76.86</v>
      </c>
      <c r="J2568" s="155">
        <v>2.79</v>
      </c>
    </row>
    <row r="2569" spans="1:10" ht="15" customHeight="1">
      <c r="A2569" s="153" t="s">
        <v>1379</v>
      </c>
      <c r="B2569" s="153" t="s">
        <v>1989</v>
      </c>
      <c r="C2569" s="153" t="s">
        <v>177</v>
      </c>
      <c r="D2569" s="153" t="s">
        <v>1990</v>
      </c>
      <c r="E2569" s="275" t="s">
        <v>1482</v>
      </c>
      <c r="F2569" s="275"/>
      <c r="G2569" s="153" t="s">
        <v>185</v>
      </c>
      <c r="H2569" s="154">
        <v>0.247</v>
      </c>
      <c r="I2569" s="155">
        <v>2.3199999999999998</v>
      </c>
      <c r="J2569" s="155">
        <v>0.56999999999999995</v>
      </c>
    </row>
    <row r="2570" spans="1:10" ht="15" customHeight="1">
      <c r="A2570" s="153" t="s">
        <v>1379</v>
      </c>
      <c r="B2570" s="153" t="s">
        <v>2005</v>
      </c>
      <c r="C2570" s="153" t="s">
        <v>177</v>
      </c>
      <c r="D2570" s="153" t="s">
        <v>2006</v>
      </c>
      <c r="E2570" s="275" t="s">
        <v>1482</v>
      </c>
      <c r="F2570" s="275"/>
      <c r="G2570" s="153" t="s">
        <v>185</v>
      </c>
      <c r="H2570" s="154">
        <v>5.9299999999999999E-2</v>
      </c>
      <c r="I2570" s="155">
        <v>87.08</v>
      </c>
      <c r="J2570" s="155">
        <v>5.16</v>
      </c>
    </row>
    <row r="2571" spans="1:10" ht="15" customHeight="1">
      <c r="A2571" s="153" t="s">
        <v>1379</v>
      </c>
      <c r="B2571" s="153" t="s">
        <v>2124</v>
      </c>
      <c r="C2571" s="153" t="s">
        <v>177</v>
      </c>
      <c r="D2571" s="153" t="s">
        <v>2125</v>
      </c>
      <c r="E2571" s="275" t="s">
        <v>1482</v>
      </c>
      <c r="F2571" s="275"/>
      <c r="G2571" s="153" t="s">
        <v>222</v>
      </c>
      <c r="H2571" s="154">
        <v>1.05</v>
      </c>
      <c r="I2571" s="155">
        <v>19.989999999999998</v>
      </c>
      <c r="J2571" s="155">
        <v>20.98</v>
      </c>
    </row>
    <row r="2572" spans="1:10">
      <c r="A2572" s="156"/>
      <c r="B2572" s="156"/>
      <c r="C2572" s="156"/>
      <c r="D2572" s="156"/>
      <c r="E2572" s="156" t="s">
        <v>1399</v>
      </c>
      <c r="F2572" s="157">
        <v>20.46</v>
      </c>
      <c r="G2572" s="156" t="s">
        <v>1400</v>
      </c>
      <c r="H2572" s="157">
        <v>0</v>
      </c>
      <c r="I2572" s="156" t="s">
        <v>1401</v>
      </c>
      <c r="J2572" s="157">
        <v>20.46</v>
      </c>
    </row>
    <row r="2573" spans="1:10" ht="30" customHeight="1">
      <c r="A2573" s="156"/>
      <c r="B2573" s="156"/>
      <c r="C2573" s="156"/>
      <c r="D2573" s="156"/>
      <c r="E2573" s="156" t="s">
        <v>1402</v>
      </c>
      <c r="F2573" s="157">
        <v>14.86</v>
      </c>
      <c r="G2573" s="156"/>
      <c r="H2573" s="276" t="s">
        <v>1403</v>
      </c>
      <c r="I2573" s="276"/>
      <c r="J2573" s="157">
        <v>71.239999999999995</v>
      </c>
    </row>
    <row r="2574" spans="1:10" ht="15.75">
      <c r="A2574" s="144"/>
      <c r="B2574" s="144"/>
      <c r="C2574" s="144"/>
      <c r="D2574" s="144"/>
      <c r="E2574" s="144"/>
      <c r="F2574" s="144"/>
      <c r="G2574" s="144" t="s">
        <v>1404</v>
      </c>
      <c r="H2574" s="158">
        <v>282.48</v>
      </c>
      <c r="I2574" s="144" t="s">
        <v>1405</v>
      </c>
      <c r="J2574" s="159">
        <v>20123.87</v>
      </c>
    </row>
    <row r="2575" spans="1:10" ht="15.75">
      <c r="A2575" s="147"/>
      <c r="B2575" s="147"/>
      <c r="C2575" s="147"/>
      <c r="D2575" s="147"/>
      <c r="E2575" s="147"/>
      <c r="F2575" s="147"/>
      <c r="G2575" s="147"/>
      <c r="H2575" s="147"/>
      <c r="I2575" s="147"/>
      <c r="J2575" s="147"/>
    </row>
    <row r="2576" spans="1:10" ht="15.75" customHeight="1">
      <c r="A2576" s="144" t="s">
        <v>688</v>
      </c>
      <c r="B2576" s="144" t="s">
        <v>165</v>
      </c>
      <c r="C2576" s="144" t="s">
        <v>1367</v>
      </c>
      <c r="D2576" s="144" t="s">
        <v>1368</v>
      </c>
      <c r="E2576" s="271" t="s">
        <v>1369</v>
      </c>
      <c r="F2576" s="271"/>
      <c r="G2576" s="144" t="s">
        <v>1370</v>
      </c>
      <c r="H2576" s="144" t="s">
        <v>1371</v>
      </c>
      <c r="I2576" s="144" t="s">
        <v>1372</v>
      </c>
      <c r="J2576" s="144" t="s">
        <v>1373</v>
      </c>
    </row>
    <row r="2577" spans="1:10" ht="47.25" customHeight="1">
      <c r="A2577" s="147" t="s">
        <v>1374</v>
      </c>
      <c r="B2577" s="147" t="s">
        <v>687</v>
      </c>
      <c r="C2577" s="147" t="s">
        <v>177</v>
      </c>
      <c r="D2577" s="147" t="s">
        <v>689</v>
      </c>
      <c r="E2577" s="273" t="s">
        <v>1473</v>
      </c>
      <c r="F2577" s="273"/>
      <c r="G2577" s="147" t="s">
        <v>222</v>
      </c>
      <c r="H2577" s="148">
        <v>1</v>
      </c>
      <c r="I2577" s="149">
        <v>44.61</v>
      </c>
      <c r="J2577" s="149">
        <v>44.61</v>
      </c>
    </row>
    <row r="2578" spans="1:10" ht="45" customHeight="1">
      <c r="A2578" s="150" t="s">
        <v>1376</v>
      </c>
      <c r="B2578" s="150" t="s">
        <v>1987</v>
      </c>
      <c r="C2578" s="150" t="s">
        <v>177</v>
      </c>
      <c r="D2578" s="150" t="s">
        <v>1988</v>
      </c>
      <c r="E2578" s="274" t="s">
        <v>1375</v>
      </c>
      <c r="F2578" s="274"/>
      <c r="G2578" s="150" t="s">
        <v>180</v>
      </c>
      <c r="H2578" s="151">
        <v>0.56000000000000005</v>
      </c>
      <c r="I2578" s="152">
        <v>16.45</v>
      </c>
      <c r="J2578" s="152">
        <v>9.2100000000000009</v>
      </c>
    </row>
    <row r="2579" spans="1:10" ht="45" customHeight="1">
      <c r="A2579" s="150" t="s">
        <v>1376</v>
      </c>
      <c r="B2579" s="150" t="s">
        <v>1922</v>
      </c>
      <c r="C2579" s="150" t="s">
        <v>177</v>
      </c>
      <c r="D2579" s="150" t="s">
        <v>1923</v>
      </c>
      <c r="E2579" s="274" t="s">
        <v>1375</v>
      </c>
      <c r="F2579" s="274"/>
      <c r="G2579" s="150" t="s">
        <v>180</v>
      </c>
      <c r="H2579" s="151">
        <v>0.56000000000000005</v>
      </c>
      <c r="I2579" s="152">
        <v>19.88</v>
      </c>
      <c r="J2579" s="152">
        <v>11.13</v>
      </c>
    </row>
    <row r="2580" spans="1:10" ht="15" customHeight="1">
      <c r="A2580" s="153" t="s">
        <v>1379</v>
      </c>
      <c r="B2580" s="153" t="s">
        <v>2009</v>
      </c>
      <c r="C2580" s="153" t="s">
        <v>177</v>
      </c>
      <c r="D2580" s="153" t="s">
        <v>2010</v>
      </c>
      <c r="E2580" s="275" t="s">
        <v>1482</v>
      </c>
      <c r="F2580" s="275"/>
      <c r="G2580" s="153" t="s">
        <v>185</v>
      </c>
      <c r="H2580" s="154">
        <v>2.47E-2</v>
      </c>
      <c r="I2580" s="155">
        <v>76.86</v>
      </c>
      <c r="J2580" s="155">
        <v>1.89</v>
      </c>
    </row>
    <row r="2581" spans="1:10" ht="15" customHeight="1">
      <c r="A2581" s="153" t="s">
        <v>1379</v>
      </c>
      <c r="B2581" s="153" t="s">
        <v>1989</v>
      </c>
      <c r="C2581" s="153" t="s">
        <v>177</v>
      </c>
      <c r="D2581" s="153" t="s">
        <v>1990</v>
      </c>
      <c r="E2581" s="275" t="s">
        <v>1482</v>
      </c>
      <c r="F2581" s="275"/>
      <c r="G2581" s="153" t="s">
        <v>185</v>
      </c>
      <c r="H2581" s="154">
        <v>0.187</v>
      </c>
      <c r="I2581" s="155">
        <v>2.3199999999999998</v>
      </c>
      <c r="J2581" s="155">
        <v>0.43</v>
      </c>
    </row>
    <row r="2582" spans="1:10" ht="15" customHeight="1">
      <c r="A2582" s="153" t="s">
        <v>1379</v>
      </c>
      <c r="B2582" s="153" t="s">
        <v>2005</v>
      </c>
      <c r="C2582" s="153" t="s">
        <v>177</v>
      </c>
      <c r="D2582" s="153" t="s">
        <v>2006</v>
      </c>
      <c r="E2582" s="275" t="s">
        <v>1482</v>
      </c>
      <c r="F2582" s="275"/>
      <c r="G2582" s="153" t="s">
        <v>185</v>
      </c>
      <c r="H2582" s="154">
        <v>3.85E-2</v>
      </c>
      <c r="I2582" s="155">
        <v>87.08</v>
      </c>
      <c r="J2582" s="155">
        <v>3.35</v>
      </c>
    </row>
    <row r="2583" spans="1:10" ht="15" customHeight="1">
      <c r="A2583" s="153" t="s">
        <v>1379</v>
      </c>
      <c r="B2583" s="153" t="s">
        <v>2126</v>
      </c>
      <c r="C2583" s="153" t="s">
        <v>177</v>
      </c>
      <c r="D2583" s="153" t="s">
        <v>2127</v>
      </c>
      <c r="E2583" s="275" t="s">
        <v>1482</v>
      </c>
      <c r="F2583" s="275"/>
      <c r="G2583" s="153" t="s">
        <v>222</v>
      </c>
      <c r="H2583" s="154">
        <v>1.05</v>
      </c>
      <c r="I2583" s="155">
        <v>17.72</v>
      </c>
      <c r="J2583" s="155">
        <v>18.600000000000001</v>
      </c>
    </row>
    <row r="2584" spans="1:10">
      <c r="A2584" s="156"/>
      <c r="B2584" s="156"/>
      <c r="C2584" s="156"/>
      <c r="D2584" s="156"/>
      <c r="E2584" s="156" t="s">
        <v>1399</v>
      </c>
      <c r="F2584" s="157">
        <v>15.48</v>
      </c>
      <c r="G2584" s="156" t="s">
        <v>1400</v>
      </c>
      <c r="H2584" s="157">
        <v>0</v>
      </c>
      <c r="I2584" s="156" t="s">
        <v>1401</v>
      </c>
      <c r="J2584" s="157">
        <v>15.48</v>
      </c>
    </row>
    <row r="2585" spans="1:10" ht="30" customHeight="1">
      <c r="A2585" s="156"/>
      <c r="B2585" s="156"/>
      <c r="C2585" s="156"/>
      <c r="D2585" s="156"/>
      <c r="E2585" s="156" t="s">
        <v>1402</v>
      </c>
      <c r="F2585" s="157">
        <v>11.76</v>
      </c>
      <c r="G2585" s="156"/>
      <c r="H2585" s="276" t="s">
        <v>1403</v>
      </c>
      <c r="I2585" s="276"/>
      <c r="J2585" s="157">
        <v>56.37</v>
      </c>
    </row>
    <row r="2586" spans="1:10" ht="15.75">
      <c r="A2586" s="144"/>
      <c r="B2586" s="144"/>
      <c r="C2586" s="144"/>
      <c r="D2586" s="144"/>
      <c r="E2586" s="144"/>
      <c r="F2586" s="144"/>
      <c r="G2586" s="144" t="s">
        <v>1404</v>
      </c>
      <c r="H2586" s="158">
        <v>48.7</v>
      </c>
      <c r="I2586" s="144" t="s">
        <v>1405</v>
      </c>
      <c r="J2586" s="159">
        <v>2745.21</v>
      </c>
    </row>
    <row r="2587" spans="1:10" ht="15.75">
      <c r="A2587" s="147"/>
      <c r="B2587" s="147"/>
      <c r="C2587" s="147"/>
      <c r="D2587" s="147"/>
      <c r="E2587" s="147"/>
      <c r="F2587" s="147"/>
      <c r="G2587" s="147"/>
      <c r="H2587" s="147"/>
      <c r="I2587" s="147"/>
      <c r="J2587" s="147"/>
    </row>
    <row r="2588" spans="1:10" ht="15.75" customHeight="1">
      <c r="A2588" s="144" t="s">
        <v>691</v>
      </c>
      <c r="B2588" s="144" t="s">
        <v>165</v>
      </c>
      <c r="C2588" s="144" t="s">
        <v>1367</v>
      </c>
      <c r="D2588" s="144" t="s">
        <v>1368</v>
      </c>
      <c r="E2588" s="271" t="s">
        <v>1369</v>
      </c>
      <c r="F2588" s="271"/>
      <c r="G2588" s="144" t="s">
        <v>1370</v>
      </c>
      <c r="H2588" s="144" t="s">
        <v>1371</v>
      </c>
      <c r="I2588" s="144" t="s">
        <v>1372</v>
      </c>
      <c r="J2588" s="144" t="s">
        <v>1373</v>
      </c>
    </row>
    <row r="2589" spans="1:10" ht="47.25" customHeight="1">
      <c r="A2589" s="147" t="s">
        <v>1374</v>
      </c>
      <c r="B2589" s="147" t="s">
        <v>690</v>
      </c>
      <c r="C2589" s="147" t="s">
        <v>177</v>
      </c>
      <c r="D2589" s="147" t="s">
        <v>692</v>
      </c>
      <c r="E2589" s="273" t="s">
        <v>1473</v>
      </c>
      <c r="F2589" s="273"/>
      <c r="G2589" s="147" t="s">
        <v>222</v>
      </c>
      <c r="H2589" s="148">
        <v>1</v>
      </c>
      <c r="I2589" s="149">
        <v>29.21</v>
      </c>
      <c r="J2589" s="149">
        <v>29.21</v>
      </c>
    </row>
    <row r="2590" spans="1:10" ht="45" customHeight="1">
      <c r="A2590" s="150" t="s">
        <v>1376</v>
      </c>
      <c r="B2590" s="150" t="s">
        <v>1987</v>
      </c>
      <c r="C2590" s="150" t="s">
        <v>177</v>
      </c>
      <c r="D2590" s="150" t="s">
        <v>1988</v>
      </c>
      <c r="E2590" s="274" t="s">
        <v>1375</v>
      </c>
      <c r="F2590" s="274"/>
      <c r="G2590" s="150" t="s">
        <v>180</v>
      </c>
      <c r="H2590" s="151">
        <v>0.38</v>
      </c>
      <c r="I2590" s="152">
        <v>16.45</v>
      </c>
      <c r="J2590" s="152">
        <v>6.25</v>
      </c>
    </row>
    <row r="2591" spans="1:10" ht="45" customHeight="1">
      <c r="A2591" s="150" t="s">
        <v>1376</v>
      </c>
      <c r="B2591" s="150" t="s">
        <v>1922</v>
      </c>
      <c r="C2591" s="150" t="s">
        <v>177</v>
      </c>
      <c r="D2591" s="150" t="s">
        <v>1923</v>
      </c>
      <c r="E2591" s="274" t="s">
        <v>1375</v>
      </c>
      <c r="F2591" s="274"/>
      <c r="G2591" s="150" t="s">
        <v>180</v>
      </c>
      <c r="H2591" s="151">
        <v>0.38</v>
      </c>
      <c r="I2591" s="152">
        <v>19.88</v>
      </c>
      <c r="J2591" s="152">
        <v>7.55</v>
      </c>
    </row>
    <row r="2592" spans="1:10" ht="15" customHeight="1">
      <c r="A2592" s="153" t="s">
        <v>1379</v>
      </c>
      <c r="B2592" s="153" t="s">
        <v>2009</v>
      </c>
      <c r="C2592" s="153" t="s">
        <v>177</v>
      </c>
      <c r="D2592" s="153" t="s">
        <v>2010</v>
      </c>
      <c r="E2592" s="275" t="s">
        <v>1482</v>
      </c>
      <c r="F2592" s="275"/>
      <c r="G2592" s="153" t="s">
        <v>185</v>
      </c>
      <c r="H2592" s="154">
        <v>1.0800000000000001E-2</v>
      </c>
      <c r="I2592" s="155">
        <v>76.86</v>
      </c>
      <c r="J2592" s="155">
        <v>0.83</v>
      </c>
    </row>
    <row r="2593" spans="1:10" ht="15" customHeight="1">
      <c r="A2593" s="153" t="s">
        <v>1379</v>
      </c>
      <c r="B2593" s="153" t="s">
        <v>1989</v>
      </c>
      <c r="C2593" s="153" t="s">
        <v>177</v>
      </c>
      <c r="D2593" s="153" t="s">
        <v>1990</v>
      </c>
      <c r="E2593" s="275" t="s">
        <v>1482</v>
      </c>
      <c r="F2593" s="275"/>
      <c r="G2593" s="153" t="s">
        <v>185</v>
      </c>
      <c r="H2593" s="154">
        <v>0.127</v>
      </c>
      <c r="I2593" s="155">
        <v>2.3199999999999998</v>
      </c>
      <c r="J2593" s="155">
        <v>0.28999999999999998</v>
      </c>
    </row>
    <row r="2594" spans="1:10" ht="15" customHeight="1">
      <c r="A2594" s="153" t="s">
        <v>1379</v>
      </c>
      <c r="B2594" s="153" t="s">
        <v>2005</v>
      </c>
      <c r="C2594" s="153" t="s">
        <v>177</v>
      </c>
      <c r="D2594" s="153" t="s">
        <v>2006</v>
      </c>
      <c r="E2594" s="275" t="s">
        <v>1482</v>
      </c>
      <c r="F2594" s="275"/>
      <c r="G2594" s="153" t="s">
        <v>185</v>
      </c>
      <c r="H2594" s="154">
        <v>1.6299999999999999E-2</v>
      </c>
      <c r="I2594" s="155">
        <v>87.08</v>
      </c>
      <c r="J2594" s="155">
        <v>1.41</v>
      </c>
    </row>
    <row r="2595" spans="1:10" ht="15" customHeight="1">
      <c r="A2595" s="153" t="s">
        <v>1379</v>
      </c>
      <c r="B2595" s="153" t="s">
        <v>2128</v>
      </c>
      <c r="C2595" s="153" t="s">
        <v>177</v>
      </c>
      <c r="D2595" s="153" t="s">
        <v>2129</v>
      </c>
      <c r="E2595" s="275" t="s">
        <v>1482</v>
      </c>
      <c r="F2595" s="275"/>
      <c r="G2595" s="153" t="s">
        <v>222</v>
      </c>
      <c r="H2595" s="154">
        <v>1.05</v>
      </c>
      <c r="I2595" s="155">
        <v>12.27</v>
      </c>
      <c r="J2595" s="155">
        <v>12.88</v>
      </c>
    </row>
    <row r="2596" spans="1:10">
      <c r="A2596" s="156"/>
      <c r="B2596" s="156"/>
      <c r="C2596" s="156"/>
      <c r="D2596" s="156"/>
      <c r="E2596" s="156" t="s">
        <v>1399</v>
      </c>
      <c r="F2596" s="157">
        <v>10.5</v>
      </c>
      <c r="G2596" s="156" t="s">
        <v>1400</v>
      </c>
      <c r="H2596" s="157">
        <v>0</v>
      </c>
      <c r="I2596" s="156" t="s">
        <v>1401</v>
      </c>
      <c r="J2596" s="157">
        <v>10.5</v>
      </c>
    </row>
    <row r="2597" spans="1:10" ht="30" customHeight="1">
      <c r="A2597" s="156"/>
      <c r="B2597" s="156"/>
      <c r="C2597" s="156"/>
      <c r="D2597" s="156"/>
      <c r="E2597" s="156" t="s">
        <v>1402</v>
      </c>
      <c r="F2597" s="157">
        <v>7.7</v>
      </c>
      <c r="G2597" s="156"/>
      <c r="H2597" s="276" t="s">
        <v>1403</v>
      </c>
      <c r="I2597" s="276"/>
      <c r="J2597" s="157">
        <v>36.909999999999997</v>
      </c>
    </row>
    <row r="2598" spans="1:10" ht="15.75">
      <c r="A2598" s="144"/>
      <c r="B2598" s="144"/>
      <c r="C2598" s="144"/>
      <c r="D2598" s="144"/>
      <c r="E2598" s="144"/>
      <c r="F2598" s="144"/>
      <c r="G2598" s="144" t="s">
        <v>1404</v>
      </c>
      <c r="H2598" s="158">
        <v>131.63999999999999</v>
      </c>
      <c r="I2598" s="144" t="s">
        <v>1405</v>
      </c>
      <c r="J2598" s="159">
        <v>4858.83</v>
      </c>
    </row>
    <row r="2599" spans="1:10" ht="15.75">
      <c r="A2599" s="147"/>
      <c r="B2599" s="147"/>
      <c r="C2599" s="147"/>
      <c r="D2599" s="147"/>
      <c r="E2599" s="147"/>
      <c r="F2599" s="147"/>
      <c r="G2599" s="147"/>
      <c r="H2599" s="147"/>
      <c r="I2599" s="147"/>
      <c r="J2599" s="147"/>
    </row>
    <row r="2600" spans="1:10" ht="15.75" customHeight="1">
      <c r="A2600" s="144" t="s">
        <v>694</v>
      </c>
      <c r="B2600" s="144" t="s">
        <v>165</v>
      </c>
      <c r="C2600" s="144" t="s">
        <v>1367</v>
      </c>
      <c r="D2600" s="144" t="s">
        <v>1368</v>
      </c>
      <c r="E2600" s="271" t="s">
        <v>1369</v>
      </c>
      <c r="F2600" s="271"/>
      <c r="G2600" s="144" t="s">
        <v>1370</v>
      </c>
      <c r="H2600" s="144" t="s">
        <v>1371</v>
      </c>
      <c r="I2600" s="144" t="s">
        <v>1372</v>
      </c>
      <c r="J2600" s="144" t="s">
        <v>1373</v>
      </c>
    </row>
    <row r="2601" spans="1:10" ht="47.25" customHeight="1">
      <c r="A2601" s="147" t="s">
        <v>1374</v>
      </c>
      <c r="B2601" s="147" t="s">
        <v>693</v>
      </c>
      <c r="C2601" s="147" t="s">
        <v>177</v>
      </c>
      <c r="D2601" s="147" t="s">
        <v>695</v>
      </c>
      <c r="E2601" s="273" t="s">
        <v>1473</v>
      </c>
      <c r="F2601" s="273"/>
      <c r="G2601" s="147" t="s">
        <v>222</v>
      </c>
      <c r="H2601" s="148">
        <v>1</v>
      </c>
      <c r="I2601" s="149">
        <v>18.690000000000001</v>
      </c>
      <c r="J2601" s="149">
        <v>18.690000000000001</v>
      </c>
    </row>
    <row r="2602" spans="1:10" ht="45" customHeight="1">
      <c r="A2602" s="150" t="s">
        <v>1376</v>
      </c>
      <c r="B2602" s="150" t="s">
        <v>1987</v>
      </c>
      <c r="C2602" s="150" t="s">
        <v>177</v>
      </c>
      <c r="D2602" s="150" t="s">
        <v>1988</v>
      </c>
      <c r="E2602" s="274" t="s">
        <v>1375</v>
      </c>
      <c r="F2602" s="274"/>
      <c r="G2602" s="150" t="s">
        <v>180</v>
      </c>
      <c r="H2602" s="151">
        <v>0.3</v>
      </c>
      <c r="I2602" s="152">
        <v>16.45</v>
      </c>
      <c r="J2602" s="152">
        <v>4.93</v>
      </c>
    </row>
    <row r="2603" spans="1:10" ht="45" customHeight="1">
      <c r="A2603" s="150" t="s">
        <v>1376</v>
      </c>
      <c r="B2603" s="150" t="s">
        <v>1922</v>
      </c>
      <c r="C2603" s="150" t="s">
        <v>177</v>
      </c>
      <c r="D2603" s="150" t="s">
        <v>1923</v>
      </c>
      <c r="E2603" s="274" t="s">
        <v>1375</v>
      </c>
      <c r="F2603" s="274"/>
      <c r="G2603" s="150" t="s">
        <v>180</v>
      </c>
      <c r="H2603" s="151">
        <v>0.3</v>
      </c>
      <c r="I2603" s="152">
        <v>19.88</v>
      </c>
      <c r="J2603" s="152">
        <v>5.96</v>
      </c>
    </row>
    <row r="2604" spans="1:10" ht="15" customHeight="1">
      <c r="A2604" s="153" t="s">
        <v>1379</v>
      </c>
      <c r="B2604" s="153" t="s">
        <v>1989</v>
      </c>
      <c r="C2604" s="153" t="s">
        <v>177</v>
      </c>
      <c r="D2604" s="153" t="s">
        <v>1990</v>
      </c>
      <c r="E2604" s="275" t="s">
        <v>1482</v>
      </c>
      <c r="F2604" s="275"/>
      <c r="G2604" s="153" t="s">
        <v>185</v>
      </c>
      <c r="H2604" s="154">
        <v>0.1</v>
      </c>
      <c r="I2604" s="155">
        <v>2.3199999999999998</v>
      </c>
      <c r="J2604" s="155">
        <v>0.23</v>
      </c>
    </row>
    <row r="2605" spans="1:10" ht="15" customHeight="1">
      <c r="A2605" s="153" t="s">
        <v>1379</v>
      </c>
      <c r="B2605" s="153" t="s">
        <v>2130</v>
      </c>
      <c r="C2605" s="153" t="s">
        <v>177</v>
      </c>
      <c r="D2605" s="153" t="s">
        <v>2131</v>
      </c>
      <c r="E2605" s="275" t="s">
        <v>1482</v>
      </c>
      <c r="F2605" s="275"/>
      <c r="G2605" s="153" t="s">
        <v>222</v>
      </c>
      <c r="H2605" s="154">
        <v>1.05</v>
      </c>
      <c r="I2605" s="155">
        <v>7.21</v>
      </c>
      <c r="J2605" s="155">
        <v>7.57</v>
      </c>
    </row>
    <row r="2606" spans="1:10">
      <c r="A2606" s="156"/>
      <c r="B2606" s="156"/>
      <c r="C2606" s="156"/>
      <c r="D2606" s="156"/>
      <c r="E2606" s="156" t="s">
        <v>1399</v>
      </c>
      <c r="F2606" s="157">
        <v>8.2899999999999991</v>
      </c>
      <c r="G2606" s="156" t="s">
        <v>1400</v>
      </c>
      <c r="H2606" s="157">
        <v>0</v>
      </c>
      <c r="I2606" s="156" t="s">
        <v>1401</v>
      </c>
      <c r="J2606" s="157">
        <v>8.2899999999999991</v>
      </c>
    </row>
    <row r="2607" spans="1:10" ht="30" customHeight="1">
      <c r="A2607" s="156"/>
      <c r="B2607" s="156"/>
      <c r="C2607" s="156"/>
      <c r="D2607" s="156"/>
      <c r="E2607" s="156" t="s">
        <v>1402</v>
      </c>
      <c r="F2607" s="157">
        <v>4.92</v>
      </c>
      <c r="G2607" s="156"/>
      <c r="H2607" s="276" t="s">
        <v>1403</v>
      </c>
      <c r="I2607" s="276"/>
      <c r="J2607" s="157">
        <v>23.61</v>
      </c>
    </row>
    <row r="2608" spans="1:10" ht="15.75">
      <c r="A2608" s="144"/>
      <c r="B2608" s="144"/>
      <c r="C2608" s="144"/>
      <c r="D2608" s="144"/>
      <c r="E2608" s="144"/>
      <c r="F2608" s="144"/>
      <c r="G2608" s="144" t="s">
        <v>1404</v>
      </c>
      <c r="H2608" s="158">
        <v>82.16</v>
      </c>
      <c r="I2608" s="144" t="s">
        <v>1405</v>
      </c>
      <c r="J2608" s="159">
        <v>1939.79</v>
      </c>
    </row>
    <row r="2609" spans="1:10" ht="15.75">
      <c r="A2609" s="147"/>
      <c r="B2609" s="147"/>
      <c r="C2609" s="147"/>
      <c r="D2609" s="147"/>
      <c r="E2609" s="147"/>
      <c r="F2609" s="147"/>
      <c r="G2609" s="147"/>
      <c r="H2609" s="147"/>
      <c r="I2609" s="147"/>
      <c r="J2609" s="147"/>
    </row>
    <row r="2610" spans="1:10" ht="15.75" customHeight="1">
      <c r="A2610" s="144" t="s">
        <v>697</v>
      </c>
      <c r="B2610" s="144" t="s">
        <v>165</v>
      </c>
      <c r="C2610" s="144" t="s">
        <v>1367</v>
      </c>
      <c r="D2610" s="144" t="s">
        <v>1368</v>
      </c>
      <c r="E2610" s="271" t="s">
        <v>1369</v>
      </c>
      <c r="F2610" s="271"/>
      <c r="G2610" s="144" t="s">
        <v>1370</v>
      </c>
      <c r="H2610" s="144" t="s">
        <v>1371</v>
      </c>
      <c r="I2610" s="144" t="s">
        <v>1372</v>
      </c>
      <c r="J2610" s="144" t="s">
        <v>1373</v>
      </c>
    </row>
    <row r="2611" spans="1:10" ht="47.25" customHeight="1">
      <c r="A2611" s="147" t="s">
        <v>1374</v>
      </c>
      <c r="B2611" s="147" t="s">
        <v>696</v>
      </c>
      <c r="C2611" s="147" t="s">
        <v>177</v>
      </c>
      <c r="D2611" s="147" t="s">
        <v>698</v>
      </c>
      <c r="E2611" s="273" t="s">
        <v>1473</v>
      </c>
      <c r="F2611" s="273"/>
      <c r="G2611" s="147" t="s">
        <v>185</v>
      </c>
      <c r="H2611" s="148">
        <v>1</v>
      </c>
      <c r="I2611" s="149">
        <v>223.35</v>
      </c>
      <c r="J2611" s="149">
        <v>223.35</v>
      </c>
    </row>
    <row r="2612" spans="1:10" ht="45" customHeight="1">
      <c r="A2612" s="150" t="s">
        <v>1376</v>
      </c>
      <c r="B2612" s="150" t="s">
        <v>1806</v>
      </c>
      <c r="C2612" s="150" t="s">
        <v>177</v>
      </c>
      <c r="D2612" s="150" t="s">
        <v>1807</v>
      </c>
      <c r="E2612" s="274" t="s">
        <v>1438</v>
      </c>
      <c r="F2612" s="274"/>
      <c r="G2612" s="150" t="s">
        <v>211</v>
      </c>
      <c r="H2612" s="151">
        <v>2.23E-2</v>
      </c>
      <c r="I2612" s="152">
        <v>438.86</v>
      </c>
      <c r="J2612" s="152">
        <v>9.7799999999999994</v>
      </c>
    </row>
    <row r="2613" spans="1:10" ht="45" customHeight="1">
      <c r="A2613" s="150" t="s">
        <v>1376</v>
      </c>
      <c r="B2613" s="150" t="s">
        <v>2132</v>
      </c>
      <c r="C2613" s="150" t="s">
        <v>177</v>
      </c>
      <c r="D2613" s="150" t="s">
        <v>2133</v>
      </c>
      <c r="E2613" s="274" t="s">
        <v>1438</v>
      </c>
      <c r="F2613" s="274"/>
      <c r="G2613" s="150" t="s">
        <v>211</v>
      </c>
      <c r="H2613" s="151">
        <v>1.32E-2</v>
      </c>
      <c r="I2613" s="152">
        <v>2948.68</v>
      </c>
      <c r="J2613" s="152">
        <v>38.92</v>
      </c>
    </row>
    <row r="2614" spans="1:10" ht="45" customHeight="1">
      <c r="A2614" s="150" t="s">
        <v>1376</v>
      </c>
      <c r="B2614" s="150" t="s">
        <v>2134</v>
      </c>
      <c r="C2614" s="150" t="s">
        <v>177</v>
      </c>
      <c r="D2614" s="150" t="s">
        <v>2135</v>
      </c>
      <c r="E2614" s="274" t="s">
        <v>1476</v>
      </c>
      <c r="F2614" s="274"/>
      <c r="G2614" s="150" t="s">
        <v>189</v>
      </c>
      <c r="H2614" s="151">
        <v>0.35</v>
      </c>
      <c r="I2614" s="152">
        <v>4.6100000000000003</v>
      </c>
      <c r="J2614" s="152">
        <v>1.61</v>
      </c>
    </row>
    <row r="2615" spans="1:10" ht="45" customHeight="1">
      <c r="A2615" s="150" t="s">
        <v>1376</v>
      </c>
      <c r="B2615" s="150" t="s">
        <v>2136</v>
      </c>
      <c r="C2615" s="150" t="s">
        <v>177</v>
      </c>
      <c r="D2615" s="150" t="s">
        <v>2137</v>
      </c>
      <c r="E2615" s="274" t="s">
        <v>1375</v>
      </c>
      <c r="F2615" s="274"/>
      <c r="G2615" s="150" t="s">
        <v>211</v>
      </c>
      <c r="H2615" s="151">
        <v>1.15E-2</v>
      </c>
      <c r="I2615" s="152">
        <v>447.18</v>
      </c>
      <c r="J2615" s="152">
        <v>5.14</v>
      </c>
    </row>
    <row r="2616" spans="1:10" ht="45" customHeight="1">
      <c r="A2616" s="150" t="s">
        <v>1376</v>
      </c>
      <c r="B2616" s="150" t="s">
        <v>2138</v>
      </c>
      <c r="C2616" s="150" t="s">
        <v>177</v>
      </c>
      <c r="D2616" s="150" t="s">
        <v>2139</v>
      </c>
      <c r="E2616" s="274" t="s">
        <v>1375</v>
      </c>
      <c r="F2616" s="274"/>
      <c r="G2616" s="150" t="s">
        <v>211</v>
      </c>
      <c r="H2616" s="151">
        <v>5.2299999999999999E-2</v>
      </c>
      <c r="I2616" s="152">
        <v>655.8</v>
      </c>
      <c r="J2616" s="152">
        <v>34.29</v>
      </c>
    </row>
    <row r="2617" spans="1:10" ht="45" customHeight="1">
      <c r="A2617" s="150" t="s">
        <v>1376</v>
      </c>
      <c r="B2617" s="150" t="s">
        <v>1628</v>
      </c>
      <c r="C2617" s="150" t="s">
        <v>177</v>
      </c>
      <c r="D2617" s="150" t="s">
        <v>1629</v>
      </c>
      <c r="E2617" s="274" t="s">
        <v>1375</v>
      </c>
      <c r="F2617" s="274"/>
      <c r="G2617" s="150" t="s">
        <v>180</v>
      </c>
      <c r="H2617" s="151">
        <v>2.0625</v>
      </c>
      <c r="I2617" s="152">
        <v>16.02</v>
      </c>
      <c r="J2617" s="152">
        <v>33.04</v>
      </c>
    </row>
    <row r="2618" spans="1:10" ht="45" customHeight="1">
      <c r="A2618" s="150" t="s">
        <v>1376</v>
      </c>
      <c r="B2618" s="150" t="s">
        <v>1705</v>
      </c>
      <c r="C2618" s="150" t="s">
        <v>177</v>
      </c>
      <c r="D2618" s="150" t="s">
        <v>1706</v>
      </c>
      <c r="E2618" s="274" t="s">
        <v>1375</v>
      </c>
      <c r="F2618" s="274"/>
      <c r="G2618" s="150" t="s">
        <v>180</v>
      </c>
      <c r="H2618" s="151">
        <v>2.625</v>
      </c>
      <c r="I2618" s="152">
        <v>19.98</v>
      </c>
      <c r="J2618" s="152">
        <v>52.44</v>
      </c>
    </row>
    <row r="2619" spans="1:10" ht="15" customHeight="1">
      <c r="A2619" s="153" t="s">
        <v>1379</v>
      </c>
      <c r="B2619" s="153" t="s">
        <v>2140</v>
      </c>
      <c r="C2619" s="153" t="s">
        <v>177</v>
      </c>
      <c r="D2619" s="153" t="s">
        <v>2141</v>
      </c>
      <c r="E2619" s="275" t="s">
        <v>1482</v>
      </c>
      <c r="F2619" s="275"/>
      <c r="G2619" s="153" t="s">
        <v>185</v>
      </c>
      <c r="H2619" s="154">
        <v>16.158999999999999</v>
      </c>
      <c r="I2619" s="155">
        <v>2.7</v>
      </c>
      <c r="J2619" s="155">
        <v>43.62</v>
      </c>
    </row>
    <row r="2620" spans="1:10" ht="30" customHeight="1">
      <c r="A2620" s="153" t="s">
        <v>1379</v>
      </c>
      <c r="B2620" s="153" t="s">
        <v>1711</v>
      </c>
      <c r="C2620" s="153" t="s">
        <v>177</v>
      </c>
      <c r="D2620" s="153" t="s">
        <v>1712</v>
      </c>
      <c r="E2620" s="275" t="s">
        <v>1482</v>
      </c>
      <c r="F2620" s="275"/>
      <c r="G2620" s="153" t="s">
        <v>1662</v>
      </c>
      <c r="H2620" s="154">
        <v>2.7000000000000001E-3</v>
      </c>
      <c r="I2620" s="155">
        <v>5.24</v>
      </c>
      <c r="J2620" s="155">
        <v>0.01</v>
      </c>
    </row>
    <row r="2621" spans="1:10" ht="15" customHeight="1">
      <c r="A2621" s="153" t="s">
        <v>1379</v>
      </c>
      <c r="B2621" s="153" t="s">
        <v>2142</v>
      </c>
      <c r="C2621" s="153" t="s">
        <v>177</v>
      </c>
      <c r="D2621" s="153" t="s">
        <v>2143</v>
      </c>
      <c r="E2621" s="275" t="s">
        <v>1482</v>
      </c>
      <c r="F2621" s="275"/>
      <c r="G2621" s="153" t="s">
        <v>232</v>
      </c>
      <c r="H2621" s="154">
        <v>6.1999999999999998E-3</v>
      </c>
      <c r="I2621" s="155">
        <v>26.08</v>
      </c>
      <c r="J2621" s="155">
        <v>0.16</v>
      </c>
    </row>
    <row r="2622" spans="1:10" ht="30" customHeight="1">
      <c r="A2622" s="153" t="s">
        <v>1379</v>
      </c>
      <c r="B2622" s="153" t="s">
        <v>1721</v>
      </c>
      <c r="C2622" s="153" t="s">
        <v>177</v>
      </c>
      <c r="D2622" s="153" t="s">
        <v>1722</v>
      </c>
      <c r="E2622" s="275" t="s">
        <v>1482</v>
      </c>
      <c r="F2622" s="275"/>
      <c r="G2622" s="153" t="s">
        <v>222</v>
      </c>
      <c r="H2622" s="154">
        <v>5.9200000000000003E-2</v>
      </c>
      <c r="I2622" s="155">
        <v>9.0399999999999991</v>
      </c>
      <c r="J2622" s="155">
        <v>0.53</v>
      </c>
    </row>
    <row r="2623" spans="1:10" ht="15" customHeight="1">
      <c r="A2623" s="153" t="s">
        <v>1379</v>
      </c>
      <c r="B2623" s="153" t="s">
        <v>1723</v>
      </c>
      <c r="C2623" s="153" t="s">
        <v>177</v>
      </c>
      <c r="D2623" s="153" t="s">
        <v>1724</v>
      </c>
      <c r="E2623" s="275" t="s">
        <v>1482</v>
      </c>
      <c r="F2623" s="275"/>
      <c r="G2623" s="153" t="s">
        <v>222</v>
      </c>
      <c r="H2623" s="154">
        <v>7.0400000000000004E-2</v>
      </c>
      <c r="I2623" s="155">
        <v>3.16</v>
      </c>
      <c r="J2623" s="155">
        <v>0.22</v>
      </c>
    </row>
    <row r="2624" spans="1:10" ht="30" customHeight="1">
      <c r="A2624" s="153" t="s">
        <v>1379</v>
      </c>
      <c r="B2624" s="153" t="s">
        <v>1491</v>
      </c>
      <c r="C2624" s="153" t="s">
        <v>177</v>
      </c>
      <c r="D2624" s="153" t="s">
        <v>1492</v>
      </c>
      <c r="E2624" s="275" t="s">
        <v>1482</v>
      </c>
      <c r="F2624" s="275"/>
      <c r="G2624" s="153" t="s">
        <v>222</v>
      </c>
      <c r="H2624" s="154">
        <v>0.2208</v>
      </c>
      <c r="I2624" s="155">
        <v>16.29</v>
      </c>
      <c r="J2624" s="155">
        <v>3.59</v>
      </c>
    </row>
    <row r="2625" spans="1:10">
      <c r="A2625" s="156"/>
      <c r="B2625" s="156"/>
      <c r="C2625" s="156"/>
      <c r="D2625" s="156"/>
      <c r="E2625" s="156" t="s">
        <v>1399</v>
      </c>
      <c r="F2625" s="157">
        <v>84.02</v>
      </c>
      <c r="G2625" s="156" t="s">
        <v>1400</v>
      </c>
      <c r="H2625" s="157">
        <v>0</v>
      </c>
      <c r="I2625" s="156" t="s">
        <v>1401</v>
      </c>
      <c r="J2625" s="157">
        <v>84.02</v>
      </c>
    </row>
    <row r="2626" spans="1:10" ht="30" customHeight="1">
      <c r="A2626" s="156"/>
      <c r="B2626" s="156"/>
      <c r="C2626" s="156"/>
      <c r="D2626" s="156"/>
      <c r="E2626" s="156" t="s">
        <v>1402</v>
      </c>
      <c r="F2626" s="157">
        <v>58.89</v>
      </c>
      <c r="G2626" s="156"/>
      <c r="H2626" s="276" t="s">
        <v>1403</v>
      </c>
      <c r="I2626" s="276"/>
      <c r="J2626" s="157">
        <v>282.24</v>
      </c>
    </row>
    <row r="2627" spans="1:10" ht="15.75">
      <c r="A2627" s="144"/>
      <c r="B2627" s="144"/>
      <c r="C2627" s="144"/>
      <c r="D2627" s="144"/>
      <c r="E2627" s="144"/>
      <c r="F2627" s="144"/>
      <c r="G2627" s="144" t="s">
        <v>1404</v>
      </c>
      <c r="H2627" s="158">
        <v>1</v>
      </c>
      <c r="I2627" s="144" t="s">
        <v>1405</v>
      </c>
      <c r="J2627" s="159">
        <v>282.24</v>
      </c>
    </row>
    <row r="2628" spans="1:10" ht="15.75">
      <c r="A2628" s="147"/>
      <c r="B2628" s="147"/>
      <c r="C2628" s="147"/>
      <c r="D2628" s="147"/>
      <c r="E2628" s="147"/>
      <c r="F2628" s="147"/>
      <c r="G2628" s="147"/>
      <c r="H2628" s="147"/>
      <c r="I2628" s="147"/>
      <c r="J2628" s="147"/>
    </row>
    <row r="2629" spans="1:10" ht="15.75" customHeight="1">
      <c r="A2629" s="144" t="s">
        <v>701</v>
      </c>
      <c r="B2629" s="144" t="s">
        <v>165</v>
      </c>
      <c r="C2629" s="144" t="s">
        <v>1367</v>
      </c>
      <c r="D2629" s="144" t="s">
        <v>1368</v>
      </c>
      <c r="E2629" s="271" t="s">
        <v>1369</v>
      </c>
      <c r="F2629" s="271"/>
      <c r="G2629" s="144" t="s">
        <v>1370</v>
      </c>
      <c r="H2629" s="144" t="s">
        <v>1371</v>
      </c>
      <c r="I2629" s="144" t="s">
        <v>1372</v>
      </c>
      <c r="J2629" s="144" t="s">
        <v>1373</v>
      </c>
    </row>
    <row r="2630" spans="1:10" ht="63">
      <c r="A2630" s="147" t="s">
        <v>1374</v>
      </c>
      <c r="B2630" s="147" t="s">
        <v>699</v>
      </c>
      <c r="C2630" s="147" t="s">
        <v>700</v>
      </c>
      <c r="D2630" s="147" t="s">
        <v>702</v>
      </c>
      <c r="E2630" s="273"/>
      <c r="F2630" s="273"/>
      <c r="G2630" s="147" t="s">
        <v>563</v>
      </c>
      <c r="H2630" s="148">
        <v>1</v>
      </c>
      <c r="I2630" s="149">
        <v>438.07</v>
      </c>
      <c r="J2630" s="149">
        <v>438.07</v>
      </c>
    </row>
    <row r="2631" spans="1:10" ht="45">
      <c r="A2631" s="150" t="s">
        <v>1376</v>
      </c>
      <c r="B2631" s="150" t="s">
        <v>2144</v>
      </c>
      <c r="C2631" s="150" t="s">
        <v>700</v>
      </c>
      <c r="D2631" s="150" t="s">
        <v>2145</v>
      </c>
      <c r="E2631" s="274"/>
      <c r="F2631" s="274"/>
      <c r="G2631" s="150" t="s">
        <v>189</v>
      </c>
      <c r="H2631" s="151">
        <v>2.2400000000000002</v>
      </c>
      <c r="I2631" s="152">
        <v>80.67</v>
      </c>
      <c r="J2631" s="152">
        <v>180.7</v>
      </c>
    </row>
    <row r="2632" spans="1:10" ht="45">
      <c r="A2632" s="150" t="s">
        <v>1376</v>
      </c>
      <c r="B2632" s="150" t="s">
        <v>2146</v>
      </c>
      <c r="C2632" s="150" t="s">
        <v>700</v>
      </c>
      <c r="D2632" s="150" t="s">
        <v>2147</v>
      </c>
      <c r="E2632" s="274"/>
      <c r="F2632" s="274"/>
      <c r="G2632" s="150" t="s">
        <v>189</v>
      </c>
      <c r="H2632" s="151">
        <v>0.81</v>
      </c>
      <c r="I2632" s="152">
        <v>18.72</v>
      </c>
      <c r="J2632" s="152">
        <v>15.16</v>
      </c>
    </row>
    <row r="2633" spans="1:10" ht="45">
      <c r="A2633" s="150" t="s">
        <v>1376</v>
      </c>
      <c r="B2633" s="150" t="s">
        <v>2148</v>
      </c>
      <c r="C2633" s="150" t="s">
        <v>700</v>
      </c>
      <c r="D2633" s="150" t="s">
        <v>2149</v>
      </c>
      <c r="E2633" s="274"/>
      <c r="F2633" s="274"/>
      <c r="G2633" s="150" t="s">
        <v>211</v>
      </c>
      <c r="H2633" s="151">
        <v>0.1079</v>
      </c>
      <c r="I2633" s="152">
        <v>394.96</v>
      </c>
      <c r="J2633" s="152">
        <v>42.61</v>
      </c>
    </row>
    <row r="2634" spans="1:10" ht="45">
      <c r="A2634" s="150" t="s">
        <v>1376</v>
      </c>
      <c r="B2634" s="150" t="s">
        <v>2150</v>
      </c>
      <c r="C2634" s="150" t="s">
        <v>700</v>
      </c>
      <c r="D2634" s="150" t="s">
        <v>2151</v>
      </c>
      <c r="E2634" s="274"/>
      <c r="F2634" s="274"/>
      <c r="G2634" s="150" t="s">
        <v>2152</v>
      </c>
      <c r="H2634" s="151">
        <v>1.2809999999999999</v>
      </c>
      <c r="I2634" s="152">
        <v>12.45</v>
      </c>
      <c r="J2634" s="152">
        <v>15.94</v>
      </c>
    </row>
    <row r="2635" spans="1:10" ht="45">
      <c r="A2635" s="150" t="s">
        <v>1376</v>
      </c>
      <c r="B2635" s="150" t="s">
        <v>2153</v>
      </c>
      <c r="C2635" s="150" t="s">
        <v>700</v>
      </c>
      <c r="D2635" s="150" t="s">
        <v>2154</v>
      </c>
      <c r="E2635" s="274"/>
      <c r="F2635" s="274"/>
      <c r="G2635" s="150" t="s">
        <v>211</v>
      </c>
      <c r="H2635" s="151">
        <v>0.76949999999999996</v>
      </c>
      <c r="I2635" s="152">
        <v>55.35</v>
      </c>
      <c r="J2635" s="152">
        <v>42.59</v>
      </c>
    </row>
    <row r="2636" spans="1:10" ht="45">
      <c r="A2636" s="150" t="s">
        <v>1376</v>
      </c>
      <c r="B2636" s="150" t="s">
        <v>2155</v>
      </c>
      <c r="C2636" s="150" t="s">
        <v>700</v>
      </c>
      <c r="D2636" s="150" t="s">
        <v>2156</v>
      </c>
      <c r="E2636" s="274"/>
      <c r="F2636" s="274"/>
      <c r="G2636" s="150" t="s">
        <v>189</v>
      </c>
      <c r="H2636" s="151">
        <v>0.192</v>
      </c>
      <c r="I2636" s="152">
        <v>53.61</v>
      </c>
      <c r="J2636" s="152">
        <v>10.29</v>
      </c>
    </row>
    <row r="2637" spans="1:10" ht="45">
      <c r="A2637" s="150" t="s">
        <v>1376</v>
      </c>
      <c r="B2637" s="150" t="s">
        <v>2157</v>
      </c>
      <c r="C2637" s="150" t="s">
        <v>700</v>
      </c>
      <c r="D2637" s="150" t="s">
        <v>2158</v>
      </c>
      <c r="E2637" s="274"/>
      <c r="F2637" s="274"/>
      <c r="G2637" s="150" t="s">
        <v>211</v>
      </c>
      <c r="H2637" s="151">
        <v>0.1615</v>
      </c>
      <c r="I2637" s="152">
        <v>55.35</v>
      </c>
      <c r="J2637" s="152">
        <v>8.93</v>
      </c>
    </row>
    <row r="2638" spans="1:10" ht="45">
      <c r="A2638" s="150" t="s">
        <v>1376</v>
      </c>
      <c r="B2638" s="150" t="s">
        <v>2159</v>
      </c>
      <c r="C2638" s="150" t="s">
        <v>700</v>
      </c>
      <c r="D2638" s="150" t="s">
        <v>2160</v>
      </c>
      <c r="E2638" s="274"/>
      <c r="F2638" s="274"/>
      <c r="G2638" s="150" t="s">
        <v>189</v>
      </c>
      <c r="H2638" s="151">
        <v>2.2799999999999998</v>
      </c>
      <c r="I2638" s="152">
        <v>40.89</v>
      </c>
      <c r="J2638" s="152">
        <v>93.22</v>
      </c>
    </row>
    <row r="2639" spans="1:10" ht="45">
      <c r="A2639" s="150" t="s">
        <v>1376</v>
      </c>
      <c r="B2639" s="150" t="s">
        <v>2161</v>
      </c>
      <c r="C2639" s="150" t="s">
        <v>700</v>
      </c>
      <c r="D2639" s="150" t="s">
        <v>2162</v>
      </c>
      <c r="E2639" s="274"/>
      <c r="F2639" s="274"/>
      <c r="G2639" s="150" t="s">
        <v>211</v>
      </c>
      <c r="H2639" s="151">
        <v>0.60799999999999998</v>
      </c>
      <c r="I2639" s="152">
        <v>31.32</v>
      </c>
      <c r="J2639" s="152">
        <v>19.04</v>
      </c>
    </row>
    <row r="2640" spans="1:10" ht="45">
      <c r="A2640" s="150" t="s">
        <v>1376</v>
      </c>
      <c r="B2640" s="150" t="s">
        <v>2163</v>
      </c>
      <c r="C2640" s="150" t="s">
        <v>700</v>
      </c>
      <c r="D2640" s="150" t="s">
        <v>2164</v>
      </c>
      <c r="E2640" s="274"/>
      <c r="F2640" s="274"/>
      <c r="G2640" s="150" t="s">
        <v>211</v>
      </c>
      <c r="H2640" s="151">
        <v>0.1079</v>
      </c>
      <c r="I2640" s="152">
        <v>88.91</v>
      </c>
      <c r="J2640" s="152">
        <v>9.59</v>
      </c>
    </row>
    <row r="2641" spans="1:10">
      <c r="A2641" s="156"/>
      <c r="B2641" s="156"/>
      <c r="C2641" s="156"/>
      <c r="D2641" s="156"/>
      <c r="E2641" s="156" t="s">
        <v>1399</v>
      </c>
      <c r="F2641" s="157">
        <v>162.81</v>
      </c>
      <c r="G2641" s="156" t="s">
        <v>1400</v>
      </c>
      <c r="H2641" s="157">
        <v>0</v>
      </c>
      <c r="I2641" s="156" t="s">
        <v>1401</v>
      </c>
      <c r="J2641" s="157">
        <v>162.81</v>
      </c>
    </row>
    <row r="2642" spans="1:10" ht="30" customHeight="1">
      <c r="A2642" s="156"/>
      <c r="B2642" s="156"/>
      <c r="C2642" s="156"/>
      <c r="D2642" s="156"/>
      <c r="E2642" s="156" t="s">
        <v>1402</v>
      </c>
      <c r="F2642" s="157">
        <v>115.51</v>
      </c>
      <c r="G2642" s="156"/>
      <c r="H2642" s="276" t="s">
        <v>1403</v>
      </c>
      <c r="I2642" s="276"/>
      <c r="J2642" s="157">
        <v>553.58000000000004</v>
      </c>
    </row>
    <row r="2643" spans="1:10" ht="15.75">
      <c r="A2643" s="144"/>
      <c r="B2643" s="144"/>
      <c r="C2643" s="144"/>
      <c r="D2643" s="144"/>
      <c r="E2643" s="144"/>
      <c r="F2643" s="144"/>
      <c r="G2643" s="144" t="s">
        <v>1404</v>
      </c>
      <c r="H2643" s="158">
        <v>18</v>
      </c>
      <c r="I2643" s="144" t="s">
        <v>1405</v>
      </c>
      <c r="J2643" s="159">
        <v>9964.44</v>
      </c>
    </row>
    <row r="2644" spans="1:10" ht="15.75">
      <c r="A2644" s="147"/>
      <c r="B2644" s="147"/>
      <c r="C2644" s="147"/>
      <c r="D2644" s="147"/>
      <c r="E2644" s="147"/>
      <c r="F2644" s="147"/>
      <c r="G2644" s="147"/>
      <c r="H2644" s="147"/>
      <c r="I2644" s="147"/>
      <c r="J2644" s="147"/>
    </row>
    <row r="2645" spans="1:10" ht="15.75" customHeight="1">
      <c r="A2645" s="144" t="s">
        <v>704</v>
      </c>
      <c r="B2645" s="144" t="s">
        <v>165</v>
      </c>
      <c r="C2645" s="144" t="s">
        <v>1367</v>
      </c>
      <c r="D2645" s="144" t="s">
        <v>1368</v>
      </c>
      <c r="E2645" s="271" t="s">
        <v>1369</v>
      </c>
      <c r="F2645" s="271"/>
      <c r="G2645" s="144" t="s">
        <v>1370</v>
      </c>
      <c r="H2645" s="144" t="s">
        <v>1371</v>
      </c>
      <c r="I2645" s="144" t="s">
        <v>1372</v>
      </c>
      <c r="J2645" s="144" t="s">
        <v>1373</v>
      </c>
    </row>
    <row r="2646" spans="1:10" ht="47.25" customHeight="1">
      <c r="A2646" s="147" t="s">
        <v>1374</v>
      </c>
      <c r="B2646" s="147" t="s">
        <v>703</v>
      </c>
      <c r="C2646" s="147" t="s">
        <v>177</v>
      </c>
      <c r="D2646" s="147" t="s">
        <v>705</v>
      </c>
      <c r="E2646" s="273" t="s">
        <v>1473</v>
      </c>
      <c r="F2646" s="273"/>
      <c r="G2646" s="147" t="s">
        <v>185</v>
      </c>
      <c r="H2646" s="148">
        <v>1</v>
      </c>
      <c r="I2646" s="149">
        <v>86.43</v>
      </c>
      <c r="J2646" s="149">
        <v>86.43</v>
      </c>
    </row>
    <row r="2647" spans="1:10" ht="45" customHeight="1">
      <c r="A2647" s="150" t="s">
        <v>1376</v>
      </c>
      <c r="B2647" s="150" t="s">
        <v>1987</v>
      </c>
      <c r="C2647" s="150" t="s">
        <v>177</v>
      </c>
      <c r="D2647" s="150" t="s">
        <v>1988</v>
      </c>
      <c r="E2647" s="274" t="s">
        <v>1375</v>
      </c>
      <c r="F2647" s="274"/>
      <c r="G2647" s="150" t="s">
        <v>180</v>
      </c>
      <c r="H2647" s="151">
        <v>0.38</v>
      </c>
      <c r="I2647" s="152">
        <v>16.45</v>
      </c>
      <c r="J2647" s="152">
        <v>6.25</v>
      </c>
    </row>
    <row r="2648" spans="1:10" ht="45" customHeight="1">
      <c r="A2648" s="150" t="s">
        <v>1376</v>
      </c>
      <c r="B2648" s="150" t="s">
        <v>1922</v>
      </c>
      <c r="C2648" s="150" t="s">
        <v>177</v>
      </c>
      <c r="D2648" s="150" t="s">
        <v>1923</v>
      </c>
      <c r="E2648" s="274" t="s">
        <v>1375</v>
      </c>
      <c r="F2648" s="274"/>
      <c r="G2648" s="150" t="s">
        <v>180</v>
      </c>
      <c r="H2648" s="151">
        <v>0.38</v>
      </c>
      <c r="I2648" s="152">
        <v>19.88</v>
      </c>
      <c r="J2648" s="152">
        <v>7.55</v>
      </c>
    </row>
    <row r="2649" spans="1:10" ht="15" customHeight="1">
      <c r="A2649" s="153" t="s">
        <v>1379</v>
      </c>
      <c r="B2649" s="153" t="s">
        <v>2009</v>
      </c>
      <c r="C2649" s="153" t="s">
        <v>177</v>
      </c>
      <c r="D2649" s="153" t="s">
        <v>2010</v>
      </c>
      <c r="E2649" s="275" t="s">
        <v>1482</v>
      </c>
      <c r="F2649" s="275"/>
      <c r="G2649" s="153" t="s">
        <v>185</v>
      </c>
      <c r="H2649" s="154">
        <v>1.4800000000000001E-2</v>
      </c>
      <c r="I2649" s="155">
        <v>76.86</v>
      </c>
      <c r="J2649" s="155">
        <v>1.1299999999999999</v>
      </c>
    </row>
    <row r="2650" spans="1:10" ht="15" customHeight="1">
      <c r="A2650" s="153" t="s">
        <v>1379</v>
      </c>
      <c r="B2650" s="153" t="s">
        <v>2165</v>
      </c>
      <c r="C2650" s="153" t="s">
        <v>177</v>
      </c>
      <c r="D2650" s="153" t="s">
        <v>2166</v>
      </c>
      <c r="E2650" s="275" t="s">
        <v>1482</v>
      </c>
      <c r="F2650" s="275"/>
      <c r="G2650" s="153" t="s">
        <v>185</v>
      </c>
      <c r="H2650" s="154">
        <v>1</v>
      </c>
      <c r="I2650" s="155">
        <v>3.4</v>
      </c>
      <c r="J2650" s="155">
        <v>3.4</v>
      </c>
    </row>
    <row r="2651" spans="1:10" ht="15" customHeight="1">
      <c r="A2651" s="153" t="s">
        <v>1379</v>
      </c>
      <c r="B2651" s="153" t="s">
        <v>2167</v>
      </c>
      <c r="C2651" s="153" t="s">
        <v>177</v>
      </c>
      <c r="D2651" s="153" t="s">
        <v>2168</v>
      </c>
      <c r="E2651" s="275" t="s">
        <v>1482</v>
      </c>
      <c r="F2651" s="275"/>
      <c r="G2651" s="153" t="s">
        <v>185</v>
      </c>
      <c r="H2651" s="154">
        <v>1</v>
      </c>
      <c r="I2651" s="155">
        <v>65.069999999999993</v>
      </c>
      <c r="J2651" s="155">
        <v>65.069999999999993</v>
      </c>
    </row>
    <row r="2652" spans="1:10" ht="15" customHeight="1">
      <c r="A2652" s="153" t="s">
        <v>1379</v>
      </c>
      <c r="B2652" s="153" t="s">
        <v>1989</v>
      </c>
      <c r="C2652" s="153" t="s">
        <v>177</v>
      </c>
      <c r="D2652" s="153" t="s">
        <v>1990</v>
      </c>
      <c r="E2652" s="275" t="s">
        <v>1482</v>
      </c>
      <c r="F2652" s="275"/>
      <c r="G2652" s="153" t="s">
        <v>185</v>
      </c>
      <c r="H2652" s="154">
        <v>5.7000000000000002E-2</v>
      </c>
      <c r="I2652" s="155">
        <v>2.3199999999999998</v>
      </c>
      <c r="J2652" s="155">
        <v>0.13</v>
      </c>
    </row>
    <row r="2653" spans="1:10" ht="30" customHeight="1">
      <c r="A2653" s="153" t="s">
        <v>1379</v>
      </c>
      <c r="B2653" s="153" t="s">
        <v>2043</v>
      </c>
      <c r="C2653" s="153" t="s">
        <v>177</v>
      </c>
      <c r="D2653" s="153" t="s">
        <v>2044</v>
      </c>
      <c r="E2653" s="275" t="s">
        <v>1482</v>
      </c>
      <c r="F2653" s="275"/>
      <c r="G2653" s="153" t="s">
        <v>185</v>
      </c>
      <c r="H2653" s="154">
        <v>0.03</v>
      </c>
      <c r="I2653" s="155">
        <v>31.72</v>
      </c>
      <c r="J2653" s="155">
        <v>0.95</v>
      </c>
    </row>
    <row r="2654" spans="1:10" ht="15" customHeight="1">
      <c r="A2654" s="153" t="s">
        <v>1379</v>
      </c>
      <c r="B2654" s="153" t="s">
        <v>2005</v>
      </c>
      <c r="C2654" s="153" t="s">
        <v>177</v>
      </c>
      <c r="D2654" s="153" t="s">
        <v>2006</v>
      </c>
      <c r="E2654" s="275" t="s">
        <v>1482</v>
      </c>
      <c r="F2654" s="275"/>
      <c r="G2654" s="153" t="s">
        <v>185</v>
      </c>
      <c r="H2654" s="154">
        <v>2.2499999999999999E-2</v>
      </c>
      <c r="I2654" s="155">
        <v>87.08</v>
      </c>
      <c r="J2654" s="155">
        <v>1.95</v>
      </c>
    </row>
    <row r="2655" spans="1:10">
      <c r="A2655" s="156"/>
      <c r="B2655" s="156"/>
      <c r="C2655" s="156"/>
      <c r="D2655" s="156"/>
      <c r="E2655" s="156" t="s">
        <v>1399</v>
      </c>
      <c r="F2655" s="157">
        <v>10.5</v>
      </c>
      <c r="G2655" s="156" t="s">
        <v>1400</v>
      </c>
      <c r="H2655" s="157">
        <v>0</v>
      </c>
      <c r="I2655" s="156" t="s">
        <v>1401</v>
      </c>
      <c r="J2655" s="157">
        <v>10.5</v>
      </c>
    </row>
    <row r="2656" spans="1:10" ht="30" customHeight="1">
      <c r="A2656" s="156"/>
      <c r="B2656" s="156"/>
      <c r="C2656" s="156"/>
      <c r="D2656" s="156"/>
      <c r="E2656" s="156" t="s">
        <v>1402</v>
      </c>
      <c r="F2656" s="157">
        <v>22.79</v>
      </c>
      <c r="G2656" s="156"/>
      <c r="H2656" s="276" t="s">
        <v>1403</v>
      </c>
      <c r="I2656" s="276"/>
      <c r="J2656" s="157">
        <v>109.22</v>
      </c>
    </row>
    <row r="2657" spans="1:10" ht="15.75">
      <c r="A2657" s="144"/>
      <c r="B2657" s="144"/>
      <c r="C2657" s="144"/>
      <c r="D2657" s="144"/>
      <c r="E2657" s="144"/>
      <c r="F2657" s="144"/>
      <c r="G2657" s="144" t="s">
        <v>1404</v>
      </c>
      <c r="H2657" s="158">
        <v>9</v>
      </c>
      <c r="I2657" s="144" t="s">
        <v>1405</v>
      </c>
      <c r="J2657" s="159">
        <v>982.98</v>
      </c>
    </row>
    <row r="2658" spans="1:10" ht="15.75">
      <c r="A2658" s="147"/>
      <c r="B2658" s="147"/>
      <c r="C2658" s="147"/>
      <c r="D2658" s="147"/>
      <c r="E2658" s="147"/>
      <c r="F2658" s="147"/>
      <c r="G2658" s="147"/>
      <c r="H2658" s="147"/>
      <c r="I2658" s="147"/>
      <c r="J2658" s="147"/>
    </row>
    <row r="2659" spans="1:10" ht="15.75" customHeight="1">
      <c r="A2659" s="144" t="s">
        <v>707</v>
      </c>
      <c r="B2659" s="144" t="s">
        <v>165</v>
      </c>
      <c r="C2659" s="144" t="s">
        <v>1367</v>
      </c>
      <c r="D2659" s="144" t="s">
        <v>1368</v>
      </c>
      <c r="E2659" s="271" t="s">
        <v>1369</v>
      </c>
      <c r="F2659" s="271"/>
      <c r="G2659" s="144" t="s">
        <v>1370</v>
      </c>
      <c r="H2659" s="144" t="s">
        <v>1371</v>
      </c>
      <c r="I2659" s="144" t="s">
        <v>1372</v>
      </c>
      <c r="J2659" s="144" t="s">
        <v>1373</v>
      </c>
    </row>
    <row r="2660" spans="1:10" ht="31.5">
      <c r="A2660" s="147" t="s">
        <v>1374</v>
      </c>
      <c r="B2660" s="147" t="s">
        <v>706</v>
      </c>
      <c r="C2660" s="147" t="s">
        <v>639</v>
      </c>
      <c r="D2660" s="147" t="s">
        <v>708</v>
      </c>
      <c r="E2660" s="273">
        <v>53</v>
      </c>
      <c r="F2660" s="273"/>
      <c r="G2660" s="147" t="s">
        <v>185</v>
      </c>
      <c r="H2660" s="148">
        <v>1</v>
      </c>
      <c r="I2660" s="149">
        <v>75.849999999999994</v>
      </c>
      <c r="J2660" s="149">
        <v>75.849999999999994</v>
      </c>
    </row>
    <row r="2661" spans="1:10" ht="45" customHeight="1">
      <c r="A2661" s="150" t="s">
        <v>1376</v>
      </c>
      <c r="B2661" s="150" t="s">
        <v>1987</v>
      </c>
      <c r="C2661" s="150" t="s">
        <v>177</v>
      </c>
      <c r="D2661" s="150" t="s">
        <v>1988</v>
      </c>
      <c r="E2661" s="274" t="s">
        <v>1375</v>
      </c>
      <c r="F2661" s="274"/>
      <c r="G2661" s="150" t="s">
        <v>180</v>
      </c>
      <c r="H2661" s="151">
        <v>0.71199999999999997</v>
      </c>
      <c r="I2661" s="152">
        <v>16.45</v>
      </c>
      <c r="J2661" s="152">
        <v>11.71</v>
      </c>
    </row>
    <row r="2662" spans="1:10" ht="45" customHeight="1">
      <c r="A2662" s="150" t="s">
        <v>1376</v>
      </c>
      <c r="B2662" s="150" t="s">
        <v>1922</v>
      </c>
      <c r="C2662" s="150" t="s">
        <v>177</v>
      </c>
      <c r="D2662" s="150" t="s">
        <v>1923</v>
      </c>
      <c r="E2662" s="274" t="s">
        <v>1375</v>
      </c>
      <c r="F2662" s="274"/>
      <c r="G2662" s="150" t="s">
        <v>180</v>
      </c>
      <c r="H2662" s="151">
        <v>0.71199999999999997</v>
      </c>
      <c r="I2662" s="152">
        <v>19.88</v>
      </c>
      <c r="J2662" s="152">
        <v>14.15</v>
      </c>
    </row>
    <row r="2663" spans="1:10" ht="15" customHeight="1">
      <c r="A2663" s="153" t="s">
        <v>1379</v>
      </c>
      <c r="B2663" s="153" t="s">
        <v>2091</v>
      </c>
      <c r="C2663" s="153" t="s">
        <v>639</v>
      </c>
      <c r="D2663" s="153" t="s">
        <v>2092</v>
      </c>
      <c r="E2663" s="275" t="s">
        <v>1482</v>
      </c>
      <c r="F2663" s="275"/>
      <c r="G2663" s="153" t="s">
        <v>185</v>
      </c>
      <c r="H2663" s="154">
        <v>1E-3</v>
      </c>
      <c r="I2663" s="155">
        <v>0.19</v>
      </c>
      <c r="J2663" s="155">
        <v>0</v>
      </c>
    </row>
    <row r="2664" spans="1:10" ht="30" customHeight="1">
      <c r="A2664" s="153" t="s">
        <v>1379</v>
      </c>
      <c r="B2664" s="153" t="s">
        <v>2169</v>
      </c>
      <c r="C2664" s="153" t="s">
        <v>639</v>
      </c>
      <c r="D2664" s="153" t="s">
        <v>2170</v>
      </c>
      <c r="E2664" s="275" t="s">
        <v>1482</v>
      </c>
      <c r="F2664" s="275"/>
      <c r="G2664" s="153" t="s">
        <v>185</v>
      </c>
      <c r="H2664" s="154">
        <v>1</v>
      </c>
      <c r="I2664" s="155">
        <v>49.99</v>
      </c>
      <c r="J2664" s="155">
        <v>49.99</v>
      </c>
    </row>
    <row r="2665" spans="1:10" ht="15" customHeight="1">
      <c r="A2665" s="153" t="s">
        <v>1379</v>
      </c>
      <c r="B2665" s="153" t="s">
        <v>2171</v>
      </c>
      <c r="C2665" s="153" t="s">
        <v>639</v>
      </c>
      <c r="D2665" s="153" t="s">
        <v>2172</v>
      </c>
      <c r="E2665" s="275" t="s">
        <v>1482</v>
      </c>
      <c r="F2665" s="275"/>
      <c r="G2665" s="153" t="s">
        <v>185</v>
      </c>
      <c r="H2665" s="154">
        <v>8.0000000000000002E-3</v>
      </c>
      <c r="I2665" s="155">
        <v>0.23</v>
      </c>
      <c r="J2665" s="155">
        <v>0</v>
      </c>
    </row>
    <row r="2666" spans="1:10">
      <c r="A2666" s="156"/>
      <c r="B2666" s="156"/>
      <c r="C2666" s="156"/>
      <c r="D2666" s="156"/>
      <c r="E2666" s="156" t="s">
        <v>1399</v>
      </c>
      <c r="F2666" s="157">
        <v>19.690000000000001</v>
      </c>
      <c r="G2666" s="156" t="s">
        <v>1400</v>
      </c>
      <c r="H2666" s="157">
        <v>0</v>
      </c>
      <c r="I2666" s="156" t="s">
        <v>1401</v>
      </c>
      <c r="J2666" s="157">
        <v>19.690000000000001</v>
      </c>
    </row>
    <row r="2667" spans="1:10" ht="30" customHeight="1">
      <c r="A2667" s="156"/>
      <c r="B2667" s="156"/>
      <c r="C2667" s="156"/>
      <c r="D2667" s="156"/>
      <c r="E2667" s="156" t="s">
        <v>1402</v>
      </c>
      <c r="F2667" s="157">
        <v>20</v>
      </c>
      <c r="G2667" s="156"/>
      <c r="H2667" s="276" t="s">
        <v>1403</v>
      </c>
      <c r="I2667" s="276"/>
      <c r="J2667" s="157">
        <v>95.85</v>
      </c>
    </row>
    <row r="2668" spans="1:10" ht="15.75">
      <c r="A2668" s="144"/>
      <c r="B2668" s="144"/>
      <c r="C2668" s="144"/>
      <c r="D2668" s="144"/>
      <c r="E2668" s="144"/>
      <c r="F2668" s="144"/>
      <c r="G2668" s="144" t="s">
        <v>1404</v>
      </c>
      <c r="H2668" s="158">
        <v>17</v>
      </c>
      <c r="I2668" s="144" t="s">
        <v>1405</v>
      </c>
      <c r="J2668" s="159">
        <v>1629.45</v>
      </c>
    </row>
    <row r="2669" spans="1:10" ht="15.75">
      <c r="A2669" s="147"/>
      <c r="B2669" s="147"/>
      <c r="C2669" s="147"/>
      <c r="D2669" s="147"/>
      <c r="E2669" s="147"/>
      <c r="F2669" s="147"/>
      <c r="G2669" s="147"/>
      <c r="H2669" s="147"/>
      <c r="I2669" s="147"/>
      <c r="J2669" s="147"/>
    </row>
    <row r="2670" spans="1:10" ht="15.75" customHeight="1">
      <c r="A2670" s="144" t="s">
        <v>710</v>
      </c>
      <c r="B2670" s="144" t="s">
        <v>165</v>
      </c>
      <c r="C2670" s="144" t="s">
        <v>1367</v>
      </c>
      <c r="D2670" s="144" t="s">
        <v>1368</v>
      </c>
      <c r="E2670" s="271" t="s">
        <v>1369</v>
      </c>
      <c r="F2670" s="271"/>
      <c r="G2670" s="144" t="s">
        <v>1370</v>
      </c>
      <c r="H2670" s="144" t="s">
        <v>1371</v>
      </c>
      <c r="I2670" s="144" t="s">
        <v>1372</v>
      </c>
      <c r="J2670" s="144" t="s">
        <v>1373</v>
      </c>
    </row>
    <row r="2671" spans="1:10" ht="31.5" customHeight="1">
      <c r="A2671" s="147" t="s">
        <v>1374</v>
      </c>
      <c r="B2671" s="147" t="s">
        <v>709</v>
      </c>
      <c r="C2671" s="147" t="s">
        <v>470</v>
      </c>
      <c r="D2671" s="147" t="s">
        <v>711</v>
      </c>
      <c r="E2671" s="273" t="s">
        <v>2173</v>
      </c>
      <c r="F2671" s="273"/>
      <c r="G2671" s="147" t="s">
        <v>563</v>
      </c>
      <c r="H2671" s="148">
        <v>1</v>
      </c>
      <c r="I2671" s="149">
        <v>77.8</v>
      </c>
      <c r="J2671" s="149">
        <v>77.8</v>
      </c>
    </row>
    <row r="2672" spans="1:10" ht="45" customHeight="1">
      <c r="A2672" s="150" t="s">
        <v>1376</v>
      </c>
      <c r="B2672" s="150" t="s">
        <v>1890</v>
      </c>
      <c r="C2672" s="150" t="s">
        <v>470</v>
      </c>
      <c r="D2672" s="150" t="s">
        <v>1891</v>
      </c>
      <c r="E2672" s="274" t="s">
        <v>1892</v>
      </c>
      <c r="F2672" s="274"/>
      <c r="G2672" s="150" t="s">
        <v>1893</v>
      </c>
      <c r="H2672" s="151">
        <v>0.23</v>
      </c>
      <c r="I2672" s="152">
        <v>3.69</v>
      </c>
      <c r="J2672" s="152">
        <v>0.84</v>
      </c>
    </row>
    <row r="2673" spans="1:10" ht="45" customHeight="1">
      <c r="A2673" s="150" t="s">
        <v>1376</v>
      </c>
      <c r="B2673" s="150" t="s">
        <v>2024</v>
      </c>
      <c r="C2673" s="150" t="s">
        <v>470</v>
      </c>
      <c r="D2673" s="150" t="s">
        <v>2025</v>
      </c>
      <c r="E2673" s="274" t="s">
        <v>1892</v>
      </c>
      <c r="F2673" s="274"/>
      <c r="G2673" s="150" t="s">
        <v>1893</v>
      </c>
      <c r="H2673" s="151">
        <v>0.23</v>
      </c>
      <c r="I2673" s="152">
        <v>3.61</v>
      </c>
      <c r="J2673" s="152">
        <v>0.83</v>
      </c>
    </row>
    <row r="2674" spans="1:10" ht="15" customHeight="1">
      <c r="A2674" s="153" t="s">
        <v>1379</v>
      </c>
      <c r="B2674" s="153" t="s">
        <v>2026</v>
      </c>
      <c r="C2674" s="153" t="s">
        <v>470</v>
      </c>
      <c r="D2674" s="153" t="s">
        <v>2027</v>
      </c>
      <c r="E2674" s="275" t="s">
        <v>1482</v>
      </c>
      <c r="F2674" s="275"/>
      <c r="G2674" s="153" t="s">
        <v>2028</v>
      </c>
      <c r="H2674" s="154">
        <v>0.05</v>
      </c>
      <c r="I2674" s="155">
        <v>71.41</v>
      </c>
      <c r="J2674" s="155">
        <v>3.57</v>
      </c>
    </row>
    <row r="2675" spans="1:10" ht="15" customHeight="1">
      <c r="A2675" s="153" t="s">
        <v>1379</v>
      </c>
      <c r="B2675" s="153" t="s">
        <v>2029</v>
      </c>
      <c r="C2675" s="153" t="s">
        <v>470</v>
      </c>
      <c r="D2675" s="153" t="s">
        <v>2030</v>
      </c>
      <c r="E2675" s="275" t="s">
        <v>1482</v>
      </c>
      <c r="F2675" s="275"/>
      <c r="G2675" s="153" t="s">
        <v>1745</v>
      </c>
      <c r="H2675" s="154">
        <v>0.08</v>
      </c>
      <c r="I2675" s="155">
        <v>68.78</v>
      </c>
      <c r="J2675" s="155">
        <v>5.5</v>
      </c>
    </row>
    <row r="2676" spans="1:10" ht="15" customHeight="1">
      <c r="A2676" s="153" t="s">
        <v>1379</v>
      </c>
      <c r="B2676" s="153" t="s">
        <v>2174</v>
      </c>
      <c r="C2676" s="153" t="s">
        <v>177</v>
      </c>
      <c r="D2676" s="153" t="s">
        <v>2175</v>
      </c>
      <c r="E2676" s="275" t="s">
        <v>1482</v>
      </c>
      <c r="F2676" s="275"/>
      <c r="G2676" s="153" t="s">
        <v>185</v>
      </c>
      <c r="H2676" s="154">
        <v>1</v>
      </c>
      <c r="I2676" s="155">
        <v>61</v>
      </c>
      <c r="J2676" s="155">
        <v>61</v>
      </c>
    </row>
    <row r="2677" spans="1:10" ht="15" customHeight="1">
      <c r="A2677" s="153" t="s">
        <v>1379</v>
      </c>
      <c r="B2677" s="153" t="s">
        <v>2033</v>
      </c>
      <c r="C2677" s="153" t="s">
        <v>177</v>
      </c>
      <c r="D2677" s="153" t="s">
        <v>2034</v>
      </c>
      <c r="E2677" s="275" t="s">
        <v>1398</v>
      </c>
      <c r="F2677" s="275"/>
      <c r="G2677" s="153" t="s">
        <v>180</v>
      </c>
      <c r="H2677" s="154">
        <v>0.23</v>
      </c>
      <c r="I2677" s="155">
        <v>15.33</v>
      </c>
      <c r="J2677" s="155">
        <v>3.52</v>
      </c>
    </row>
    <row r="2678" spans="1:10" ht="15" customHeight="1">
      <c r="A2678" s="153" t="s">
        <v>1379</v>
      </c>
      <c r="B2678" s="153" t="s">
        <v>1900</v>
      </c>
      <c r="C2678" s="153" t="s">
        <v>177</v>
      </c>
      <c r="D2678" s="153" t="s">
        <v>1901</v>
      </c>
      <c r="E2678" s="275" t="s">
        <v>1398</v>
      </c>
      <c r="F2678" s="275"/>
      <c r="G2678" s="153" t="s">
        <v>180</v>
      </c>
      <c r="H2678" s="154">
        <v>0.23</v>
      </c>
      <c r="I2678" s="155">
        <v>11.05</v>
      </c>
      <c r="J2678" s="155">
        <v>2.54</v>
      </c>
    </row>
    <row r="2679" spans="1:10">
      <c r="A2679" s="156"/>
      <c r="B2679" s="156"/>
      <c r="C2679" s="156"/>
      <c r="D2679" s="156"/>
      <c r="E2679" s="156" t="s">
        <v>1399</v>
      </c>
      <c r="F2679" s="157">
        <v>6.06</v>
      </c>
      <c r="G2679" s="156" t="s">
        <v>1400</v>
      </c>
      <c r="H2679" s="157">
        <v>0</v>
      </c>
      <c r="I2679" s="156" t="s">
        <v>1401</v>
      </c>
      <c r="J2679" s="157">
        <v>6.06</v>
      </c>
    </row>
    <row r="2680" spans="1:10" ht="30" customHeight="1">
      <c r="A2680" s="156"/>
      <c r="B2680" s="156"/>
      <c r="C2680" s="156"/>
      <c r="D2680" s="156"/>
      <c r="E2680" s="156" t="s">
        <v>1402</v>
      </c>
      <c r="F2680" s="157">
        <v>20.51</v>
      </c>
      <c r="G2680" s="156"/>
      <c r="H2680" s="276" t="s">
        <v>1403</v>
      </c>
      <c r="I2680" s="276"/>
      <c r="J2680" s="157">
        <v>98.31</v>
      </c>
    </row>
    <row r="2681" spans="1:10" ht="15.75">
      <c r="A2681" s="144"/>
      <c r="B2681" s="144"/>
      <c r="C2681" s="144"/>
      <c r="D2681" s="144"/>
      <c r="E2681" s="144"/>
      <c r="F2681" s="144"/>
      <c r="G2681" s="144" t="s">
        <v>1404</v>
      </c>
      <c r="H2681" s="158">
        <v>4</v>
      </c>
      <c r="I2681" s="144" t="s">
        <v>1405</v>
      </c>
      <c r="J2681" s="159">
        <v>393.24</v>
      </c>
    </row>
    <row r="2682" spans="1:10" ht="15.75">
      <c r="A2682" s="147"/>
      <c r="B2682" s="147"/>
      <c r="C2682" s="147"/>
      <c r="D2682" s="147"/>
      <c r="E2682" s="147"/>
      <c r="F2682" s="147"/>
      <c r="G2682" s="147"/>
      <c r="H2682" s="147"/>
      <c r="I2682" s="147"/>
      <c r="J2682" s="147"/>
    </row>
    <row r="2683" spans="1:10" ht="15.75" customHeight="1">
      <c r="A2683" s="144" t="s">
        <v>713</v>
      </c>
      <c r="B2683" s="144" t="s">
        <v>165</v>
      </c>
      <c r="C2683" s="144" t="s">
        <v>1367</v>
      </c>
      <c r="D2683" s="144" t="s">
        <v>1368</v>
      </c>
      <c r="E2683" s="271" t="s">
        <v>1369</v>
      </c>
      <c r="F2683" s="271"/>
      <c r="G2683" s="144" t="s">
        <v>1370</v>
      </c>
      <c r="H2683" s="144" t="s">
        <v>1371</v>
      </c>
      <c r="I2683" s="144" t="s">
        <v>1372</v>
      </c>
      <c r="J2683" s="144" t="s">
        <v>1373</v>
      </c>
    </row>
    <row r="2684" spans="1:10" ht="47.25" customHeight="1">
      <c r="A2684" s="147" t="s">
        <v>1374</v>
      </c>
      <c r="B2684" s="147" t="s">
        <v>712</v>
      </c>
      <c r="C2684" s="147" t="s">
        <v>177</v>
      </c>
      <c r="D2684" s="147" t="s">
        <v>714</v>
      </c>
      <c r="E2684" s="273" t="s">
        <v>1473</v>
      </c>
      <c r="F2684" s="273"/>
      <c r="G2684" s="147" t="s">
        <v>185</v>
      </c>
      <c r="H2684" s="148">
        <v>1</v>
      </c>
      <c r="I2684" s="149">
        <v>7.15</v>
      </c>
      <c r="J2684" s="149">
        <v>7.15</v>
      </c>
    </row>
    <row r="2685" spans="1:10" ht="45" customHeight="1">
      <c r="A2685" s="150" t="s">
        <v>1376</v>
      </c>
      <c r="B2685" s="150" t="s">
        <v>1987</v>
      </c>
      <c r="C2685" s="150" t="s">
        <v>177</v>
      </c>
      <c r="D2685" s="150" t="s">
        <v>1988</v>
      </c>
      <c r="E2685" s="274" t="s">
        <v>1375</v>
      </c>
      <c r="F2685" s="274"/>
      <c r="G2685" s="150" t="s">
        <v>180</v>
      </c>
      <c r="H2685" s="151">
        <v>0.1</v>
      </c>
      <c r="I2685" s="152">
        <v>16.45</v>
      </c>
      <c r="J2685" s="152">
        <v>1.64</v>
      </c>
    </row>
    <row r="2686" spans="1:10" ht="45" customHeight="1">
      <c r="A2686" s="150" t="s">
        <v>1376</v>
      </c>
      <c r="B2686" s="150" t="s">
        <v>1922</v>
      </c>
      <c r="C2686" s="150" t="s">
        <v>177</v>
      </c>
      <c r="D2686" s="150" t="s">
        <v>1923</v>
      </c>
      <c r="E2686" s="274" t="s">
        <v>1375</v>
      </c>
      <c r="F2686" s="274"/>
      <c r="G2686" s="150" t="s">
        <v>180</v>
      </c>
      <c r="H2686" s="151">
        <v>0.1</v>
      </c>
      <c r="I2686" s="152">
        <v>19.88</v>
      </c>
      <c r="J2686" s="152">
        <v>1.98</v>
      </c>
    </row>
    <row r="2687" spans="1:10" ht="15" customHeight="1">
      <c r="A2687" s="153" t="s">
        <v>1379</v>
      </c>
      <c r="B2687" s="153" t="s">
        <v>2009</v>
      </c>
      <c r="C2687" s="153" t="s">
        <v>177</v>
      </c>
      <c r="D2687" s="153" t="s">
        <v>2010</v>
      </c>
      <c r="E2687" s="275" t="s">
        <v>1482</v>
      </c>
      <c r="F2687" s="275"/>
      <c r="G2687" s="153" t="s">
        <v>185</v>
      </c>
      <c r="H2687" s="154">
        <v>9.9000000000000008E-3</v>
      </c>
      <c r="I2687" s="155">
        <v>76.86</v>
      </c>
      <c r="J2687" s="155">
        <v>0.76</v>
      </c>
    </row>
    <row r="2688" spans="1:10" ht="15" customHeight="1">
      <c r="A2688" s="153" t="s">
        <v>1379</v>
      </c>
      <c r="B2688" s="153" t="s">
        <v>2176</v>
      </c>
      <c r="C2688" s="153" t="s">
        <v>177</v>
      </c>
      <c r="D2688" s="153" t="s">
        <v>2177</v>
      </c>
      <c r="E2688" s="275" t="s">
        <v>1482</v>
      </c>
      <c r="F2688" s="275"/>
      <c r="G2688" s="153" t="s">
        <v>185</v>
      </c>
      <c r="H2688" s="154">
        <v>1</v>
      </c>
      <c r="I2688" s="155">
        <v>1.43</v>
      </c>
      <c r="J2688" s="155">
        <v>1.43</v>
      </c>
    </row>
    <row r="2689" spans="1:10" ht="15" customHeight="1">
      <c r="A2689" s="153" t="s">
        <v>1379</v>
      </c>
      <c r="B2689" s="153" t="s">
        <v>1989</v>
      </c>
      <c r="C2689" s="153" t="s">
        <v>177</v>
      </c>
      <c r="D2689" s="153" t="s">
        <v>1990</v>
      </c>
      <c r="E2689" s="275" t="s">
        <v>1482</v>
      </c>
      <c r="F2689" s="275"/>
      <c r="G2689" s="153" t="s">
        <v>185</v>
      </c>
      <c r="H2689" s="154">
        <v>2.1000000000000001E-2</v>
      </c>
      <c r="I2689" s="155">
        <v>2.3199999999999998</v>
      </c>
      <c r="J2689" s="155">
        <v>0.04</v>
      </c>
    </row>
    <row r="2690" spans="1:10" ht="15" customHeight="1">
      <c r="A2690" s="153" t="s">
        <v>1379</v>
      </c>
      <c r="B2690" s="153" t="s">
        <v>2005</v>
      </c>
      <c r="C2690" s="153" t="s">
        <v>177</v>
      </c>
      <c r="D2690" s="153" t="s">
        <v>2006</v>
      </c>
      <c r="E2690" s="275" t="s">
        <v>1482</v>
      </c>
      <c r="F2690" s="275"/>
      <c r="G2690" s="153" t="s">
        <v>185</v>
      </c>
      <c r="H2690" s="154">
        <v>1.4999999999999999E-2</v>
      </c>
      <c r="I2690" s="155">
        <v>87.08</v>
      </c>
      <c r="J2690" s="155">
        <v>1.3</v>
      </c>
    </row>
    <row r="2691" spans="1:10">
      <c r="A2691" s="156"/>
      <c r="B2691" s="156"/>
      <c r="C2691" s="156"/>
      <c r="D2691" s="156"/>
      <c r="E2691" s="156" t="s">
        <v>1399</v>
      </c>
      <c r="F2691" s="157">
        <v>2.76</v>
      </c>
      <c r="G2691" s="156" t="s">
        <v>1400</v>
      </c>
      <c r="H2691" s="157">
        <v>0</v>
      </c>
      <c r="I2691" s="156" t="s">
        <v>1401</v>
      </c>
      <c r="J2691" s="157">
        <v>2.76</v>
      </c>
    </row>
    <row r="2692" spans="1:10" ht="30" customHeight="1">
      <c r="A2692" s="156"/>
      <c r="B2692" s="156"/>
      <c r="C2692" s="156"/>
      <c r="D2692" s="156"/>
      <c r="E2692" s="156" t="s">
        <v>1402</v>
      </c>
      <c r="F2692" s="157">
        <v>1.88</v>
      </c>
      <c r="G2692" s="156"/>
      <c r="H2692" s="276" t="s">
        <v>1403</v>
      </c>
      <c r="I2692" s="276"/>
      <c r="J2692" s="157">
        <v>9.0299999999999994</v>
      </c>
    </row>
    <row r="2693" spans="1:10" ht="15.75">
      <c r="A2693" s="144"/>
      <c r="B2693" s="144"/>
      <c r="C2693" s="144"/>
      <c r="D2693" s="144"/>
      <c r="E2693" s="144"/>
      <c r="F2693" s="144"/>
      <c r="G2693" s="144" t="s">
        <v>1404</v>
      </c>
      <c r="H2693" s="158">
        <v>84</v>
      </c>
      <c r="I2693" s="144" t="s">
        <v>1405</v>
      </c>
      <c r="J2693" s="159">
        <v>758.52</v>
      </c>
    </row>
    <row r="2694" spans="1:10" ht="15.75">
      <c r="A2694" s="147"/>
      <c r="B2694" s="147"/>
      <c r="C2694" s="147"/>
      <c r="D2694" s="147"/>
      <c r="E2694" s="147"/>
      <c r="F2694" s="147"/>
      <c r="G2694" s="147"/>
      <c r="H2694" s="147"/>
      <c r="I2694" s="147"/>
      <c r="J2694" s="147"/>
    </row>
    <row r="2695" spans="1:10" ht="15.75" customHeight="1">
      <c r="A2695" s="144" t="s">
        <v>716</v>
      </c>
      <c r="B2695" s="144" t="s">
        <v>165</v>
      </c>
      <c r="C2695" s="144" t="s">
        <v>1367</v>
      </c>
      <c r="D2695" s="144" t="s">
        <v>1368</v>
      </c>
      <c r="E2695" s="271" t="s">
        <v>1369</v>
      </c>
      <c r="F2695" s="271"/>
      <c r="G2695" s="144" t="s">
        <v>1370</v>
      </c>
      <c r="H2695" s="144" t="s">
        <v>1371</v>
      </c>
      <c r="I2695" s="144" t="s">
        <v>1372</v>
      </c>
      <c r="J2695" s="144" t="s">
        <v>1373</v>
      </c>
    </row>
    <row r="2696" spans="1:10" ht="47.25" customHeight="1">
      <c r="A2696" s="147" t="s">
        <v>1374</v>
      </c>
      <c r="B2696" s="147" t="s">
        <v>715</v>
      </c>
      <c r="C2696" s="147" t="s">
        <v>177</v>
      </c>
      <c r="D2696" s="147" t="s">
        <v>717</v>
      </c>
      <c r="E2696" s="273" t="s">
        <v>1473</v>
      </c>
      <c r="F2696" s="273"/>
      <c r="G2696" s="147" t="s">
        <v>185</v>
      </c>
      <c r="H2696" s="148">
        <v>1</v>
      </c>
      <c r="I2696" s="149">
        <v>11.93</v>
      </c>
      <c r="J2696" s="149">
        <v>11.93</v>
      </c>
    </row>
    <row r="2697" spans="1:10" ht="45" customHeight="1">
      <c r="A2697" s="150" t="s">
        <v>1376</v>
      </c>
      <c r="B2697" s="150" t="s">
        <v>1987</v>
      </c>
      <c r="C2697" s="150" t="s">
        <v>177</v>
      </c>
      <c r="D2697" s="150" t="s">
        <v>1988</v>
      </c>
      <c r="E2697" s="274" t="s">
        <v>1375</v>
      </c>
      <c r="F2697" s="274"/>
      <c r="G2697" s="150" t="s">
        <v>180</v>
      </c>
      <c r="H2697" s="151">
        <v>0.13</v>
      </c>
      <c r="I2697" s="152">
        <v>16.45</v>
      </c>
      <c r="J2697" s="152">
        <v>2.13</v>
      </c>
    </row>
    <row r="2698" spans="1:10" ht="45" customHeight="1">
      <c r="A2698" s="150" t="s">
        <v>1376</v>
      </c>
      <c r="B2698" s="150" t="s">
        <v>1922</v>
      </c>
      <c r="C2698" s="150" t="s">
        <v>177</v>
      </c>
      <c r="D2698" s="150" t="s">
        <v>1923</v>
      </c>
      <c r="E2698" s="274" t="s">
        <v>1375</v>
      </c>
      <c r="F2698" s="274"/>
      <c r="G2698" s="150" t="s">
        <v>180</v>
      </c>
      <c r="H2698" s="151">
        <v>0.13</v>
      </c>
      <c r="I2698" s="152">
        <v>19.88</v>
      </c>
      <c r="J2698" s="152">
        <v>2.58</v>
      </c>
    </row>
    <row r="2699" spans="1:10" ht="15" customHeight="1">
      <c r="A2699" s="153" t="s">
        <v>1379</v>
      </c>
      <c r="B2699" s="153" t="s">
        <v>2178</v>
      </c>
      <c r="C2699" s="153" t="s">
        <v>177</v>
      </c>
      <c r="D2699" s="153" t="s">
        <v>2179</v>
      </c>
      <c r="E2699" s="275" t="s">
        <v>1482</v>
      </c>
      <c r="F2699" s="275"/>
      <c r="G2699" s="153" t="s">
        <v>185</v>
      </c>
      <c r="H2699" s="154">
        <v>1</v>
      </c>
      <c r="I2699" s="155">
        <v>2.31</v>
      </c>
      <c r="J2699" s="155">
        <v>2.31</v>
      </c>
    </row>
    <row r="2700" spans="1:10" ht="15" customHeight="1">
      <c r="A2700" s="153" t="s">
        <v>1379</v>
      </c>
      <c r="B2700" s="153" t="s">
        <v>2180</v>
      </c>
      <c r="C2700" s="153" t="s">
        <v>177</v>
      </c>
      <c r="D2700" s="153" t="s">
        <v>2181</v>
      </c>
      <c r="E2700" s="275" t="s">
        <v>1482</v>
      </c>
      <c r="F2700" s="275"/>
      <c r="G2700" s="153" t="s">
        <v>185</v>
      </c>
      <c r="H2700" s="154">
        <v>1</v>
      </c>
      <c r="I2700" s="155">
        <v>4.28</v>
      </c>
      <c r="J2700" s="155">
        <v>4.28</v>
      </c>
    </row>
    <row r="2701" spans="1:10" ht="30" customHeight="1">
      <c r="A2701" s="153" t="s">
        <v>1379</v>
      </c>
      <c r="B2701" s="153" t="s">
        <v>2043</v>
      </c>
      <c r="C2701" s="153" t="s">
        <v>177</v>
      </c>
      <c r="D2701" s="153" t="s">
        <v>2044</v>
      </c>
      <c r="E2701" s="275" t="s">
        <v>1482</v>
      </c>
      <c r="F2701" s="275"/>
      <c r="G2701" s="153" t="s">
        <v>185</v>
      </c>
      <c r="H2701" s="154">
        <v>0.02</v>
      </c>
      <c r="I2701" s="155">
        <v>31.72</v>
      </c>
      <c r="J2701" s="155">
        <v>0.63</v>
      </c>
    </row>
    <row r="2702" spans="1:10">
      <c r="A2702" s="156"/>
      <c r="B2702" s="156"/>
      <c r="C2702" s="156"/>
      <c r="D2702" s="156"/>
      <c r="E2702" s="156" t="s">
        <v>1399</v>
      </c>
      <c r="F2702" s="157">
        <v>3.59</v>
      </c>
      <c r="G2702" s="156" t="s">
        <v>1400</v>
      </c>
      <c r="H2702" s="157">
        <v>0</v>
      </c>
      <c r="I2702" s="156" t="s">
        <v>1401</v>
      </c>
      <c r="J2702" s="157">
        <v>3.59</v>
      </c>
    </row>
    <row r="2703" spans="1:10" ht="30" customHeight="1">
      <c r="A2703" s="156"/>
      <c r="B2703" s="156"/>
      <c r="C2703" s="156"/>
      <c r="D2703" s="156"/>
      <c r="E2703" s="156" t="s">
        <v>1402</v>
      </c>
      <c r="F2703" s="157">
        <v>3.14</v>
      </c>
      <c r="G2703" s="156"/>
      <c r="H2703" s="276" t="s">
        <v>1403</v>
      </c>
      <c r="I2703" s="276"/>
      <c r="J2703" s="157">
        <v>15.07</v>
      </c>
    </row>
    <row r="2704" spans="1:10" ht="15.75">
      <c r="A2704" s="144"/>
      <c r="B2704" s="144"/>
      <c r="C2704" s="144"/>
      <c r="D2704" s="144"/>
      <c r="E2704" s="144"/>
      <c r="F2704" s="144"/>
      <c r="G2704" s="144" t="s">
        <v>1404</v>
      </c>
      <c r="H2704" s="158">
        <v>36</v>
      </c>
      <c r="I2704" s="144" t="s">
        <v>1405</v>
      </c>
      <c r="J2704" s="159">
        <v>542.52</v>
      </c>
    </row>
    <row r="2705" spans="1:10" ht="15.75">
      <c r="A2705" s="147"/>
      <c r="B2705" s="147"/>
      <c r="C2705" s="147"/>
      <c r="D2705" s="147"/>
      <c r="E2705" s="147"/>
      <c r="F2705" s="147"/>
      <c r="G2705" s="147"/>
      <c r="H2705" s="147"/>
      <c r="I2705" s="147"/>
      <c r="J2705" s="147"/>
    </row>
    <row r="2706" spans="1:10" ht="15.75" customHeight="1">
      <c r="A2706" s="144" t="s">
        <v>719</v>
      </c>
      <c r="B2706" s="144" t="s">
        <v>165</v>
      </c>
      <c r="C2706" s="144" t="s">
        <v>1367</v>
      </c>
      <c r="D2706" s="144" t="s">
        <v>1368</v>
      </c>
      <c r="E2706" s="271" t="s">
        <v>1369</v>
      </c>
      <c r="F2706" s="271"/>
      <c r="G2706" s="144" t="s">
        <v>1370</v>
      </c>
      <c r="H2706" s="144" t="s">
        <v>1371</v>
      </c>
      <c r="I2706" s="144" t="s">
        <v>1372</v>
      </c>
      <c r="J2706" s="144" t="s">
        <v>1373</v>
      </c>
    </row>
    <row r="2707" spans="1:10" ht="47.25" customHeight="1">
      <c r="A2707" s="147" t="s">
        <v>1374</v>
      </c>
      <c r="B2707" s="147" t="s">
        <v>718</v>
      </c>
      <c r="C2707" s="147" t="s">
        <v>177</v>
      </c>
      <c r="D2707" s="147" t="s">
        <v>720</v>
      </c>
      <c r="E2707" s="273" t="s">
        <v>1473</v>
      </c>
      <c r="F2707" s="273"/>
      <c r="G2707" s="147" t="s">
        <v>185</v>
      </c>
      <c r="H2707" s="148">
        <v>1</v>
      </c>
      <c r="I2707" s="149">
        <v>21.38</v>
      </c>
      <c r="J2707" s="149">
        <v>21.38</v>
      </c>
    </row>
    <row r="2708" spans="1:10" ht="45" customHeight="1">
      <c r="A2708" s="150" t="s">
        <v>1376</v>
      </c>
      <c r="B2708" s="150" t="s">
        <v>1987</v>
      </c>
      <c r="C2708" s="150" t="s">
        <v>177</v>
      </c>
      <c r="D2708" s="150" t="s">
        <v>1988</v>
      </c>
      <c r="E2708" s="274" t="s">
        <v>1375</v>
      </c>
      <c r="F2708" s="274"/>
      <c r="G2708" s="150" t="s">
        <v>180</v>
      </c>
      <c r="H2708" s="151">
        <v>0.19</v>
      </c>
      <c r="I2708" s="152">
        <v>16.45</v>
      </c>
      <c r="J2708" s="152">
        <v>3.12</v>
      </c>
    </row>
    <row r="2709" spans="1:10" ht="45" customHeight="1">
      <c r="A2709" s="150" t="s">
        <v>1376</v>
      </c>
      <c r="B2709" s="150" t="s">
        <v>1922</v>
      </c>
      <c r="C2709" s="150" t="s">
        <v>177</v>
      </c>
      <c r="D2709" s="150" t="s">
        <v>1923</v>
      </c>
      <c r="E2709" s="274" t="s">
        <v>1375</v>
      </c>
      <c r="F2709" s="274"/>
      <c r="G2709" s="150" t="s">
        <v>180</v>
      </c>
      <c r="H2709" s="151">
        <v>0.19</v>
      </c>
      <c r="I2709" s="152">
        <v>19.88</v>
      </c>
      <c r="J2709" s="152">
        <v>3.77</v>
      </c>
    </row>
    <row r="2710" spans="1:10" ht="15" customHeight="1">
      <c r="A2710" s="153" t="s">
        <v>1379</v>
      </c>
      <c r="B2710" s="153" t="s">
        <v>2165</v>
      </c>
      <c r="C2710" s="153" t="s">
        <v>177</v>
      </c>
      <c r="D2710" s="153" t="s">
        <v>2166</v>
      </c>
      <c r="E2710" s="275" t="s">
        <v>1482</v>
      </c>
      <c r="F2710" s="275"/>
      <c r="G2710" s="153" t="s">
        <v>185</v>
      </c>
      <c r="H2710" s="154">
        <v>1</v>
      </c>
      <c r="I2710" s="155">
        <v>3.4</v>
      </c>
      <c r="J2710" s="155">
        <v>3.4</v>
      </c>
    </row>
    <row r="2711" spans="1:10" ht="15" customHeight="1">
      <c r="A2711" s="153" t="s">
        <v>1379</v>
      </c>
      <c r="B2711" s="153" t="s">
        <v>2182</v>
      </c>
      <c r="C2711" s="153" t="s">
        <v>177</v>
      </c>
      <c r="D2711" s="153" t="s">
        <v>2183</v>
      </c>
      <c r="E2711" s="275" t="s">
        <v>1482</v>
      </c>
      <c r="F2711" s="275"/>
      <c r="G2711" s="153" t="s">
        <v>185</v>
      </c>
      <c r="H2711" s="154">
        <v>1</v>
      </c>
      <c r="I2711" s="155">
        <v>10.14</v>
      </c>
      <c r="J2711" s="155">
        <v>10.14</v>
      </c>
    </row>
    <row r="2712" spans="1:10" ht="30" customHeight="1">
      <c r="A2712" s="153" t="s">
        <v>1379</v>
      </c>
      <c r="B2712" s="153" t="s">
        <v>2043</v>
      </c>
      <c r="C2712" s="153" t="s">
        <v>177</v>
      </c>
      <c r="D2712" s="153" t="s">
        <v>2044</v>
      </c>
      <c r="E2712" s="275" t="s">
        <v>1482</v>
      </c>
      <c r="F2712" s="275"/>
      <c r="G2712" s="153" t="s">
        <v>185</v>
      </c>
      <c r="H2712" s="154">
        <v>0.03</v>
      </c>
      <c r="I2712" s="155">
        <v>31.72</v>
      </c>
      <c r="J2712" s="155">
        <v>0.95</v>
      </c>
    </row>
    <row r="2713" spans="1:10">
      <c r="A2713" s="156"/>
      <c r="B2713" s="156"/>
      <c r="C2713" s="156"/>
      <c r="D2713" s="156"/>
      <c r="E2713" s="156" t="s">
        <v>1399</v>
      </c>
      <c r="F2713" s="157">
        <v>5.25</v>
      </c>
      <c r="G2713" s="156" t="s">
        <v>1400</v>
      </c>
      <c r="H2713" s="157">
        <v>0</v>
      </c>
      <c r="I2713" s="156" t="s">
        <v>1401</v>
      </c>
      <c r="J2713" s="157">
        <v>5.25</v>
      </c>
    </row>
    <row r="2714" spans="1:10" ht="30" customHeight="1">
      <c r="A2714" s="156"/>
      <c r="B2714" s="156"/>
      <c r="C2714" s="156"/>
      <c r="D2714" s="156"/>
      <c r="E2714" s="156" t="s">
        <v>1402</v>
      </c>
      <c r="F2714" s="157">
        <v>5.63</v>
      </c>
      <c r="G2714" s="156"/>
      <c r="H2714" s="276" t="s">
        <v>1403</v>
      </c>
      <c r="I2714" s="276"/>
      <c r="J2714" s="157">
        <v>27.01</v>
      </c>
    </row>
    <row r="2715" spans="1:10" ht="15.75">
      <c r="A2715" s="144"/>
      <c r="B2715" s="144"/>
      <c r="C2715" s="144"/>
      <c r="D2715" s="144"/>
      <c r="E2715" s="144"/>
      <c r="F2715" s="144"/>
      <c r="G2715" s="144" t="s">
        <v>1404</v>
      </c>
      <c r="H2715" s="158">
        <v>6</v>
      </c>
      <c r="I2715" s="144" t="s">
        <v>1405</v>
      </c>
      <c r="J2715" s="159">
        <v>162.06</v>
      </c>
    </row>
    <row r="2716" spans="1:10" ht="15.75">
      <c r="A2716" s="147"/>
      <c r="B2716" s="147"/>
      <c r="C2716" s="147"/>
      <c r="D2716" s="147"/>
      <c r="E2716" s="147"/>
      <c r="F2716" s="147"/>
      <c r="G2716" s="147"/>
      <c r="H2716" s="147"/>
      <c r="I2716" s="147"/>
      <c r="J2716" s="147"/>
    </row>
    <row r="2717" spans="1:10" ht="15.75" customHeight="1">
      <c r="A2717" s="144" t="s">
        <v>722</v>
      </c>
      <c r="B2717" s="144" t="s">
        <v>165</v>
      </c>
      <c r="C2717" s="144" t="s">
        <v>1367</v>
      </c>
      <c r="D2717" s="144" t="s">
        <v>1368</v>
      </c>
      <c r="E2717" s="271" t="s">
        <v>1369</v>
      </c>
      <c r="F2717" s="271"/>
      <c r="G2717" s="144" t="s">
        <v>1370</v>
      </c>
      <c r="H2717" s="144" t="s">
        <v>1371</v>
      </c>
      <c r="I2717" s="144" t="s">
        <v>1372</v>
      </c>
      <c r="J2717" s="144" t="s">
        <v>1373</v>
      </c>
    </row>
    <row r="2718" spans="1:10" ht="47.25" customHeight="1">
      <c r="A2718" s="147" t="s">
        <v>1374</v>
      </c>
      <c r="B2718" s="147" t="s">
        <v>721</v>
      </c>
      <c r="C2718" s="147" t="s">
        <v>177</v>
      </c>
      <c r="D2718" s="147" t="s">
        <v>723</v>
      </c>
      <c r="E2718" s="273" t="s">
        <v>1473</v>
      </c>
      <c r="F2718" s="273"/>
      <c r="G2718" s="147" t="s">
        <v>185</v>
      </c>
      <c r="H2718" s="148">
        <v>1</v>
      </c>
      <c r="I2718" s="149">
        <v>25.91</v>
      </c>
      <c r="J2718" s="149">
        <v>25.91</v>
      </c>
    </row>
    <row r="2719" spans="1:10" ht="45" customHeight="1">
      <c r="A2719" s="150" t="s">
        <v>1376</v>
      </c>
      <c r="B2719" s="150" t="s">
        <v>1987</v>
      </c>
      <c r="C2719" s="150" t="s">
        <v>177</v>
      </c>
      <c r="D2719" s="150" t="s">
        <v>1988</v>
      </c>
      <c r="E2719" s="274" t="s">
        <v>1375</v>
      </c>
      <c r="F2719" s="274"/>
      <c r="G2719" s="150" t="s">
        <v>180</v>
      </c>
      <c r="H2719" s="151">
        <v>0.25</v>
      </c>
      <c r="I2719" s="152">
        <v>16.45</v>
      </c>
      <c r="J2719" s="152">
        <v>4.1100000000000003</v>
      </c>
    </row>
    <row r="2720" spans="1:10" ht="45" customHeight="1">
      <c r="A2720" s="150" t="s">
        <v>1376</v>
      </c>
      <c r="B2720" s="150" t="s">
        <v>1922</v>
      </c>
      <c r="C2720" s="150" t="s">
        <v>177</v>
      </c>
      <c r="D2720" s="150" t="s">
        <v>1923</v>
      </c>
      <c r="E2720" s="274" t="s">
        <v>1375</v>
      </c>
      <c r="F2720" s="274"/>
      <c r="G2720" s="150" t="s">
        <v>180</v>
      </c>
      <c r="H2720" s="151">
        <v>0.25</v>
      </c>
      <c r="I2720" s="152">
        <v>19.88</v>
      </c>
      <c r="J2720" s="152">
        <v>4.97</v>
      </c>
    </row>
    <row r="2721" spans="1:10" ht="15" customHeight="1">
      <c r="A2721" s="153" t="s">
        <v>1379</v>
      </c>
      <c r="B2721" s="153" t="s">
        <v>2184</v>
      </c>
      <c r="C2721" s="153" t="s">
        <v>177</v>
      </c>
      <c r="D2721" s="153" t="s">
        <v>2185</v>
      </c>
      <c r="E2721" s="275" t="s">
        <v>1482</v>
      </c>
      <c r="F2721" s="275"/>
      <c r="G2721" s="153" t="s">
        <v>185</v>
      </c>
      <c r="H2721" s="154">
        <v>1</v>
      </c>
      <c r="I2721" s="155">
        <v>4.09</v>
      </c>
      <c r="J2721" s="155">
        <v>4.09</v>
      </c>
    </row>
    <row r="2722" spans="1:10" ht="15" customHeight="1">
      <c r="A2722" s="153" t="s">
        <v>1379</v>
      </c>
      <c r="B2722" s="153" t="s">
        <v>2186</v>
      </c>
      <c r="C2722" s="153" t="s">
        <v>177</v>
      </c>
      <c r="D2722" s="153" t="s">
        <v>2187</v>
      </c>
      <c r="E2722" s="275" t="s">
        <v>1482</v>
      </c>
      <c r="F2722" s="275"/>
      <c r="G2722" s="153" t="s">
        <v>185</v>
      </c>
      <c r="H2722" s="154">
        <v>1</v>
      </c>
      <c r="I2722" s="155">
        <v>11.29</v>
      </c>
      <c r="J2722" s="155">
        <v>11.29</v>
      </c>
    </row>
    <row r="2723" spans="1:10" ht="30" customHeight="1">
      <c r="A2723" s="153" t="s">
        <v>1379</v>
      </c>
      <c r="B2723" s="153" t="s">
        <v>2043</v>
      </c>
      <c r="C2723" s="153" t="s">
        <v>177</v>
      </c>
      <c r="D2723" s="153" t="s">
        <v>2044</v>
      </c>
      <c r="E2723" s="275" t="s">
        <v>1482</v>
      </c>
      <c r="F2723" s="275"/>
      <c r="G2723" s="153" t="s">
        <v>185</v>
      </c>
      <c r="H2723" s="154">
        <v>4.5999999999999999E-2</v>
      </c>
      <c r="I2723" s="155">
        <v>31.72</v>
      </c>
      <c r="J2723" s="155">
        <v>1.45</v>
      </c>
    </row>
    <row r="2724" spans="1:10">
      <c r="A2724" s="156"/>
      <c r="B2724" s="156"/>
      <c r="C2724" s="156"/>
      <c r="D2724" s="156"/>
      <c r="E2724" s="156" t="s">
        <v>1399</v>
      </c>
      <c r="F2724" s="157">
        <v>6.91</v>
      </c>
      <c r="G2724" s="156" t="s">
        <v>1400</v>
      </c>
      <c r="H2724" s="157">
        <v>0</v>
      </c>
      <c r="I2724" s="156" t="s">
        <v>1401</v>
      </c>
      <c r="J2724" s="157">
        <v>6.91</v>
      </c>
    </row>
    <row r="2725" spans="1:10" ht="30" customHeight="1">
      <c r="A2725" s="156"/>
      <c r="B2725" s="156"/>
      <c r="C2725" s="156"/>
      <c r="D2725" s="156"/>
      <c r="E2725" s="156" t="s">
        <v>1402</v>
      </c>
      <c r="F2725" s="157">
        <v>6.83</v>
      </c>
      <c r="G2725" s="156"/>
      <c r="H2725" s="276" t="s">
        <v>1403</v>
      </c>
      <c r="I2725" s="276"/>
      <c r="J2725" s="157">
        <v>32.74</v>
      </c>
    </row>
    <row r="2726" spans="1:10" ht="15.75">
      <c r="A2726" s="144"/>
      <c r="B2726" s="144"/>
      <c r="C2726" s="144"/>
      <c r="D2726" s="144"/>
      <c r="E2726" s="144"/>
      <c r="F2726" s="144"/>
      <c r="G2726" s="144" t="s">
        <v>1404</v>
      </c>
      <c r="H2726" s="158">
        <v>8</v>
      </c>
      <c r="I2726" s="144" t="s">
        <v>1405</v>
      </c>
      <c r="J2726" s="159">
        <v>261.92</v>
      </c>
    </row>
    <row r="2727" spans="1:10" ht="15.75">
      <c r="A2727" s="147"/>
      <c r="B2727" s="147"/>
      <c r="C2727" s="147"/>
      <c r="D2727" s="147"/>
      <c r="E2727" s="147"/>
      <c r="F2727" s="147"/>
      <c r="G2727" s="147"/>
      <c r="H2727" s="147"/>
      <c r="I2727" s="147"/>
      <c r="J2727" s="147"/>
    </row>
    <row r="2728" spans="1:10" ht="15.75" customHeight="1">
      <c r="A2728" s="144" t="s">
        <v>725</v>
      </c>
      <c r="B2728" s="144" t="s">
        <v>165</v>
      </c>
      <c r="C2728" s="144" t="s">
        <v>1367</v>
      </c>
      <c r="D2728" s="144" t="s">
        <v>1368</v>
      </c>
      <c r="E2728" s="271" t="s">
        <v>1369</v>
      </c>
      <c r="F2728" s="271"/>
      <c r="G2728" s="144" t="s">
        <v>1370</v>
      </c>
      <c r="H2728" s="144" t="s">
        <v>1371</v>
      </c>
      <c r="I2728" s="144" t="s">
        <v>1372</v>
      </c>
      <c r="J2728" s="144" t="s">
        <v>1373</v>
      </c>
    </row>
    <row r="2729" spans="1:10" ht="47.25" customHeight="1">
      <c r="A2729" s="147" t="s">
        <v>1374</v>
      </c>
      <c r="B2729" s="147" t="s">
        <v>724</v>
      </c>
      <c r="C2729" s="147" t="s">
        <v>177</v>
      </c>
      <c r="D2729" s="147" t="s">
        <v>726</v>
      </c>
      <c r="E2729" s="273" t="s">
        <v>1473</v>
      </c>
      <c r="F2729" s="273"/>
      <c r="G2729" s="147" t="s">
        <v>185</v>
      </c>
      <c r="H2729" s="148">
        <v>1</v>
      </c>
      <c r="I2729" s="149">
        <v>10.72</v>
      </c>
      <c r="J2729" s="149">
        <v>10.72</v>
      </c>
    </row>
    <row r="2730" spans="1:10" ht="45" customHeight="1">
      <c r="A2730" s="150" t="s">
        <v>1376</v>
      </c>
      <c r="B2730" s="150" t="s">
        <v>1987</v>
      </c>
      <c r="C2730" s="150" t="s">
        <v>177</v>
      </c>
      <c r="D2730" s="150" t="s">
        <v>1988</v>
      </c>
      <c r="E2730" s="274" t="s">
        <v>1375</v>
      </c>
      <c r="F2730" s="274"/>
      <c r="G2730" s="150" t="s">
        <v>180</v>
      </c>
      <c r="H2730" s="151">
        <v>0.1</v>
      </c>
      <c r="I2730" s="152">
        <v>16.45</v>
      </c>
      <c r="J2730" s="152">
        <v>1.64</v>
      </c>
    </row>
    <row r="2731" spans="1:10" ht="45" customHeight="1">
      <c r="A2731" s="150" t="s">
        <v>1376</v>
      </c>
      <c r="B2731" s="150" t="s">
        <v>1922</v>
      </c>
      <c r="C2731" s="150" t="s">
        <v>177</v>
      </c>
      <c r="D2731" s="150" t="s">
        <v>1923</v>
      </c>
      <c r="E2731" s="274" t="s">
        <v>1375</v>
      </c>
      <c r="F2731" s="274"/>
      <c r="G2731" s="150" t="s">
        <v>180</v>
      </c>
      <c r="H2731" s="151">
        <v>0.1</v>
      </c>
      <c r="I2731" s="152">
        <v>19.88</v>
      </c>
      <c r="J2731" s="152">
        <v>1.98</v>
      </c>
    </row>
    <row r="2732" spans="1:10" ht="15" customHeight="1">
      <c r="A2732" s="153" t="s">
        <v>1379</v>
      </c>
      <c r="B2732" s="153" t="s">
        <v>2009</v>
      </c>
      <c r="C2732" s="153" t="s">
        <v>177</v>
      </c>
      <c r="D2732" s="153" t="s">
        <v>2010</v>
      </c>
      <c r="E2732" s="275" t="s">
        <v>1482</v>
      </c>
      <c r="F2732" s="275"/>
      <c r="G2732" s="153" t="s">
        <v>185</v>
      </c>
      <c r="H2732" s="154">
        <v>9.9000000000000008E-3</v>
      </c>
      <c r="I2732" s="155">
        <v>76.86</v>
      </c>
      <c r="J2732" s="155">
        <v>0.76</v>
      </c>
    </row>
    <row r="2733" spans="1:10" ht="15" customHeight="1">
      <c r="A2733" s="153" t="s">
        <v>1379</v>
      </c>
      <c r="B2733" s="153" t="s">
        <v>2188</v>
      </c>
      <c r="C2733" s="153" t="s">
        <v>177</v>
      </c>
      <c r="D2733" s="153" t="s">
        <v>2189</v>
      </c>
      <c r="E2733" s="275" t="s">
        <v>1482</v>
      </c>
      <c r="F2733" s="275"/>
      <c r="G2733" s="153" t="s">
        <v>185</v>
      </c>
      <c r="H2733" s="154">
        <v>1</v>
      </c>
      <c r="I2733" s="155">
        <v>5</v>
      </c>
      <c r="J2733" s="155">
        <v>5</v>
      </c>
    </row>
    <row r="2734" spans="1:10" ht="15" customHeight="1">
      <c r="A2734" s="153" t="s">
        <v>1379</v>
      </c>
      <c r="B2734" s="153" t="s">
        <v>1989</v>
      </c>
      <c r="C2734" s="153" t="s">
        <v>177</v>
      </c>
      <c r="D2734" s="153" t="s">
        <v>1990</v>
      </c>
      <c r="E2734" s="275" t="s">
        <v>1482</v>
      </c>
      <c r="F2734" s="275"/>
      <c r="G2734" s="153" t="s">
        <v>185</v>
      </c>
      <c r="H2734" s="154">
        <v>2.1000000000000001E-2</v>
      </c>
      <c r="I2734" s="155">
        <v>2.3199999999999998</v>
      </c>
      <c r="J2734" s="155">
        <v>0.04</v>
      </c>
    </row>
    <row r="2735" spans="1:10" ht="15" customHeight="1">
      <c r="A2735" s="153" t="s">
        <v>1379</v>
      </c>
      <c r="B2735" s="153" t="s">
        <v>2005</v>
      </c>
      <c r="C2735" s="153" t="s">
        <v>177</v>
      </c>
      <c r="D2735" s="153" t="s">
        <v>2006</v>
      </c>
      <c r="E2735" s="275" t="s">
        <v>1482</v>
      </c>
      <c r="F2735" s="275"/>
      <c r="G2735" s="153" t="s">
        <v>185</v>
      </c>
      <c r="H2735" s="154">
        <v>1.4999999999999999E-2</v>
      </c>
      <c r="I2735" s="155">
        <v>87.08</v>
      </c>
      <c r="J2735" s="155">
        <v>1.3</v>
      </c>
    </row>
    <row r="2736" spans="1:10">
      <c r="A2736" s="156"/>
      <c r="B2736" s="156"/>
      <c r="C2736" s="156"/>
      <c r="D2736" s="156"/>
      <c r="E2736" s="156" t="s">
        <v>1399</v>
      </c>
      <c r="F2736" s="157">
        <v>2.76</v>
      </c>
      <c r="G2736" s="156" t="s">
        <v>1400</v>
      </c>
      <c r="H2736" s="157">
        <v>0</v>
      </c>
      <c r="I2736" s="156" t="s">
        <v>1401</v>
      </c>
      <c r="J2736" s="157">
        <v>2.76</v>
      </c>
    </row>
    <row r="2737" spans="1:10" ht="30" customHeight="1">
      <c r="A2737" s="156"/>
      <c r="B2737" s="156"/>
      <c r="C2737" s="156"/>
      <c r="D2737" s="156"/>
      <c r="E2737" s="156" t="s">
        <v>1402</v>
      </c>
      <c r="F2737" s="157">
        <v>2.82</v>
      </c>
      <c r="G2737" s="156"/>
      <c r="H2737" s="276" t="s">
        <v>1403</v>
      </c>
      <c r="I2737" s="276"/>
      <c r="J2737" s="157">
        <v>13.54</v>
      </c>
    </row>
    <row r="2738" spans="1:10" ht="15.75">
      <c r="A2738" s="144"/>
      <c r="B2738" s="144"/>
      <c r="C2738" s="144"/>
      <c r="D2738" s="144"/>
      <c r="E2738" s="144"/>
      <c r="F2738" s="144"/>
      <c r="G2738" s="144" t="s">
        <v>1404</v>
      </c>
      <c r="H2738" s="158">
        <v>34</v>
      </c>
      <c r="I2738" s="144" t="s">
        <v>1405</v>
      </c>
      <c r="J2738" s="159">
        <v>460.36</v>
      </c>
    </row>
    <row r="2739" spans="1:10" ht="15.75">
      <c r="A2739" s="147"/>
      <c r="B2739" s="147"/>
      <c r="C2739" s="147"/>
      <c r="D2739" s="147"/>
      <c r="E2739" s="147"/>
      <c r="F2739" s="147"/>
      <c r="G2739" s="147"/>
      <c r="H2739" s="147"/>
      <c r="I2739" s="147"/>
      <c r="J2739" s="147"/>
    </row>
    <row r="2740" spans="1:10" ht="15.75" customHeight="1">
      <c r="A2740" s="144" t="s">
        <v>728</v>
      </c>
      <c r="B2740" s="144" t="s">
        <v>165</v>
      </c>
      <c r="C2740" s="144" t="s">
        <v>1367</v>
      </c>
      <c r="D2740" s="144" t="s">
        <v>1368</v>
      </c>
      <c r="E2740" s="271" t="s">
        <v>1369</v>
      </c>
      <c r="F2740" s="271"/>
      <c r="G2740" s="144" t="s">
        <v>1370</v>
      </c>
      <c r="H2740" s="144" t="s">
        <v>1371</v>
      </c>
      <c r="I2740" s="144" t="s">
        <v>1372</v>
      </c>
      <c r="J2740" s="144" t="s">
        <v>1373</v>
      </c>
    </row>
    <row r="2741" spans="1:10" ht="47.25" customHeight="1">
      <c r="A2741" s="147" t="s">
        <v>1374</v>
      </c>
      <c r="B2741" s="147" t="s">
        <v>727</v>
      </c>
      <c r="C2741" s="147" t="s">
        <v>177</v>
      </c>
      <c r="D2741" s="147" t="s">
        <v>729</v>
      </c>
      <c r="E2741" s="273" t="s">
        <v>1473</v>
      </c>
      <c r="F2741" s="273"/>
      <c r="G2741" s="147" t="s">
        <v>185</v>
      </c>
      <c r="H2741" s="148">
        <v>1</v>
      </c>
      <c r="I2741" s="149">
        <v>11.09</v>
      </c>
      <c r="J2741" s="149">
        <v>11.09</v>
      </c>
    </row>
    <row r="2742" spans="1:10" ht="45" customHeight="1">
      <c r="A2742" s="150" t="s">
        <v>1376</v>
      </c>
      <c r="B2742" s="150" t="s">
        <v>1987</v>
      </c>
      <c r="C2742" s="150" t="s">
        <v>177</v>
      </c>
      <c r="D2742" s="150" t="s">
        <v>1988</v>
      </c>
      <c r="E2742" s="274" t="s">
        <v>1375</v>
      </c>
      <c r="F2742" s="274"/>
      <c r="G2742" s="150" t="s">
        <v>180</v>
      </c>
      <c r="H2742" s="151">
        <v>0.13</v>
      </c>
      <c r="I2742" s="152">
        <v>16.45</v>
      </c>
      <c r="J2742" s="152">
        <v>2.13</v>
      </c>
    </row>
    <row r="2743" spans="1:10" ht="45" customHeight="1">
      <c r="A2743" s="150" t="s">
        <v>1376</v>
      </c>
      <c r="B2743" s="150" t="s">
        <v>1922</v>
      </c>
      <c r="C2743" s="150" t="s">
        <v>177</v>
      </c>
      <c r="D2743" s="150" t="s">
        <v>1923</v>
      </c>
      <c r="E2743" s="274" t="s">
        <v>1375</v>
      </c>
      <c r="F2743" s="274"/>
      <c r="G2743" s="150" t="s">
        <v>180</v>
      </c>
      <c r="H2743" s="151">
        <v>0.13</v>
      </c>
      <c r="I2743" s="152">
        <v>19.88</v>
      </c>
      <c r="J2743" s="152">
        <v>2.58</v>
      </c>
    </row>
    <row r="2744" spans="1:10" ht="15" customHeight="1">
      <c r="A2744" s="153" t="s">
        <v>1379</v>
      </c>
      <c r="B2744" s="153" t="s">
        <v>2178</v>
      </c>
      <c r="C2744" s="153" t="s">
        <v>177</v>
      </c>
      <c r="D2744" s="153" t="s">
        <v>2179</v>
      </c>
      <c r="E2744" s="275" t="s">
        <v>1482</v>
      </c>
      <c r="F2744" s="275"/>
      <c r="G2744" s="153" t="s">
        <v>185</v>
      </c>
      <c r="H2744" s="154">
        <v>1</v>
      </c>
      <c r="I2744" s="155">
        <v>2.31</v>
      </c>
      <c r="J2744" s="155">
        <v>2.31</v>
      </c>
    </row>
    <row r="2745" spans="1:10" ht="15" customHeight="1">
      <c r="A2745" s="153" t="s">
        <v>1379</v>
      </c>
      <c r="B2745" s="153" t="s">
        <v>2190</v>
      </c>
      <c r="C2745" s="153" t="s">
        <v>177</v>
      </c>
      <c r="D2745" s="153" t="s">
        <v>2191</v>
      </c>
      <c r="E2745" s="275" t="s">
        <v>1482</v>
      </c>
      <c r="F2745" s="275"/>
      <c r="G2745" s="153" t="s">
        <v>185</v>
      </c>
      <c r="H2745" s="154">
        <v>1</v>
      </c>
      <c r="I2745" s="155">
        <v>3.44</v>
      </c>
      <c r="J2745" s="155">
        <v>3.44</v>
      </c>
    </row>
    <row r="2746" spans="1:10" ht="30" customHeight="1">
      <c r="A2746" s="153" t="s">
        <v>1379</v>
      </c>
      <c r="B2746" s="153" t="s">
        <v>2043</v>
      </c>
      <c r="C2746" s="153" t="s">
        <v>177</v>
      </c>
      <c r="D2746" s="153" t="s">
        <v>2044</v>
      </c>
      <c r="E2746" s="275" t="s">
        <v>1482</v>
      </c>
      <c r="F2746" s="275"/>
      <c r="G2746" s="153" t="s">
        <v>185</v>
      </c>
      <c r="H2746" s="154">
        <v>0.02</v>
      </c>
      <c r="I2746" s="155">
        <v>31.72</v>
      </c>
      <c r="J2746" s="155">
        <v>0.63</v>
      </c>
    </row>
    <row r="2747" spans="1:10">
      <c r="A2747" s="156"/>
      <c r="B2747" s="156"/>
      <c r="C2747" s="156"/>
      <c r="D2747" s="156"/>
      <c r="E2747" s="156" t="s">
        <v>1399</v>
      </c>
      <c r="F2747" s="157">
        <v>3.59</v>
      </c>
      <c r="G2747" s="156" t="s">
        <v>1400</v>
      </c>
      <c r="H2747" s="157">
        <v>0</v>
      </c>
      <c r="I2747" s="156" t="s">
        <v>1401</v>
      </c>
      <c r="J2747" s="157">
        <v>3.59</v>
      </c>
    </row>
    <row r="2748" spans="1:10" ht="30" customHeight="1">
      <c r="A2748" s="156"/>
      <c r="B2748" s="156"/>
      <c r="C2748" s="156"/>
      <c r="D2748" s="156"/>
      <c r="E2748" s="156" t="s">
        <v>1402</v>
      </c>
      <c r="F2748" s="157">
        <v>2.92</v>
      </c>
      <c r="G2748" s="156"/>
      <c r="H2748" s="276" t="s">
        <v>1403</v>
      </c>
      <c r="I2748" s="276"/>
      <c r="J2748" s="157">
        <v>14.01</v>
      </c>
    </row>
    <row r="2749" spans="1:10" ht="15.75">
      <c r="A2749" s="144"/>
      <c r="B2749" s="144"/>
      <c r="C2749" s="144"/>
      <c r="D2749" s="144"/>
      <c r="E2749" s="144"/>
      <c r="F2749" s="144"/>
      <c r="G2749" s="144" t="s">
        <v>1404</v>
      </c>
      <c r="H2749" s="158">
        <v>50</v>
      </c>
      <c r="I2749" s="144" t="s">
        <v>1405</v>
      </c>
      <c r="J2749" s="159">
        <v>700.5</v>
      </c>
    </row>
    <row r="2750" spans="1:10" ht="15.75">
      <c r="A2750" s="147"/>
      <c r="B2750" s="147"/>
      <c r="C2750" s="147"/>
      <c r="D2750" s="147"/>
      <c r="E2750" s="147"/>
      <c r="F2750" s="147"/>
      <c r="G2750" s="147"/>
      <c r="H2750" s="147"/>
      <c r="I2750" s="147"/>
      <c r="J2750" s="147"/>
    </row>
    <row r="2751" spans="1:10" ht="15.75" customHeight="1">
      <c r="A2751" s="144" t="s">
        <v>731</v>
      </c>
      <c r="B2751" s="144" t="s">
        <v>165</v>
      </c>
      <c r="C2751" s="144" t="s">
        <v>1367</v>
      </c>
      <c r="D2751" s="144" t="s">
        <v>1368</v>
      </c>
      <c r="E2751" s="271" t="s">
        <v>1369</v>
      </c>
      <c r="F2751" s="271"/>
      <c r="G2751" s="144" t="s">
        <v>1370</v>
      </c>
      <c r="H2751" s="144" t="s">
        <v>1371</v>
      </c>
      <c r="I2751" s="144" t="s">
        <v>1372</v>
      </c>
      <c r="J2751" s="144" t="s">
        <v>1373</v>
      </c>
    </row>
    <row r="2752" spans="1:10" ht="47.25" customHeight="1">
      <c r="A2752" s="147" t="s">
        <v>1374</v>
      </c>
      <c r="B2752" s="147" t="s">
        <v>730</v>
      </c>
      <c r="C2752" s="147" t="s">
        <v>177</v>
      </c>
      <c r="D2752" s="147" t="s">
        <v>732</v>
      </c>
      <c r="E2752" s="273" t="s">
        <v>1473</v>
      </c>
      <c r="F2752" s="273"/>
      <c r="G2752" s="147" t="s">
        <v>185</v>
      </c>
      <c r="H2752" s="148">
        <v>1</v>
      </c>
      <c r="I2752" s="149">
        <v>20.18</v>
      </c>
      <c r="J2752" s="149">
        <v>20.18</v>
      </c>
    </row>
    <row r="2753" spans="1:10" ht="45" customHeight="1">
      <c r="A2753" s="150" t="s">
        <v>1376</v>
      </c>
      <c r="B2753" s="150" t="s">
        <v>1987</v>
      </c>
      <c r="C2753" s="150" t="s">
        <v>177</v>
      </c>
      <c r="D2753" s="150" t="s">
        <v>1988</v>
      </c>
      <c r="E2753" s="274" t="s">
        <v>1375</v>
      </c>
      <c r="F2753" s="274"/>
      <c r="G2753" s="150" t="s">
        <v>180</v>
      </c>
      <c r="H2753" s="151">
        <v>0.19</v>
      </c>
      <c r="I2753" s="152">
        <v>16.45</v>
      </c>
      <c r="J2753" s="152">
        <v>3.12</v>
      </c>
    </row>
    <row r="2754" spans="1:10" ht="45" customHeight="1">
      <c r="A2754" s="150" t="s">
        <v>1376</v>
      </c>
      <c r="B2754" s="150" t="s">
        <v>1922</v>
      </c>
      <c r="C2754" s="150" t="s">
        <v>177</v>
      </c>
      <c r="D2754" s="150" t="s">
        <v>1923</v>
      </c>
      <c r="E2754" s="274" t="s">
        <v>1375</v>
      </c>
      <c r="F2754" s="274"/>
      <c r="G2754" s="150" t="s">
        <v>180</v>
      </c>
      <c r="H2754" s="151">
        <v>0.19</v>
      </c>
      <c r="I2754" s="152">
        <v>19.88</v>
      </c>
      <c r="J2754" s="152">
        <v>3.77</v>
      </c>
    </row>
    <row r="2755" spans="1:10" ht="15" customHeight="1">
      <c r="A2755" s="153" t="s">
        <v>1379</v>
      </c>
      <c r="B2755" s="153" t="s">
        <v>2165</v>
      </c>
      <c r="C2755" s="153" t="s">
        <v>177</v>
      </c>
      <c r="D2755" s="153" t="s">
        <v>2166</v>
      </c>
      <c r="E2755" s="275" t="s">
        <v>1482</v>
      </c>
      <c r="F2755" s="275"/>
      <c r="G2755" s="153" t="s">
        <v>185</v>
      </c>
      <c r="H2755" s="154">
        <v>1</v>
      </c>
      <c r="I2755" s="155">
        <v>3.4</v>
      </c>
      <c r="J2755" s="155">
        <v>3.4</v>
      </c>
    </row>
    <row r="2756" spans="1:10" ht="15" customHeight="1">
      <c r="A2756" s="153" t="s">
        <v>1379</v>
      </c>
      <c r="B2756" s="153" t="s">
        <v>2192</v>
      </c>
      <c r="C2756" s="153" t="s">
        <v>177</v>
      </c>
      <c r="D2756" s="153" t="s">
        <v>2193</v>
      </c>
      <c r="E2756" s="275" t="s">
        <v>1482</v>
      </c>
      <c r="F2756" s="275"/>
      <c r="G2756" s="153" t="s">
        <v>185</v>
      </c>
      <c r="H2756" s="154">
        <v>1</v>
      </c>
      <c r="I2756" s="155">
        <v>8.94</v>
      </c>
      <c r="J2756" s="155">
        <v>8.94</v>
      </c>
    </row>
    <row r="2757" spans="1:10" ht="30" customHeight="1">
      <c r="A2757" s="153" t="s">
        <v>1379</v>
      </c>
      <c r="B2757" s="153" t="s">
        <v>2043</v>
      </c>
      <c r="C2757" s="153" t="s">
        <v>177</v>
      </c>
      <c r="D2757" s="153" t="s">
        <v>2044</v>
      </c>
      <c r="E2757" s="275" t="s">
        <v>1482</v>
      </c>
      <c r="F2757" s="275"/>
      <c r="G2757" s="153" t="s">
        <v>185</v>
      </c>
      <c r="H2757" s="154">
        <v>0.03</v>
      </c>
      <c r="I2757" s="155">
        <v>31.72</v>
      </c>
      <c r="J2757" s="155">
        <v>0.95</v>
      </c>
    </row>
    <row r="2758" spans="1:10">
      <c r="A2758" s="156"/>
      <c r="B2758" s="156"/>
      <c r="C2758" s="156"/>
      <c r="D2758" s="156"/>
      <c r="E2758" s="156" t="s">
        <v>1399</v>
      </c>
      <c r="F2758" s="157">
        <v>5.25</v>
      </c>
      <c r="G2758" s="156" t="s">
        <v>1400</v>
      </c>
      <c r="H2758" s="157">
        <v>0</v>
      </c>
      <c r="I2758" s="156" t="s">
        <v>1401</v>
      </c>
      <c r="J2758" s="157">
        <v>5.25</v>
      </c>
    </row>
    <row r="2759" spans="1:10" ht="30" customHeight="1">
      <c r="A2759" s="156"/>
      <c r="B2759" s="156"/>
      <c r="C2759" s="156"/>
      <c r="D2759" s="156"/>
      <c r="E2759" s="156" t="s">
        <v>1402</v>
      </c>
      <c r="F2759" s="157">
        <v>5.32</v>
      </c>
      <c r="G2759" s="156"/>
      <c r="H2759" s="276" t="s">
        <v>1403</v>
      </c>
      <c r="I2759" s="276"/>
      <c r="J2759" s="157">
        <v>25.5</v>
      </c>
    </row>
    <row r="2760" spans="1:10" ht="15.75">
      <c r="A2760" s="144"/>
      <c r="B2760" s="144"/>
      <c r="C2760" s="144"/>
      <c r="D2760" s="144"/>
      <c r="E2760" s="144"/>
      <c r="F2760" s="144"/>
      <c r="G2760" s="144" t="s">
        <v>1404</v>
      </c>
      <c r="H2760" s="158">
        <v>1</v>
      </c>
      <c r="I2760" s="144" t="s">
        <v>1405</v>
      </c>
      <c r="J2760" s="159">
        <v>25.5</v>
      </c>
    </row>
    <row r="2761" spans="1:10" ht="15.75">
      <c r="A2761" s="147"/>
      <c r="B2761" s="147"/>
      <c r="C2761" s="147"/>
      <c r="D2761" s="147"/>
      <c r="E2761" s="147"/>
      <c r="F2761" s="147"/>
      <c r="G2761" s="147"/>
      <c r="H2761" s="147"/>
      <c r="I2761" s="147"/>
      <c r="J2761" s="147"/>
    </row>
    <row r="2762" spans="1:10" ht="15.75" customHeight="1">
      <c r="A2762" s="144" t="s">
        <v>734</v>
      </c>
      <c r="B2762" s="144" t="s">
        <v>165</v>
      </c>
      <c r="C2762" s="144" t="s">
        <v>1367</v>
      </c>
      <c r="D2762" s="144" t="s">
        <v>1368</v>
      </c>
      <c r="E2762" s="271" t="s">
        <v>1369</v>
      </c>
      <c r="F2762" s="271"/>
      <c r="G2762" s="144" t="s">
        <v>1370</v>
      </c>
      <c r="H2762" s="144" t="s">
        <v>1371</v>
      </c>
      <c r="I2762" s="144" t="s">
        <v>1372</v>
      </c>
      <c r="J2762" s="144" t="s">
        <v>1373</v>
      </c>
    </row>
    <row r="2763" spans="1:10" ht="47.25" customHeight="1">
      <c r="A2763" s="147" t="s">
        <v>1374</v>
      </c>
      <c r="B2763" s="147" t="s">
        <v>733</v>
      </c>
      <c r="C2763" s="147" t="s">
        <v>177</v>
      </c>
      <c r="D2763" s="147" t="s">
        <v>735</v>
      </c>
      <c r="E2763" s="273" t="s">
        <v>1473</v>
      </c>
      <c r="F2763" s="273"/>
      <c r="G2763" s="147" t="s">
        <v>185</v>
      </c>
      <c r="H2763" s="148">
        <v>1</v>
      </c>
      <c r="I2763" s="149">
        <v>25.98</v>
      </c>
      <c r="J2763" s="149">
        <v>25.98</v>
      </c>
    </row>
    <row r="2764" spans="1:10" ht="45" customHeight="1">
      <c r="A2764" s="150" t="s">
        <v>1376</v>
      </c>
      <c r="B2764" s="150" t="s">
        <v>1987</v>
      </c>
      <c r="C2764" s="150" t="s">
        <v>177</v>
      </c>
      <c r="D2764" s="150" t="s">
        <v>1988</v>
      </c>
      <c r="E2764" s="274" t="s">
        <v>1375</v>
      </c>
      <c r="F2764" s="274"/>
      <c r="G2764" s="150" t="s">
        <v>180</v>
      </c>
      <c r="H2764" s="151">
        <v>0.25</v>
      </c>
      <c r="I2764" s="152">
        <v>16.45</v>
      </c>
      <c r="J2764" s="152">
        <v>4.1100000000000003</v>
      </c>
    </row>
    <row r="2765" spans="1:10" ht="45" customHeight="1">
      <c r="A2765" s="150" t="s">
        <v>1376</v>
      </c>
      <c r="B2765" s="150" t="s">
        <v>1922</v>
      </c>
      <c r="C2765" s="150" t="s">
        <v>177</v>
      </c>
      <c r="D2765" s="150" t="s">
        <v>1923</v>
      </c>
      <c r="E2765" s="274" t="s">
        <v>1375</v>
      </c>
      <c r="F2765" s="274"/>
      <c r="G2765" s="150" t="s">
        <v>180</v>
      </c>
      <c r="H2765" s="151">
        <v>0.25</v>
      </c>
      <c r="I2765" s="152">
        <v>19.88</v>
      </c>
      <c r="J2765" s="152">
        <v>4.97</v>
      </c>
    </row>
    <row r="2766" spans="1:10" ht="15" customHeight="1">
      <c r="A2766" s="153" t="s">
        <v>1379</v>
      </c>
      <c r="B2766" s="153" t="s">
        <v>2184</v>
      </c>
      <c r="C2766" s="153" t="s">
        <v>177</v>
      </c>
      <c r="D2766" s="153" t="s">
        <v>2185</v>
      </c>
      <c r="E2766" s="275" t="s">
        <v>1482</v>
      </c>
      <c r="F2766" s="275"/>
      <c r="G2766" s="153" t="s">
        <v>185</v>
      </c>
      <c r="H2766" s="154">
        <v>1</v>
      </c>
      <c r="I2766" s="155">
        <v>4.09</v>
      </c>
      <c r="J2766" s="155">
        <v>4.09</v>
      </c>
    </row>
    <row r="2767" spans="1:10" ht="15" customHeight="1">
      <c r="A2767" s="153" t="s">
        <v>1379</v>
      </c>
      <c r="B2767" s="153" t="s">
        <v>2194</v>
      </c>
      <c r="C2767" s="153" t="s">
        <v>177</v>
      </c>
      <c r="D2767" s="153" t="s">
        <v>2195</v>
      </c>
      <c r="E2767" s="275" t="s">
        <v>1482</v>
      </c>
      <c r="F2767" s="275"/>
      <c r="G2767" s="153" t="s">
        <v>185</v>
      </c>
      <c r="H2767" s="154">
        <v>1</v>
      </c>
      <c r="I2767" s="155">
        <v>11.36</v>
      </c>
      <c r="J2767" s="155">
        <v>11.36</v>
      </c>
    </row>
    <row r="2768" spans="1:10" ht="30" customHeight="1">
      <c r="A2768" s="153" t="s">
        <v>1379</v>
      </c>
      <c r="B2768" s="153" t="s">
        <v>2043</v>
      </c>
      <c r="C2768" s="153" t="s">
        <v>177</v>
      </c>
      <c r="D2768" s="153" t="s">
        <v>2044</v>
      </c>
      <c r="E2768" s="275" t="s">
        <v>1482</v>
      </c>
      <c r="F2768" s="275"/>
      <c r="G2768" s="153" t="s">
        <v>185</v>
      </c>
      <c r="H2768" s="154">
        <v>4.5999999999999999E-2</v>
      </c>
      <c r="I2768" s="155">
        <v>31.72</v>
      </c>
      <c r="J2768" s="155">
        <v>1.45</v>
      </c>
    </row>
    <row r="2769" spans="1:10">
      <c r="A2769" s="156"/>
      <c r="B2769" s="156"/>
      <c r="C2769" s="156"/>
      <c r="D2769" s="156"/>
      <c r="E2769" s="156" t="s">
        <v>1399</v>
      </c>
      <c r="F2769" s="157">
        <v>6.91</v>
      </c>
      <c r="G2769" s="156" t="s">
        <v>1400</v>
      </c>
      <c r="H2769" s="157">
        <v>0</v>
      </c>
      <c r="I2769" s="156" t="s">
        <v>1401</v>
      </c>
      <c r="J2769" s="157">
        <v>6.91</v>
      </c>
    </row>
    <row r="2770" spans="1:10" ht="30" customHeight="1">
      <c r="A2770" s="156"/>
      <c r="B2770" s="156"/>
      <c r="C2770" s="156"/>
      <c r="D2770" s="156"/>
      <c r="E2770" s="156" t="s">
        <v>1402</v>
      </c>
      <c r="F2770" s="157">
        <v>6.85</v>
      </c>
      <c r="G2770" s="156"/>
      <c r="H2770" s="276" t="s">
        <v>1403</v>
      </c>
      <c r="I2770" s="276"/>
      <c r="J2770" s="157">
        <v>32.83</v>
      </c>
    </row>
    <row r="2771" spans="1:10" ht="15.75">
      <c r="A2771" s="144"/>
      <c r="B2771" s="144"/>
      <c r="C2771" s="144"/>
      <c r="D2771" s="144"/>
      <c r="E2771" s="144"/>
      <c r="F2771" s="144"/>
      <c r="G2771" s="144" t="s">
        <v>1404</v>
      </c>
      <c r="H2771" s="158">
        <v>17</v>
      </c>
      <c r="I2771" s="144" t="s">
        <v>1405</v>
      </c>
      <c r="J2771" s="159">
        <v>558.11</v>
      </c>
    </row>
    <row r="2772" spans="1:10" ht="15.75">
      <c r="A2772" s="147"/>
      <c r="B2772" s="147"/>
      <c r="C2772" s="147"/>
      <c r="D2772" s="147"/>
      <c r="E2772" s="147"/>
      <c r="F2772" s="147"/>
      <c r="G2772" s="147"/>
      <c r="H2772" s="147"/>
      <c r="I2772" s="147"/>
      <c r="J2772" s="147"/>
    </row>
    <row r="2773" spans="1:10" ht="15.75" customHeight="1">
      <c r="A2773" s="144" t="s">
        <v>737</v>
      </c>
      <c r="B2773" s="144" t="s">
        <v>165</v>
      </c>
      <c r="C2773" s="144" t="s">
        <v>1367</v>
      </c>
      <c r="D2773" s="144" t="s">
        <v>1368</v>
      </c>
      <c r="E2773" s="271" t="s">
        <v>1369</v>
      </c>
      <c r="F2773" s="271"/>
      <c r="G2773" s="144" t="s">
        <v>1370</v>
      </c>
      <c r="H2773" s="144" t="s">
        <v>1371</v>
      </c>
      <c r="I2773" s="144" t="s">
        <v>1372</v>
      </c>
      <c r="J2773" s="144" t="s">
        <v>1373</v>
      </c>
    </row>
    <row r="2774" spans="1:10" ht="31.5">
      <c r="A2774" s="147" t="s">
        <v>1374</v>
      </c>
      <c r="B2774" s="147" t="s">
        <v>736</v>
      </c>
      <c r="C2774" s="147" t="s">
        <v>639</v>
      </c>
      <c r="D2774" s="147" t="s">
        <v>738</v>
      </c>
      <c r="E2774" s="273">
        <v>53</v>
      </c>
      <c r="F2774" s="273"/>
      <c r="G2774" s="147" t="s">
        <v>185</v>
      </c>
      <c r="H2774" s="148">
        <v>1</v>
      </c>
      <c r="I2774" s="149">
        <v>66.87</v>
      </c>
      <c r="J2774" s="149">
        <v>66.87</v>
      </c>
    </row>
    <row r="2775" spans="1:10" ht="45" customHeight="1">
      <c r="A2775" s="150" t="s">
        <v>1376</v>
      </c>
      <c r="B2775" s="150" t="s">
        <v>1987</v>
      </c>
      <c r="C2775" s="150" t="s">
        <v>177</v>
      </c>
      <c r="D2775" s="150" t="s">
        <v>1988</v>
      </c>
      <c r="E2775" s="274" t="s">
        <v>1375</v>
      </c>
      <c r="F2775" s="274"/>
      <c r="G2775" s="150" t="s">
        <v>180</v>
      </c>
      <c r="H2775" s="151">
        <v>0.85099999999999998</v>
      </c>
      <c r="I2775" s="152">
        <v>16.45</v>
      </c>
      <c r="J2775" s="152">
        <v>13.99</v>
      </c>
    </row>
    <row r="2776" spans="1:10" ht="45" customHeight="1">
      <c r="A2776" s="150" t="s">
        <v>1376</v>
      </c>
      <c r="B2776" s="150" t="s">
        <v>1922</v>
      </c>
      <c r="C2776" s="150" t="s">
        <v>177</v>
      </c>
      <c r="D2776" s="150" t="s">
        <v>1923</v>
      </c>
      <c r="E2776" s="274" t="s">
        <v>1375</v>
      </c>
      <c r="F2776" s="274"/>
      <c r="G2776" s="150" t="s">
        <v>180</v>
      </c>
      <c r="H2776" s="151">
        <v>0.80800000000000005</v>
      </c>
      <c r="I2776" s="152">
        <v>19.88</v>
      </c>
      <c r="J2776" s="152">
        <v>16.059999999999999</v>
      </c>
    </row>
    <row r="2777" spans="1:10" ht="15" customHeight="1">
      <c r="A2777" s="153" t="s">
        <v>1379</v>
      </c>
      <c r="B2777" s="153" t="s">
        <v>2091</v>
      </c>
      <c r="C2777" s="153" t="s">
        <v>639</v>
      </c>
      <c r="D2777" s="153" t="s">
        <v>2092</v>
      </c>
      <c r="E2777" s="275" t="s">
        <v>1482</v>
      </c>
      <c r="F2777" s="275"/>
      <c r="G2777" s="153" t="s">
        <v>185</v>
      </c>
      <c r="H2777" s="154">
        <v>1.2390000000000001</v>
      </c>
      <c r="I2777" s="155">
        <v>0.19</v>
      </c>
      <c r="J2777" s="155">
        <v>0.23</v>
      </c>
    </row>
    <row r="2778" spans="1:10" ht="15" customHeight="1">
      <c r="A2778" s="153" t="s">
        <v>1379</v>
      </c>
      <c r="B2778" s="153" t="s">
        <v>2196</v>
      </c>
      <c r="C2778" s="153" t="s">
        <v>639</v>
      </c>
      <c r="D2778" s="153" t="s">
        <v>738</v>
      </c>
      <c r="E2778" s="275" t="s">
        <v>1482</v>
      </c>
      <c r="F2778" s="275"/>
      <c r="G2778" s="153" t="s">
        <v>185</v>
      </c>
      <c r="H2778" s="154">
        <v>1</v>
      </c>
      <c r="I2778" s="155">
        <v>36.590000000000003</v>
      </c>
      <c r="J2778" s="155">
        <v>36.590000000000003</v>
      </c>
    </row>
    <row r="2779" spans="1:10" ht="15" customHeight="1">
      <c r="A2779" s="153" t="s">
        <v>1379</v>
      </c>
      <c r="B2779" s="153" t="s">
        <v>2171</v>
      </c>
      <c r="C2779" s="153" t="s">
        <v>639</v>
      </c>
      <c r="D2779" s="153" t="s">
        <v>2172</v>
      </c>
      <c r="E2779" s="275" t="s">
        <v>1482</v>
      </c>
      <c r="F2779" s="275"/>
      <c r="G2779" s="153" t="s">
        <v>185</v>
      </c>
      <c r="H2779" s="154">
        <v>1.4999999999999999E-2</v>
      </c>
      <c r="I2779" s="155">
        <v>0.23</v>
      </c>
      <c r="J2779" s="155">
        <v>0</v>
      </c>
    </row>
    <row r="2780" spans="1:10">
      <c r="A2780" s="156"/>
      <c r="B2780" s="156"/>
      <c r="C2780" s="156"/>
      <c r="D2780" s="156"/>
      <c r="E2780" s="156" t="s">
        <v>1399</v>
      </c>
      <c r="F2780" s="157">
        <v>22.87</v>
      </c>
      <c r="G2780" s="156" t="s">
        <v>1400</v>
      </c>
      <c r="H2780" s="157">
        <v>0</v>
      </c>
      <c r="I2780" s="156" t="s">
        <v>1401</v>
      </c>
      <c r="J2780" s="157">
        <v>22.87</v>
      </c>
    </row>
    <row r="2781" spans="1:10" ht="30" customHeight="1">
      <c r="A2781" s="156"/>
      <c r="B2781" s="156"/>
      <c r="C2781" s="156"/>
      <c r="D2781" s="156"/>
      <c r="E2781" s="156" t="s">
        <v>1402</v>
      </c>
      <c r="F2781" s="157">
        <v>17.63</v>
      </c>
      <c r="G2781" s="156"/>
      <c r="H2781" s="276" t="s">
        <v>1403</v>
      </c>
      <c r="I2781" s="276"/>
      <c r="J2781" s="157">
        <v>84.5</v>
      </c>
    </row>
    <row r="2782" spans="1:10" ht="15.75">
      <c r="A2782" s="144"/>
      <c r="B2782" s="144"/>
      <c r="C2782" s="144"/>
      <c r="D2782" s="144"/>
      <c r="E2782" s="144"/>
      <c r="F2782" s="144"/>
      <c r="G2782" s="144" t="s">
        <v>1404</v>
      </c>
      <c r="H2782" s="158">
        <v>10</v>
      </c>
      <c r="I2782" s="144" t="s">
        <v>1405</v>
      </c>
      <c r="J2782" s="159">
        <v>845</v>
      </c>
    </row>
    <row r="2783" spans="1:10" ht="15.75">
      <c r="A2783" s="147"/>
      <c r="B2783" s="147"/>
      <c r="C2783" s="147"/>
      <c r="D2783" s="147"/>
      <c r="E2783" s="147"/>
      <c r="F2783" s="147"/>
      <c r="G2783" s="147"/>
      <c r="H2783" s="147"/>
      <c r="I2783" s="147"/>
      <c r="J2783" s="147"/>
    </row>
    <row r="2784" spans="1:10" ht="15.75" customHeight="1">
      <c r="A2784" s="144" t="s">
        <v>740</v>
      </c>
      <c r="B2784" s="144" t="s">
        <v>165</v>
      </c>
      <c r="C2784" s="144" t="s">
        <v>1367</v>
      </c>
      <c r="D2784" s="144" t="s">
        <v>1368</v>
      </c>
      <c r="E2784" s="271" t="s">
        <v>1369</v>
      </c>
      <c r="F2784" s="271"/>
      <c r="G2784" s="144" t="s">
        <v>1370</v>
      </c>
      <c r="H2784" s="144" t="s">
        <v>1371</v>
      </c>
      <c r="I2784" s="144" t="s">
        <v>1372</v>
      </c>
      <c r="J2784" s="144" t="s">
        <v>1373</v>
      </c>
    </row>
    <row r="2785" spans="1:10" ht="31.5" customHeight="1">
      <c r="A2785" s="147" t="s">
        <v>1374</v>
      </c>
      <c r="B2785" s="147" t="s">
        <v>739</v>
      </c>
      <c r="C2785" s="147" t="s">
        <v>470</v>
      </c>
      <c r="D2785" s="147" t="s">
        <v>741</v>
      </c>
      <c r="E2785" s="273" t="s">
        <v>2173</v>
      </c>
      <c r="F2785" s="273"/>
      <c r="G2785" s="147" t="s">
        <v>563</v>
      </c>
      <c r="H2785" s="148">
        <v>1</v>
      </c>
      <c r="I2785" s="149">
        <v>37.56</v>
      </c>
      <c r="J2785" s="149">
        <v>37.56</v>
      </c>
    </row>
    <row r="2786" spans="1:10" ht="45" customHeight="1">
      <c r="A2786" s="150" t="s">
        <v>1376</v>
      </c>
      <c r="B2786" s="150" t="s">
        <v>1890</v>
      </c>
      <c r="C2786" s="150" t="s">
        <v>470</v>
      </c>
      <c r="D2786" s="150" t="s">
        <v>1891</v>
      </c>
      <c r="E2786" s="274" t="s">
        <v>1892</v>
      </c>
      <c r="F2786" s="274"/>
      <c r="G2786" s="150" t="s">
        <v>1893</v>
      </c>
      <c r="H2786" s="151">
        <v>0.37</v>
      </c>
      <c r="I2786" s="152">
        <v>3.69</v>
      </c>
      <c r="J2786" s="152">
        <v>1.36</v>
      </c>
    </row>
    <row r="2787" spans="1:10" ht="45" customHeight="1">
      <c r="A2787" s="150" t="s">
        <v>1376</v>
      </c>
      <c r="B2787" s="150" t="s">
        <v>2024</v>
      </c>
      <c r="C2787" s="150" t="s">
        <v>470</v>
      </c>
      <c r="D2787" s="150" t="s">
        <v>2025</v>
      </c>
      <c r="E2787" s="274" t="s">
        <v>1892</v>
      </c>
      <c r="F2787" s="274"/>
      <c r="G2787" s="150" t="s">
        <v>1893</v>
      </c>
      <c r="H2787" s="151">
        <v>0.37</v>
      </c>
      <c r="I2787" s="152">
        <v>3.61</v>
      </c>
      <c r="J2787" s="152">
        <v>1.33</v>
      </c>
    </row>
    <row r="2788" spans="1:10" ht="15" customHeight="1">
      <c r="A2788" s="153" t="s">
        <v>1379</v>
      </c>
      <c r="B2788" s="153" t="s">
        <v>2026</v>
      </c>
      <c r="C2788" s="153" t="s">
        <v>470</v>
      </c>
      <c r="D2788" s="153" t="s">
        <v>2027</v>
      </c>
      <c r="E2788" s="275" t="s">
        <v>1482</v>
      </c>
      <c r="F2788" s="275"/>
      <c r="G2788" s="153" t="s">
        <v>2028</v>
      </c>
      <c r="H2788" s="154">
        <v>4.2000000000000003E-2</v>
      </c>
      <c r="I2788" s="155">
        <v>71.41</v>
      </c>
      <c r="J2788" s="155">
        <v>2.99</v>
      </c>
    </row>
    <row r="2789" spans="1:10" ht="15" customHeight="1">
      <c r="A2789" s="153" t="s">
        <v>1379</v>
      </c>
      <c r="B2789" s="153" t="s">
        <v>2029</v>
      </c>
      <c r="C2789" s="153" t="s">
        <v>470</v>
      </c>
      <c r="D2789" s="153" t="s">
        <v>2030</v>
      </c>
      <c r="E2789" s="275" t="s">
        <v>1482</v>
      </c>
      <c r="F2789" s="275"/>
      <c r="G2789" s="153" t="s">
        <v>1745</v>
      </c>
      <c r="H2789" s="154">
        <v>6.3E-2</v>
      </c>
      <c r="I2789" s="155">
        <v>68.78</v>
      </c>
      <c r="J2789" s="155">
        <v>4.33</v>
      </c>
    </row>
    <row r="2790" spans="1:10" ht="15" customHeight="1">
      <c r="A2790" s="153" t="s">
        <v>1379</v>
      </c>
      <c r="B2790" s="153" t="s">
        <v>2033</v>
      </c>
      <c r="C2790" s="153" t="s">
        <v>177</v>
      </c>
      <c r="D2790" s="153" t="s">
        <v>2034</v>
      </c>
      <c r="E2790" s="275" t="s">
        <v>1398</v>
      </c>
      <c r="F2790" s="275"/>
      <c r="G2790" s="153" t="s">
        <v>180</v>
      </c>
      <c r="H2790" s="154">
        <v>0.37</v>
      </c>
      <c r="I2790" s="155">
        <v>15.33</v>
      </c>
      <c r="J2790" s="155">
        <v>5.67</v>
      </c>
    </row>
    <row r="2791" spans="1:10" ht="15" customHeight="1">
      <c r="A2791" s="153" t="s">
        <v>1379</v>
      </c>
      <c r="B2791" s="153" t="s">
        <v>2197</v>
      </c>
      <c r="C2791" s="153" t="s">
        <v>177</v>
      </c>
      <c r="D2791" s="153" t="s">
        <v>2198</v>
      </c>
      <c r="E2791" s="275" t="s">
        <v>1482</v>
      </c>
      <c r="F2791" s="275"/>
      <c r="G2791" s="153" t="s">
        <v>185</v>
      </c>
      <c r="H2791" s="154">
        <v>1</v>
      </c>
      <c r="I2791" s="155">
        <v>17.8</v>
      </c>
      <c r="J2791" s="155">
        <v>17.8</v>
      </c>
    </row>
    <row r="2792" spans="1:10" ht="15" customHeight="1">
      <c r="A2792" s="153" t="s">
        <v>1379</v>
      </c>
      <c r="B2792" s="153" t="s">
        <v>1900</v>
      </c>
      <c r="C2792" s="153" t="s">
        <v>177</v>
      </c>
      <c r="D2792" s="153" t="s">
        <v>1901</v>
      </c>
      <c r="E2792" s="275" t="s">
        <v>1398</v>
      </c>
      <c r="F2792" s="275"/>
      <c r="G2792" s="153" t="s">
        <v>180</v>
      </c>
      <c r="H2792" s="154">
        <v>0.37</v>
      </c>
      <c r="I2792" s="155">
        <v>11.05</v>
      </c>
      <c r="J2792" s="155">
        <v>4.08</v>
      </c>
    </row>
    <row r="2793" spans="1:10">
      <c r="A2793" s="156"/>
      <c r="B2793" s="156"/>
      <c r="C2793" s="156"/>
      <c r="D2793" s="156"/>
      <c r="E2793" s="156" t="s">
        <v>1399</v>
      </c>
      <c r="F2793" s="157">
        <v>9.75</v>
      </c>
      <c r="G2793" s="156" t="s">
        <v>1400</v>
      </c>
      <c r="H2793" s="157">
        <v>0</v>
      </c>
      <c r="I2793" s="156" t="s">
        <v>1401</v>
      </c>
      <c r="J2793" s="157">
        <v>9.75</v>
      </c>
    </row>
    <row r="2794" spans="1:10" ht="30" customHeight="1">
      <c r="A2794" s="156"/>
      <c r="B2794" s="156"/>
      <c r="C2794" s="156"/>
      <c r="D2794" s="156"/>
      <c r="E2794" s="156" t="s">
        <v>1402</v>
      </c>
      <c r="F2794" s="157">
        <v>9.9</v>
      </c>
      <c r="G2794" s="156"/>
      <c r="H2794" s="276" t="s">
        <v>1403</v>
      </c>
      <c r="I2794" s="276"/>
      <c r="J2794" s="157">
        <v>47.46</v>
      </c>
    </row>
    <row r="2795" spans="1:10" ht="15.75">
      <c r="A2795" s="144"/>
      <c r="B2795" s="144"/>
      <c r="C2795" s="144"/>
      <c r="D2795" s="144"/>
      <c r="E2795" s="144"/>
      <c r="F2795" s="144"/>
      <c r="G2795" s="144" t="s">
        <v>1404</v>
      </c>
      <c r="H2795" s="158">
        <v>6</v>
      </c>
      <c r="I2795" s="144" t="s">
        <v>1405</v>
      </c>
      <c r="J2795" s="159">
        <v>284.76</v>
      </c>
    </row>
    <row r="2796" spans="1:10" ht="15.75">
      <c r="A2796" s="147"/>
      <c r="B2796" s="147"/>
      <c r="C2796" s="147"/>
      <c r="D2796" s="147"/>
      <c r="E2796" s="147"/>
      <c r="F2796" s="147"/>
      <c r="G2796" s="147"/>
      <c r="H2796" s="147"/>
      <c r="I2796" s="147"/>
      <c r="J2796" s="147"/>
    </row>
    <row r="2797" spans="1:10" ht="15.75" customHeight="1">
      <c r="A2797" s="144" t="s">
        <v>743</v>
      </c>
      <c r="B2797" s="144" t="s">
        <v>165</v>
      </c>
      <c r="C2797" s="144" t="s">
        <v>1367</v>
      </c>
      <c r="D2797" s="144" t="s">
        <v>1368</v>
      </c>
      <c r="E2797" s="271" t="s">
        <v>1369</v>
      </c>
      <c r="F2797" s="271"/>
      <c r="G2797" s="144" t="s">
        <v>1370</v>
      </c>
      <c r="H2797" s="144" t="s">
        <v>1371</v>
      </c>
      <c r="I2797" s="144" t="s">
        <v>1372</v>
      </c>
      <c r="J2797" s="144" t="s">
        <v>1373</v>
      </c>
    </row>
    <row r="2798" spans="1:10" ht="31.5" customHeight="1">
      <c r="A2798" s="147" t="s">
        <v>1374</v>
      </c>
      <c r="B2798" s="147" t="s">
        <v>742</v>
      </c>
      <c r="C2798" s="147" t="s">
        <v>470</v>
      </c>
      <c r="D2798" s="147" t="s">
        <v>744</v>
      </c>
      <c r="E2798" s="273" t="s">
        <v>2173</v>
      </c>
      <c r="F2798" s="273"/>
      <c r="G2798" s="147" t="s">
        <v>563</v>
      </c>
      <c r="H2798" s="148">
        <v>1</v>
      </c>
      <c r="I2798" s="149">
        <v>44.03</v>
      </c>
      <c r="J2798" s="149">
        <v>44.03</v>
      </c>
    </row>
    <row r="2799" spans="1:10" ht="45" customHeight="1">
      <c r="A2799" s="150" t="s">
        <v>1376</v>
      </c>
      <c r="B2799" s="150" t="s">
        <v>1890</v>
      </c>
      <c r="C2799" s="150" t="s">
        <v>470</v>
      </c>
      <c r="D2799" s="150" t="s">
        <v>1891</v>
      </c>
      <c r="E2799" s="274" t="s">
        <v>1892</v>
      </c>
      <c r="F2799" s="274"/>
      <c r="G2799" s="150" t="s">
        <v>1893</v>
      </c>
      <c r="H2799" s="151">
        <v>0.46</v>
      </c>
      <c r="I2799" s="152">
        <v>3.69</v>
      </c>
      <c r="J2799" s="152">
        <v>1.69</v>
      </c>
    </row>
    <row r="2800" spans="1:10" ht="45" customHeight="1">
      <c r="A2800" s="150" t="s">
        <v>1376</v>
      </c>
      <c r="B2800" s="150" t="s">
        <v>2024</v>
      </c>
      <c r="C2800" s="150" t="s">
        <v>470</v>
      </c>
      <c r="D2800" s="150" t="s">
        <v>2025</v>
      </c>
      <c r="E2800" s="274" t="s">
        <v>1892</v>
      </c>
      <c r="F2800" s="274"/>
      <c r="G2800" s="150" t="s">
        <v>1893</v>
      </c>
      <c r="H2800" s="151">
        <v>0.46</v>
      </c>
      <c r="I2800" s="152">
        <v>3.61</v>
      </c>
      <c r="J2800" s="152">
        <v>1.66</v>
      </c>
    </row>
    <row r="2801" spans="1:10" ht="15" customHeight="1">
      <c r="A2801" s="153" t="s">
        <v>1379</v>
      </c>
      <c r="B2801" s="153" t="s">
        <v>2026</v>
      </c>
      <c r="C2801" s="153" t="s">
        <v>470</v>
      </c>
      <c r="D2801" s="153" t="s">
        <v>2027</v>
      </c>
      <c r="E2801" s="275" t="s">
        <v>1482</v>
      </c>
      <c r="F2801" s="275"/>
      <c r="G2801" s="153" t="s">
        <v>2028</v>
      </c>
      <c r="H2801" s="154">
        <v>5.8000000000000003E-2</v>
      </c>
      <c r="I2801" s="155">
        <v>71.41</v>
      </c>
      <c r="J2801" s="155">
        <v>4.1399999999999997</v>
      </c>
    </row>
    <row r="2802" spans="1:10" ht="15" customHeight="1">
      <c r="A2802" s="153" t="s">
        <v>1379</v>
      </c>
      <c r="B2802" s="153" t="s">
        <v>2199</v>
      </c>
      <c r="C2802" s="153" t="s">
        <v>470</v>
      </c>
      <c r="D2802" s="153" t="s">
        <v>2200</v>
      </c>
      <c r="E2802" s="275" t="s">
        <v>1482</v>
      </c>
      <c r="F2802" s="275"/>
      <c r="G2802" s="153" t="s">
        <v>563</v>
      </c>
      <c r="H2802" s="154">
        <v>1</v>
      </c>
      <c r="I2802" s="155">
        <v>18.16</v>
      </c>
      <c r="J2802" s="155">
        <v>18.16</v>
      </c>
    </row>
    <row r="2803" spans="1:10" ht="15" customHeight="1">
      <c r="A2803" s="153" t="s">
        <v>1379</v>
      </c>
      <c r="B2803" s="153" t="s">
        <v>2029</v>
      </c>
      <c r="C2803" s="153" t="s">
        <v>470</v>
      </c>
      <c r="D2803" s="153" t="s">
        <v>2030</v>
      </c>
      <c r="E2803" s="275" t="s">
        <v>1482</v>
      </c>
      <c r="F2803" s="275"/>
      <c r="G2803" s="153" t="s">
        <v>1745</v>
      </c>
      <c r="H2803" s="154">
        <v>9.0999999999999998E-2</v>
      </c>
      <c r="I2803" s="155">
        <v>68.78</v>
      </c>
      <c r="J2803" s="155">
        <v>6.25</v>
      </c>
    </row>
    <row r="2804" spans="1:10" ht="15" customHeight="1">
      <c r="A2804" s="153" t="s">
        <v>1379</v>
      </c>
      <c r="B2804" s="153" t="s">
        <v>2033</v>
      </c>
      <c r="C2804" s="153" t="s">
        <v>177</v>
      </c>
      <c r="D2804" s="153" t="s">
        <v>2034</v>
      </c>
      <c r="E2804" s="275" t="s">
        <v>1398</v>
      </c>
      <c r="F2804" s="275"/>
      <c r="G2804" s="153" t="s">
        <v>180</v>
      </c>
      <c r="H2804" s="154">
        <v>0.46</v>
      </c>
      <c r="I2804" s="155">
        <v>15.33</v>
      </c>
      <c r="J2804" s="155">
        <v>7.05</v>
      </c>
    </row>
    <row r="2805" spans="1:10" ht="15" customHeight="1">
      <c r="A2805" s="153" t="s">
        <v>1379</v>
      </c>
      <c r="B2805" s="153" t="s">
        <v>1900</v>
      </c>
      <c r="C2805" s="153" t="s">
        <v>177</v>
      </c>
      <c r="D2805" s="153" t="s">
        <v>1901</v>
      </c>
      <c r="E2805" s="275" t="s">
        <v>1398</v>
      </c>
      <c r="F2805" s="275"/>
      <c r="G2805" s="153" t="s">
        <v>180</v>
      </c>
      <c r="H2805" s="154">
        <v>0.46</v>
      </c>
      <c r="I2805" s="155">
        <v>11.05</v>
      </c>
      <c r="J2805" s="155">
        <v>5.08</v>
      </c>
    </row>
    <row r="2806" spans="1:10">
      <c r="A2806" s="156"/>
      <c r="B2806" s="156"/>
      <c r="C2806" s="156"/>
      <c r="D2806" s="156"/>
      <c r="E2806" s="156" t="s">
        <v>1399</v>
      </c>
      <c r="F2806" s="157">
        <v>12.13</v>
      </c>
      <c r="G2806" s="156" t="s">
        <v>1400</v>
      </c>
      <c r="H2806" s="157">
        <v>0</v>
      </c>
      <c r="I2806" s="156" t="s">
        <v>1401</v>
      </c>
      <c r="J2806" s="157">
        <v>12.13</v>
      </c>
    </row>
    <row r="2807" spans="1:10" ht="30" customHeight="1">
      <c r="A2807" s="156"/>
      <c r="B2807" s="156"/>
      <c r="C2807" s="156"/>
      <c r="D2807" s="156"/>
      <c r="E2807" s="156" t="s">
        <v>1402</v>
      </c>
      <c r="F2807" s="157">
        <v>11.61</v>
      </c>
      <c r="G2807" s="156"/>
      <c r="H2807" s="276" t="s">
        <v>1403</v>
      </c>
      <c r="I2807" s="276"/>
      <c r="J2807" s="157">
        <v>55.64</v>
      </c>
    </row>
    <row r="2808" spans="1:10" ht="15.75">
      <c r="A2808" s="144"/>
      <c r="B2808" s="144"/>
      <c r="C2808" s="144"/>
      <c r="D2808" s="144"/>
      <c r="E2808" s="144"/>
      <c r="F2808" s="144"/>
      <c r="G2808" s="144" t="s">
        <v>1404</v>
      </c>
      <c r="H2808" s="158">
        <v>10</v>
      </c>
      <c r="I2808" s="144" t="s">
        <v>1405</v>
      </c>
      <c r="J2808" s="159">
        <v>556.4</v>
      </c>
    </row>
    <row r="2809" spans="1:10" ht="15.75">
      <c r="A2809" s="147"/>
      <c r="B2809" s="147"/>
      <c r="C2809" s="147"/>
      <c r="D2809" s="147"/>
      <c r="E2809" s="147"/>
      <c r="F2809" s="147"/>
      <c r="G2809" s="147"/>
      <c r="H2809" s="147"/>
      <c r="I2809" s="147"/>
      <c r="J2809" s="147"/>
    </row>
    <row r="2810" spans="1:10" ht="15.75" customHeight="1">
      <c r="A2810" s="144" t="s">
        <v>746</v>
      </c>
      <c r="B2810" s="144" t="s">
        <v>165</v>
      </c>
      <c r="C2810" s="144" t="s">
        <v>1367</v>
      </c>
      <c r="D2810" s="144" t="s">
        <v>1368</v>
      </c>
      <c r="E2810" s="271" t="s">
        <v>1369</v>
      </c>
      <c r="F2810" s="271"/>
      <c r="G2810" s="144" t="s">
        <v>1370</v>
      </c>
      <c r="H2810" s="144" t="s">
        <v>1371</v>
      </c>
      <c r="I2810" s="144" t="s">
        <v>1372</v>
      </c>
      <c r="J2810" s="144" t="s">
        <v>1373</v>
      </c>
    </row>
    <row r="2811" spans="1:10" ht="31.5" customHeight="1">
      <c r="A2811" s="147" t="s">
        <v>1374</v>
      </c>
      <c r="B2811" s="147" t="s">
        <v>745</v>
      </c>
      <c r="C2811" s="147" t="s">
        <v>470</v>
      </c>
      <c r="D2811" s="147" t="s">
        <v>747</v>
      </c>
      <c r="E2811" s="273" t="s">
        <v>2173</v>
      </c>
      <c r="F2811" s="273"/>
      <c r="G2811" s="147" t="s">
        <v>563</v>
      </c>
      <c r="H2811" s="148">
        <v>1</v>
      </c>
      <c r="I2811" s="149">
        <v>59.58</v>
      </c>
      <c r="J2811" s="149">
        <v>59.58</v>
      </c>
    </row>
    <row r="2812" spans="1:10" ht="45" customHeight="1">
      <c r="A2812" s="150" t="s">
        <v>1376</v>
      </c>
      <c r="B2812" s="150" t="s">
        <v>2024</v>
      </c>
      <c r="C2812" s="150" t="s">
        <v>470</v>
      </c>
      <c r="D2812" s="150" t="s">
        <v>2025</v>
      </c>
      <c r="E2812" s="274" t="s">
        <v>1892</v>
      </c>
      <c r="F2812" s="274"/>
      <c r="G2812" s="150" t="s">
        <v>1893</v>
      </c>
      <c r="H2812" s="151">
        <v>0.46</v>
      </c>
      <c r="I2812" s="152">
        <v>3.61</v>
      </c>
      <c r="J2812" s="152">
        <v>1.66</v>
      </c>
    </row>
    <row r="2813" spans="1:10" ht="45" customHeight="1">
      <c r="A2813" s="150" t="s">
        <v>1376</v>
      </c>
      <c r="B2813" s="150" t="s">
        <v>1890</v>
      </c>
      <c r="C2813" s="150" t="s">
        <v>470</v>
      </c>
      <c r="D2813" s="150" t="s">
        <v>1891</v>
      </c>
      <c r="E2813" s="274" t="s">
        <v>1892</v>
      </c>
      <c r="F2813" s="274"/>
      <c r="G2813" s="150" t="s">
        <v>1893</v>
      </c>
      <c r="H2813" s="151">
        <v>0.46</v>
      </c>
      <c r="I2813" s="152">
        <v>3.69</v>
      </c>
      <c r="J2813" s="152">
        <v>1.69</v>
      </c>
    </row>
    <row r="2814" spans="1:10" ht="15" customHeight="1">
      <c r="A2814" s="153" t="s">
        <v>1379</v>
      </c>
      <c r="B2814" s="153" t="s">
        <v>2026</v>
      </c>
      <c r="C2814" s="153" t="s">
        <v>470</v>
      </c>
      <c r="D2814" s="153" t="s">
        <v>2027</v>
      </c>
      <c r="E2814" s="275" t="s">
        <v>1482</v>
      </c>
      <c r="F2814" s="275"/>
      <c r="G2814" s="153" t="s">
        <v>2028</v>
      </c>
      <c r="H2814" s="154">
        <v>6.7000000000000004E-2</v>
      </c>
      <c r="I2814" s="155">
        <v>71.41</v>
      </c>
      <c r="J2814" s="155">
        <v>4.78</v>
      </c>
    </row>
    <row r="2815" spans="1:10" ht="15" customHeight="1">
      <c r="A2815" s="153" t="s">
        <v>1379</v>
      </c>
      <c r="B2815" s="153" t="s">
        <v>2029</v>
      </c>
      <c r="C2815" s="153" t="s">
        <v>470</v>
      </c>
      <c r="D2815" s="153" t="s">
        <v>2030</v>
      </c>
      <c r="E2815" s="275" t="s">
        <v>1482</v>
      </c>
      <c r="F2815" s="275"/>
      <c r="G2815" s="153" t="s">
        <v>1745</v>
      </c>
      <c r="H2815" s="154">
        <v>0.106</v>
      </c>
      <c r="I2815" s="155">
        <v>68.78</v>
      </c>
      <c r="J2815" s="155">
        <v>7.29</v>
      </c>
    </row>
    <row r="2816" spans="1:10" ht="15" customHeight="1">
      <c r="A2816" s="153" t="s">
        <v>1379</v>
      </c>
      <c r="B2816" s="153" t="s">
        <v>2033</v>
      </c>
      <c r="C2816" s="153" t="s">
        <v>177</v>
      </c>
      <c r="D2816" s="153" t="s">
        <v>2034</v>
      </c>
      <c r="E2816" s="275" t="s">
        <v>1398</v>
      </c>
      <c r="F2816" s="275"/>
      <c r="G2816" s="153" t="s">
        <v>180</v>
      </c>
      <c r="H2816" s="154">
        <v>0.46</v>
      </c>
      <c r="I2816" s="155">
        <v>15.33</v>
      </c>
      <c r="J2816" s="155">
        <v>7.05</v>
      </c>
    </row>
    <row r="2817" spans="1:10" ht="15" customHeight="1">
      <c r="A2817" s="153" t="s">
        <v>1379</v>
      </c>
      <c r="B2817" s="153" t="s">
        <v>2201</v>
      </c>
      <c r="C2817" s="153" t="s">
        <v>177</v>
      </c>
      <c r="D2817" s="153" t="s">
        <v>2202</v>
      </c>
      <c r="E2817" s="275" t="s">
        <v>1482</v>
      </c>
      <c r="F2817" s="275"/>
      <c r="G2817" s="153" t="s">
        <v>185</v>
      </c>
      <c r="H2817" s="154">
        <v>1</v>
      </c>
      <c r="I2817" s="155">
        <v>32.03</v>
      </c>
      <c r="J2817" s="155">
        <v>32.03</v>
      </c>
    </row>
    <row r="2818" spans="1:10" ht="15" customHeight="1">
      <c r="A2818" s="153" t="s">
        <v>1379</v>
      </c>
      <c r="B2818" s="153" t="s">
        <v>1900</v>
      </c>
      <c r="C2818" s="153" t="s">
        <v>177</v>
      </c>
      <c r="D2818" s="153" t="s">
        <v>1901</v>
      </c>
      <c r="E2818" s="275" t="s">
        <v>1398</v>
      </c>
      <c r="F2818" s="275"/>
      <c r="G2818" s="153" t="s">
        <v>180</v>
      </c>
      <c r="H2818" s="154">
        <v>0.46</v>
      </c>
      <c r="I2818" s="155">
        <v>11.05</v>
      </c>
      <c r="J2818" s="155">
        <v>5.08</v>
      </c>
    </row>
    <row r="2819" spans="1:10">
      <c r="A2819" s="156"/>
      <c r="B2819" s="156"/>
      <c r="C2819" s="156"/>
      <c r="D2819" s="156"/>
      <c r="E2819" s="156" t="s">
        <v>1399</v>
      </c>
      <c r="F2819" s="157">
        <v>12.13</v>
      </c>
      <c r="G2819" s="156" t="s">
        <v>1400</v>
      </c>
      <c r="H2819" s="157">
        <v>0</v>
      </c>
      <c r="I2819" s="156" t="s">
        <v>1401</v>
      </c>
      <c r="J2819" s="157">
        <v>12.13</v>
      </c>
    </row>
    <row r="2820" spans="1:10" ht="30" customHeight="1">
      <c r="A2820" s="156"/>
      <c r="B2820" s="156"/>
      <c r="C2820" s="156"/>
      <c r="D2820" s="156"/>
      <c r="E2820" s="156" t="s">
        <v>1402</v>
      </c>
      <c r="F2820" s="157">
        <v>15.71</v>
      </c>
      <c r="G2820" s="156"/>
      <c r="H2820" s="276" t="s">
        <v>1403</v>
      </c>
      <c r="I2820" s="276"/>
      <c r="J2820" s="157">
        <v>75.290000000000006</v>
      </c>
    </row>
    <row r="2821" spans="1:10" ht="15.75">
      <c r="A2821" s="144"/>
      <c r="B2821" s="144"/>
      <c r="C2821" s="144"/>
      <c r="D2821" s="144"/>
      <c r="E2821" s="144"/>
      <c r="F2821" s="144"/>
      <c r="G2821" s="144" t="s">
        <v>1404</v>
      </c>
      <c r="H2821" s="158">
        <v>4</v>
      </c>
      <c r="I2821" s="144" t="s">
        <v>1405</v>
      </c>
      <c r="J2821" s="159">
        <v>301.16000000000003</v>
      </c>
    </row>
    <row r="2822" spans="1:10" ht="15.75">
      <c r="A2822" s="147"/>
      <c r="B2822" s="147"/>
      <c r="C2822" s="147"/>
      <c r="D2822" s="147"/>
      <c r="E2822" s="147"/>
      <c r="F2822" s="147"/>
      <c r="G2822" s="147"/>
      <c r="H2822" s="147"/>
      <c r="I2822" s="147"/>
      <c r="J2822" s="147"/>
    </row>
    <row r="2823" spans="1:10" ht="15.75" customHeight="1">
      <c r="A2823" s="144" t="s">
        <v>749</v>
      </c>
      <c r="B2823" s="144" t="s">
        <v>165</v>
      </c>
      <c r="C2823" s="144" t="s">
        <v>1367</v>
      </c>
      <c r="D2823" s="144" t="s">
        <v>1368</v>
      </c>
      <c r="E2823" s="271" t="s">
        <v>1369</v>
      </c>
      <c r="F2823" s="271"/>
      <c r="G2823" s="144" t="s">
        <v>1370</v>
      </c>
      <c r="H2823" s="144" t="s">
        <v>1371</v>
      </c>
      <c r="I2823" s="144" t="s">
        <v>1372</v>
      </c>
      <c r="J2823" s="144" t="s">
        <v>1373</v>
      </c>
    </row>
    <row r="2824" spans="1:10" ht="47.25" customHeight="1">
      <c r="A2824" s="147" t="s">
        <v>1374</v>
      </c>
      <c r="B2824" s="147" t="s">
        <v>748</v>
      </c>
      <c r="C2824" s="147" t="s">
        <v>177</v>
      </c>
      <c r="D2824" s="147" t="s">
        <v>750</v>
      </c>
      <c r="E2824" s="273" t="s">
        <v>1473</v>
      </c>
      <c r="F2824" s="273"/>
      <c r="G2824" s="147" t="s">
        <v>185</v>
      </c>
      <c r="H2824" s="148">
        <v>1</v>
      </c>
      <c r="I2824" s="149">
        <v>12.63</v>
      </c>
      <c r="J2824" s="149">
        <v>12.63</v>
      </c>
    </row>
    <row r="2825" spans="1:10" ht="45" customHeight="1">
      <c r="A2825" s="150" t="s">
        <v>1376</v>
      </c>
      <c r="B2825" s="150" t="s">
        <v>1987</v>
      </c>
      <c r="C2825" s="150" t="s">
        <v>177</v>
      </c>
      <c r="D2825" s="150" t="s">
        <v>1988</v>
      </c>
      <c r="E2825" s="274" t="s">
        <v>1375</v>
      </c>
      <c r="F2825" s="274"/>
      <c r="G2825" s="150" t="s">
        <v>180</v>
      </c>
      <c r="H2825" s="151">
        <v>0.14000000000000001</v>
      </c>
      <c r="I2825" s="152">
        <v>16.45</v>
      </c>
      <c r="J2825" s="152">
        <v>2.2999999999999998</v>
      </c>
    </row>
    <row r="2826" spans="1:10" ht="45" customHeight="1">
      <c r="A2826" s="150" t="s">
        <v>1376</v>
      </c>
      <c r="B2826" s="150" t="s">
        <v>1922</v>
      </c>
      <c r="C2826" s="150" t="s">
        <v>177</v>
      </c>
      <c r="D2826" s="150" t="s">
        <v>1923</v>
      </c>
      <c r="E2826" s="274" t="s">
        <v>1375</v>
      </c>
      <c r="F2826" s="274"/>
      <c r="G2826" s="150" t="s">
        <v>180</v>
      </c>
      <c r="H2826" s="151">
        <v>0.14000000000000001</v>
      </c>
      <c r="I2826" s="152">
        <v>19.88</v>
      </c>
      <c r="J2826" s="152">
        <v>2.78</v>
      </c>
    </row>
    <row r="2827" spans="1:10" ht="15" customHeight="1">
      <c r="A2827" s="153" t="s">
        <v>1379</v>
      </c>
      <c r="B2827" s="153" t="s">
        <v>2009</v>
      </c>
      <c r="C2827" s="153" t="s">
        <v>177</v>
      </c>
      <c r="D2827" s="153" t="s">
        <v>2010</v>
      </c>
      <c r="E2827" s="275" t="s">
        <v>1482</v>
      </c>
      <c r="F2827" s="275"/>
      <c r="G2827" s="153" t="s">
        <v>185</v>
      </c>
      <c r="H2827" s="154">
        <v>1.4800000000000001E-2</v>
      </c>
      <c r="I2827" s="155">
        <v>76.86</v>
      </c>
      <c r="J2827" s="155">
        <v>1.1299999999999999</v>
      </c>
    </row>
    <row r="2828" spans="1:10" ht="30" customHeight="1">
      <c r="A2828" s="153" t="s">
        <v>1379</v>
      </c>
      <c r="B2828" s="153" t="s">
        <v>2203</v>
      </c>
      <c r="C2828" s="153" t="s">
        <v>177</v>
      </c>
      <c r="D2828" s="153" t="s">
        <v>2204</v>
      </c>
      <c r="E2828" s="275" t="s">
        <v>1482</v>
      </c>
      <c r="F2828" s="275"/>
      <c r="G2828" s="153" t="s">
        <v>185</v>
      </c>
      <c r="H2828" s="154">
        <v>1</v>
      </c>
      <c r="I2828" s="155">
        <v>5.01</v>
      </c>
      <c r="J2828" s="155">
        <v>5.01</v>
      </c>
    </row>
    <row r="2829" spans="1:10" ht="15" customHeight="1">
      <c r="A2829" s="153" t="s">
        <v>1379</v>
      </c>
      <c r="B2829" s="153" t="s">
        <v>1989</v>
      </c>
      <c r="C2829" s="153" t="s">
        <v>177</v>
      </c>
      <c r="D2829" s="153" t="s">
        <v>1990</v>
      </c>
      <c r="E2829" s="275" t="s">
        <v>1482</v>
      </c>
      <c r="F2829" s="275"/>
      <c r="G2829" s="153" t="s">
        <v>185</v>
      </c>
      <c r="H2829" s="154">
        <v>5.0999999999999997E-2</v>
      </c>
      <c r="I2829" s="155">
        <v>2.3199999999999998</v>
      </c>
      <c r="J2829" s="155">
        <v>0.11</v>
      </c>
    </row>
    <row r="2830" spans="1:10" ht="15" customHeight="1">
      <c r="A2830" s="153" t="s">
        <v>1379</v>
      </c>
      <c r="B2830" s="153" t="s">
        <v>2005</v>
      </c>
      <c r="C2830" s="153" t="s">
        <v>177</v>
      </c>
      <c r="D2830" s="153" t="s">
        <v>2006</v>
      </c>
      <c r="E2830" s="275" t="s">
        <v>1482</v>
      </c>
      <c r="F2830" s="275"/>
      <c r="G2830" s="153" t="s">
        <v>185</v>
      </c>
      <c r="H2830" s="154">
        <v>1.4999999999999999E-2</v>
      </c>
      <c r="I2830" s="155">
        <v>87.08</v>
      </c>
      <c r="J2830" s="155">
        <v>1.3</v>
      </c>
    </row>
    <row r="2831" spans="1:10">
      <c r="A2831" s="156"/>
      <c r="B2831" s="156"/>
      <c r="C2831" s="156"/>
      <c r="D2831" s="156"/>
      <c r="E2831" s="156" t="s">
        <v>1399</v>
      </c>
      <c r="F2831" s="157">
        <v>3.86</v>
      </c>
      <c r="G2831" s="156" t="s">
        <v>1400</v>
      </c>
      <c r="H2831" s="157">
        <v>0</v>
      </c>
      <c r="I2831" s="156" t="s">
        <v>1401</v>
      </c>
      <c r="J2831" s="157">
        <v>3.86</v>
      </c>
    </row>
    <row r="2832" spans="1:10" ht="30" customHeight="1">
      <c r="A2832" s="156"/>
      <c r="B2832" s="156"/>
      <c r="C2832" s="156"/>
      <c r="D2832" s="156"/>
      <c r="E2832" s="156" t="s">
        <v>1402</v>
      </c>
      <c r="F2832" s="157">
        <v>3.33</v>
      </c>
      <c r="G2832" s="156"/>
      <c r="H2832" s="276" t="s">
        <v>1403</v>
      </c>
      <c r="I2832" s="276"/>
      <c r="J2832" s="157">
        <v>15.96</v>
      </c>
    </row>
    <row r="2833" spans="1:10" ht="15.75">
      <c r="A2833" s="144"/>
      <c r="B2833" s="144"/>
      <c r="C2833" s="144"/>
      <c r="D2833" s="144"/>
      <c r="E2833" s="144"/>
      <c r="F2833" s="144"/>
      <c r="G2833" s="144" t="s">
        <v>1404</v>
      </c>
      <c r="H2833" s="158">
        <v>8</v>
      </c>
      <c r="I2833" s="144" t="s">
        <v>1405</v>
      </c>
      <c r="J2833" s="159">
        <v>127.68</v>
      </c>
    </row>
    <row r="2834" spans="1:10" ht="15.75">
      <c r="A2834" s="147"/>
      <c r="B2834" s="147"/>
      <c r="C2834" s="147"/>
      <c r="D2834" s="147"/>
      <c r="E2834" s="147"/>
      <c r="F2834" s="147"/>
      <c r="G2834" s="147"/>
      <c r="H2834" s="147"/>
      <c r="I2834" s="147"/>
      <c r="J2834" s="147"/>
    </row>
    <row r="2835" spans="1:10" ht="15.75" customHeight="1">
      <c r="A2835" s="144" t="s">
        <v>752</v>
      </c>
      <c r="B2835" s="144" t="s">
        <v>165</v>
      </c>
      <c r="C2835" s="144" t="s">
        <v>1367</v>
      </c>
      <c r="D2835" s="144" t="s">
        <v>1368</v>
      </c>
      <c r="E2835" s="271" t="s">
        <v>1369</v>
      </c>
      <c r="F2835" s="271"/>
      <c r="G2835" s="144" t="s">
        <v>1370</v>
      </c>
      <c r="H2835" s="144" t="s">
        <v>1371</v>
      </c>
      <c r="I2835" s="144" t="s">
        <v>1372</v>
      </c>
      <c r="J2835" s="144" t="s">
        <v>1373</v>
      </c>
    </row>
    <row r="2836" spans="1:10" ht="47.25" customHeight="1">
      <c r="A2836" s="147" t="s">
        <v>1374</v>
      </c>
      <c r="B2836" s="147" t="s">
        <v>751</v>
      </c>
      <c r="C2836" s="147" t="s">
        <v>177</v>
      </c>
      <c r="D2836" s="147" t="s">
        <v>753</v>
      </c>
      <c r="E2836" s="273" t="s">
        <v>1473</v>
      </c>
      <c r="F2836" s="273"/>
      <c r="G2836" s="147" t="s">
        <v>185</v>
      </c>
      <c r="H2836" s="148">
        <v>1</v>
      </c>
      <c r="I2836" s="149">
        <v>52.64</v>
      </c>
      <c r="J2836" s="149">
        <v>52.64</v>
      </c>
    </row>
    <row r="2837" spans="1:10" ht="45" customHeight="1">
      <c r="A2837" s="150" t="s">
        <v>1376</v>
      </c>
      <c r="B2837" s="150" t="s">
        <v>1987</v>
      </c>
      <c r="C2837" s="150" t="s">
        <v>177</v>
      </c>
      <c r="D2837" s="150" t="s">
        <v>1988</v>
      </c>
      <c r="E2837" s="274" t="s">
        <v>1375</v>
      </c>
      <c r="F2837" s="274"/>
      <c r="G2837" s="150" t="s">
        <v>180</v>
      </c>
      <c r="H2837" s="151">
        <v>0.33</v>
      </c>
      <c r="I2837" s="152">
        <v>16.45</v>
      </c>
      <c r="J2837" s="152">
        <v>5.42</v>
      </c>
    </row>
    <row r="2838" spans="1:10" ht="45" customHeight="1">
      <c r="A2838" s="150" t="s">
        <v>1376</v>
      </c>
      <c r="B2838" s="150" t="s">
        <v>1922</v>
      </c>
      <c r="C2838" s="150" t="s">
        <v>177</v>
      </c>
      <c r="D2838" s="150" t="s">
        <v>1923</v>
      </c>
      <c r="E2838" s="274" t="s">
        <v>1375</v>
      </c>
      <c r="F2838" s="274"/>
      <c r="G2838" s="150" t="s">
        <v>180</v>
      </c>
      <c r="H2838" s="151">
        <v>0.33</v>
      </c>
      <c r="I2838" s="152">
        <v>19.88</v>
      </c>
      <c r="J2838" s="152">
        <v>6.56</v>
      </c>
    </row>
    <row r="2839" spans="1:10" ht="15" customHeight="1">
      <c r="A2839" s="153" t="s">
        <v>1379</v>
      </c>
      <c r="B2839" s="153" t="s">
        <v>2184</v>
      </c>
      <c r="C2839" s="153" t="s">
        <v>177</v>
      </c>
      <c r="D2839" s="153" t="s">
        <v>2185</v>
      </c>
      <c r="E2839" s="275" t="s">
        <v>1482</v>
      </c>
      <c r="F2839" s="275"/>
      <c r="G2839" s="153" t="s">
        <v>185</v>
      </c>
      <c r="H2839" s="154">
        <v>2</v>
      </c>
      <c r="I2839" s="155">
        <v>4.09</v>
      </c>
      <c r="J2839" s="155">
        <v>8.18</v>
      </c>
    </row>
    <row r="2840" spans="1:10" ht="30" customHeight="1">
      <c r="A2840" s="153" t="s">
        <v>1379</v>
      </c>
      <c r="B2840" s="153" t="s">
        <v>1580</v>
      </c>
      <c r="C2840" s="153" t="s">
        <v>177</v>
      </c>
      <c r="D2840" s="153" t="s">
        <v>1581</v>
      </c>
      <c r="E2840" s="275" t="s">
        <v>1482</v>
      </c>
      <c r="F2840" s="275"/>
      <c r="G2840" s="153" t="s">
        <v>185</v>
      </c>
      <c r="H2840" s="154">
        <v>1</v>
      </c>
      <c r="I2840" s="155">
        <v>29.57</v>
      </c>
      <c r="J2840" s="155">
        <v>29.57</v>
      </c>
    </row>
    <row r="2841" spans="1:10" ht="30" customHeight="1">
      <c r="A2841" s="153" t="s">
        <v>1379</v>
      </c>
      <c r="B2841" s="153" t="s">
        <v>2043</v>
      </c>
      <c r="C2841" s="153" t="s">
        <v>177</v>
      </c>
      <c r="D2841" s="153" t="s">
        <v>2044</v>
      </c>
      <c r="E2841" s="275" t="s">
        <v>1482</v>
      </c>
      <c r="F2841" s="275"/>
      <c r="G2841" s="153" t="s">
        <v>185</v>
      </c>
      <c r="H2841" s="154">
        <v>9.1999999999999998E-2</v>
      </c>
      <c r="I2841" s="155">
        <v>31.72</v>
      </c>
      <c r="J2841" s="155">
        <v>2.91</v>
      </c>
    </row>
    <row r="2842" spans="1:10">
      <c r="A2842" s="156"/>
      <c r="B2842" s="156"/>
      <c r="C2842" s="156"/>
      <c r="D2842" s="156"/>
      <c r="E2842" s="156" t="s">
        <v>1399</v>
      </c>
      <c r="F2842" s="157">
        <v>9.1199999999999992</v>
      </c>
      <c r="G2842" s="156" t="s">
        <v>1400</v>
      </c>
      <c r="H2842" s="157">
        <v>0</v>
      </c>
      <c r="I2842" s="156" t="s">
        <v>1401</v>
      </c>
      <c r="J2842" s="157">
        <v>9.1199999999999992</v>
      </c>
    </row>
    <row r="2843" spans="1:10" ht="30" customHeight="1">
      <c r="A2843" s="156"/>
      <c r="B2843" s="156"/>
      <c r="C2843" s="156"/>
      <c r="D2843" s="156"/>
      <c r="E2843" s="156" t="s">
        <v>1402</v>
      </c>
      <c r="F2843" s="157">
        <v>13.88</v>
      </c>
      <c r="G2843" s="156"/>
      <c r="H2843" s="276" t="s">
        <v>1403</v>
      </c>
      <c r="I2843" s="276"/>
      <c r="J2843" s="157">
        <v>66.52</v>
      </c>
    </row>
    <row r="2844" spans="1:10" ht="15.75">
      <c r="A2844" s="144"/>
      <c r="B2844" s="144"/>
      <c r="C2844" s="144"/>
      <c r="D2844" s="144"/>
      <c r="E2844" s="144"/>
      <c r="F2844" s="144"/>
      <c r="G2844" s="144" t="s">
        <v>1404</v>
      </c>
      <c r="H2844" s="158">
        <v>2</v>
      </c>
      <c r="I2844" s="144" t="s">
        <v>1405</v>
      </c>
      <c r="J2844" s="159">
        <v>133.04</v>
      </c>
    </row>
    <row r="2845" spans="1:10" ht="15.75">
      <c r="A2845" s="147"/>
      <c r="B2845" s="147"/>
      <c r="C2845" s="147"/>
      <c r="D2845" s="147"/>
      <c r="E2845" s="147"/>
      <c r="F2845" s="147"/>
      <c r="G2845" s="147"/>
      <c r="H2845" s="147"/>
      <c r="I2845" s="147"/>
      <c r="J2845" s="147"/>
    </row>
    <row r="2846" spans="1:10" ht="15.75" customHeight="1">
      <c r="A2846" s="144" t="s">
        <v>755</v>
      </c>
      <c r="B2846" s="144" t="s">
        <v>165</v>
      </c>
      <c r="C2846" s="144" t="s">
        <v>1367</v>
      </c>
      <c r="D2846" s="144" t="s">
        <v>1368</v>
      </c>
      <c r="E2846" s="271" t="s">
        <v>1369</v>
      </c>
      <c r="F2846" s="271"/>
      <c r="G2846" s="144" t="s">
        <v>1370</v>
      </c>
      <c r="H2846" s="144" t="s">
        <v>1371</v>
      </c>
      <c r="I2846" s="144" t="s">
        <v>1372</v>
      </c>
      <c r="J2846" s="144" t="s">
        <v>1373</v>
      </c>
    </row>
    <row r="2847" spans="1:10" ht="47.25" customHeight="1">
      <c r="A2847" s="147" t="s">
        <v>1374</v>
      </c>
      <c r="B2847" s="147" t="s">
        <v>754</v>
      </c>
      <c r="C2847" s="147" t="s">
        <v>177</v>
      </c>
      <c r="D2847" s="147" t="s">
        <v>756</v>
      </c>
      <c r="E2847" s="273" t="s">
        <v>1473</v>
      </c>
      <c r="F2847" s="273"/>
      <c r="G2847" s="147" t="s">
        <v>185</v>
      </c>
      <c r="H2847" s="148">
        <v>1</v>
      </c>
      <c r="I2847" s="149">
        <v>9.7899999999999991</v>
      </c>
      <c r="J2847" s="149">
        <v>9.7899999999999991</v>
      </c>
    </row>
    <row r="2848" spans="1:10" ht="45" customHeight="1">
      <c r="A2848" s="150" t="s">
        <v>1376</v>
      </c>
      <c r="B2848" s="150" t="s">
        <v>1987</v>
      </c>
      <c r="C2848" s="150" t="s">
        <v>177</v>
      </c>
      <c r="D2848" s="150" t="s">
        <v>1988</v>
      </c>
      <c r="E2848" s="274" t="s">
        <v>1375</v>
      </c>
      <c r="F2848" s="274"/>
      <c r="G2848" s="150" t="s">
        <v>180</v>
      </c>
      <c r="H2848" s="151">
        <v>0.08</v>
      </c>
      <c r="I2848" s="152">
        <v>16.45</v>
      </c>
      <c r="J2848" s="152">
        <v>1.31</v>
      </c>
    </row>
    <row r="2849" spans="1:10" ht="45" customHeight="1">
      <c r="A2849" s="150" t="s">
        <v>1376</v>
      </c>
      <c r="B2849" s="150" t="s">
        <v>1922</v>
      </c>
      <c r="C2849" s="150" t="s">
        <v>177</v>
      </c>
      <c r="D2849" s="150" t="s">
        <v>1923</v>
      </c>
      <c r="E2849" s="274" t="s">
        <v>1375</v>
      </c>
      <c r="F2849" s="274"/>
      <c r="G2849" s="150" t="s">
        <v>180</v>
      </c>
      <c r="H2849" s="151">
        <v>0.08</v>
      </c>
      <c r="I2849" s="152">
        <v>19.88</v>
      </c>
      <c r="J2849" s="152">
        <v>1.59</v>
      </c>
    </row>
    <row r="2850" spans="1:10" ht="15" customHeight="1">
      <c r="A2850" s="153" t="s">
        <v>1379</v>
      </c>
      <c r="B2850" s="153" t="s">
        <v>2178</v>
      </c>
      <c r="C2850" s="153" t="s">
        <v>177</v>
      </c>
      <c r="D2850" s="153" t="s">
        <v>2179</v>
      </c>
      <c r="E2850" s="275" t="s">
        <v>1482</v>
      </c>
      <c r="F2850" s="275"/>
      <c r="G2850" s="153" t="s">
        <v>185</v>
      </c>
      <c r="H2850" s="154">
        <v>1</v>
      </c>
      <c r="I2850" s="155">
        <v>2.31</v>
      </c>
      <c r="J2850" s="155">
        <v>2.31</v>
      </c>
    </row>
    <row r="2851" spans="1:10" ht="30" customHeight="1">
      <c r="A2851" s="153" t="s">
        <v>1379</v>
      </c>
      <c r="B2851" s="153" t="s">
        <v>2205</v>
      </c>
      <c r="C2851" s="153" t="s">
        <v>177</v>
      </c>
      <c r="D2851" s="153" t="s">
        <v>2206</v>
      </c>
      <c r="E2851" s="275" t="s">
        <v>1482</v>
      </c>
      <c r="F2851" s="275"/>
      <c r="G2851" s="153" t="s">
        <v>185</v>
      </c>
      <c r="H2851" s="154">
        <v>1</v>
      </c>
      <c r="I2851" s="155">
        <v>3.95</v>
      </c>
      <c r="J2851" s="155">
        <v>3.95</v>
      </c>
    </row>
    <row r="2852" spans="1:10" ht="30" customHeight="1">
      <c r="A2852" s="153" t="s">
        <v>1379</v>
      </c>
      <c r="B2852" s="153" t="s">
        <v>2043</v>
      </c>
      <c r="C2852" s="153" t="s">
        <v>177</v>
      </c>
      <c r="D2852" s="153" t="s">
        <v>2044</v>
      </c>
      <c r="E2852" s="275" t="s">
        <v>1482</v>
      </c>
      <c r="F2852" s="275"/>
      <c r="G2852" s="153" t="s">
        <v>185</v>
      </c>
      <c r="H2852" s="154">
        <v>0.02</v>
      </c>
      <c r="I2852" s="155">
        <v>31.72</v>
      </c>
      <c r="J2852" s="155">
        <v>0.63</v>
      </c>
    </row>
    <row r="2853" spans="1:10">
      <c r="A2853" s="156"/>
      <c r="B2853" s="156"/>
      <c r="C2853" s="156"/>
      <c r="D2853" s="156"/>
      <c r="E2853" s="156" t="s">
        <v>1399</v>
      </c>
      <c r="F2853" s="157">
        <v>2.2000000000000002</v>
      </c>
      <c r="G2853" s="156" t="s">
        <v>1400</v>
      </c>
      <c r="H2853" s="157">
        <v>0</v>
      </c>
      <c r="I2853" s="156" t="s">
        <v>1401</v>
      </c>
      <c r="J2853" s="157">
        <v>2.2000000000000002</v>
      </c>
    </row>
    <row r="2854" spans="1:10" ht="30" customHeight="1">
      <c r="A2854" s="156"/>
      <c r="B2854" s="156"/>
      <c r="C2854" s="156"/>
      <c r="D2854" s="156"/>
      <c r="E2854" s="156" t="s">
        <v>1402</v>
      </c>
      <c r="F2854" s="157">
        <v>2.58</v>
      </c>
      <c r="G2854" s="156"/>
      <c r="H2854" s="276" t="s">
        <v>1403</v>
      </c>
      <c r="I2854" s="276"/>
      <c r="J2854" s="157">
        <v>12.37</v>
      </c>
    </row>
    <row r="2855" spans="1:10" ht="15.75">
      <c r="A2855" s="144"/>
      <c r="B2855" s="144"/>
      <c r="C2855" s="144"/>
      <c r="D2855" s="144"/>
      <c r="E2855" s="144"/>
      <c r="F2855" s="144"/>
      <c r="G2855" s="144" t="s">
        <v>1404</v>
      </c>
      <c r="H2855" s="158">
        <v>88</v>
      </c>
      <c r="I2855" s="144" t="s">
        <v>1405</v>
      </c>
      <c r="J2855" s="159">
        <v>1088.56</v>
      </c>
    </row>
    <row r="2856" spans="1:10" ht="15.75">
      <c r="A2856" s="147"/>
      <c r="B2856" s="147"/>
      <c r="C2856" s="147"/>
      <c r="D2856" s="147"/>
      <c r="E2856" s="147"/>
      <c r="F2856" s="147"/>
      <c r="G2856" s="147"/>
      <c r="H2856" s="147"/>
      <c r="I2856" s="147"/>
      <c r="J2856" s="147"/>
    </row>
    <row r="2857" spans="1:10" ht="15.75" customHeight="1">
      <c r="A2857" s="144" t="s">
        <v>758</v>
      </c>
      <c r="B2857" s="144" t="s">
        <v>165</v>
      </c>
      <c r="C2857" s="144" t="s">
        <v>1367</v>
      </c>
      <c r="D2857" s="144" t="s">
        <v>1368</v>
      </c>
      <c r="E2857" s="271" t="s">
        <v>1369</v>
      </c>
      <c r="F2857" s="271"/>
      <c r="G2857" s="144" t="s">
        <v>1370</v>
      </c>
      <c r="H2857" s="144" t="s">
        <v>1371</v>
      </c>
      <c r="I2857" s="144" t="s">
        <v>1372</v>
      </c>
      <c r="J2857" s="144" t="s">
        <v>1373</v>
      </c>
    </row>
    <row r="2858" spans="1:10" ht="47.25" customHeight="1">
      <c r="A2858" s="147" t="s">
        <v>1374</v>
      </c>
      <c r="B2858" s="147" t="s">
        <v>757</v>
      </c>
      <c r="C2858" s="147" t="s">
        <v>177</v>
      </c>
      <c r="D2858" s="147" t="s">
        <v>759</v>
      </c>
      <c r="E2858" s="273" t="s">
        <v>1473</v>
      </c>
      <c r="F2858" s="273"/>
      <c r="G2858" s="147" t="s">
        <v>185</v>
      </c>
      <c r="H2858" s="148">
        <v>1</v>
      </c>
      <c r="I2858" s="149">
        <v>16.53</v>
      </c>
      <c r="J2858" s="149">
        <v>16.53</v>
      </c>
    </row>
    <row r="2859" spans="1:10" ht="45" customHeight="1">
      <c r="A2859" s="150" t="s">
        <v>1376</v>
      </c>
      <c r="B2859" s="150" t="s">
        <v>1987</v>
      </c>
      <c r="C2859" s="150" t="s">
        <v>177</v>
      </c>
      <c r="D2859" s="150" t="s">
        <v>1988</v>
      </c>
      <c r="E2859" s="274" t="s">
        <v>1375</v>
      </c>
      <c r="F2859" s="274"/>
      <c r="G2859" s="150" t="s">
        <v>180</v>
      </c>
      <c r="H2859" s="151">
        <v>0.13</v>
      </c>
      <c r="I2859" s="152">
        <v>16.45</v>
      </c>
      <c r="J2859" s="152">
        <v>2.13</v>
      </c>
    </row>
    <row r="2860" spans="1:10" ht="45" customHeight="1">
      <c r="A2860" s="150" t="s">
        <v>1376</v>
      </c>
      <c r="B2860" s="150" t="s">
        <v>1922</v>
      </c>
      <c r="C2860" s="150" t="s">
        <v>177</v>
      </c>
      <c r="D2860" s="150" t="s">
        <v>1923</v>
      </c>
      <c r="E2860" s="274" t="s">
        <v>1375</v>
      </c>
      <c r="F2860" s="274"/>
      <c r="G2860" s="150" t="s">
        <v>180</v>
      </c>
      <c r="H2860" s="151">
        <v>0.13</v>
      </c>
      <c r="I2860" s="152">
        <v>19.88</v>
      </c>
      <c r="J2860" s="152">
        <v>2.58</v>
      </c>
    </row>
    <row r="2861" spans="1:10" ht="15" customHeight="1">
      <c r="A2861" s="153" t="s">
        <v>1379</v>
      </c>
      <c r="B2861" s="153" t="s">
        <v>2165</v>
      </c>
      <c r="C2861" s="153" t="s">
        <v>177</v>
      </c>
      <c r="D2861" s="153" t="s">
        <v>2166</v>
      </c>
      <c r="E2861" s="275" t="s">
        <v>1482</v>
      </c>
      <c r="F2861" s="275"/>
      <c r="G2861" s="153" t="s">
        <v>185</v>
      </c>
      <c r="H2861" s="154">
        <v>1</v>
      </c>
      <c r="I2861" s="155">
        <v>3.4</v>
      </c>
      <c r="J2861" s="155">
        <v>3.4</v>
      </c>
    </row>
    <row r="2862" spans="1:10" ht="30" customHeight="1">
      <c r="A2862" s="153" t="s">
        <v>1379</v>
      </c>
      <c r="B2862" s="153" t="s">
        <v>2207</v>
      </c>
      <c r="C2862" s="153" t="s">
        <v>177</v>
      </c>
      <c r="D2862" s="153" t="s">
        <v>2208</v>
      </c>
      <c r="E2862" s="275" t="s">
        <v>1482</v>
      </c>
      <c r="F2862" s="275"/>
      <c r="G2862" s="153" t="s">
        <v>185</v>
      </c>
      <c r="H2862" s="154">
        <v>1</v>
      </c>
      <c r="I2862" s="155">
        <v>7.47</v>
      </c>
      <c r="J2862" s="155">
        <v>7.47</v>
      </c>
    </row>
    <row r="2863" spans="1:10" ht="30" customHeight="1">
      <c r="A2863" s="153" t="s">
        <v>1379</v>
      </c>
      <c r="B2863" s="153" t="s">
        <v>2043</v>
      </c>
      <c r="C2863" s="153" t="s">
        <v>177</v>
      </c>
      <c r="D2863" s="153" t="s">
        <v>2044</v>
      </c>
      <c r="E2863" s="275" t="s">
        <v>1482</v>
      </c>
      <c r="F2863" s="275"/>
      <c r="G2863" s="153" t="s">
        <v>185</v>
      </c>
      <c r="H2863" s="154">
        <v>0.03</v>
      </c>
      <c r="I2863" s="155">
        <v>31.72</v>
      </c>
      <c r="J2863" s="155">
        <v>0.95</v>
      </c>
    </row>
    <row r="2864" spans="1:10">
      <c r="A2864" s="156"/>
      <c r="B2864" s="156"/>
      <c r="C2864" s="156"/>
      <c r="D2864" s="156"/>
      <c r="E2864" s="156" t="s">
        <v>1399</v>
      </c>
      <c r="F2864" s="157">
        <v>3.59</v>
      </c>
      <c r="G2864" s="156" t="s">
        <v>1400</v>
      </c>
      <c r="H2864" s="157">
        <v>0</v>
      </c>
      <c r="I2864" s="156" t="s">
        <v>1401</v>
      </c>
      <c r="J2864" s="157">
        <v>3.59</v>
      </c>
    </row>
    <row r="2865" spans="1:10" ht="30" customHeight="1">
      <c r="A2865" s="156"/>
      <c r="B2865" s="156"/>
      <c r="C2865" s="156"/>
      <c r="D2865" s="156"/>
      <c r="E2865" s="156" t="s">
        <v>1402</v>
      </c>
      <c r="F2865" s="157">
        <v>4.3499999999999996</v>
      </c>
      <c r="G2865" s="156"/>
      <c r="H2865" s="276" t="s">
        <v>1403</v>
      </c>
      <c r="I2865" s="276"/>
      <c r="J2865" s="157">
        <v>20.88</v>
      </c>
    </row>
    <row r="2866" spans="1:10" ht="15.75">
      <c r="A2866" s="144"/>
      <c r="B2866" s="144"/>
      <c r="C2866" s="144"/>
      <c r="D2866" s="144"/>
      <c r="E2866" s="144"/>
      <c r="F2866" s="144"/>
      <c r="G2866" s="144" t="s">
        <v>1404</v>
      </c>
      <c r="H2866" s="158">
        <v>21</v>
      </c>
      <c r="I2866" s="144" t="s">
        <v>1405</v>
      </c>
      <c r="J2866" s="159">
        <v>438.48</v>
      </c>
    </row>
    <row r="2867" spans="1:10" ht="15.75">
      <c r="A2867" s="147"/>
      <c r="B2867" s="147"/>
      <c r="C2867" s="147"/>
      <c r="D2867" s="147"/>
      <c r="E2867" s="147"/>
      <c r="F2867" s="147"/>
      <c r="G2867" s="147"/>
      <c r="H2867" s="147"/>
      <c r="I2867" s="147"/>
      <c r="J2867" s="147"/>
    </row>
    <row r="2868" spans="1:10" ht="15.75" customHeight="1">
      <c r="A2868" s="144" t="s">
        <v>761</v>
      </c>
      <c r="B2868" s="144" t="s">
        <v>165</v>
      </c>
      <c r="C2868" s="144" t="s">
        <v>1367</v>
      </c>
      <c r="D2868" s="144" t="s">
        <v>1368</v>
      </c>
      <c r="E2868" s="271" t="s">
        <v>1369</v>
      </c>
      <c r="F2868" s="271"/>
      <c r="G2868" s="144" t="s">
        <v>1370</v>
      </c>
      <c r="H2868" s="144" t="s">
        <v>1371</v>
      </c>
      <c r="I2868" s="144" t="s">
        <v>1372</v>
      </c>
      <c r="J2868" s="144" t="s">
        <v>1373</v>
      </c>
    </row>
    <row r="2869" spans="1:10" ht="47.25" customHeight="1">
      <c r="A2869" s="147" t="s">
        <v>1374</v>
      </c>
      <c r="B2869" s="147" t="s">
        <v>760</v>
      </c>
      <c r="C2869" s="147" t="s">
        <v>177</v>
      </c>
      <c r="D2869" s="147" t="s">
        <v>762</v>
      </c>
      <c r="E2869" s="273" t="s">
        <v>1473</v>
      </c>
      <c r="F2869" s="273"/>
      <c r="G2869" s="147" t="s">
        <v>185</v>
      </c>
      <c r="H2869" s="148">
        <v>1</v>
      </c>
      <c r="I2869" s="149">
        <v>20.36</v>
      </c>
      <c r="J2869" s="149">
        <v>20.36</v>
      </c>
    </row>
    <row r="2870" spans="1:10" ht="45" customHeight="1">
      <c r="A2870" s="150" t="s">
        <v>1376</v>
      </c>
      <c r="B2870" s="150" t="s">
        <v>1987</v>
      </c>
      <c r="C2870" s="150" t="s">
        <v>177</v>
      </c>
      <c r="D2870" s="150" t="s">
        <v>1988</v>
      </c>
      <c r="E2870" s="274" t="s">
        <v>1375</v>
      </c>
      <c r="F2870" s="274"/>
      <c r="G2870" s="150" t="s">
        <v>180</v>
      </c>
      <c r="H2870" s="151">
        <v>0.17</v>
      </c>
      <c r="I2870" s="152">
        <v>16.45</v>
      </c>
      <c r="J2870" s="152">
        <v>2.79</v>
      </c>
    </row>
    <row r="2871" spans="1:10" ht="45" customHeight="1">
      <c r="A2871" s="150" t="s">
        <v>1376</v>
      </c>
      <c r="B2871" s="150" t="s">
        <v>1922</v>
      </c>
      <c r="C2871" s="150" t="s">
        <v>177</v>
      </c>
      <c r="D2871" s="150" t="s">
        <v>1923</v>
      </c>
      <c r="E2871" s="274" t="s">
        <v>1375</v>
      </c>
      <c r="F2871" s="274"/>
      <c r="G2871" s="150" t="s">
        <v>180</v>
      </c>
      <c r="H2871" s="151">
        <v>0.17</v>
      </c>
      <c r="I2871" s="152">
        <v>19.88</v>
      </c>
      <c r="J2871" s="152">
        <v>3.37</v>
      </c>
    </row>
    <row r="2872" spans="1:10" ht="15" customHeight="1">
      <c r="A2872" s="153" t="s">
        <v>1379</v>
      </c>
      <c r="B2872" s="153" t="s">
        <v>2184</v>
      </c>
      <c r="C2872" s="153" t="s">
        <v>177</v>
      </c>
      <c r="D2872" s="153" t="s">
        <v>2185</v>
      </c>
      <c r="E2872" s="275" t="s">
        <v>1482</v>
      </c>
      <c r="F2872" s="275"/>
      <c r="G2872" s="153" t="s">
        <v>185</v>
      </c>
      <c r="H2872" s="154">
        <v>1</v>
      </c>
      <c r="I2872" s="155">
        <v>4.09</v>
      </c>
      <c r="J2872" s="155">
        <v>4.09</v>
      </c>
    </row>
    <row r="2873" spans="1:10" ht="30" customHeight="1">
      <c r="A2873" s="153" t="s">
        <v>1379</v>
      </c>
      <c r="B2873" s="153" t="s">
        <v>2209</v>
      </c>
      <c r="C2873" s="153" t="s">
        <v>177</v>
      </c>
      <c r="D2873" s="153" t="s">
        <v>2210</v>
      </c>
      <c r="E2873" s="275" t="s">
        <v>1482</v>
      </c>
      <c r="F2873" s="275"/>
      <c r="G2873" s="153" t="s">
        <v>185</v>
      </c>
      <c r="H2873" s="154">
        <v>1</v>
      </c>
      <c r="I2873" s="155">
        <v>8.66</v>
      </c>
      <c r="J2873" s="155">
        <v>8.66</v>
      </c>
    </row>
    <row r="2874" spans="1:10" ht="30" customHeight="1">
      <c r="A2874" s="153" t="s">
        <v>1379</v>
      </c>
      <c r="B2874" s="153" t="s">
        <v>2043</v>
      </c>
      <c r="C2874" s="153" t="s">
        <v>177</v>
      </c>
      <c r="D2874" s="153" t="s">
        <v>2044</v>
      </c>
      <c r="E2874" s="275" t="s">
        <v>1482</v>
      </c>
      <c r="F2874" s="275"/>
      <c r="G2874" s="153" t="s">
        <v>185</v>
      </c>
      <c r="H2874" s="154">
        <v>4.5999999999999999E-2</v>
      </c>
      <c r="I2874" s="155">
        <v>31.72</v>
      </c>
      <c r="J2874" s="155">
        <v>1.45</v>
      </c>
    </row>
    <row r="2875" spans="1:10">
      <c r="A2875" s="156"/>
      <c r="B2875" s="156"/>
      <c r="C2875" s="156"/>
      <c r="D2875" s="156"/>
      <c r="E2875" s="156" t="s">
        <v>1399</v>
      </c>
      <c r="F2875" s="157">
        <v>4.7</v>
      </c>
      <c r="G2875" s="156" t="s">
        <v>1400</v>
      </c>
      <c r="H2875" s="157">
        <v>0</v>
      </c>
      <c r="I2875" s="156" t="s">
        <v>1401</v>
      </c>
      <c r="J2875" s="157">
        <v>4.7</v>
      </c>
    </row>
    <row r="2876" spans="1:10" ht="30" customHeight="1">
      <c r="A2876" s="156"/>
      <c r="B2876" s="156"/>
      <c r="C2876" s="156"/>
      <c r="D2876" s="156"/>
      <c r="E2876" s="156" t="s">
        <v>1402</v>
      </c>
      <c r="F2876" s="157">
        <v>5.36</v>
      </c>
      <c r="G2876" s="156"/>
      <c r="H2876" s="276" t="s">
        <v>1403</v>
      </c>
      <c r="I2876" s="276"/>
      <c r="J2876" s="157">
        <v>25.72</v>
      </c>
    </row>
    <row r="2877" spans="1:10" ht="15.75">
      <c r="A2877" s="144"/>
      <c r="B2877" s="144"/>
      <c r="C2877" s="144"/>
      <c r="D2877" s="144"/>
      <c r="E2877" s="144"/>
      <c r="F2877" s="144"/>
      <c r="G2877" s="144" t="s">
        <v>1404</v>
      </c>
      <c r="H2877" s="158">
        <v>49</v>
      </c>
      <c r="I2877" s="144" t="s">
        <v>1405</v>
      </c>
      <c r="J2877" s="159">
        <v>1260.28</v>
      </c>
    </row>
    <row r="2878" spans="1:10" ht="15.75">
      <c r="A2878" s="147"/>
      <c r="B2878" s="147"/>
      <c r="C2878" s="147"/>
      <c r="D2878" s="147"/>
      <c r="E2878" s="147"/>
      <c r="F2878" s="147"/>
      <c r="G2878" s="147"/>
      <c r="H2878" s="147"/>
      <c r="I2878" s="147"/>
      <c r="J2878" s="147"/>
    </row>
    <row r="2879" spans="1:10" ht="15.75" customHeight="1">
      <c r="A2879" s="144" t="s">
        <v>764</v>
      </c>
      <c r="B2879" s="144" t="s">
        <v>165</v>
      </c>
      <c r="C2879" s="144" t="s">
        <v>1367</v>
      </c>
      <c r="D2879" s="144" t="s">
        <v>1368</v>
      </c>
      <c r="E2879" s="271" t="s">
        <v>1369</v>
      </c>
      <c r="F2879" s="271"/>
      <c r="G2879" s="144" t="s">
        <v>1370</v>
      </c>
      <c r="H2879" s="144" t="s">
        <v>1371</v>
      </c>
      <c r="I2879" s="144" t="s">
        <v>1372</v>
      </c>
      <c r="J2879" s="144" t="s">
        <v>1373</v>
      </c>
    </row>
    <row r="2880" spans="1:10" ht="31.5">
      <c r="A2880" s="147" t="s">
        <v>1374</v>
      </c>
      <c r="B2880" s="147" t="s">
        <v>763</v>
      </c>
      <c r="C2880" s="147" t="s">
        <v>639</v>
      </c>
      <c r="D2880" s="147" t="s">
        <v>765</v>
      </c>
      <c r="E2880" s="273">
        <v>53</v>
      </c>
      <c r="F2880" s="273"/>
      <c r="G2880" s="147" t="s">
        <v>185</v>
      </c>
      <c r="H2880" s="148">
        <v>1</v>
      </c>
      <c r="I2880" s="149">
        <v>51.22</v>
      </c>
      <c r="J2880" s="149">
        <v>51.22</v>
      </c>
    </row>
    <row r="2881" spans="1:10" ht="45" customHeight="1">
      <c r="A2881" s="150" t="s">
        <v>1376</v>
      </c>
      <c r="B2881" s="150" t="s">
        <v>1987</v>
      </c>
      <c r="C2881" s="150" t="s">
        <v>177</v>
      </c>
      <c r="D2881" s="150" t="s">
        <v>1988</v>
      </c>
      <c r="E2881" s="274" t="s">
        <v>1375</v>
      </c>
      <c r="F2881" s="274"/>
      <c r="G2881" s="150" t="s">
        <v>180</v>
      </c>
      <c r="H2881" s="151">
        <v>0.86</v>
      </c>
      <c r="I2881" s="152">
        <v>16.45</v>
      </c>
      <c r="J2881" s="152">
        <v>14.14</v>
      </c>
    </row>
    <row r="2882" spans="1:10" ht="45" customHeight="1">
      <c r="A2882" s="150" t="s">
        <v>1376</v>
      </c>
      <c r="B2882" s="150" t="s">
        <v>1922</v>
      </c>
      <c r="C2882" s="150" t="s">
        <v>177</v>
      </c>
      <c r="D2882" s="150" t="s">
        <v>1923</v>
      </c>
      <c r="E2882" s="274" t="s">
        <v>1375</v>
      </c>
      <c r="F2882" s="274"/>
      <c r="G2882" s="150" t="s">
        <v>180</v>
      </c>
      <c r="H2882" s="151">
        <v>0.86</v>
      </c>
      <c r="I2882" s="152">
        <v>19.88</v>
      </c>
      <c r="J2882" s="152">
        <v>17.09</v>
      </c>
    </row>
    <row r="2883" spans="1:10" ht="15" customHeight="1">
      <c r="A2883" s="153" t="s">
        <v>1379</v>
      </c>
      <c r="B2883" s="153" t="s">
        <v>2211</v>
      </c>
      <c r="C2883" s="153" t="s">
        <v>639</v>
      </c>
      <c r="D2883" s="153" t="s">
        <v>2212</v>
      </c>
      <c r="E2883" s="275" t="s">
        <v>1482</v>
      </c>
      <c r="F2883" s="275"/>
      <c r="G2883" s="153" t="s">
        <v>185</v>
      </c>
      <c r="H2883" s="154">
        <v>1</v>
      </c>
      <c r="I2883" s="155">
        <v>19.989999999999998</v>
      </c>
      <c r="J2883" s="155">
        <v>19.989999999999998</v>
      </c>
    </row>
    <row r="2884" spans="1:10">
      <c r="A2884" s="156"/>
      <c r="B2884" s="156"/>
      <c r="C2884" s="156"/>
      <c r="D2884" s="156"/>
      <c r="E2884" s="156" t="s">
        <v>1399</v>
      </c>
      <c r="F2884" s="157">
        <v>23.79</v>
      </c>
      <c r="G2884" s="156" t="s">
        <v>1400</v>
      </c>
      <c r="H2884" s="157">
        <v>0</v>
      </c>
      <c r="I2884" s="156" t="s">
        <v>1401</v>
      </c>
      <c r="J2884" s="157">
        <v>23.79</v>
      </c>
    </row>
    <row r="2885" spans="1:10" ht="30" customHeight="1">
      <c r="A2885" s="156"/>
      <c r="B2885" s="156"/>
      <c r="C2885" s="156"/>
      <c r="D2885" s="156"/>
      <c r="E2885" s="156" t="s">
        <v>1402</v>
      </c>
      <c r="F2885" s="157">
        <v>13.5</v>
      </c>
      <c r="G2885" s="156"/>
      <c r="H2885" s="276" t="s">
        <v>1403</v>
      </c>
      <c r="I2885" s="276"/>
      <c r="J2885" s="157">
        <v>64.72</v>
      </c>
    </row>
    <row r="2886" spans="1:10" ht="15.75">
      <c r="A2886" s="144"/>
      <c r="B2886" s="144"/>
      <c r="C2886" s="144"/>
      <c r="D2886" s="144"/>
      <c r="E2886" s="144"/>
      <c r="F2886" s="144"/>
      <c r="G2886" s="144" t="s">
        <v>1404</v>
      </c>
      <c r="H2886" s="158">
        <v>1</v>
      </c>
      <c r="I2886" s="144" t="s">
        <v>1405</v>
      </c>
      <c r="J2886" s="159">
        <v>64.72</v>
      </c>
    </row>
    <row r="2887" spans="1:10" ht="15.75">
      <c r="A2887" s="147"/>
      <c r="B2887" s="147"/>
      <c r="C2887" s="147"/>
      <c r="D2887" s="147"/>
      <c r="E2887" s="147"/>
      <c r="F2887" s="147"/>
      <c r="G2887" s="147"/>
      <c r="H2887" s="147"/>
      <c r="I2887" s="147"/>
      <c r="J2887" s="147"/>
    </row>
    <row r="2888" spans="1:10" ht="15.75" customHeight="1">
      <c r="A2888" s="144" t="s">
        <v>767</v>
      </c>
      <c r="B2888" s="144" t="s">
        <v>165</v>
      </c>
      <c r="C2888" s="144" t="s">
        <v>1367</v>
      </c>
      <c r="D2888" s="144" t="s">
        <v>1368</v>
      </c>
      <c r="E2888" s="271" t="s">
        <v>1369</v>
      </c>
      <c r="F2888" s="271"/>
      <c r="G2888" s="144" t="s">
        <v>1370</v>
      </c>
      <c r="H2888" s="144" t="s">
        <v>1371</v>
      </c>
      <c r="I2888" s="144" t="s">
        <v>1372</v>
      </c>
      <c r="J2888" s="144" t="s">
        <v>1373</v>
      </c>
    </row>
    <row r="2889" spans="1:10" ht="47.25" customHeight="1">
      <c r="A2889" s="147" t="s">
        <v>1374</v>
      </c>
      <c r="B2889" s="147" t="s">
        <v>766</v>
      </c>
      <c r="C2889" s="147" t="s">
        <v>177</v>
      </c>
      <c r="D2889" s="147" t="s">
        <v>768</v>
      </c>
      <c r="E2889" s="273" t="s">
        <v>1473</v>
      </c>
      <c r="F2889" s="273"/>
      <c r="G2889" s="147" t="s">
        <v>185</v>
      </c>
      <c r="H2889" s="148">
        <v>1</v>
      </c>
      <c r="I2889" s="149">
        <v>17.510000000000002</v>
      </c>
      <c r="J2889" s="149">
        <v>17.510000000000002</v>
      </c>
    </row>
    <row r="2890" spans="1:10" ht="45" customHeight="1">
      <c r="A2890" s="150" t="s">
        <v>1376</v>
      </c>
      <c r="B2890" s="150" t="s">
        <v>1987</v>
      </c>
      <c r="C2890" s="150" t="s">
        <v>177</v>
      </c>
      <c r="D2890" s="150" t="s">
        <v>1988</v>
      </c>
      <c r="E2890" s="274" t="s">
        <v>1375</v>
      </c>
      <c r="F2890" s="274"/>
      <c r="G2890" s="150" t="s">
        <v>180</v>
      </c>
      <c r="H2890" s="151">
        <v>7.0000000000000007E-2</v>
      </c>
      <c r="I2890" s="152">
        <v>16.45</v>
      </c>
      <c r="J2890" s="152">
        <v>1.1499999999999999</v>
      </c>
    </row>
    <row r="2891" spans="1:10" ht="45" customHeight="1">
      <c r="A2891" s="150" t="s">
        <v>1376</v>
      </c>
      <c r="B2891" s="150" t="s">
        <v>1922</v>
      </c>
      <c r="C2891" s="150" t="s">
        <v>177</v>
      </c>
      <c r="D2891" s="150" t="s">
        <v>1923</v>
      </c>
      <c r="E2891" s="274" t="s">
        <v>1375</v>
      </c>
      <c r="F2891" s="274"/>
      <c r="G2891" s="150" t="s">
        <v>180</v>
      </c>
      <c r="H2891" s="151">
        <v>7.0000000000000007E-2</v>
      </c>
      <c r="I2891" s="152">
        <v>19.88</v>
      </c>
      <c r="J2891" s="152">
        <v>1.39</v>
      </c>
    </row>
    <row r="2892" spans="1:10" ht="15" customHeight="1">
      <c r="A2892" s="153" t="s">
        <v>1379</v>
      </c>
      <c r="B2892" s="153" t="s">
        <v>2213</v>
      </c>
      <c r="C2892" s="153" t="s">
        <v>177</v>
      </c>
      <c r="D2892" s="153" t="s">
        <v>2214</v>
      </c>
      <c r="E2892" s="275" t="s">
        <v>1482</v>
      </c>
      <c r="F2892" s="275"/>
      <c r="G2892" s="153" t="s">
        <v>185</v>
      </c>
      <c r="H2892" s="154">
        <v>1</v>
      </c>
      <c r="I2892" s="155">
        <v>3.69</v>
      </c>
      <c r="J2892" s="155">
        <v>3.69</v>
      </c>
    </row>
    <row r="2893" spans="1:10" ht="30" customHeight="1">
      <c r="A2893" s="153" t="s">
        <v>1379</v>
      </c>
      <c r="B2893" s="153" t="s">
        <v>2043</v>
      </c>
      <c r="C2893" s="153" t="s">
        <v>177</v>
      </c>
      <c r="D2893" s="153" t="s">
        <v>2044</v>
      </c>
      <c r="E2893" s="275" t="s">
        <v>1482</v>
      </c>
      <c r="F2893" s="275"/>
      <c r="G2893" s="153" t="s">
        <v>185</v>
      </c>
      <c r="H2893" s="154">
        <v>0.03</v>
      </c>
      <c r="I2893" s="155">
        <v>31.72</v>
      </c>
      <c r="J2893" s="155">
        <v>0.95</v>
      </c>
    </row>
    <row r="2894" spans="1:10" ht="30" customHeight="1">
      <c r="A2894" s="153" t="s">
        <v>1379</v>
      </c>
      <c r="B2894" s="153" t="s">
        <v>2215</v>
      </c>
      <c r="C2894" s="153" t="s">
        <v>177</v>
      </c>
      <c r="D2894" s="153" t="s">
        <v>2216</v>
      </c>
      <c r="E2894" s="275" t="s">
        <v>1482</v>
      </c>
      <c r="F2894" s="275"/>
      <c r="G2894" s="153" t="s">
        <v>185</v>
      </c>
      <c r="H2894" s="154">
        <v>1</v>
      </c>
      <c r="I2894" s="155">
        <v>10.33</v>
      </c>
      <c r="J2894" s="155">
        <v>10.33</v>
      </c>
    </row>
    <row r="2895" spans="1:10">
      <c r="A2895" s="156"/>
      <c r="B2895" s="156"/>
      <c r="C2895" s="156"/>
      <c r="D2895" s="156"/>
      <c r="E2895" s="156" t="s">
        <v>1399</v>
      </c>
      <c r="F2895" s="157">
        <v>1.92</v>
      </c>
      <c r="G2895" s="156" t="s">
        <v>1400</v>
      </c>
      <c r="H2895" s="157">
        <v>0</v>
      </c>
      <c r="I2895" s="156" t="s">
        <v>1401</v>
      </c>
      <c r="J2895" s="157">
        <v>1.92</v>
      </c>
    </row>
    <row r="2896" spans="1:10" ht="30" customHeight="1">
      <c r="A2896" s="156"/>
      <c r="B2896" s="156"/>
      <c r="C2896" s="156"/>
      <c r="D2896" s="156"/>
      <c r="E2896" s="156" t="s">
        <v>1402</v>
      </c>
      <c r="F2896" s="157">
        <v>4.6100000000000003</v>
      </c>
      <c r="G2896" s="156"/>
      <c r="H2896" s="276" t="s">
        <v>1403</v>
      </c>
      <c r="I2896" s="276"/>
      <c r="J2896" s="157">
        <v>22.12</v>
      </c>
    </row>
    <row r="2897" spans="1:10" ht="15.75">
      <c r="A2897" s="144"/>
      <c r="B2897" s="144"/>
      <c r="C2897" s="144"/>
      <c r="D2897" s="144"/>
      <c r="E2897" s="144"/>
      <c r="F2897" s="144"/>
      <c r="G2897" s="144" t="s">
        <v>1404</v>
      </c>
      <c r="H2897" s="158">
        <v>6</v>
      </c>
      <c r="I2897" s="144" t="s">
        <v>1405</v>
      </c>
      <c r="J2897" s="159">
        <v>132.72</v>
      </c>
    </row>
    <row r="2898" spans="1:10" ht="15.75">
      <c r="A2898" s="147"/>
      <c r="B2898" s="147"/>
      <c r="C2898" s="147"/>
      <c r="D2898" s="147"/>
      <c r="E2898" s="147"/>
      <c r="F2898" s="147"/>
      <c r="G2898" s="147"/>
      <c r="H2898" s="147"/>
      <c r="I2898" s="147"/>
      <c r="J2898" s="147"/>
    </row>
    <row r="2899" spans="1:10" ht="15.75" customHeight="1">
      <c r="A2899" s="144" t="s">
        <v>770</v>
      </c>
      <c r="B2899" s="144" t="s">
        <v>165</v>
      </c>
      <c r="C2899" s="144" t="s">
        <v>1367</v>
      </c>
      <c r="D2899" s="144" t="s">
        <v>1368</v>
      </c>
      <c r="E2899" s="271" t="s">
        <v>1369</v>
      </c>
      <c r="F2899" s="271"/>
      <c r="G2899" s="144" t="s">
        <v>1370</v>
      </c>
      <c r="H2899" s="144" t="s">
        <v>1371</v>
      </c>
      <c r="I2899" s="144" t="s">
        <v>1372</v>
      </c>
      <c r="J2899" s="144" t="s">
        <v>1373</v>
      </c>
    </row>
    <row r="2900" spans="1:10" ht="47.25" customHeight="1">
      <c r="A2900" s="147" t="s">
        <v>1374</v>
      </c>
      <c r="B2900" s="147" t="s">
        <v>769</v>
      </c>
      <c r="C2900" s="147" t="s">
        <v>177</v>
      </c>
      <c r="D2900" s="147" t="s">
        <v>771</v>
      </c>
      <c r="E2900" s="273" t="s">
        <v>1473</v>
      </c>
      <c r="F2900" s="273"/>
      <c r="G2900" s="147" t="s">
        <v>185</v>
      </c>
      <c r="H2900" s="148">
        <v>1</v>
      </c>
      <c r="I2900" s="149">
        <v>34.11</v>
      </c>
      <c r="J2900" s="149">
        <v>34.11</v>
      </c>
    </row>
    <row r="2901" spans="1:10" ht="45" customHeight="1">
      <c r="A2901" s="150" t="s">
        <v>1376</v>
      </c>
      <c r="B2901" s="150" t="s">
        <v>1987</v>
      </c>
      <c r="C2901" s="150" t="s">
        <v>177</v>
      </c>
      <c r="D2901" s="150" t="s">
        <v>1988</v>
      </c>
      <c r="E2901" s="274" t="s">
        <v>1375</v>
      </c>
      <c r="F2901" s="274"/>
      <c r="G2901" s="150" t="s">
        <v>180</v>
      </c>
      <c r="H2901" s="151">
        <v>9.5000000000000001E-2</v>
      </c>
      <c r="I2901" s="152">
        <v>16.45</v>
      </c>
      <c r="J2901" s="152">
        <v>1.56</v>
      </c>
    </row>
    <row r="2902" spans="1:10" ht="45" customHeight="1">
      <c r="A2902" s="150" t="s">
        <v>1376</v>
      </c>
      <c r="B2902" s="150" t="s">
        <v>1922</v>
      </c>
      <c r="C2902" s="150" t="s">
        <v>177</v>
      </c>
      <c r="D2902" s="150" t="s">
        <v>1923</v>
      </c>
      <c r="E2902" s="274" t="s">
        <v>1375</v>
      </c>
      <c r="F2902" s="274"/>
      <c r="G2902" s="150" t="s">
        <v>180</v>
      </c>
      <c r="H2902" s="151">
        <v>9.5000000000000001E-2</v>
      </c>
      <c r="I2902" s="152">
        <v>19.88</v>
      </c>
      <c r="J2902" s="152">
        <v>1.88</v>
      </c>
    </row>
    <row r="2903" spans="1:10" ht="15" customHeight="1">
      <c r="A2903" s="153" t="s">
        <v>1379</v>
      </c>
      <c r="B2903" s="153" t="s">
        <v>2184</v>
      </c>
      <c r="C2903" s="153" t="s">
        <v>177</v>
      </c>
      <c r="D2903" s="153" t="s">
        <v>2185</v>
      </c>
      <c r="E2903" s="275" t="s">
        <v>1482</v>
      </c>
      <c r="F2903" s="275"/>
      <c r="G2903" s="153" t="s">
        <v>185</v>
      </c>
      <c r="H2903" s="154">
        <v>1</v>
      </c>
      <c r="I2903" s="155">
        <v>4.09</v>
      </c>
      <c r="J2903" s="155">
        <v>4.09</v>
      </c>
    </row>
    <row r="2904" spans="1:10" ht="30" customHeight="1">
      <c r="A2904" s="153" t="s">
        <v>1379</v>
      </c>
      <c r="B2904" s="153" t="s">
        <v>2043</v>
      </c>
      <c r="C2904" s="153" t="s">
        <v>177</v>
      </c>
      <c r="D2904" s="153" t="s">
        <v>2044</v>
      </c>
      <c r="E2904" s="275" t="s">
        <v>1482</v>
      </c>
      <c r="F2904" s="275"/>
      <c r="G2904" s="153" t="s">
        <v>185</v>
      </c>
      <c r="H2904" s="154">
        <v>4.5999999999999999E-2</v>
      </c>
      <c r="I2904" s="155">
        <v>31.72</v>
      </c>
      <c r="J2904" s="155">
        <v>1.45</v>
      </c>
    </row>
    <row r="2905" spans="1:10" ht="30" customHeight="1">
      <c r="A2905" s="153" t="s">
        <v>1379</v>
      </c>
      <c r="B2905" s="153" t="s">
        <v>2217</v>
      </c>
      <c r="C2905" s="153" t="s">
        <v>177</v>
      </c>
      <c r="D2905" s="153" t="s">
        <v>2218</v>
      </c>
      <c r="E2905" s="275" t="s">
        <v>1482</v>
      </c>
      <c r="F2905" s="275"/>
      <c r="G2905" s="153" t="s">
        <v>185</v>
      </c>
      <c r="H2905" s="154">
        <v>1</v>
      </c>
      <c r="I2905" s="155">
        <v>25.13</v>
      </c>
      <c r="J2905" s="155">
        <v>25.13</v>
      </c>
    </row>
    <row r="2906" spans="1:10">
      <c r="A2906" s="156"/>
      <c r="B2906" s="156"/>
      <c r="C2906" s="156"/>
      <c r="D2906" s="156"/>
      <c r="E2906" s="156" t="s">
        <v>1399</v>
      </c>
      <c r="F2906" s="157">
        <v>2.62</v>
      </c>
      <c r="G2906" s="156" t="s">
        <v>1400</v>
      </c>
      <c r="H2906" s="157">
        <v>0</v>
      </c>
      <c r="I2906" s="156" t="s">
        <v>1401</v>
      </c>
      <c r="J2906" s="157">
        <v>2.62</v>
      </c>
    </row>
    <row r="2907" spans="1:10" ht="30" customHeight="1">
      <c r="A2907" s="156"/>
      <c r="B2907" s="156"/>
      <c r="C2907" s="156"/>
      <c r="D2907" s="156"/>
      <c r="E2907" s="156" t="s">
        <v>1402</v>
      </c>
      <c r="F2907" s="157">
        <v>8.99</v>
      </c>
      <c r="G2907" s="156"/>
      <c r="H2907" s="276" t="s">
        <v>1403</v>
      </c>
      <c r="I2907" s="276"/>
      <c r="J2907" s="157">
        <v>43.1</v>
      </c>
    </row>
    <row r="2908" spans="1:10" ht="15.75">
      <c r="A2908" s="144"/>
      <c r="B2908" s="144"/>
      <c r="C2908" s="144"/>
      <c r="D2908" s="144"/>
      <c r="E2908" s="144"/>
      <c r="F2908" s="144"/>
      <c r="G2908" s="144" t="s">
        <v>1404</v>
      </c>
      <c r="H2908" s="158">
        <v>4</v>
      </c>
      <c r="I2908" s="144" t="s">
        <v>1405</v>
      </c>
      <c r="J2908" s="159">
        <v>172.4</v>
      </c>
    </row>
    <row r="2909" spans="1:10" ht="15.75">
      <c r="A2909" s="147"/>
      <c r="B2909" s="147"/>
      <c r="C2909" s="147"/>
      <c r="D2909" s="147"/>
      <c r="E2909" s="147"/>
      <c r="F2909" s="147"/>
      <c r="G2909" s="147"/>
      <c r="H2909" s="147"/>
      <c r="I2909" s="147"/>
      <c r="J2909" s="147"/>
    </row>
    <row r="2910" spans="1:10" ht="15.75" customHeight="1">
      <c r="A2910" s="144" t="s">
        <v>773</v>
      </c>
      <c r="B2910" s="144" t="s">
        <v>165</v>
      </c>
      <c r="C2910" s="144" t="s">
        <v>1367</v>
      </c>
      <c r="D2910" s="144" t="s">
        <v>1368</v>
      </c>
      <c r="E2910" s="271" t="s">
        <v>1369</v>
      </c>
      <c r="F2910" s="271"/>
      <c r="G2910" s="144" t="s">
        <v>1370</v>
      </c>
      <c r="H2910" s="144" t="s">
        <v>1371</v>
      </c>
      <c r="I2910" s="144" t="s">
        <v>1372</v>
      </c>
      <c r="J2910" s="144" t="s">
        <v>1373</v>
      </c>
    </row>
    <row r="2911" spans="1:10" ht="31.5" customHeight="1">
      <c r="A2911" s="147" t="s">
        <v>1374</v>
      </c>
      <c r="B2911" s="147" t="s">
        <v>772</v>
      </c>
      <c r="C2911" s="147" t="s">
        <v>470</v>
      </c>
      <c r="D2911" s="147" t="s">
        <v>774</v>
      </c>
      <c r="E2911" s="273" t="s">
        <v>2173</v>
      </c>
      <c r="F2911" s="273"/>
      <c r="G2911" s="147" t="s">
        <v>563</v>
      </c>
      <c r="H2911" s="148">
        <v>1</v>
      </c>
      <c r="I2911" s="149">
        <v>10.85</v>
      </c>
      <c r="J2911" s="149">
        <v>10.85</v>
      </c>
    </row>
    <row r="2912" spans="1:10" ht="45" customHeight="1">
      <c r="A2912" s="150" t="s">
        <v>1376</v>
      </c>
      <c r="B2912" s="150" t="s">
        <v>1890</v>
      </c>
      <c r="C2912" s="150" t="s">
        <v>470</v>
      </c>
      <c r="D2912" s="150" t="s">
        <v>1891</v>
      </c>
      <c r="E2912" s="274" t="s">
        <v>1892</v>
      </c>
      <c r="F2912" s="274"/>
      <c r="G2912" s="150" t="s">
        <v>1893</v>
      </c>
      <c r="H2912" s="151">
        <v>7.0000000000000007E-2</v>
      </c>
      <c r="I2912" s="152">
        <v>3.69</v>
      </c>
      <c r="J2912" s="152">
        <v>0.25</v>
      </c>
    </row>
    <row r="2913" spans="1:10" ht="45" customHeight="1">
      <c r="A2913" s="150" t="s">
        <v>1376</v>
      </c>
      <c r="B2913" s="150" t="s">
        <v>2024</v>
      </c>
      <c r="C2913" s="150" t="s">
        <v>470</v>
      </c>
      <c r="D2913" s="150" t="s">
        <v>2025</v>
      </c>
      <c r="E2913" s="274" t="s">
        <v>1892</v>
      </c>
      <c r="F2913" s="274"/>
      <c r="G2913" s="150" t="s">
        <v>1893</v>
      </c>
      <c r="H2913" s="151">
        <v>7.0000000000000007E-2</v>
      </c>
      <c r="I2913" s="152">
        <v>3.61</v>
      </c>
      <c r="J2913" s="152">
        <v>0.25</v>
      </c>
    </row>
    <row r="2914" spans="1:10" ht="15" customHeight="1">
      <c r="A2914" s="153" t="s">
        <v>1379</v>
      </c>
      <c r="B2914" s="153" t="s">
        <v>2219</v>
      </c>
      <c r="C2914" s="153" t="s">
        <v>470</v>
      </c>
      <c r="D2914" s="153" t="s">
        <v>2220</v>
      </c>
      <c r="E2914" s="275" t="s">
        <v>1482</v>
      </c>
      <c r="F2914" s="275"/>
      <c r="G2914" s="153" t="s">
        <v>2028</v>
      </c>
      <c r="H2914" s="154">
        <v>8.0000000000000002E-3</v>
      </c>
      <c r="I2914" s="155">
        <v>62.63</v>
      </c>
      <c r="J2914" s="155">
        <v>0.5</v>
      </c>
    </row>
    <row r="2915" spans="1:10" ht="15" customHeight="1">
      <c r="A2915" s="153" t="s">
        <v>1379</v>
      </c>
      <c r="B2915" s="153" t="s">
        <v>2221</v>
      </c>
      <c r="C2915" s="153" t="s">
        <v>470</v>
      </c>
      <c r="D2915" s="153" t="s">
        <v>2222</v>
      </c>
      <c r="E2915" s="275" t="s">
        <v>1482</v>
      </c>
      <c r="F2915" s="275"/>
      <c r="G2915" s="153" t="s">
        <v>563</v>
      </c>
      <c r="H2915" s="154">
        <v>1</v>
      </c>
      <c r="I2915" s="155">
        <v>7.99</v>
      </c>
      <c r="J2915" s="155">
        <v>7.99</v>
      </c>
    </row>
    <row r="2916" spans="1:10" ht="15" customHeight="1">
      <c r="A2916" s="153" t="s">
        <v>1379</v>
      </c>
      <c r="B2916" s="153" t="s">
        <v>2178</v>
      </c>
      <c r="C2916" s="153" t="s">
        <v>177</v>
      </c>
      <c r="D2916" s="153" t="s">
        <v>2179</v>
      </c>
      <c r="E2916" s="275" t="s">
        <v>1482</v>
      </c>
      <c r="F2916" s="275"/>
      <c r="G2916" s="153" t="s">
        <v>185</v>
      </c>
      <c r="H2916" s="154">
        <v>1.0999999999999999E-2</v>
      </c>
      <c r="I2916" s="155">
        <v>2.31</v>
      </c>
      <c r="J2916" s="155">
        <v>0.02</v>
      </c>
    </row>
    <row r="2917" spans="1:10" ht="15" customHeight="1">
      <c r="A2917" s="153" t="s">
        <v>1379</v>
      </c>
      <c r="B2917" s="153" t="s">
        <v>2033</v>
      </c>
      <c r="C2917" s="153" t="s">
        <v>177</v>
      </c>
      <c r="D2917" s="153" t="s">
        <v>2034</v>
      </c>
      <c r="E2917" s="275" t="s">
        <v>1398</v>
      </c>
      <c r="F2917" s="275"/>
      <c r="G2917" s="153" t="s">
        <v>180</v>
      </c>
      <c r="H2917" s="154">
        <v>7.0000000000000007E-2</v>
      </c>
      <c r="I2917" s="155">
        <v>15.33</v>
      </c>
      <c r="J2917" s="155">
        <v>1.07</v>
      </c>
    </row>
    <row r="2918" spans="1:10" ht="15" customHeight="1">
      <c r="A2918" s="153" t="s">
        <v>1379</v>
      </c>
      <c r="B2918" s="153" t="s">
        <v>1900</v>
      </c>
      <c r="C2918" s="153" t="s">
        <v>177</v>
      </c>
      <c r="D2918" s="153" t="s">
        <v>1901</v>
      </c>
      <c r="E2918" s="275" t="s">
        <v>1398</v>
      </c>
      <c r="F2918" s="275"/>
      <c r="G2918" s="153" t="s">
        <v>180</v>
      </c>
      <c r="H2918" s="154">
        <v>7.0000000000000007E-2</v>
      </c>
      <c r="I2918" s="155">
        <v>11.05</v>
      </c>
      <c r="J2918" s="155">
        <v>0.77</v>
      </c>
    </row>
    <row r="2919" spans="1:10">
      <c r="A2919" s="156"/>
      <c r="B2919" s="156"/>
      <c r="C2919" s="156"/>
      <c r="D2919" s="156"/>
      <c r="E2919" s="156" t="s">
        <v>1399</v>
      </c>
      <c r="F2919" s="157">
        <v>1.84</v>
      </c>
      <c r="G2919" s="156" t="s">
        <v>1400</v>
      </c>
      <c r="H2919" s="157">
        <v>0</v>
      </c>
      <c r="I2919" s="156" t="s">
        <v>1401</v>
      </c>
      <c r="J2919" s="157">
        <v>1.84</v>
      </c>
    </row>
    <row r="2920" spans="1:10" ht="30" customHeight="1">
      <c r="A2920" s="156"/>
      <c r="B2920" s="156"/>
      <c r="C2920" s="156"/>
      <c r="D2920" s="156"/>
      <c r="E2920" s="156" t="s">
        <v>1402</v>
      </c>
      <c r="F2920" s="157">
        <v>2.86</v>
      </c>
      <c r="G2920" s="156"/>
      <c r="H2920" s="276" t="s">
        <v>1403</v>
      </c>
      <c r="I2920" s="276"/>
      <c r="J2920" s="157">
        <v>13.71</v>
      </c>
    </row>
    <row r="2921" spans="1:10" ht="15.75">
      <c r="A2921" s="144"/>
      <c r="B2921" s="144"/>
      <c r="C2921" s="144"/>
      <c r="D2921" s="144"/>
      <c r="E2921" s="144"/>
      <c r="F2921" s="144"/>
      <c r="G2921" s="144" t="s">
        <v>1404</v>
      </c>
      <c r="H2921" s="158">
        <v>8</v>
      </c>
      <c r="I2921" s="144" t="s">
        <v>1405</v>
      </c>
      <c r="J2921" s="159">
        <v>109.68</v>
      </c>
    </row>
    <row r="2922" spans="1:10" ht="15.75">
      <c r="A2922" s="147"/>
      <c r="B2922" s="147"/>
      <c r="C2922" s="147"/>
      <c r="D2922" s="147"/>
      <c r="E2922" s="147"/>
      <c r="F2922" s="147"/>
      <c r="G2922" s="147"/>
      <c r="H2922" s="147"/>
      <c r="I2922" s="147"/>
      <c r="J2922" s="147"/>
    </row>
    <row r="2923" spans="1:10" ht="15.75" customHeight="1">
      <c r="A2923" s="144" t="s">
        <v>776</v>
      </c>
      <c r="B2923" s="144" t="s">
        <v>165</v>
      </c>
      <c r="C2923" s="144" t="s">
        <v>1367</v>
      </c>
      <c r="D2923" s="144" t="s">
        <v>1368</v>
      </c>
      <c r="E2923" s="271" t="s">
        <v>1369</v>
      </c>
      <c r="F2923" s="271"/>
      <c r="G2923" s="144" t="s">
        <v>1370</v>
      </c>
      <c r="H2923" s="144" t="s">
        <v>1371</v>
      </c>
      <c r="I2923" s="144" t="s">
        <v>1372</v>
      </c>
      <c r="J2923" s="144" t="s">
        <v>1373</v>
      </c>
    </row>
    <row r="2924" spans="1:10" ht="31.5" customHeight="1">
      <c r="A2924" s="147" t="s">
        <v>1374</v>
      </c>
      <c r="B2924" s="147" t="s">
        <v>775</v>
      </c>
      <c r="C2924" s="147" t="s">
        <v>177</v>
      </c>
      <c r="D2924" s="147" t="s">
        <v>777</v>
      </c>
      <c r="E2924" s="273" t="s">
        <v>1473</v>
      </c>
      <c r="F2924" s="273"/>
      <c r="G2924" s="147" t="s">
        <v>185</v>
      </c>
      <c r="H2924" s="148">
        <v>1</v>
      </c>
      <c r="I2924" s="149">
        <v>81.400000000000006</v>
      </c>
      <c r="J2924" s="149">
        <v>81.400000000000006</v>
      </c>
    </row>
    <row r="2925" spans="1:10" ht="45" customHeight="1">
      <c r="A2925" s="150" t="s">
        <v>1376</v>
      </c>
      <c r="B2925" s="150" t="s">
        <v>1987</v>
      </c>
      <c r="C2925" s="150" t="s">
        <v>177</v>
      </c>
      <c r="D2925" s="150" t="s">
        <v>1988</v>
      </c>
      <c r="E2925" s="274" t="s">
        <v>1375</v>
      </c>
      <c r="F2925" s="274"/>
      <c r="G2925" s="150" t="s">
        <v>180</v>
      </c>
      <c r="H2925" s="151">
        <v>0.20899999999999999</v>
      </c>
      <c r="I2925" s="152">
        <v>16.45</v>
      </c>
      <c r="J2925" s="152">
        <v>3.43</v>
      </c>
    </row>
    <row r="2926" spans="1:10" ht="45" customHeight="1">
      <c r="A2926" s="150" t="s">
        <v>1376</v>
      </c>
      <c r="B2926" s="150" t="s">
        <v>1922</v>
      </c>
      <c r="C2926" s="150" t="s">
        <v>177</v>
      </c>
      <c r="D2926" s="150" t="s">
        <v>1923</v>
      </c>
      <c r="E2926" s="274" t="s">
        <v>1375</v>
      </c>
      <c r="F2926" s="274"/>
      <c r="G2926" s="150" t="s">
        <v>180</v>
      </c>
      <c r="H2926" s="151">
        <v>0.20899999999999999</v>
      </c>
      <c r="I2926" s="152">
        <v>19.88</v>
      </c>
      <c r="J2926" s="152">
        <v>4.1500000000000004</v>
      </c>
    </row>
    <row r="2927" spans="1:10" ht="15" customHeight="1">
      <c r="A2927" s="153" t="s">
        <v>1379</v>
      </c>
      <c r="B2927" s="153" t="s">
        <v>2009</v>
      </c>
      <c r="C2927" s="153" t="s">
        <v>177</v>
      </c>
      <c r="D2927" s="153" t="s">
        <v>2010</v>
      </c>
      <c r="E2927" s="275" t="s">
        <v>1482</v>
      </c>
      <c r="F2927" s="275"/>
      <c r="G2927" s="153" t="s">
        <v>185</v>
      </c>
      <c r="H2927" s="154">
        <v>0.06</v>
      </c>
      <c r="I2927" s="155">
        <v>76.86</v>
      </c>
      <c r="J2927" s="155">
        <v>4.6100000000000003</v>
      </c>
    </row>
    <row r="2928" spans="1:10" ht="15" customHeight="1">
      <c r="A2928" s="153" t="s">
        <v>1379</v>
      </c>
      <c r="B2928" s="153" t="s">
        <v>1989</v>
      </c>
      <c r="C2928" s="153" t="s">
        <v>177</v>
      </c>
      <c r="D2928" s="153" t="s">
        <v>1990</v>
      </c>
      <c r="E2928" s="275" t="s">
        <v>1482</v>
      </c>
      <c r="F2928" s="275"/>
      <c r="G2928" s="153" t="s">
        <v>185</v>
      </c>
      <c r="H2928" s="154">
        <v>5.2999999999999999E-2</v>
      </c>
      <c r="I2928" s="155">
        <v>2.3199999999999998</v>
      </c>
      <c r="J2928" s="155">
        <v>0.12</v>
      </c>
    </row>
    <row r="2929" spans="1:10" ht="15" customHeight="1">
      <c r="A2929" s="153" t="s">
        <v>1379</v>
      </c>
      <c r="B2929" s="153" t="s">
        <v>2005</v>
      </c>
      <c r="C2929" s="153" t="s">
        <v>177</v>
      </c>
      <c r="D2929" s="153" t="s">
        <v>2006</v>
      </c>
      <c r="E2929" s="275" t="s">
        <v>1482</v>
      </c>
      <c r="F2929" s="275"/>
      <c r="G2929" s="153" t="s">
        <v>185</v>
      </c>
      <c r="H2929" s="154">
        <v>7.8E-2</v>
      </c>
      <c r="I2929" s="155">
        <v>87.08</v>
      </c>
      <c r="J2929" s="155">
        <v>6.79</v>
      </c>
    </row>
    <row r="2930" spans="1:10" ht="30" customHeight="1">
      <c r="A2930" s="153" t="s">
        <v>1379</v>
      </c>
      <c r="B2930" s="153" t="s">
        <v>2223</v>
      </c>
      <c r="C2930" s="153" t="s">
        <v>177</v>
      </c>
      <c r="D2930" s="153" t="s">
        <v>2224</v>
      </c>
      <c r="E2930" s="275" t="s">
        <v>1482</v>
      </c>
      <c r="F2930" s="275"/>
      <c r="G2930" s="153" t="s">
        <v>185</v>
      </c>
      <c r="H2930" s="154">
        <v>1</v>
      </c>
      <c r="I2930" s="155">
        <v>62.3</v>
      </c>
      <c r="J2930" s="155">
        <v>62.3</v>
      </c>
    </row>
    <row r="2931" spans="1:10">
      <c r="A2931" s="156"/>
      <c r="B2931" s="156"/>
      <c r="C2931" s="156"/>
      <c r="D2931" s="156"/>
      <c r="E2931" s="156" t="s">
        <v>1399</v>
      </c>
      <c r="F2931" s="157">
        <v>5.77</v>
      </c>
      <c r="G2931" s="156" t="s">
        <v>1400</v>
      </c>
      <c r="H2931" s="157">
        <v>0</v>
      </c>
      <c r="I2931" s="156" t="s">
        <v>1401</v>
      </c>
      <c r="J2931" s="157">
        <v>5.77</v>
      </c>
    </row>
    <row r="2932" spans="1:10" ht="30" customHeight="1">
      <c r="A2932" s="156"/>
      <c r="B2932" s="156"/>
      <c r="C2932" s="156"/>
      <c r="D2932" s="156"/>
      <c r="E2932" s="156" t="s">
        <v>1402</v>
      </c>
      <c r="F2932" s="157">
        <v>21.46</v>
      </c>
      <c r="G2932" s="156"/>
      <c r="H2932" s="276" t="s">
        <v>1403</v>
      </c>
      <c r="I2932" s="276"/>
      <c r="J2932" s="157">
        <v>102.86</v>
      </c>
    </row>
    <row r="2933" spans="1:10" ht="15.75">
      <c r="A2933" s="144"/>
      <c r="B2933" s="144"/>
      <c r="C2933" s="144"/>
      <c r="D2933" s="144"/>
      <c r="E2933" s="144"/>
      <c r="F2933" s="144"/>
      <c r="G2933" s="144" t="s">
        <v>1404</v>
      </c>
      <c r="H2933" s="158">
        <v>3</v>
      </c>
      <c r="I2933" s="144" t="s">
        <v>1405</v>
      </c>
      <c r="J2933" s="159">
        <v>308.58</v>
      </c>
    </row>
    <row r="2934" spans="1:10" ht="15.75">
      <c r="A2934" s="147"/>
      <c r="B2934" s="147"/>
      <c r="C2934" s="147"/>
      <c r="D2934" s="147"/>
      <c r="E2934" s="147"/>
      <c r="F2934" s="147"/>
      <c r="G2934" s="147"/>
      <c r="H2934" s="147"/>
      <c r="I2934" s="147"/>
      <c r="J2934" s="147"/>
    </row>
    <row r="2935" spans="1:10" ht="15.75" customHeight="1">
      <c r="A2935" s="144" t="s">
        <v>779</v>
      </c>
      <c r="B2935" s="144" t="s">
        <v>165</v>
      </c>
      <c r="C2935" s="144" t="s">
        <v>1367</v>
      </c>
      <c r="D2935" s="144" t="s">
        <v>1368</v>
      </c>
      <c r="E2935" s="271" t="s">
        <v>1369</v>
      </c>
      <c r="F2935" s="271"/>
      <c r="G2935" s="144" t="s">
        <v>1370</v>
      </c>
      <c r="H2935" s="144" t="s">
        <v>1371</v>
      </c>
      <c r="I2935" s="144" t="s">
        <v>1372</v>
      </c>
      <c r="J2935" s="144" t="s">
        <v>1373</v>
      </c>
    </row>
    <row r="2936" spans="1:10" ht="47.25" customHeight="1">
      <c r="A2936" s="147" t="s">
        <v>1374</v>
      </c>
      <c r="B2936" s="147" t="s">
        <v>778</v>
      </c>
      <c r="C2936" s="147" t="s">
        <v>177</v>
      </c>
      <c r="D2936" s="147" t="s">
        <v>780</v>
      </c>
      <c r="E2936" s="273" t="s">
        <v>1473</v>
      </c>
      <c r="F2936" s="273"/>
      <c r="G2936" s="147" t="s">
        <v>185</v>
      </c>
      <c r="H2936" s="148">
        <v>1</v>
      </c>
      <c r="I2936" s="149">
        <v>21.74</v>
      </c>
      <c r="J2936" s="149">
        <v>21.74</v>
      </c>
    </row>
    <row r="2937" spans="1:10" ht="45" customHeight="1">
      <c r="A2937" s="150" t="s">
        <v>1376</v>
      </c>
      <c r="B2937" s="150" t="s">
        <v>1987</v>
      </c>
      <c r="C2937" s="150" t="s">
        <v>177</v>
      </c>
      <c r="D2937" s="150" t="s">
        <v>1988</v>
      </c>
      <c r="E2937" s="274" t="s">
        <v>1375</v>
      </c>
      <c r="F2937" s="274"/>
      <c r="G2937" s="150" t="s">
        <v>180</v>
      </c>
      <c r="H2937" s="151">
        <v>0.17</v>
      </c>
      <c r="I2937" s="152">
        <v>16.45</v>
      </c>
      <c r="J2937" s="152">
        <v>2.79</v>
      </c>
    </row>
    <row r="2938" spans="1:10" ht="45" customHeight="1">
      <c r="A2938" s="150" t="s">
        <v>1376</v>
      </c>
      <c r="B2938" s="150" t="s">
        <v>1922</v>
      </c>
      <c r="C2938" s="150" t="s">
        <v>177</v>
      </c>
      <c r="D2938" s="150" t="s">
        <v>1923</v>
      </c>
      <c r="E2938" s="274" t="s">
        <v>1375</v>
      </c>
      <c r="F2938" s="274"/>
      <c r="G2938" s="150" t="s">
        <v>180</v>
      </c>
      <c r="H2938" s="151">
        <v>0.17</v>
      </c>
      <c r="I2938" s="152">
        <v>19.88</v>
      </c>
      <c r="J2938" s="152">
        <v>3.37</v>
      </c>
    </row>
    <row r="2939" spans="1:10" ht="15" customHeight="1">
      <c r="A2939" s="153" t="s">
        <v>1379</v>
      </c>
      <c r="B2939" s="153" t="s">
        <v>2178</v>
      </c>
      <c r="C2939" s="153" t="s">
        <v>177</v>
      </c>
      <c r="D2939" s="153" t="s">
        <v>2179</v>
      </c>
      <c r="E2939" s="275" t="s">
        <v>1482</v>
      </c>
      <c r="F2939" s="275"/>
      <c r="G2939" s="153" t="s">
        <v>185</v>
      </c>
      <c r="H2939" s="154">
        <v>2</v>
      </c>
      <c r="I2939" s="155">
        <v>2.31</v>
      </c>
      <c r="J2939" s="155">
        <v>4.62</v>
      </c>
    </row>
    <row r="2940" spans="1:10" ht="30" customHeight="1">
      <c r="A2940" s="153" t="s">
        <v>1379</v>
      </c>
      <c r="B2940" s="153" t="s">
        <v>2043</v>
      </c>
      <c r="C2940" s="153" t="s">
        <v>177</v>
      </c>
      <c r="D2940" s="153" t="s">
        <v>2044</v>
      </c>
      <c r="E2940" s="275" t="s">
        <v>1482</v>
      </c>
      <c r="F2940" s="275"/>
      <c r="G2940" s="153" t="s">
        <v>185</v>
      </c>
      <c r="H2940" s="154">
        <v>0.04</v>
      </c>
      <c r="I2940" s="155">
        <v>31.72</v>
      </c>
      <c r="J2940" s="155">
        <v>1.26</v>
      </c>
    </row>
    <row r="2941" spans="1:10" ht="15" customHeight="1">
      <c r="A2941" s="153" t="s">
        <v>1379</v>
      </c>
      <c r="B2941" s="153" t="s">
        <v>2225</v>
      </c>
      <c r="C2941" s="153" t="s">
        <v>177</v>
      </c>
      <c r="D2941" s="153" t="s">
        <v>2226</v>
      </c>
      <c r="E2941" s="275" t="s">
        <v>1482</v>
      </c>
      <c r="F2941" s="275"/>
      <c r="G2941" s="153" t="s">
        <v>185</v>
      </c>
      <c r="H2941" s="154">
        <v>1</v>
      </c>
      <c r="I2941" s="155">
        <v>9.6999999999999993</v>
      </c>
      <c r="J2941" s="155">
        <v>9.6999999999999993</v>
      </c>
    </row>
    <row r="2942" spans="1:10">
      <c r="A2942" s="156"/>
      <c r="B2942" s="156"/>
      <c r="C2942" s="156"/>
      <c r="D2942" s="156"/>
      <c r="E2942" s="156" t="s">
        <v>1399</v>
      </c>
      <c r="F2942" s="157">
        <v>4.7</v>
      </c>
      <c r="G2942" s="156" t="s">
        <v>1400</v>
      </c>
      <c r="H2942" s="157">
        <v>0</v>
      </c>
      <c r="I2942" s="156" t="s">
        <v>1401</v>
      </c>
      <c r="J2942" s="157">
        <v>4.7</v>
      </c>
    </row>
    <row r="2943" spans="1:10" ht="30" customHeight="1">
      <c r="A2943" s="156"/>
      <c r="B2943" s="156"/>
      <c r="C2943" s="156"/>
      <c r="D2943" s="156"/>
      <c r="E2943" s="156" t="s">
        <v>1402</v>
      </c>
      <c r="F2943" s="157">
        <v>5.73</v>
      </c>
      <c r="G2943" s="156"/>
      <c r="H2943" s="276" t="s">
        <v>1403</v>
      </c>
      <c r="I2943" s="276"/>
      <c r="J2943" s="157">
        <v>27.47</v>
      </c>
    </row>
    <row r="2944" spans="1:10" ht="15.75">
      <c r="A2944" s="144"/>
      <c r="B2944" s="144"/>
      <c r="C2944" s="144"/>
      <c r="D2944" s="144"/>
      <c r="E2944" s="144"/>
      <c r="F2944" s="144"/>
      <c r="G2944" s="144" t="s">
        <v>1404</v>
      </c>
      <c r="H2944" s="158">
        <v>16</v>
      </c>
      <c r="I2944" s="144" t="s">
        <v>1405</v>
      </c>
      <c r="J2944" s="159">
        <v>439.52</v>
      </c>
    </row>
    <row r="2945" spans="1:10" ht="15.75">
      <c r="A2945" s="147"/>
      <c r="B2945" s="147"/>
      <c r="C2945" s="147"/>
      <c r="D2945" s="147"/>
      <c r="E2945" s="147"/>
      <c r="F2945" s="147"/>
      <c r="G2945" s="147"/>
      <c r="H2945" s="147"/>
      <c r="I2945" s="147"/>
      <c r="J2945" s="147"/>
    </row>
    <row r="2946" spans="1:10" ht="15.75" customHeight="1">
      <c r="A2946" s="144" t="s">
        <v>782</v>
      </c>
      <c r="B2946" s="144" t="s">
        <v>165</v>
      </c>
      <c r="C2946" s="144" t="s">
        <v>1367</v>
      </c>
      <c r="D2946" s="144" t="s">
        <v>1368</v>
      </c>
      <c r="E2946" s="271" t="s">
        <v>1369</v>
      </c>
      <c r="F2946" s="271"/>
      <c r="G2946" s="144" t="s">
        <v>1370</v>
      </c>
      <c r="H2946" s="144" t="s">
        <v>1371</v>
      </c>
      <c r="I2946" s="144" t="s">
        <v>1372</v>
      </c>
      <c r="J2946" s="144" t="s">
        <v>1373</v>
      </c>
    </row>
    <row r="2947" spans="1:10" ht="47.25" customHeight="1">
      <c r="A2947" s="147" t="s">
        <v>1374</v>
      </c>
      <c r="B2947" s="147" t="s">
        <v>781</v>
      </c>
      <c r="C2947" s="147" t="s">
        <v>177</v>
      </c>
      <c r="D2947" s="147" t="s">
        <v>783</v>
      </c>
      <c r="E2947" s="273" t="s">
        <v>1473</v>
      </c>
      <c r="F2947" s="273"/>
      <c r="G2947" s="147" t="s">
        <v>185</v>
      </c>
      <c r="H2947" s="148">
        <v>1</v>
      </c>
      <c r="I2947" s="149">
        <v>44.9</v>
      </c>
      <c r="J2947" s="149">
        <v>44.9</v>
      </c>
    </row>
    <row r="2948" spans="1:10" ht="45" customHeight="1">
      <c r="A2948" s="150" t="s">
        <v>1376</v>
      </c>
      <c r="B2948" s="150" t="s">
        <v>1987</v>
      </c>
      <c r="C2948" s="150" t="s">
        <v>177</v>
      </c>
      <c r="D2948" s="150" t="s">
        <v>1988</v>
      </c>
      <c r="E2948" s="274" t="s">
        <v>1375</v>
      </c>
      <c r="F2948" s="274"/>
      <c r="G2948" s="150" t="s">
        <v>180</v>
      </c>
      <c r="H2948" s="151">
        <v>0.33</v>
      </c>
      <c r="I2948" s="152">
        <v>16.45</v>
      </c>
      <c r="J2948" s="152">
        <v>5.42</v>
      </c>
    </row>
    <row r="2949" spans="1:10" ht="45" customHeight="1">
      <c r="A2949" s="150" t="s">
        <v>1376</v>
      </c>
      <c r="B2949" s="150" t="s">
        <v>1922</v>
      </c>
      <c r="C2949" s="150" t="s">
        <v>177</v>
      </c>
      <c r="D2949" s="150" t="s">
        <v>1923</v>
      </c>
      <c r="E2949" s="274" t="s">
        <v>1375</v>
      </c>
      <c r="F2949" s="274"/>
      <c r="G2949" s="150" t="s">
        <v>180</v>
      </c>
      <c r="H2949" s="151">
        <v>0.33</v>
      </c>
      <c r="I2949" s="152">
        <v>19.88</v>
      </c>
      <c r="J2949" s="152">
        <v>6.56</v>
      </c>
    </row>
    <row r="2950" spans="1:10" ht="15" customHeight="1">
      <c r="A2950" s="153" t="s">
        <v>1379</v>
      </c>
      <c r="B2950" s="153" t="s">
        <v>2184</v>
      </c>
      <c r="C2950" s="153" t="s">
        <v>177</v>
      </c>
      <c r="D2950" s="153" t="s">
        <v>2185</v>
      </c>
      <c r="E2950" s="275" t="s">
        <v>1482</v>
      </c>
      <c r="F2950" s="275"/>
      <c r="G2950" s="153" t="s">
        <v>185</v>
      </c>
      <c r="H2950" s="154">
        <v>2</v>
      </c>
      <c r="I2950" s="155">
        <v>4.09</v>
      </c>
      <c r="J2950" s="155">
        <v>8.18</v>
      </c>
    </row>
    <row r="2951" spans="1:10" ht="30" customHeight="1">
      <c r="A2951" s="153" t="s">
        <v>1379</v>
      </c>
      <c r="B2951" s="153" t="s">
        <v>2043</v>
      </c>
      <c r="C2951" s="153" t="s">
        <v>177</v>
      </c>
      <c r="D2951" s="153" t="s">
        <v>2044</v>
      </c>
      <c r="E2951" s="275" t="s">
        <v>1482</v>
      </c>
      <c r="F2951" s="275"/>
      <c r="G2951" s="153" t="s">
        <v>185</v>
      </c>
      <c r="H2951" s="154">
        <v>9.1999999999999998E-2</v>
      </c>
      <c r="I2951" s="155">
        <v>31.72</v>
      </c>
      <c r="J2951" s="155">
        <v>2.91</v>
      </c>
    </row>
    <row r="2952" spans="1:10" ht="15" customHeight="1">
      <c r="A2952" s="153" t="s">
        <v>1379</v>
      </c>
      <c r="B2952" s="153" t="s">
        <v>2227</v>
      </c>
      <c r="C2952" s="153" t="s">
        <v>177</v>
      </c>
      <c r="D2952" s="153" t="s">
        <v>2228</v>
      </c>
      <c r="E2952" s="275" t="s">
        <v>1482</v>
      </c>
      <c r="F2952" s="275"/>
      <c r="G2952" s="153" t="s">
        <v>185</v>
      </c>
      <c r="H2952" s="154">
        <v>1</v>
      </c>
      <c r="I2952" s="155">
        <v>21.83</v>
      </c>
      <c r="J2952" s="155">
        <v>21.83</v>
      </c>
    </row>
    <row r="2953" spans="1:10">
      <c r="A2953" s="156"/>
      <c r="B2953" s="156"/>
      <c r="C2953" s="156"/>
      <c r="D2953" s="156"/>
      <c r="E2953" s="156" t="s">
        <v>1399</v>
      </c>
      <c r="F2953" s="157">
        <v>9.1199999999999992</v>
      </c>
      <c r="G2953" s="156" t="s">
        <v>1400</v>
      </c>
      <c r="H2953" s="157">
        <v>0</v>
      </c>
      <c r="I2953" s="156" t="s">
        <v>1401</v>
      </c>
      <c r="J2953" s="157">
        <v>9.1199999999999992</v>
      </c>
    </row>
    <row r="2954" spans="1:10" ht="30" customHeight="1">
      <c r="A2954" s="156"/>
      <c r="B2954" s="156"/>
      <c r="C2954" s="156"/>
      <c r="D2954" s="156"/>
      <c r="E2954" s="156" t="s">
        <v>1402</v>
      </c>
      <c r="F2954" s="157">
        <v>11.84</v>
      </c>
      <c r="G2954" s="156"/>
      <c r="H2954" s="276" t="s">
        <v>1403</v>
      </c>
      <c r="I2954" s="276"/>
      <c r="J2954" s="157">
        <v>56.74</v>
      </c>
    </row>
    <row r="2955" spans="1:10" ht="15.75">
      <c r="A2955" s="144"/>
      <c r="B2955" s="144"/>
      <c r="C2955" s="144"/>
      <c r="D2955" s="144"/>
      <c r="E2955" s="144"/>
      <c r="F2955" s="144"/>
      <c r="G2955" s="144" t="s">
        <v>1404</v>
      </c>
      <c r="H2955" s="158">
        <v>2</v>
      </c>
      <c r="I2955" s="144" t="s">
        <v>1405</v>
      </c>
      <c r="J2955" s="159">
        <v>113.48</v>
      </c>
    </row>
    <row r="2956" spans="1:10" ht="15.75">
      <c r="A2956" s="147"/>
      <c r="B2956" s="147"/>
      <c r="C2956" s="147"/>
      <c r="D2956" s="147"/>
      <c r="E2956" s="147"/>
      <c r="F2956" s="147"/>
      <c r="G2956" s="147"/>
      <c r="H2956" s="147"/>
      <c r="I2956" s="147"/>
      <c r="J2956" s="147"/>
    </row>
    <row r="2957" spans="1:10" ht="15.75" customHeight="1">
      <c r="A2957" s="144" t="s">
        <v>785</v>
      </c>
      <c r="B2957" s="144" t="s">
        <v>165</v>
      </c>
      <c r="C2957" s="144" t="s">
        <v>1367</v>
      </c>
      <c r="D2957" s="144" t="s">
        <v>1368</v>
      </c>
      <c r="E2957" s="271" t="s">
        <v>1369</v>
      </c>
      <c r="F2957" s="271"/>
      <c r="G2957" s="144" t="s">
        <v>1370</v>
      </c>
      <c r="H2957" s="144" t="s">
        <v>1371</v>
      </c>
      <c r="I2957" s="144" t="s">
        <v>1372</v>
      </c>
      <c r="J2957" s="144" t="s">
        <v>1373</v>
      </c>
    </row>
    <row r="2958" spans="1:10" ht="31.5" customHeight="1">
      <c r="A2958" s="147" t="s">
        <v>1374</v>
      </c>
      <c r="B2958" s="147" t="s">
        <v>784</v>
      </c>
      <c r="C2958" s="147" t="s">
        <v>182</v>
      </c>
      <c r="D2958" s="147" t="s">
        <v>786</v>
      </c>
      <c r="E2958" s="273" t="s">
        <v>1948</v>
      </c>
      <c r="F2958" s="273"/>
      <c r="G2958" s="147" t="s">
        <v>185</v>
      </c>
      <c r="H2958" s="148">
        <v>1</v>
      </c>
      <c r="I2958" s="149">
        <v>3.55</v>
      </c>
      <c r="J2958" s="149">
        <v>3.55</v>
      </c>
    </row>
    <row r="2959" spans="1:10" ht="45" customHeight="1">
      <c r="A2959" s="150" t="s">
        <v>1376</v>
      </c>
      <c r="B2959" s="150" t="s">
        <v>1987</v>
      </c>
      <c r="C2959" s="150" t="s">
        <v>177</v>
      </c>
      <c r="D2959" s="150" t="s">
        <v>1988</v>
      </c>
      <c r="E2959" s="274" t="s">
        <v>1375</v>
      </c>
      <c r="F2959" s="274"/>
      <c r="G2959" s="150" t="s">
        <v>180</v>
      </c>
      <c r="H2959" s="151">
        <v>0.09</v>
      </c>
      <c r="I2959" s="152">
        <v>16.45</v>
      </c>
      <c r="J2959" s="152">
        <v>1.48</v>
      </c>
    </row>
    <row r="2960" spans="1:10" ht="15" customHeight="1">
      <c r="A2960" s="153" t="s">
        <v>1379</v>
      </c>
      <c r="B2960" s="153" t="s">
        <v>2229</v>
      </c>
      <c r="C2960" s="153" t="s">
        <v>182</v>
      </c>
      <c r="D2960" s="153" t="s">
        <v>2230</v>
      </c>
      <c r="E2960" s="275" t="s">
        <v>1385</v>
      </c>
      <c r="F2960" s="275"/>
      <c r="G2960" s="153" t="s">
        <v>185</v>
      </c>
      <c r="H2960" s="154">
        <v>1</v>
      </c>
      <c r="I2960" s="155">
        <v>2.0699999999999998</v>
      </c>
      <c r="J2960" s="155">
        <v>2.0699999999999998</v>
      </c>
    </row>
    <row r="2961" spans="1:10">
      <c r="A2961" s="156"/>
      <c r="B2961" s="156"/>
      <c r="C2961" s="156"/>
      <c r="D2961" s="156"/>
      <c r="E2961" s="156" t="s">
        <v>1399</v>
      </c>
      <c r="F2961" s="157">
        <v>1.0900000000000001</v>
      </c>
      <c r="G2961" s="156" t="s">
        <v>1400</v>
      </c>
      <c r="H2961" s="157">
        <v>0</v>
      </c>
      <c r="I2961" s="156" t="s">
        <v>1401</v>
      </c>
      <c r="J2961" s="157">
        <v>1.0900000000000001</v>
      </c>
    </row>
    <row r="2962" spans="1:10" ht="30" customHeight="1">
      <c r="A2962" s="156"/>
      <c r="B2962" s="156"/>
      <c r="C2962" s="156"/>
      <c r="D2962" s="156"/>
      <c r="E2962" s="156" t="s">
        <v>1402</v>
      </c>
      <c r="F2962" s="157">
        <v>0.93</v>
      </c>
      <c r="G2962" s="156"/>
      <c r="H2962" s="276" t="s">
        <v>1403</v>
      </c>
      <c r="I2962" s="276"/>
      <c r="J2962" s="157">
        <v>4.4800000000000004</v>
      </c>
    </row>
    <row r="2963" spans="1:10" ht="15.75">
      <c r="A2963" s="144"/>
      <c r="B2963" s="144"/>
      <c r="C2963" s="144"/>
      <c r="D2963" s="144"/>
      <c r="E2963" s="144"/>
      <c r="F2963" s="144"/>
      <c r="G2963" s="144" t="s">
        <v>1404</v>
      </c>
      <c r="H2963" s="158">
        <v>248</v>
      </c>
      <c r="I2963" s="144" t="s">
        <v>1405</v>
      </c>
      <c r="J2963" s="159">
        <v>1111.04</v>
      </c>
    </row>
    <row r="2964" spans="1:10" ht="15.75">
      <c r="A2964" s="147"/>
      <c r="B2964" s="147"/>
      <c r="C2964" s="147"/>
      <c r="D2964" s="147"/>
      <c r="E2964" s="147"/>
      <c r="F2964" s="147"/>
      <c r="G2964" s="147"/>
      <c r="H2964" s="147"/>
      <c r="I2964" s="147"/>
      <c r="J2964" s="147"/>
    </row>
    <row r="2965" spans="1:10" ht="15.75" customHeight="1">
      <c r="A2965" s="144" t="s">
        <v>788</v>
      </c>
      <c r="B2965" s="144" t="s">
        <v>165</v>
      </c>
      <c r="C2965" s="144" t="s">
        <v>1367</v>
      </c>
      <c r="D2965" s="144" t="s">
        <v>1368</v>
      </c>
      <c r="E2965" s="271" t="s">
        <v>1369</v>
      </c>
      <c r="F2965" s="271"/>
      <c r="G2965" s="144" t="s">
        <v>1370</v>
      </c>
      <c r="H2965" s="144" t="s">
        <v>1371</v>
      </c>
      <c r="I2965" s="144" t="s">
        <v>1372</v>
      </c>
      <c r="J2965" s="144" t="s">
        <v>1373</v>
      </c>
    </row>
    <row r="2966" spans="1:10" ht="31.5" customHeight="1">
      <c r="A2966" s="147" t="s">
        <v>1374</v>
      </c>
      <c r="B2966" s="147" t="s">
        <v>787</v>
      </c>
      <c r="C2966" s="147" t="s">
        <v>182</v>
      </c>
      <c r="D2966" s="147" t="s">
        <v>789</v>
      </c>
      <c r="E2966" s="273" t="s">
        <v>1948</v>
      </c>
      <c r="F2966" s="273"/>
      <c r="G2966" s="147" t="s">
        <v>185</v>
      </c>
      <c r="H2966" s="148">
        <v>1</v>
      </c>
      <c r="I2966" s="149">
        <v>4.53</v>
      </c>
      <c r="J2966" s="149">
        <v>4.53</v>
      </c>
    </row>
    <row r="2967" spans="1:10" ht="45" customHeight="1">
      <c r="A2967" s="150" t="s">
        <v>1376</v>
      </c>
      <c r="B2967" s="150" t="s">
        <v>1987</v>
      </c>
      <c r="C2967" s="150" t="s">
        <v>177</v>
      </c>
      <c r="D2967" s="150" t="s">
        <v>1988</v>
      </c>
      <c r="E2967" s="274" t="s">
        <v>1375</v>
      </c>
      <c r="F2967" s="274"/>
      <c r="G2967" s="150" t="s">
        <v>180</v>
      </c>
      <c r="H2967" s="151">
        <v>0.09</v>
      </c>
      <c r="I2967" s="152">
        <v>16.45</v>
      </c>
      <c r="J2967" s="152">
        <v>1.48</v>
      </c>
    </row>
    <row r="2968" spans="1:10" ht="30" customHeight="1">
      <c r="A2968" s="153" t="s">
        <v>1379</v>
      </c>
      <c r="B2968" s="153" t="s">
        <v>2231</v>
      </c>
      <c r="C2968" s="153" t="s">
        <v>182</v>
      </c>
      <c r="D2968" s="153" t="s">
        <v>789</v>
      </c>
      <c r="E2968" s="275" t="s">
        <v>1385</v>
      </c>
      <c r="F2968" s="275"/>
      <c r="G2968" s="153" t="s">
        <v>185</v>
      </c>
      <c r="H2968" s="154">
        <v>1</v>
      </c>
      <c r="I2968" s="155">
        <v>3.05</v>
      </c>
      <c r="J2968" s="155">
        <v>3.05</v>
      </c>
    </row>
    <row r="2969" spans="1:10">
      <c r="A2969" s="156"/>
      <c r="B2969" s="156"/>
      <c r="C2969" s="156"/>
      <c r="D2969" s="156"/>
      <c r="E2969" s="156" t="s">
        <v>1399</v>
      </c>
      <c r="F2969" s="157">
        <v>1.0900000000000001</v>
      </c>
      <c r="G2969" s="156" t="s">
        <v>1400</v>
      </c>
      <c r="H2969" s="157">
        <v>0</v>
      </c>
      <c r="I2969" s="156" t="s">
        <v>1401</v>
      </c>
      <c r="J2969" s="157">
        <v>1.0900000000000001</v>
      </c>
    </row>
    <row r="2970" spans="1:10" ht="30" customHeight="1">
      <c r="A2970" s="156"/>
      <c r="B2970" s="156"/>
      <c r="C2970" s="156"/>
      <c r="D2970" s="156"/>
      <c r="E2970" s="156" t="s">
        <v>1402</v>
      </c>
      <c r="F2970" s="157">
        <v>1.19</v>
      </c>
      <c r="G2970" s="156"/>
      <c r="H2970" s="276" t="s">
        <v>1403</v>
      </c>
      <c r="I2970" s="276"/>
      <c r="J2970" s="157">
        <v>5.72</v>
      </c>
    </row>
    <row r="2971" spans="1:10" ht="15.75">
      <c r="A2971" s="144"/>
      <c r="B2971" s="144"/>
      <c r="C2971" s="144"/>
      <c r="D2971" s="144"/>
      <c r="E2971" s="144"/>
      <c r="F2971" s="144"/>
      <c r="G2971" s="144" t="s">
        <v>1404</v>
      </c>
      <c r="H2971" s="158">
        <v>52</v>
      </c>
      <c r="I2971" s="144" t="s">
        <v>1405</v>
      </c>
      <c r="J2971" s="159">
        <v>297.44</v>
      </c>
    </row>
    <row r="2972" spans="1:10" ht="15.75">
      <c r="A2972" s="147"/>
      <c r="B2972" s="147"/>
      <c r="C2972" s="147"/>
      <c r="D2972" s="147"/>
      <c r="E2972" s="147"/>
      <c r="F2972" s="147"/>
      <c r="G2972" s="147"/>
      <c r="H2972" s="147"/>
      <c r="I2972" s="147"/>
      <c r="J2972" s="147"/>
    </row>
    <row r="2973" spans="1:10" ht="15.75" customHeight="1">
      <c r="A2973" s="144" t="s">
        <v>791</v>
      </c>
      <c r="B2973" s="144" t="s">
        <v>165</v>
      </c>
      <c r="C2973" s="144" t="s">
        <v>1367</v>
      </c>
      <c r="D2973" s="144" t="s">
        <v>1368</v>
      </c>
      <c r="E2973" s="271" t="s">
        <v>1369</v>
      </c>
      <c r="F2973" s="271"/>
      <c r="G2973" s="144" t="s">
        <v>1370</v>
      </c>
      <c r="H2973" s="144" t="s">
        <v>1371</v>
      </c>
      <c r="I2973" s="144" t="s">
        <v>1372</v>
      </c>
      <c r="J2973" s="144" t="s">
        <v>1373</v>
      </c>
    </row>
    <row r="2974" spans="1:10" ht="31.5" customHeight="1">
      <c r="A2974" s="147" t="s">
        <v>1374</v>
      </c>
      <c r="B2974" s="147" t="s">
        <v>790</v>
      </c>
      <c r="C2974" s="147" t="s">
        <v>182</v>
      </c>
      <c r="D2974" s="147" t="s">
        <v>792</v>
      </c>
      <c r="E2974" s="273" t="s">
        <v>1948</v>
      </c>
      <c r="F2974" s="273"/>
      <c r="G2974" s="147" t="s">
        <v>185</v>
      </c>
      <c r="H2974" s="148">
        <v>1</v>
      </c>
      <c r="I2974" s="149">
        <v>5.57</v>
      </c>
      <c r="J2974" s="149">
        <v>5.57</v>
      </c>
    </row>
    <row r="2975" spans="1:10" ht="45" customHeight="1">
      <c r="A2975" s="150" t="s">
        <v>1376</v>
      </c>
      <c r="B2975" s="150" t="s">
        <v>1987</v>
      </c>
      <c r="C2975" s="150" t="s">
        <v>177</v>
      </c>
      <c r="D2975" s="150" t="s">
        <v>1988</v>
      </c>
      <c r="E2975" s="274" t="s">
        <v>1375</v>
      </c>
      <c r="F2975" s="274"/>
      <c r="G2975" s="150" t="s">
        <v>180</v>
      </c>
      <c r="H2975" s="151">
        <v>0.09</v>
      </c>
      <c r="I2975" s="152">
        <v>16.45</v>
      </c>
      <c r="J2975" s="152">
        <v>1.48</v>
      </c>
    </row>
    <row r="2976" spans="1:10" ht="15" customHeight="1">
      <c r="A2976" s="153" t="s">
        <v>1379</v>
      </c>
      <c r="B2976" s="153" t="s">
        <v>2232</v>
      </c>
      <c r="C2976" s="153" t="s">
        <v>639</v>
      </c>
      <c r="D2976" s="153" t="s">
        <v>2233</v>
      </c>
      <c r="E2976" s="275" t="s">
        <v>1482</v>
      </c>
      <c r="F2976" s="275"/>
      <c r="G2976" s="153" t="s">
        <v>185</v>
      </c>
      <c r="H2976" s="154">
        <v>1</v>
      </c>
      <c r="I2976" s="155">
        <v>4.09</v>
      </c>
      <c r="J2976" s="155">
        <v>4.09</v>
      </c>
    </row>
    <row r="2977" spans="1:10">
      <c r="A2977" s="156"/>
      <c r="B2977" s="156"/>
      <c r="C2977" s="156"/>
      <c r="D2977" s="156"/>
      <c r="E2977" s="156" t="s">
        <v>1399</v>
      </c>
      <c r="F2977" s="157">
        <v>1.0900000000000001</v>
      </c>
      <c r="G2977" s="156" t="s">
        <v>1400</v>
      </c>
      <c r="H2977" s="157">
        <v>0</v>
      </c>
      <c r="I2977" s="156" t="s">
        <v>1401</v>
      </c>
      <c r="J2977" s="157">
        <v>1.0900000000000001</v>
      </c>
    </row>
    <row r="2978" spans="1:10" ht="30" customHeight="1">
      <c r="A2978" s="156"/>
      <c r="B2978" s="156"/>
      <c r="C2978" s="156"/>
      <c r="D2978" s="156"/>
      <c r="E2978" s="156" t="s">
        <v>1402</v>
      </c>
      <c r="F2978" s="157">
        <v>1.46</v>
      </c>
      <c r="G2978" s="156"/>
      <c r="H2978" s="276" t="s">
        <v>1403</v>
      </c>
      <c r="I2978" s="276"/>
      <c r="J2978" s="157">
        <v>7.03</v>
      </c>
    </row>
    <row r="2979" spans="1:10" ht="15.75">
      <c r="A2979" s="144"/>
      <c r="B2979" s="144"/>
      <c r="C2979" s="144"/>
      <c r="D2979" s="144"/>
      <c r="E2979" s="144"/>
      <c r="F2979" s="144"/>
      <c r="G2979" s="144" t="s">
        <v>1404</v>
      </c>
      <c r="H2979" s="158">
        <v>101</v>
      </c>
      <c r="I2979" s="144" t="s">
        <v>1405</v>
      </c>
      <c r="J2979" s="159">
        <v>710.03</v>
      </c>
    </row>
    <row r="2980" spans="1:10" ht="15.75">
      <c r="A2980" s="147"/>
      <c r="B2980" s="147"/>
      <c r="C2980" s="147"/>
      <c r="D2980" s="147"/>
      <c r="E2980" s="147"/>
      <c r="F2980" s="147"/>
      <c r="G2980" s="147"/>
      <c r="H2980" s="147"/>
      <c r="I2980" s="147"/>
      <c r="J2980" s="147"/>
    </row>
    <row r="2981" spans="1:10" ht="15.75" customHeight="1">
      <c r="A2981" s="144" t="s">
        <v>794</v>
      </c>
      <c r="B2981" s="144" t="s">
        <v>165</v>
      </c>
      <c r="C2981" s="144" t="s">
        <v>1367</v>
      </c>
      <c r="D2981" s="144" t="s">
        <v>1368</v>
      </c>
      <c r="E2981" s="271" t="s">
        <v>1369</v>
      </c>
      <c r="F2981" s="271"/>
      <c r="G2981" s="144" t="s">
        <v>1370</v>
      </c>
      <c r="H2981" s="144" t="s">
        <v>1371</v>
      </c>
      <c r="I2981" s="144" t="s">
        <v>1372</v>
      </c>
      <c r="J2981" s="144" t="s">
        <v>1373</v>
      </c>
    </row>
    <row r="2982" spans="1:10" ht="31.5" customHeight="1">
      <c r="A2982" s="147" t="s">
        <v>1374</v>
      </c>
      <c r="B2982" s="147" t="s">
        <v>793</v>
      </c>
      <c r="C2982" s="147" t="s">
        <v>177</v>
      </c>
      <c r="D2982" s="147" t="s">
        <v>795</v>
      </c>
      <c r="E2982" s="273" t="s">
        <v>1476</v>
      </c>
      <c r="F2982" s="273"/>
      <c r="G2982" s="147" t="s">
        <v>211</v>
      </c>
      <c r="H2982" s="148">
        <v>1</v>
      </c>
      <c r="I2982" s="149">
        <v>63.37</v>
      </c>
      <c r="J2982" s="149">
        <v>63.37</v>
      </c>
    </row>
    <row r="2983" spans="1:10" ht="45" customHeight="1">
      <c r="A2983" s="150" t="s">
        <v>1376</v>
      </c>
      <c r="B2983" s="150" t="s">
        <v>1628</v>
      </c>
      <c r="C2983" s="150" t="s">
        <v>177</v>
      </c>
      <c r="D2983" s="150" t="s">
        <v>1629</v>
      </c>
      <c r="E2983" s="274" t="s">
        <v>1375</v>
      </c>
      <c r="F2983" s="274"/>
      <c r="G2983" s="150" t="s">
        <v>180</v>
      </c>
      <c r="H2983" s="151">
        <v>3.956</v>
      </c>
      <c r="I2983" s="152">
        <v>16.02</v>
      </c>
      <c r="J2983" s="152">
        <v>63.37</v>
      </c>
    </row>
    <row r="2984" spans="1:10">
      <c r="A2984" s="156"/>
      <c r="B2984" s="156"/>
      <c r="C2984" s="156"/>
      <c r="D2984" s="156"/>
      <c r="E2984" s="156" t="s">
        <v>1399</v>
      </c>
      <c r="F2984" s="157">
        <v>44.46</v>
      </c>
      <c r="G2984" s="156" t="s">
        <v>1400</v>
      </c>
      <c r="H2984" s="157">
        <v>0</v>
      </c>
      <c r="I2984" s="156" t="s">
        <v>1401</v>
      </c>
      <c r="J2984" s="157">
        <v>44.46</v>
      </c>
    </row>
    <row r="2985" spans="1:10" ht="30" customHeight="1">
      <c r="A2985" s="156"/>
      <c r="B2985" s="156"/>
      <c r="C2985" s="156"/>
      <c r="D2985" s="156"/>
      <c r="E2985" s="156" t="s">
        <v>1402</v>
      </c>
      <c r="F2985" s="157">
        <v>16.71</v>
      </c>
      <c r="G2985" s="156"/>
      <c r="H2985" s="276" t="s">
        <v>1403</v>
      </c>
      <c r="I2985" s="276"/>
      <c r="J2985" s="157">
        <v>80.08</v>
      </c>
    </row>
    <row r="2986" spans="1:10" ht="15.75">
      <c r="A2986" s="144"/>
      <c r="B2986" s="144"/>
      <c r="C2986" s="144"/>
      <c r="D2986" s="144"/>
      <c r="E2986" s="144"/>
      <c r="F2986" s="144"/>
      <c r="G2986" s="144" t="s">
        <v>1404</v>
      </c>
      <c r="H2986" s="158">
        <v>1</v>
      </c>
      <c r="I2986" s="144" t="s">
        <v>1405</v>
      </c>
      <c r="J2986" s="159">
        <v>80.08</v>
      </c>
    </row>
    <row r="2987" spans="1:10" ht="15.75">
      <c r="A2987" s="147"/>
      <c r="B2987" s="147"/>
      <c r="C2987" s="147"/>
      <c r="D2987" s="147"/>
      <c r="E2987" s="147"/>
      <c r="F2987" s="147"/>
      <c r="G2987" s="147"/>
      <c r="H2987" s="147"/>
      <c r="I2987" s="147"/>
      <c r="J2987" s="147"/>
    </row>
    <row r="2988" spans="1:10" ht="15.75" customHeight="1">
      <c r="A2988" s="144" t="s">
        <v>797</v>
      </c>
      <c r="B2988" s="144" t="s">
        <v>165</v>
      </c>
      <c r="C2988" s="144" t="s">
        <v>1367</v>
      </c>
      <c r="D2988" s="144" t="s">
        <v>1368</v>
      </c>
      <c r="E2988" s="271" t="s">
        <v>1369</v>
      </c>
      <c r="F2988" s="271"/>
      <c r="G2988" s="144" t="s">
        <v>1370</v>
      </c>
      <c r="H2988" s="144" t="s">
        <v>1371</v>
      </c>
      <c r="I2988" s="144" t="s">
        <v>1372</v>
      </c>
      <c r="J2988" s="144" t="s">
        <v>1373</v>
      </c>
    </row>
    <row r="2989" spans="1:10" ht="31.5" customHeight="1">
      <c r="A2989" s="147" t="s">
        <v>1374</v>
      </c>
      <c r="B2989" s="147" t="s">
        <v>796</v>
      </c>
      <c r="C2989" s="147" t="s">
        <v>177</v>
      </c>
      <c r="D2989" s="147" t="s">
        <v>798</v>
      </c>
      <c r="E2989" s="273" t="s">
        <v>1473</v>
      </c>
      <c r="F2989" s="273"/>
      <c r="G2989" s="147" t="s">
        <v>222</v>
      </c>
      <c r="H2989" s="148">
        <v>1</v>
      </c>
      <c r="I2989" s="149">
        <v>22.03</v>
      </c>
      <c r="J2989" s="149">
        <v>22.03</v>
      </c>
    </row>
    <row r="2990" spans="1:10" ht="45" customHeight="1">
      <c r="A2990" s="150" t="s">
        <v>1376</v>
      </c>
      <c r="B2990" s="150" t="s">
        <v>2234</v>
      </c>
      <c r="C2990" s="150" t="s">
        <v>177</v>
      </c>
      <c r="D2990" s="150" t="s">
        <v>2235</v>
      </c>
      <c r="E2990" s="274" t="s">
        <v>1606</v>
      </c>
      <c r="F2990" s="274"/>
      <c r="G2990" s="150" t="s">
        <v>1607</v>
      </c>
      <c r="H2990" s="151">
        <v>0.183</v>
      </c>
      <c r="I2990" s="152">
        <v>16.79</v>
      </c>
      <c r="J2990" s="152">
        <v>3.07</v>
      </c>
    </row>
    <row r="2991" spans="1:10" ht="45" customHeight="1">
      <c r="A2991" s="150" t="s">
        <v>1376</v>
      </c>
      <c r="B2991" s="150" t="s">
        <v>2236</v>
      </c>
      <c r="C2991" s="150" t="s">
        <v>177</v>
      </c>
      <c r="D2991" s="150" t="s">
        <v>2237</v>
      </c>
      <c r="E2991" s="274" t="s">
        <v>1606</v>
      </c>
      <c r="F2991" s="274"/>
      <c r="G2991" s="150" t="s">
        <v>1610</v>
      </c>
      <c r="H2991" s="151">
        <v>0.40100000000000002</v>
      </c>
      <c r="I2991" s="152">
        <v>14.68</v>
      </c>
      <c r="J2991" s="152">
        <v>5.88</v>
      </c>
    </row>
    <row r="2992" spans="1:10" ht="45" customHeight="1">
      <c r="A2992" s="150" t="s">
        <v>1376</v>
      </c>
      <c r="B2992" s="150" t="s">
        <v>1987</v>
      </c>
      <c r="C2992" s="150" t="s">
        <v>177</v>
      </c>
      <c r="D2992" s="150" t="s">
        <v>1988</v>
      </c>
      <c r="E2992" s="274" t="s">
        <v>1375</v>
      </c>
      <c r="F2992" s="274"/>
      <c r="G2992" s="150" t="s">
        <v>180</v>
      </c>
      <c r="H2992" s="151">
        <v>9.0999999999999998E-2</v>
      </c>
      <c r="I2992" s="152">
        <v>16.45</v>
      </c>
      <c r="J2992" s="152">
        <v>1.49</v>
      </c>
    </row>
    <row r="2993" spans="1:10" ht="45" customHeight="1">
      <c r="A2993" s="150" t="s">
        <v>1376</v>
      </c>
      <c r="B2993" s="150" t="s">
        <v>1922</v>
      </c>
      <c r="C2993" s="150" t="s">
        <v>177</v>
      </c>
      <c r="D2993" s="150" t="s">
        <v>1923</v>
      </c>
      <c r="E2993" s="274" t="s">
        <v>1375</v>
      </c>
      <c r="F2993" s="274"/>
      <c r="G2993" s="150" t="s">
        <v>180</v>
      </c>
      <c r="H2993" s="151">
        <v>0.58299999999999996</v>
      </c>
      <c r="I2993" s="152">
        <v>19.88</v>
      </c>
      <c r="J2993" s="152">
        <v>11.59</v>
      </c>
    </row>
    <row r="2994" spans="1:10">
      <c r="A2994" s="156"/>
      <c r="B2994" s="156"/>
      <c r="C2994" s="156"/>
      <c r="D2994" s="156"/>
      <c r="E2994" s="156" t="s">
        <v>1399</v>
      </c>
      <c r="F2994" s="157">
        <v>15.37</v>
      </c>
      <c r="G2994" s="156" t="s">
        <v>1400</v>
      </c>
      <c r="H2994" s="157">
        <v>0</v>
      </c>
      <c r="I2994" s="156" t="s">
        <v>1401</v>
      </c>
      <c r="J2994" s="157">
        <v>15.37</v>
      </c>
    </row>
    <row r="2995" spans="1:10" ht="30" customHeight="1">
      <c r="A2995" s="156"/>
      <c r="B2995" s="156"/>
      <c r="C2995" s="156"/>
      <c r="D2995" s="156"/>
      <c r="E2995" s="156" t="s">
        <v>1402</v>
      </c>
      <c r="F2995" s="157">
        <v>5.8</v>
      </c>
      <c r="G2995" s="156"/>
      <c r="H2995" s="276" t="s">
        <v>1403</v>
      </c>
      <c r="I2995" s="276"/>
      <c r="J2995" s="157">
        <v>27.83</v>
      </c>
    </row>
    <row r="2996" spans="1:10" ht="15.75">
      <c r="A2996" s="144"/>
      <c r="B2996" s="144"/>
      <c r="C2996" s="144"/>
      <c r="D2996" s="144"/>
      <c r="E2996" s="144"/>
      <c r="F2996" s="144"/>
      <c r="G2996" s="144" t="s">
        <v>1404</v>
      </c>
      <c r="H2996" s="158">
        <v>1</v>
      </c>
      <c r="I2996" s="144" t="s">
        <v>1405</v>
      </c>
      <c r="J2996" s="159">
        <v>27.83</v>
      </c>
    </row>
    <row r="2997" spans="1:10" ht="15.75">
      <c r="A2997" s="147"/>
      <c r="B2997" s="147"/>
      <c r="C2997" s="147"/>
      <c r="D2997" s="147"/>
      <c r="E2997" s="147"/>
      <c r="F2997" s="147"/>
      <c r="G2997" s="147"/>
      <c r="H2997" s="147"/>
      <c r="I2997" s="147"/>
      <c r="J2997" s="147"/>
    </row>
    <row r="2998" spans="1:10" ht="15.75" customHeight="1">
      <c r="A2998" s="144" t="s">
        <v>800</v>
      </c>
      <c r="B2998" s="144" t="s">
        <v>165</v>
      </c>
      <c r="C2998" s="144" t="s">
        <v>1367</v>
      </c>
      <c r="D2998" s="144" t="s">
        <v>1368</v>
      </c>
      <c r="E2998" s="271" t="s">
        <v>1369</v>
      </c>
      <c r="F2998" s="271"/>
      <c r="G2998" s="144" t="s">
        <v>1370</v>
      </c>
      <c r="H2998" s="144" t="s">
        <v>1371</v>
      </c>
      <c r="I2998" s="144" t="s">
        <v>1372</v>
      </c>
      <c r="J2998" s="144" t="s">
        <v>1373</v>
      </c>
    </row>
    <row r="2999" spans="1:10" ht="47.25" customHeight="1">
      <c r="A2999" s="147" t="s">
        <v>1374</v>
      </c>
      <c r="B2999" s="147" t="s">
        <v>799</v>
      </c>
      <c r="C2999" s="147" t="s">
        <v>177</v>
      </c>
      <c r="D2999" s="147" t="s">
        <v>801</v>
      </c>
      <c r="E2999" s="273" t="s">
        <v>1473</v>
      </c>
      <c r="F2999" s="273"/>
      <c r="G2999" s="147" t="s">
        <v>185</v>
      </c>
      <c r="H2999" s="148">
        <v>1</v>
      </c>
      <c r="I2999" s="149">
        <v>4316.82</v>
      </c>
      <c r="J2999" s="149">
        <v>4316.82</v>
      </c>
    </row>
    <row r="3000" spans="1:10" ht="60" customHeight="1">
      <c r="A3000" s="150" t="s">
        <v>1376</v>
      </c>
      <c r="B3000" s="150" t="s">
        <v>1798</v>
      </c>
      <c r="C3000" s="150" t="s">
        <v>177</v>
      </c>
      <c r="D3000" s="150" t="s">
        <v>1799</v>
      </c>
      <c r="E3000" s="274" t="s">
        <v>1606</v>
      </c>
      <c r="F3000" s="274"/>
      <c r="G3000" s="150" t="s">
        <v>1607</v>
      </c>
      <c r="H3000" s="151">
        <v>0.60009999999999997</v>
      </c>
      <c r="I3000" s="152">
        <v>135.54</v>
      </c>
      <c r="J3000" s="152">
        <v>81.33</v>
      </c>
    </row>
    <row r="3001" spans="1:10" ht="60" customHeight="1">
      <c r="A3001" s="150" t="s">
        <v>1376</v>
      </c>
      <c r="B3001" s="150" t="s">
        <v>1800</v>
      </c>
      <c r="C3001" s="150" t="s">
        <v>177</v>
      </c>
      <c r="D3001" s="150" t="s">
        <v>1801</v>
      </c>
      <c r="E3001" s="274" t="s">
        <v>1606</v>
      </c>
      <c r="F3001" s="274"/>
      <c r="G3001" s="150" t="s">
        <v>1610</v>
      </c>
      <c r="H3001" s="151">
        <v>1.2230000000000001</v>
      </c>
      <c r="I3001" s="152">
        <v>46.31</v>
      </c>
      <c r="J3001" s="152">
        <v>56.63</v>
      </c>
    </row>
    <row r="3002" spans="1:10" ht="45" customHeight="1">
      <c r="A3002" s="150" t="s">
        <v>1376</v>
      </c>
      <c r="B3002" s="150" t="s">
        <v>2238</v>
      </c>
      <c r="C3002" s="150" t="s">
        <v>177</v>
      </c>
      <c r="D3002" s="150" t="s">
        <v>2239</v>
      </c>
      <c r="E3002" s="274" t="s">
        <v>1438</v>
      </c>
      <c r="F3002" s="274"/>
      <c r="G3002" s="150" t="s">
        <v>211</v>
      </c>
      <c r="H3002" s="151">
        <v>1.54E-2</v>
      </c>
      <c r="I3002" s="152">
        <v>4994.2299999999996</v>
      </c>
      <c r="J3002" s="152">
        <v>76.91</v>
      </c>
    </row>
    <row r="3003" spans="1:10" ht="45" customHeight="1">
      <c r="A3003" s="150" t="s">
        <v>1376</v>
      </c>
      <c r="B3003" s="150" t="s">
        <v>2240</v>
      </c>
      <c r="C3003" s="150" t="s">
        <v>177</v>
      </c>
      <c r="D3003" s="150" t="s">
        <v>2241</v>
      </c>
      <c r="E3003" s="274" t="s">
        <v>1438</v>
      </c>
      <c r="F3003" s="274"/>
      <c r="G3003" s="150" t="s">
        <v>211</v>
      </c>
      <c r="H3003" s="151">
        <v>0.37709999999999999</v>
      </c>
      <c r="I3003" s="152">
        <v>2049.34</v>
      </c>
      <c r="J3003" s="152">
        <v>772.8</v>
      </c>
    </row>
    <row r="3004" spans="1:10" ht="45" customHeight="1">
      <c r="A3004" s="150" t="s">
        <v>1376</v>
      </c>
      <c r="B3004" s="150" t="s">
        <v>2242</v>
      </c>
      <c r="C3004" s="150" t="s">
        <v>177</v>
      </c>
      <c r="D3004" s="150" t="s">
        <v>2243</v>
      </c>
      <c r="E3004" s="274" t="s">
        <v>1476</v>
      </c>
      <c r="F3004" s="274"/>
      <c r="G3004" s="150" t="s">
        <v>211</v>
      </c>
      <c r="H3004" s="151">
        <v>0.56410000000000005</v>
      </c>
      <c r="I3004" s="152">
        <v>162.76</v>
      </c>
      <c r="J3004" s="152">
        <v>91.81</v>
      </c>
    </row>
    <row r="3005" spans="1:10" ht="45" customHeight="1">
      <c r="A3005" s="150" t="s">
        <v>1376</v>
      </c>
      <c r="B3005" s="150" t="s">
        <v>2138</v>
      </c>
      <c r="C3005" s="150" t="s">
        <v>177</v>
      </c>
      <c r="D3005" s="150" t="s">
        <v>2139</v>
      </c>
      <c r="E3005" s="274" t="s">
        <v>1375</v>
      </c>
      <c r="F3005" s="274"/>
      <c r="G3005" s="150" t="s">
        <v>211</v>
      </c>
      <c r="H3005" s="151">
        <v>1.84E-2</v>
      </c>
      <c r="I3005" s="152">
        <v>655.8</v>
      </c>
      <c r="J3005" s="152">
        <v>12.06</v>
      </c>
    </row>
    <row r="3006" spans="1:10" ht="45" customHeight="1">
      <c r="A3006" s="150" t="s">
        <v>1376</v>
      </c>
      <c r="B3006" s="150" t="s">
        <v>1628</v>
      </c>
      <c r="C3006" s="150" t="s">
        <v>177</v>
      </c>
      <c r="D3006" s="150" t="s">
        <v>1629</v>
      </c>
      <c r="E3006" s="274" t="s">
        <v>1375</v>
      </c>
      <c r="F3006" s="274"/>
      <c r="G3006" s="150" t="s">
        <v>180</v>
      </c>
      <c r="H3006" s="151">
        <v>1.1781999999999999</v>
      </c>
      <c r="I3006" s="152">
        <v>16.02</v>
      </c>
      <c r="J3006" s="152">
        <v>18.87</v>
      </c>
    </row>
    <row r="3007" spans="1:10" ht="45" customHeight="1">
      <c r="A3007" s="150" t="s">
        <v>1376</v>
      </c>
      <c r="B3007" s="150" t="s">
        <v>1705</v>
      </c>
      <c r="C3007" s="150" t="s">
        <v>177</v>
      </c>
      <c r="D3007" s="150" t="s">
        <v>1706</v>
      </c>
      <c r="E3007" s="274" t="s">
        <v>1375</v>
      </c>
      <c r="F3007" s="274"/>
      <c r="G3007" s="150" t="s">
        <v>180</v>
      </c>
      <c r="H3007" s="151">
        <v>1.4995000000000001</v>
      </c>
      <c r="I3007" s="152">
        <v>19.98</v>
      </c>
      <c r="J3007" s="152">
        <v>29.96</v>
      </c>
    </row>
    <row r="3008" spans="1:10" ht="30" customHeight="1">
      <c r="A3008" s="153" t="s">
        <v>1379</v>
      </c>
      <c r="B3008" s="153" t="s">
        <v>2244</v>
      </c>
      <c r="C3008" s="153" t="s">
        <v>177</v>
      </c>
      <c r="D3008" s="153" t="s">
        <v>2245</v>
      </c>
      <c r="E3008" s="275" t="s">
        <v>1482</v>
      </c>
      <c r="F3008" s="275"/>
      <c r="G3008" s="153" t="s">
        <v>185</v>
      </c>
      <c r="H3008" s="154">
        <v>5</v>
      </c>
      <c r="I3008" s="155">
        <v>635.29</v>
      </c>
      <c r="J3008" s="155">
        <v>3176.45</v>
      </c>
    </row>
    <row r="3009" spans="1:10">
      <c r="A3009" s="156"/>
      <c r="B3009" s="156"/>
      <c r="C3009" s="156"/>
      <c r="D3009" s="156"/>
      <c r="E3009" s="156" t="s">
        <v>1399</v>
      </c>
      <c r="F3009" s="157">
        <v>264.75</v>
      </c>
      <c r="G3009" s="156" t="s">
        <v>1400</v>
      </c>
      <c r="H3009" s="157">
        <v>0</v>
      </c>
      <c r="I3009" s="156" t="s">
        <v>1401</v>
      </c>
      <c r="J3009" s="157">
        <v>264.75</v>
      </c>
    </row>
    <row r="3010" spans="1:10" ht="30" customHeight="1">
      <c r="A3010" s="156"/>
      <c r="B3010" s="156"/>
      <c r="C3010" s="156"/>
      <c r="D3010" s="156"/>
      <c r="E3010" s="156" t="s">
        <v>1402</v>
      </c>
      <c r="F3010" s="157">
        <v>1138.3399999999999</v>
      </c>
      <c r="G3010" s="156"/>
      <c r="H3010" s="276" t="s">
        <v>1403</v>
      </c>
      <c r="I3010" s="276"/>
      <c r="J3010" s="157">
        <v>5455.16</v>
      </c>
    </row>
    <row r="3011" spans="1:10" ht="15.75">
      <c r="A3011" s="144"/>
      <c r="B3011" s="144"/>
      <c r="C3011" s="144"/>
      <c r="D3011" s="144"/>
      <c r="E3011" s="144"/>
      <c r="F3011" s="144"/>
      <c r="G3011" s="144" t="s">
        <v>1404</v>
      </c>
      <c r="H3011" s="158">
        <v>1</v>
      </c>
      <c r="I3011" s="144" t="s">
        <v>1405</v>
      </c>
      <c r="J3011" s="159">
        <v>5455.16</v>
      </c>
    </row>
    <row r="3012" spans="1:10" ht="15.75">
      <c r="A3012" s="147"/>
      <c r="B3012" s="147"/>
      <c r="C3012" s="147"/>
      <c r="D3012" s="147"/>
      <c r="E3012" s="147"/>
      <c r="F3012" s="147"/>
      <c r="G3012" s="147"/>
      <c r="H3012" s="147"/>
      <c r="I3012" s="147"/>
      <c r="J3012" s="147"/>
    </row>
    <row r="3013" spans="1:10" ht="15.75" customHeight="1">
      <c r="A3013" s="144" t="s">
        <v>803</v>
      </c>
      <c r="B3013" s="144" t="s">
        <v>165</v>
      </c>
      <c r="C3013" s="144" t="s">
        <v>1367</v>
      </c>
      <c r="D3013" s="144" t="s">
        <v>1368</v>
      </c>
      <c r="E3013" s="271" t="s">
        <v>1369</v>
      </c>
      <c r="F3013" s="271"/>
      <c r="G3013" s="144" t="s">
        <v>1370</v>
      </c>
      <c r="H3013" s="144" t="s">
        <v>1371</v>
      </c>
      <c r="I3013" s="144" t="s">
        <v>1372</v>
      </c>
      <c r="J3013" s="144" t="s">
        <v>1373</v>
      </c>
    </row>
    <row r="3014" spans="1:10" ht="47.25" customHeight="1">
      <c r="A3014" s="147" t="s">
        <v>1374</v>
      </c>
      <c r="B3014" s="147" t="s">
        <v>802</v>
      </c>
      <c r="C3014" s="147" t="s">
        <v>177</v>
      </c>
      <c r="D3014" s="147" t="s">
        <v>804</v>
      </c>
      <c r="E3014" s="273" t="s">
        <v>1473</v>
      </c>
      <c r="F3014" s="273"/>
      <c r="G3014" s="147" t="s">
        <v>185</v>
      </c>
      <c r="H3014" s="148">
        <v>1</v>
      </c>
      <c r="I3014" s="149">
        <v>4251.0600000000004</v>
      </c>
      <c r="J3014" s="149">
        <v>4251.0600000000004</v>
      </c>
    </row>
    <row r="3015" spans="1:10" ht="60" customHeight="1">
      <c r="A3015" s="150" t="s">
        <v>1376</v>
      </c>
      <c r="B3015" s="150" t="s">
        <v>1798</v>
      </c>
      <c r="C3015" s="150" t="s">
        <v>177</v>
      </c>
      <c r="D3015" s="150" t="s">
        <v>1799</v>
      </c>
      <c r="E3015" s="274" t="s">
        <v>1606</v>
      </c>
      <c r="F3015" s="274"/>
      <c r="G3015" s="150" t="s">
        <v>1607</v>
      </c>
      <c r="H3015" s="151">
        <v>0.50749999999999995</v>
      </c>
      <c r="I3015" s="152">
        <v>135.54</v>
      </c>
      <c r="J3015" s="152">
        <v>68.78</v>
      </c>
    </row>
    <row r="3016" spans="1:10" ht="60" customHeight="1">
      <c r="A3016" s="150" t="s">
        <v>1376</v>
      </c>
      <c r="B3016" s="150" t="s">
        <v>1800</v>
      </c>
      <c r="C3016" s="150" t="s">
        <v>177</v>
      </c>
      <c r="D3016" s="150" t="s">
        <v>1801</v>
      </c>
      <c r="E3016" s="274" t="s">
        <v>1606</v>
      </c>
      <c r="F3016" s="274"/>
      <c r="G3016" s="150" t="s">
        <v>1610</v>
      </c>
      <c r="H3016" s="151">
        <v>1.0343</v>
      </c>
      <c r="I3016" s="152">
        <v>46.31</v>
      </c>
      <c r="J3016" s="152">
        <v>47.89</v>
      </c>
    </row>
    <row r="3017" spans="1:10" ht="45" customHeight="1">
      <c r="A3017" s="150" t="s">
        <v>1376</v>
      </c>
      <c r="B3017" s="150" t="s">
        <v>2238</v>
      </c>
      <c r="C3017" s="150" t="s">
        <v>177</v>
      </c>
      <c r="D3017" s="150" t="s">
        <v>2239</v>
      </c>
      <c r="E3017" s="274" t="s">
        <v>1438</v>
      </c>
      <c r="F3017" s="274"/>
      <c r="G3017" s="150" t="s">
        <v>211</v>
      </c>
      <c r="H3017" s="151">
        <v>1.54E-2</v>
      </c>
      <c r="I3017" s="152">
        <v>4994.2299999999996</v>
      </c>
      <c r="J3017" s="152">
        <v>76.91</v>
      </c>
    </row>
    <row r="3018" spans="1:10" ht="45" customHeight="1">
      <c r="A3018" s="150" t="s">
        <v>1376</v>
      </c>
      <c r="B3018" s="150" t="s">
        <v>2240</v>
      </c>
      <c r="C3018" s="150" t="s">
        <v>177</v>
      </c>
      <c r="D3018" s="150" t="s">
        <v>2241</v>
      </c>
      <c r="E3018" s="274" t="s">
        <v>1438</v>
      </c>
      <c r="F3018" s="274"/>
      <c r="G3018" s="150" t="s">
        <v>211</v>
      </c>
      <c r="H3018" s="151">
        <v>0.24</v>
      </c>
      <c r="I3018" s="152">
        <v>2049.34</v>
      </c>
      <c r="J3018" s="152">
        <v>491.84</v>
      </c>
    </row>
    <row r="3019" spans="1:10" ht="45" customHeight="1">
      <c r="A3019" s="150" t="s">
        <v>1376</v>
      </c>
      <c r="B3019" s="150" t="s">
        <v>2242</v>
      </c>
      <c r="C3019" s="150" t="s">
        <v>177</v>
      </c>
      <c r="D3019" s="150" t="s">
        <v>2243</v>
      </c>
      <c r="E3019" s="274" t="s">
        <v>1476</v>
      </c>
      <c r="F3019" s="274"/>
      <c r="G3019" s="150" t="s">
        <v>211</v>
      </c>
      <c r="H3019" s="151">
        <v>0.37330000000000002</v>
      </c>
      <c r="I3019" s="152">
        <v>162.76</v>
      </c>
      <c r="J3019" s="152">
        <v>60.75</v>
      </c>
    </row>
    <row r="3020" spans="1:10" ht="45" customHeight="1">
      <c r="A3020" s="150" t="s">
        <v>1376</v>
      </c>
      <c r="B3020" s="150" t="s">
        <v>2246</v>
      </c>
      <c r="C3020" s="150" t="s">
        <v>177</v>
      </c>
      <c r="D3020" s="150" t="s">
        <v>2247</v>
      </c>
      <c r="E3020" s="274" t="s">
        <v>1375</v>
      </c>
      <c r="F3020" s="274"/>
      <c r="G3020" s="150" t="s">
        <v>211</v>
      </c>
      <c r="H3020" s="151">
        <v>8.5800000000000001E-2</v>
      </c>
      <c r="I3020" s="152">
        <v>541.79</v>
      </c>
      <c r="J3020" s="152">
        <v>46.48</v>
      </c>
    </row>
    <row r="3021" spans="1:10" ht="45" customHeight="1">
      <c r="A3021" s="150" t="s">
        <v>1376</v>
      </c>
      <c r="B3021" s="150" t="s">
        <v>1628</v>
      </c>
      <c r="C3021" s="150" t="s">
        <v>177</v>
      </c>
      <c r="D3021" s="150" t="s">
        <v>1629</v>
      </c>
      <c r="E3021" s="274" t="s">
        <v>1375</v>
      </c>
      <c r="F3021" s="274"/>
      <c r="G3021" s="150" t="s">
        <v>180</v>
      </c>
      <c r="H3021" s="151">
        <v>1.9307000000000001</v>
      </c>
      <c r="I3021" s="152">
        <v>16.02</v>
      </c>
      <c r="J3021" s="152">
        <v>30.92</v>
      </c>
    </row>
    <row r="3022" spans="1:10" ht="45" customHeight="1">
      <c r="A3022" s="150" t="s">
        <v>1376</v>
      </c>
      <c r="B3022" s="150" t="s">
        <v>1705</v>
      </c>
      <c r="C3022" s="150" t="s">
        <v>177</v>
      </c>
      <c r="D3022" s="150" t="s">
        <v>1706</v>
      </c>
      <c r="E3022" s="274" t="s">
        <v>1375</v>
      </c>
      <c r="F3022" s="274"/>
      <c r="G3022" s="150" t="s">
        <v>180</v>
      </c>
      <c r="H3022" s="151">
        <v>2.4573</v>
      </c>
      <c r="I3022" s="152">
        <v>19.98</v>
      </c>
      <c r="J3022" s="152">
        <v>49.09</v>
      </c>
    </row>
    <row r="3023" spans="1:10" ht="30" customHeight="1">
      <c r="A3023" s="153" t="s">
        <v>1379</v>
      </c>
      <c r="B3023" s="153" t="s">
        <v>2248</v>
      </c>
      <c r="C3023" s="153" t="s">
        <v>177</v>
      </c>
      <c r="D3023" s="153" t="s">
        <v>2249</v>
      </c>
      <c r="E3023" s="275" t="s">
        <v>1482</v>
      </c>
      <c r="F3023" s="275"/>
      <c r="G3023" s="153" t="s">
        <v>185</v>
      </c>
      <c r="H3023" s="154">
        <v>5</v>
      </c>
      <c r="I3023" s="155">
        <v>675.68</v>
      </c>
      <c r="J3023" s="155">
        <v>3378.4</v>
      </c>
    </row>
    <row r="3024" spans="1:10">
      <c r="A3024" s="156"/>
      <c r="B3024" s="156"/>
      <c r="C3024" s="156"/>
      <c r="D3024" s="156"/>
      <c r="E3024" s="156" t="s">
        <v>1399</v>
      </c>
      <c r="F3024" s="157">
        <v>220.39</v>
      </c>
      <c r="G3024" s="156" t="s">
        <v>1400</v>
      </c>
      <c r="H3024" s="157">
        <v>0</v>
      </c>
      <c r="I3024" s="156" t="s">
        <v>1401</v>
      </c>
      <c r="J3024" s="157">
        <v>220.39</v>
      </c>
    </row>
    <row r="3025" spans="1:10" ht="30" customHeight="1">
      <c r="A3025" s="156"/>
      <c r="B3025" s="156"/>
      <c r="C3025" s="156"/>
      <c r="D3025" s="156"/>
      <c r="E3025" s="156" t="s">
        <v>1402</v>
      </c>
      <c r="F3025" s="157">
        <v>1121</v>
      </c>
      <c r="G3025" s="156"/>
      <c r="H3025" s="276" t="s">
        <v>1403</v>
      </c>
      <c r="I3025" s="276"/>
      <c r="J3025" s="157">
        <v>5372.06</v>
      </c>
    </row>
    <row r="3026" spans="1:10" ht="15.75">
      <c r="A3026" s="144"/>
      <c r="B3026" s="144"/>
      <c r="C3026" s="144"/>
      <c r="D3026" s="144"/>
      <c r="E3026" s="144"/>
      <c r="F3026" s="144"/>
      <c r="G3026" s="144" t="s">
        <v>1404</v>
      </c>
      <c r="H3026" s="158">
        <v>1</v>
      </c>
      <c r="I3026" s="144" t="s">
        <v>1405</v>
      </c>
      <c r="J3026" s="159">
        <v>5372.06</v>
      </c>
    </row>
    <row r="3027" spans="1:10" ht="15.75">
      <c r="A3027" s="147"/>
      <c r="B3027" s="147"/>
      <c r="C3027" s="147"/>
      <c r="D3027" s="147"/>
      <c r="E3027" s="147"/>
      <c r="F3027" s="147"/>
      <c r="G3027" s="147"/>
      <c r="H3027" s="147"/>
      <c r="I3027" s="147"/>
      <c r="J3027" s="147"/>
    </row>
    <row r="3028" spans="1:10" ht="15.75">
      <c r="A3028" s="145" t="s">
        <v>100</v>
      </c>
      <c r="B3028" s="145"/>
      <c r="C3028" s="145"/>
      <c r="D3028" s="145" t="s">
        <v>101</v>
      </c>
      <c r="E3028" s="145"/>
      <c r="F3028" s="272"/>
      <c r="G3028" s="272"/>
      <c r="H3028" s="145"/>
      <c r="I3028" s="145"/>
      <c r="J3028" s="146">
        <v>61612.69</v>
      </c>
    </row>
    <row r="3029" spans="1:10" ht="15.75" customHeight="1">
      <c r="A3029" s="144" t="s">
        <v>806</v>
      </c>
      <c r="B3029" s="144" t="s">
        <v>165</v>
      </c>
      <c r="C3029" s="144" t="s">
        <v>1367</v>
      </c>
      <c r="D3029" s="144" t="s">
        <v>1368</v>
      </c>
      <c r="E3029" s="271" t="s">
        <v>1369</v>
      </c>
      <c r="F3029" s="271"/>
      <c r="G3029" s="144" t="s">
        <v>1370</v>
      </c>
      <c r="H3029" s="144" t="s">
        <v>1371</v>
      </c>
      <c r="I3029" s="144" t="s">
        <v>1372</v>
      </c>
      <c r="J3029" s="144" t="s">
        <v>1373</v>
      </c>
    </row>
    <row r="3030" spans="1:10" ht="31.5" customHeight="1">
      <c r="A3030" s="147" t="s">
        <v>1374</v>
      </c>
      <c r="B3030" s="147" t="s">
        <v>805</v>
      </c>
      <c r="C3030" s="147" t="s">
        <v>177</v>
      </c>
      <c r="D3030" s="147" t="s">
        <v>807</v>
      </c>
      <c r="E3030" s="273" t="s">
        <v>2250</v>
      </c>
      <c r="F3030" s="273"/>
      <c r="G3030" s="147" t="s">
        <v>222</v>
      </c>
      <c r="H3030" s="148">
        <v>1</v>
      </c>
      <c r="I3030" s="149">
        <v>10.69</v>
      </c>
      <c r="J3030" s="149">
        <v>10.69</v>
      </c>
    </row>
    <row r="3031" spans="1:10" ht="45" customHeight="1">
      <c r="A3031" s="150" t="s">
        <v>1376</v>
      </c>
      <c r="B3031" s="150" t="s">
        <v>1628</v>
      </c>
      <c r="C3031" s="150" t="s">
        <v>177</v>
      </c>
      <c r="D3031" s="150" t="s">
        <v>1629</v>
      </c>
      <c r="E3031" s="274" t="s">
        <v>1375</v>
      </c>
      <c r="F3031" s="274"/>
      <c r="G3031" s="150" t="s">
        <v>180</v>
      </c>
      <c r="H3031" s="151">
        <v>1.4800000000000001E-2</v>
      </c>
      <c r="I3031" s="152">
        <v>16.02</v>
      </c>
      <c r="J3031" s="152">
        <v>0.23</v>
      </c>
    </row>
    <row r="3032" spans="1:10" ht="45" customHeight="1">
      <c r="A3032" s="150" t="s">
        <v>1376</v>
      </c>
      <c r="B3032" s="150" t="s">
        <v>1705</v>
      </c>
      <c r="C3032" s="150" t="s">
        <v>177</v>
      </c>
      <c r="D3032" s="150" t="s">
        <v>1706</v>
      </c>
      <c r="E3032" s="274" t="s">
        <v>1375</v>
      </c>
      <c r="F3032" s="274"/>
      <c r="G3032" s="150" t="s">
        <v>180</v>
      </c>
      <c r="H3032" s="151">
        <v>4.8999999999999998E-3</v>
      </c>
      <c r="I3032" s="152">
        <v>19.98</v>
      </c>
      <c r="J3032" s="152">
        <v>0.09</v>
      </c>
    </row>
    <row r="3033" spans="1:10" ht="45" customHeight="1">
      <c r="A3033" s="153" t="s">
        <v>1379</v>
      </c>
      <c r="B3033" s="153" t="s">
        <v>2251</v>
      </c>
      <c r="C3033" s="153" t="s">
        <v>177</v>
      </c>
      <c r="D3033" s="153" t="s">
        <v>2252</v>
      </c>
      <c r="E3033" s="275" t="s">
        <v>1482</v>
      </c>
      <c r="F3033" s="275"/>
      <c r="G3033" s="153" t="s">
        <v>222</v>
      </c>
      <c r="H3033" s="154">
        <v>1.0029999999999999</v>
      </c>
      <c r="I3033" s="155">
        <v>10.34</v>
      </c>
      <c r="J3033" s="155">
        <v>10.37</v>
      </c>
    </row>
    <row r="3034" spans="1:10">
      <c r="A3034" s="156"/>
      <c r="B3034" s="156"/>
      <c r="C3034" s="156"/>
      <c r="D3034" s="156"/>
      <c r="E3034" s="156" t="s">
        <v>1399</v>
      </c>
      <c r="F3034" s="157">
        <v>0.23</v>
      </c>
      <c r="G3034" s="156" t="s">
        <v>1400</v>
      </c>
      <c r="H3034" s="157">
        <v>0</v>
      </c>
      <c r="I3034" s="156" t="s">
        <v>1401</v>
      </c>
      <c r="J3034" s="157">
        <v>0.23</v>
      </c>
    </row>
    <row r="3035" spans="1:10" ht="30" customHeight="1">
      <c r="A3035" s="156"/>
      <c r="B3035" s="156"/>
      <c r="C3035" s="156"/>
      <c r="D3035" s="156"/>
      <c r="E3035" s="156" t="s">
        <v>1402</v>
      </c>
      <c r="F3035" s="157">
        <v>2.81</v>
      </c>
      <c r="G3035" s="156"/>
      <c r="H3035" s="276" t="s">
        <v>1403</v>
      </c>
      <c r="I3035" s="276"/>
      <c r="J3035" s="157">
        <v>13.5</v>
      </c>
    </row>
    <row r="3036" spans="1:10" ht="15.75">
      <c r="A3036" s="144"/>
      <c r="B3036" s="144"/>
      <c r="C3036" s="144"/>
      <c r="D3036" s="144"/>
      <c r="E3036" s="144"/>
      <c r="F3036" s="144"/>
      <c r="G3036" s="144" t="s">
        <v>1404</v>
      </c>
      <c r="H3036" s="158">
        <v>58.61</v>
      </c>
      <c r="I3036" s="144" t="s">
        <v>1405</v>
      </c>
      <c r="J3036" s="159">
        <v>791.23</v>
      </c>
    </row>
    <row r="3037" spans="1:10" ht="15.75">
      <c r="A3037" s="147"/>
      <c r="B3037" s="147"/>
      <c r="C3037" s="147"/>
      <c r="D3037" s="147"/>
      <c r="E3037" s="147"/>
      <c r="F3037" s="147"/>
      <c r="G3037" s="147"/>
      <c r="H3037" s="147"/>
      <c r="I3037" s="147"/>
      <c r="J3037" s="147"/>
    </row>
    <row r="3038" spans="1:10" ht="15.75" customHeight="1">
      <c r="A3038" s="144" t="s">
        <v>809</v>
      </c>
      <c r="B3038" s="144" t="s">
        <v>165</v>
      </c>
      <c r="C3038" s="144" t="s">
        <v>1367</v>
      </c>
      <c r="D3038" s="144" t="s">
        <v>1368</v>
      </c>
      <c r="E3038" s="271" t="s">
        <v>1369</v>
      </c>
      <c r="F3038" s="271"/>
      <c r="G3038" s="144" t="s">
        <v>1370</v>
      </c>
      <c r="H3038" s="144" t="s">
        <v>1371</v>
      </c>
      <c r="I3038" s="144" t="s">
        <v>1372</v>
      </c>
      <c r="J3038" s="144" t="s">
        <v>1373</v>
      </c>
    </row>
    <row r="3039" spans="1:10" ht="31.5" customHeight="1">
      <c r="A3039" s="147" t="s">
        <v>1374</v>
      </c>
      <c r="B3039" s="147" t="s">
        <v>808</v>
      </c>
      <c r="C3039" s="147" t="s">
        <v>182</v>
      </c>
      <c r="D3039" s="147" t="s">
        <v>810</v>
      </c>
      <c r="E3039" s="273" t="s">
        <v>2250</v>
      </c>
      <c r="F3039" s="273"/>
      <c r="G3039" s="147" t="s">
        <v>222</v>
      </c>
      <c r="H3039" s="148">
        <v>1</v>
      </c>
      <c r="I3039" s="149">
        <v>6.78</v>
      </c>
      <c r="J3039" s="149">
        <v>6.78</v>
      </c>
    </row>
    <row r="3040" spans="1:10" ht="45" customHeight="1">
      <c r="A3040" s="150" t="s">
        <v>1376</v>
      </c>
      <c r="B3040" s="150" t="s">
        <v>1705</v>
      </c>
      <c r="C3040" s="150" t="s">
        <v>177</v>
      </c>
      <c r="D3040" s="150" t="s">
        <v>1706</v>
      </c>
      <c r="E3040" s="274" t="s">
        <v>1375</v>
      </c>
      <c r="F3040" s="274"/>
      <c r="G3040" s="150" t="s">
        <v>180</v>
      </c>
      <c r="H3040" s="151">
        <v>4.8999999999999998E-3</v>
      </c>
      <c r="I3040" s="152">
        <v>19.98</v>
      </c>
      <c r="J3040" s="152">
        <v>0.09</v>
      </c>
    </row>
    <row r="3041" spans="1:10" ht="45" customHeight="1">
      <c r="A3041" s="150" t="s">
        <v>1376</v>
      </c>
      <c r="B3041" s="150" t="s">
        <v>1628</v>
      </c>
      <c r="C3041" s="150" t="s">
        <v>177</v>
      </c>
      <c r="D3041" s="150" t="s">
        <v>1629</v>
      </c>
      <c r="E3041" s="274" t="s">
        <v>1375</v>
      </c>
      <c r="F3041" s="274"/>
      <c r="G3041" s="150" t="s">
        <v>180</v>
      </c>
      <c r="H3041" s="151">
        <v>1.4800000000000001E-2</v>
      </c>
      <c r="I3041" s="152">
        <v>16.02</v>
      </c>
      <c r="J3041" s="152">
        <v>0.23</v>
      </c>
    </row>
    <row r="3042" spans="1:10" ht="45" customHeight="1">
      <c r="A3042" s="153" t="s">
        <v>1379</v>
      </c>
      <c r="B3042" s="153" t="s">
        <v>2253</v>
      </c>
      <c r="C3042" s="153" t="s">
        <v>177</v>
      </c>
      <c r="D3042" s="153" t="s">
        <v>2254</v>
      </c>
      <c r="E3042" s="275" t="s">
        <v>1482</v>
      </c>
      <c r="F3042" s="275"/>
      <c r="G3042" s="153" t="s">
        <v>222</v>
      </c>
      <c r="H3042" s="154">
        <v>1.0029999999999999</v>
      </c>
      <c r="I3042" s="155">
        <v>6.45</v>
      </c>
      <c r="J3042" s="155">
        <v>6.46</v>
      </c>
    </row>
    <row r="3043" spans="1:10">
      <c r="A3043" s="156"/>
      <c r="B3043" s="156"/>
      <c r="C3043" s="156"/>
      <c r="D3043" s="156"/>
      <c r="E3043" s="156" t="s">
        <v>1399</v>
      </c>
      <c r="F3043" s="157">
        <v>0.23</v>
      </c>
      <c r="G3043" s="156" t="s">
        <v>1400</v>
      </c>
      <c r="H3043" s="157">
        <v>0</v>
      </c>
      <c r="I3043" s="156" t="s">
        <v>1401</v>
      </c>
      <c r="J3043" s="157">
        <v>0.23</v>
      </c>
    </row>
    <row r="3044" spans="1:10" ht="30" customHeight="1">
      <c r="A3044" s="156"/>
      <c r="B3044" s="156"/>
      <c r="C3044" s="156"/>
      <c r="D3044" s="156"/>
      <c r="E3044" s="156" t="s">
        <v>1402</v>
      </c>
      <c r="F3044" s="157">
        <v>1.78</v>
      </c>
      <c r="G3044" s="156"/>
      <c r="H3044" s="276" t="s">
        <v>1403</v>
      </c>
      <c r="I3044" s="276"/>
      <c r="J3044" s="157">
        <v>8.56</v>
      </c>
    </row>
    <row r="3045" spans="1:10" ht="15.75">
      <c r="A3045" s="144"/>
      <c r="B3045" s="144"/>
      <c r="C3045" s="144"/>
      <c r="D3045" s="144"/>
      <c r="E3045" s="144"/>
      <c r="F3045" s="144"/>
      <c r="G3045" s="144" t="s">
        <v>1404</v>
      </c>
      <c r="H3045" s="158">
        <v>159.80000000000001</v>
      </c>
      <c r="I3045" s="144" t="s">
        <v>1405</v>
      </c>
      <c r="J3045" s="159">
        <v>1367.88</v>
      </c>
    </row>
    <row r="3046" spans="1:10" ht="15.75">
      <c r="A3046" s="147"/>
      <c r="B3046" s="147"/>
      <c r="C3046" s="147"/>
      <c r="D3046" s="147"/>
      <c r="E3046" s="147"/>
      <c r="F3046" s="147"/>
      <c r="G3046" s="147"/>
      <c r="H3046" s="147"/>
      <c r="I3046" s="147"/>
      <c r="J3046" s="147"/>
    </row>
    <row r="3047" spans="1:10" ht="15.75" customHeight="1">
      <c r="A3047" s="144" t="s">
        <v>812</v>
      </c>
      <c r="B3047" s="144" t="s">
        <v>165</v>
      </c>
      <c r="C3047" s="144" t="s">
        <v>1367</v>
      </c>
      <c r="D3047" s="144" t="s">
        <v>1368</v>
      </c>
      <c r="E3047" s="271" t="s">
        <v>1369</v>
      </c>
      <c r="F3047" s="271"/>
      <c r="G3047" s="144" t="s">
        <v>1370</v>
      </c>
      <c r="H3047" s="144" t="s">
        <v>1371</v>
      </c>
      <c r="I3047" s="144" t="s">
        <v>1372</v>
      </c>
      <c r="J3047" s="144" t="s">
        <v>1373</v>
      </c>
    </row>
    <row r="3048" spans="1:10" ht="31.5" customHeight="1">
      <c r="A3048" s="147" t="s">
        <v>1374</v>
      </c>
      <c r="B3048" s="147" t="s">
        <v>811</v>
      </c>
      <c r="C3048" s="147" t="s">
        <v>177</v>
      </c>
      <c r="D3048" s="147" t="s">
        <v>813</v>
      </c>
      <c r="E3048" s="273" t="s">
        <v>1473</v>
      </c>
      <c r="F3048" s="273"/>
      <c r="G3048" s="147" t="s">
        <v>222</v>
      </c>
      <c r="H3048" s="148">
        <v>1</v>
      </c>
      <c r="I3048" s="149">
        <v>112.24</v>
      </c>
      <c r="J3048" s="149">
        <v>112.24</v>
      </c>
    </row>
    <row r="3049" spans="1:10" ht="45" customHeight="1">
      <c r="A3049" s="150" t="s">
        <v>1376</v>
      </c>
      <c r="B3049" s="150" t="s">
        <v>1987</v>
      </c>
      <c r="C3049" s="150" t="s">
        <v>177</v>
      </c>
      <c r="D3049" s="150" t="s">
        <v>1988</v>
      </c>
      <c r="E3049" s="274" t="s">
        <v>1375</v>
      </c>
      <c r="F3049" s="274"/>
      <c r="G3049" s="150" t="s">
        <v>180</v>
      </c>
      <c r="H3049" s="151">
        <v>0.18</v>
      </c>
      <c r="I3049" s="152">
        <v>16.45</v>
      </c>
      <c r="J3049" s="152">
        <v>2.96</v>
      </c>
    </row>
    <row r="3050" spans="1:10" ht="45" customHeight="1">
      <c r="A3050" s="150" t="s">
        <v>1376</v>
      </c>
      <c r="B3050" s="150" t="s">
        <v>1922</v>
      </c>
      <c r="C3050" s="150" t="s">
        <v>177</v>
      </c>
      <c r="D3050" s="150" t="s">
        <v>1923</v>
      </c>
      <c r="E3050" s="274" t="s">
        <v>1375</v>
      </c>
      <c r="F3050" s="274"/>
      <c r="G3050" s="150" t="s">
        <v>180</v>
      </c>
      <c r="H3050" s="151">
        <v>0.18</v>
      </c>
      <c r="I3050" s="152">
        <v>19.88</v>
      </c>
      <c r="J3050" s="152">
        <v>3.57</v>
      </c>
    </row>
    <row r="3051" spans="1:10" ht="15" customHeight="1">
      <c r="A3051" s="153" t="s">
        <v>1379</v>
      </c>
      <c r="B3051" s="153" t="s">
        <v>2009</v>
      </c>
      <c r="C3051" s="153" t="s">
        <v>177</v>
      </c>
      <c r="D3051" s="153" t="s">
        <v>2010</v>
      </c>
      <c r="E3051" s="275" t="s">
        <v>1482</v>
      </c>
      <c r="F3051" s="275"/>
      <c r="G3051" s="153" t="s">
        <v>185</v>
      </c>
      <c r="H3051" s="154">
        <v>6.1999999999999998E-3</v>
      </c>
      <c r="I3051" s="155">
        <v>76.86</v>
      </c>
      <c r="J3051" s="155">
        <v>0.47</v>
      </c>
    </row>
    <row r="3052" spans="1:10" ht="15" customHeight="1">
      <c r="A3052" s="153" t="s">
        <v>1379</v>
      </c>
      <c r="B3052" s="153" t="s">
        <v>1989</v>
      </c>
      <c r="C3052" s="153" t="s">
        <v>177</v>
      </c>
      <c r="D3052" s="153" t="s">
        <v>1990</v>
      </c>
      <c r="E3052" s="275" t="s">
        <v>1482</v>
      </c>
      <c r="F3052" s="275"/>
      <c r="G3052" s="153" t="s">
        <v>185</v>
      </c>
      <c r="H3052" s="154">
        <v>3.6999999999999998E-2</v>
      </c>
      <c r="I3052" s="155">
        <v>2.3199999999999998</v>
      </c>
      <c r="J3052" s="155">
        <v>0.08</v>
      </c>
    </row>
    <row r="3053" spans="1:10" ht="15" customHeight="1">
      <c r="A3053" s="153" t="s">
        <v>1379</v>
      </c>
      <c r="B3053" s="153" t="s">
        <v>2005</v>
      </c>
      <c r="C3053" s="153" t="s">
        <v>177</v>
      </c>
      <c r="D3053" s="153" t="s">
        <v>2006</v>
      </c>
      <c r="E3053" s="275" t="s">
        <v>1482</v>
      </c>
      <c r="F3053" s="275"/>
      <c r="G3053" s="153" t="s">
        <v>185</v>
      </c>
      <c r="H3053" s="154">
        <v>1.0200000000000001E-2</v>
      </c>
      <c r="I3053" s="155">
        <v>87.08</v>
      </c>
      <c r="J3053" s="155">
        <v>0.88</v>
      </c>
    </row>
    <row r="3054" spans="1:10" ht="30" customHeight="1">
      <c r="A3054" s="153" t="s">
        <v>1379</v>
      </c>
      <c r="B3054" s="153" t="s">
        <v>2255</v>
      </c>
      <c r="C3054" s="153" t="s">
        <v>177</v>
      </c>
      <c r="D3054" s="153" t="s">
        <v>2256</v>
      </c>
      <c r="E3054" s="275" t="s">
        <v>1482</v>
      </c>
      <c r="F3054" s="275"/>
      <c r="G3054" s="153" t="s">
        <v>222</v>
      </c>
      <c r="H3054" s="154">
        <v>1.04</v>
      </c>
      <c r="I3054" s="155">
        <v>100.27</v>
      </c>
      <c r="J3054" s="155">
        <v>104.28</v>
      </c>
    </row>
    <row r="3055" spans="1:10">
      <c r="A3055" s="156"/>
      <c r="B3055" s="156"/>
      <c r="C3055" s="156"/>
      <c r="D3055" s="156"/>
      <c r="E3055" s="156" t="s">
        <v>1399</v>
      </c>
      <c r="F3055" s="157">
        <v>4.97</v>
      </c>
      <c r="G3055" s="156" t="s">
        <v>1400</v>
      </c>
      <c r="H3055" s="157">
        <v>0</v>
      </c>
      <c r="I3055" s="156" t="s">
        <v>1401</v>
      </c>
      <c r="J3055" s="157">
        <v>4.97</v>
      </c>
    </row>
    <row r="3056" spans="1:10" ht="30" customHeight="1">
      <c r="A3056" s="156"/>
      <c r="B3056" s="156"/>
      <c r="C3056" s="156"/>
      <c r="D3056" s="156"/>
      <c r="E3056" s="156" t="s">
        <v>1402</v>
      </c>
      <c r="F3056" s="157">
        <v>29.59</v>
      </c>
      <c r="G3056" s="156"/>
      <c r="H3056" s="276" t="s">
        <v>1403</v>
      </c>
      <c r="I3056" s="276"/>
      <c r="J3056" s="157">
        <v>141.83000000000001</v>
      </c>
    </row>
    <row r="3057" spans="1:10" ht="15.75">
      <c r="A3057" s="144"/>
      <c r="B3057" s="144"/>
      <c r="C3057" s="144"/>
      <c r="D3057" s="144"/>
      <c r="E3057" s="144"/>
      <c r="F3057" s="144"/>
      <c r="G3057" s="144" t="s">
        <v>1404</v>
      </c>
      <c r="H3057" s="158">
        <v>272.67</v>
      </c>
      <c r="I3057" s="144" t="s">
        <v>1405</v>
      </c>
      <c r="J3057" s="159">
        <v>38672.78</v>
      </c>
    </row>
    <row r="3058" spans="1:10" ht="15.75">
      <c r="A3058" s="147"/>
      <c r="B3058" s="147"/>
      <c r="C3058" s="147"/>
      <c r="D3058" s="147"/>
      <c r="E3058" s="147"/>
      <c r="F3058" s="147"/>
      <c r="G3058" s="147"/>
      <c r="H3058" s="147"/>
      <c r="I3058" s="147"/>
      <c r="J3058" s="147"/>
    </row>
    <row r="3059" spans="1:10" ht="15.75" customHeight="1">
      <c r="A3059" s="144" t="s">
        <v>815</v>
      </c>
      <c r="B3059" s="144" t="s">
        <v>165</v>
      </c>
      <c r="C3059" s="144" t="s">
        <v>1367</v>
      </c>
      <c r="D3059" s="144" t="s">
        <v>1368</v>
      </c>
      <c r="E3059" s="271" t="s">
        <v>1369</v>
      </c>
      <c r="F3059" s="271"/>
      <c r="G3059" s="144" t="s">
        <v>1370</v>
      </c>
      <c r="H3059" s="144" t="s">
        <v>1371</v>
      </c>
      <c r="I3059" s="144" t="s">
        <v>1372</v>
      </c>
      <c r="J3059" s="144" t="s">
        <v>1373</v>
      </c>
    </row>
    <row r="3060" spans="1:10" ht="31.5" customHeight="1">
      <c r="A3060" s="147" t="s">
        <v>1374</v>
      </c>
      <c r="B3060" s="147" t="s">
        <v>814</v>
      </c>
      <c r="C3060" s="147" t="s">
        <v>177</v>
      </c>
      <c r="D3060" s="147" t="s">
        <v>816</v>
      </c>
      <c r="E3060" s="273" t="s">
        <v>1473</v>
      </c>
      <c r="F3060" s="273"/>
      <c r="G3060" s="147" t="s">
        <v>222</v>
      </c>
      <c r="H3060" s="148">
        <v>1</v>
      </c>
      <c r="I3060" s="149">
        <v>56.42</v>
      </c>
      <c r="J3060" s="149">
        <v>56.42</v>
      </c>
    </row>
    <row r="3061" spans="1:10" ht="45" customHeight="1">
      <c r="A3061" s="150" t="s">
        <v>1376</v>
      </c>
      <c r="B3061" s="150" t="s">
        <v>1987</v>
      </c>
      <c r="C3061" s="150" t="s">
        <v>177</v>
      </c>
      <c r="D3061" s="150" t="s">
        <v>1988</v>
      </c>
      <c r="E3061" s="274" t="s">
        <v>1375</v>
      </c>
      <c r="F3061" s="274"/>
      <c r="G3061" s="150" t="s">
        <v>180</v>
      </c>
      <c r="H3061" s="151">
        <v>0.11</v>
      </c>
      <c r="I3061" s="152">
        <v>16.45</v>
      </c>
      <c r="J3061" s="152">
        <v>1.8</v>
      </c>
    </row>
    <row r="3062" spans="1:10" ht="45" customHeight="1">
      <c r="A3062" s="150" t="s">
        <v>1376</v>
      </c>
      <c r="B3062" s="150" t="s">
        <v>1922</v>
      </c>
      <c r="C3062" s="150" t="s">
        <v>177</v>
      </c>
      <c r="D3062" s="150" t="s">
        <v>1923</v>
      </c>
      <c r="E3062" s="274" t="s">
        <v>1375</v>
      </c>
      <c r="F3062" s="274"/>
      <c r="G3062" s="150" t="s">
        <v>180</v>
      </c>
      <c r="H3062" s="151">
        <v>0.11</v>
      </c>
      <c r="I3062" s="152">
        <v>19.88</v>
      </c>
      <c r="J3062" s="152">
        <v>2.1800000000000002</v>
      </c>
    </row>
    <row r="3063" spans="1:10" ht="15" customHeight="1">
      <c r="A3063" s="153" t="s">
        <v>1379</v>
      </c>
      <c r="B3063" s="153" t="s">
        <v>2009</v>
      </c>
      <c r="C3063" s="153" t="s">
        <v>177</v>
      </c>
      <c r="D3063" s="153" t="s">
        <v>2010</v>
      </c>
      <c r="E3063" s="275" t="s">
        <v>1482</v>
      </c>
      <c r="F3063" s="275"/>
      <c r="G3063" s="153" t="s">
        <v>185</v>
      </c>
      <c r="H3063" s="154">
        <v>5.0000000000000001E-3</v>
      </c>
      <c r="I3063" s="155">
        <v>76.86</v>
      </c>
      <c r="J3063" s="155">
        <v>0.38</v>
      </c>
    </row>
    <row r="3064" spans="1:10" ht="15" customHeight="1">
      <c r="A3064" s="153" t="s">
        <v>1379</v>
      </c>
      <c r="B3064" s="153" t="s">
        <v>1989</v>
      </c>
      <c r="C3064" s="153" t="s">
        <v>177</v>
      </c>
      <c r="D3064" s="153" t="s">
        <v>1990</v>
      </c>
      <c r="E3064" s="275" t="s">
        <v>1482</v>
      </c>
      <c r="F3064" s="275"/>
      <c r="G3064" s="153" t="s">
        <v>185</v>
      </c>
      <c r="H3064" s="154">
        <v>2.3E-2</v>
      </c>
      <c r="I3064" s="155">
        <v>2.3199999999999998</v>
      </c>
      <c r="J3064" s="155">
        <v>0.05</v>
      </c>
    </row>
    <row r="3065" spans="1:10" ht="15" customHeight="1">
      <c r="A3065" s="153" t="s">
        <v>1379</v>
      </c>
      <c r="B3065" s="153" t="s">
        <v>2005</v>
      </c>
      <c r="C3065" s="153" t="s">
        <v>177</v>
      </c>
      <c r="D3065" s="153" t="s">
        <v>2006</v>
      </c>
      <c r="E3065" s="275" t="s">
        <v>1482</v>
      </c>
      <c r="F3065" s="275"/>
      <c r="G3065" s="153" t="s">
        <v>185</v>
      </c>
      <c r="H3065" s="154">
        <v>8.2000000000000007E-3</v>
      </c>
      <c r="I3065" s="155">
        <v>87.08</v>
      </c>
      <c r="J3065" s="155">
        <v>0.71</v>
      </c>
    </row>
    <row r="3066" spans="1:10" ht="30" customHeight="1">
      <c r="A3066" s="153" t="s">
        <v>1379</v>
      </c>
      <c r="B3066" s="153" t="s">
        <v>2257</v>
      </c>
      <c r="C3066" s="153" t="s">
        <v>177</v>
      </c>
      <c r="D3066" s="153" t="s">
        <v>2258</v>
      </c>
      <c r="E3066" s="275" t="s">
        <v>1482</v>
      </c>
      <c r="F3066" s="275"/>
      <c r="G3066" s="153" t="s">
        <v>222</v>
      </c>
      <c r="H3066" s="154">
        <v>1.04</v>
      </c>
      <c r="I3066" s="155">
        <v>49.33</v>
      </c>
      <c r="J3066" s="155">
        <v>51.3</v>
      </c>
    </row>
    <row r="3067" spans="1:10">
      <c r="A3067" s="156"/>
      <c r="B3067" s="156"/>
      <c r="C3067" s="156"/>
      <c r="D3067" s="156"/>
      <c r="E3067" s="156" t="s">
        <v>1399</v>
      </c>
      <c r="F3067" s="157">
        <v>3.04</v>
      </c>
      <c r="G3067" s="156" t="s">
        <v>1400</v>
      </c>
      <c r="H3067" s="157">
        <v>0</v>
      </c>
      <c r="I3067" s="156" t="s">
        <v>1401</v>
      </c>
      <c r="J3067" s="157">
        <v>3.04</v>
      </c>
    </row>
    <row r="3068" spans="1:10" ht="30" customHeight="1">
      <c r="A3068" s="156"/>
      <c r="B3068" s="156"/>
      <c r="C3068" s="156"/>
      <c r="D3068" s="156"/>
      <c r="E3068" s="156" t="s">
        <v>1402</v>
      </c>
      <c r="F3068" s="157">
        <v>14.87</v>
      </c>
      <c r="G3068" s="156"/>
      <c r="H3068" s="276" t="s">
        <v>1403</v>
      </c>
      <c r="I3068" s="276"/>
      <c r="J3068" s="157">
        <v>71.290000000000006</v>
      </c>
    </row>
    <row r="3069" spans="1:10" ht="15.75">
      <c r="A3069" s="144"/>
      <c r="B3069" s="144"/>
      <c r="C3069" s="144"/>
      <c r="D3069" s="144"/>
      <c r="E3069" s="144"/>
      <c r="F3069" s="144"/>
      <c r="G3069" s="144" t="s">
        <v>1404</v>
      </c>
      <c r="H3069" s="158">
        <v>53.73</v>
      </c>
      <c r="I3069" s="144" t="s">
        <v>1405</v>
      </c>
      <c r="J3069" s="159">
        <v>3830.41</v>
      </c>
    </row>
    <row r="3070" spans="1:10" ht="15.75">
      <c r="A3070" s="147"/>
      <c r="B3070" s="147"/>
      <c r="C3070" s="147"/>
      <c r="D3070" s="147"/>
      <c r="E3070" s="147"/>
      <c r="F3070" s="147"/>
      <c r="G3070" s="147"/>
      <c r="H3070" s="147"/>
      <c r="I3070" s="147"/>
      <c r="J3070" s="147"/>
    </row>
    <row r="3071" spans="1:10" ht="15.75" customHeight="1">
      <c r="A3071" s="144" t="s">
        <v>818</v>
      </c>
      <c r="B3071" s="144" t="s">
        <v>165</v>
      </c>
      <c r="C3071" s="144" t="s">
        <v>1367</v>
      </c>
      <c r="D3071" s="144" t="s">
        <v>1368</v>
      </c>
      <c r="E3071" s="271" t="s">
        <v>1369</v>
      </c>
      <c r="F3071" s="271"/>
      <c r="G3071" s="144" t="s">
        <v>1370</v>
      </c>
      <c r="H3071" s="144" t="s">
        <v>1371</v>
      </c>
      <c r="I3071" s="144" t="s">
        <v>1372</v>
      </c>
      <c r="J3071" s="144" t="s">
        <v>1373</v>
      </c>
    </row>
    <row r="3072" spans="1:10" ht="47.25" customHeight="1">
      <c r="A3072" s="147" t="s">
        <v>1374</v>
      </c>
      <c r="B3072" s="147" t="s">
        <v>817</v>
      </c>
      <c r="C3072" s="147" t="s">
        <v>177</v>
      </c>
      <c r="D3072" s="147" t="s">
        <v>819</v>
      </c>
      <c r="E3072" s="273" t="s">
        <v>1473</v>
      </c>
      <c r="F3072" s="273"/>
      <c r="G3072" s="147" t="s">
        <v>185</v>
      </c>
      <c r="H3072" s="148">
        <v>1</v>
      </c>
      <c r="I3072" s="149">
        <v>27.92</v>
      </c>
      <c r="J3072" s="149">
        <v>27.92</v>
      </c>
    </row>
    <row r="3073" spans="1:10" ht="45" customHeight="1">
      <c r="A3073" s="150" t="s">
        <v>1376</v>
      </c>
      <c r="B3073" s="150" t="s">
        <v>1987</v>
      </c>
      <c r="C3073" s="150" t="s">
        <v>177</v>
      </c>
      <c r="D3073" s="150" t="s">
        <v>1988</v>
      </c>
      <c r="E3073" s="274" t="s">
        <v>1375</v>
      </c>
      <c r="F3073" s="274"/>
      <c r="G3073" s="150" t="s">
        <v>180</v>
      </c>
      <c r="H3073" s="151">
        <v>7.0000000000000007E-2</v>
      </c>
      <c r="I3073" s="152">
        <v>16.45</v>
      </c>
      <c r="J3073" s="152">
        <v>1.1499999999999999</v>
      </c>
    </row>
    <row r="3074" spans="1:10" ht="45" customHeight="1">
      <c r="A3074" s="150" t="s">
        <v>1376</v>
      </c>
      <c r="B3074" s="150" t="s">
        <v>1922</v>
      </c>
      <c r="C3074" s="150" t="s">
        <v>177</v>
      </c>
      <c r="D3074" s="150" t="s">
        <v>1923</v>
      </c>
      <c r="E3074" s="274" t="s">
        <v>1375</v>
      </c>
      <c r="F3074" s="274"/>
      <c r="G3074" s="150" t="s">
        <v>180</v>
      </c>
      <c r="H3074" s="151">
        <v>7.0000000000000007E-2</v>
      </c>
      <c r="I3074" s="152">
        <v>19.88</v>
      </c>
      <c r="J3074" s="152">
        <v>1.39</v>
      </c>
    </row>
    <row r="3075" spans="1:10" ht="15" customHeight="1">
      <c r="A3075" s="153" t="s">
        <v>1379</v>
      </c>
      <c r="B3075" s="153" t="s">
        <v>2184</v>
      </c>
      <c r="C3075" s="153" t="s">
        <v>177</v>
      </c>
      <c r="D3075" s="153" t="s">
        <v>2185</v>
      </c>
      <c r="E3075" s="275" t="s">
        <v>1482</v>
      </c>
      <c r="F3075" s="275"/>
      <c r="G3075" s="153" t="s">
        <v>185</v>
      </c>
      <c r="H3075" s="154">
        <v>1</v>
      </c>
      <c r="I3075" s="155">
        <v>4.09</v>
      </c>
      <c r="J3075" s="155">
        <v>4.09</v>
      </c>
    </row>
    <row r="3076" spans="1:10" ht="30" customHeight="1">
      <c r="A3076" s="153" t="s">
        <v>1379</v>
      </c>
      <c r="B3076" s="153" t="s">
        <v>2259</v>
      </c>
      <c r="C3076" s="153" t="s">
        <v>177</v>
      </c>
      <c r="D3076" s="153" t="s">
        <v>2260</v>
      </c>
      <c r="E3076" s="275" t="s">
        <v>1482</v>
      </c>
      <c r="F3076" s="275"/>
      <c r="G3076" s="153" t="s">
        <v>185</v>
      </c>
      <c r="H3076" s="154">
        <v>1</v>
      </c>
      <c r="I3076" s="155">
        <v>19.84</v>
      </c>
      <c r="J3076" s="155">
        <v>19.84</v>
      </c>
    </row>
    <row r="3077" spans="1:10" ht="30" customHeight="1">
      <c r="A3077" s="153" t="s">
        <v>1379</v>
      </c>
      <c r="B3077" s="153" t="s">
        <v>2043</v>
      </c>
      <c r="C3077" s="153" t="s">
        <v>177</v>
      </c>
      <c r="D3077" s="153" t="s">
        <v>2044</v>
      </c>
      <c r="E3077" s="275" t="s">
        <v>1482</v>
      </c>
      <c r="F3077" s="275"/>
      <c r="G3077" s="153" t="s">
        <v>185</v>
      </c>
      <c r="H3077" s="154">
        <v>4.5999999999999999E-2</v>
      </c>
      <c r="I3077" s="155">
        <v>31.72</v>
      </c>
      <c r="J3077" s="155">
        <v>1.45</v>
      </c>
    </row>
    <row r="3078" spans="1:10">
      <c r="A3078" s="156"/>
      <c r="B3078" s="156"/>
      <c r="C3078" s="156"/>
      <c r="D3078" s="156"/>
      <c r="E3078" s="156" t="s">
        <v>1399</v>
      </c>
      <c r="F3078" s="157">
        <v>1.92</v>
      </c>
      <c r="G3078" s="156" t="s">
        <v>1400</v>
      </c>
      <c r="H3078" s="157">
        <v>0</v>
      </c>
      <c r="I3078" s="156" t="s">
        <v>1401</v>
      </c>
      <c r="J3078" s="157">
        <v>1.92</v>
      </c>
    </row>
    <row r="3079" spans="1:10" ht="30" customHeight="1">
      <c r="A3079" s="156"/>
      <c r="B3079" s="156"/>
      <c r="C3079" s="156"/>
      <c r="D3079" s="156"/>
      <c r="E3079" s="156" t="s">
        <v>1402</v>
      </c>
      <c r="F3079" s="157">
        <v>7.36</v>
      </c>
      <c r="G3079" s="156"/>
      <c r="H3079" s="276" t="s">
        <v>1403</v>
      </c>
      <c r="I3079" s="276"/>
      <c r="J3079" s="157">
        <v>35.28</v>
      </c>
    </row>
    <row r="3080" spans="1:10" ht="15.75">
      <c r="A3080" s="144"/>
      <c r="B3080" s="144"/>
      <c r="C3080" s="144"/>
      <c r="D3080" s="144"/>
      <c r="E3080" s="144"/>
      <c r="F3080" s="144"/>
      <c r="G3080" s="144" t="s">
        <v>1404</v>
      </c>
      <c r="H3080" s="158">
        <v>7</v>
      </c>
      <c r="I3080" s="144" t="s">
        <v>1405</v>
      </c>
      <c r="J3080" s="159">
        <v>246.96</v>
      </c>
    </row>
    <row r="3081" spans="1:10" ht="15.75">
      <c r="A3081" s="147"/>
      <c r="B3081" s="147"/>
      <c r="C3081" s="147"/>
      <c r="D3081" s="147"/>
      <c r="E3081" s="147"/>
      <c r="F3081" s="147"/>
      <c r="G3081" s="147"/>
      <c r="H3081" s="147"/>
      <c r="I3081" s="147"/>
      <c r="J3081" s="147"/>
    </row>
    <row r="3082" spans="1:10" ht="15.75" customHeight="1">
      <c r="A3082" s="144" t="s">
        <v>821</v>
      </c>
      <c r="B3082" s="144" t="s">
        <v>165</v>
      </c>
      <c r="C3082" s="144" t="s">
        <v>1367</v>
      </c>
      <c r="D3082" s="144" t="s">
        <v>1368</v>
      </c>
      <c r="E3082" s="271" t="s">
        <v>1369</v>
      </c>
      <c r="F3082" s="271"/>
      <c r="G3082" s="144" t="s">
        <v>1370</v>
      </c>
      <c r="H3082" s="144" t="s">
        <v>1371</v>
      </c>
      <c r="I3082" s="144" t="s">
        <v>1372</v>
      </c>
      <c r="J3082" s="144" t="s">
        <v>1373</v>
      </c>
    </row>
    <row r="3083" spans="1:10" ht="47.25" customHeight="1">
      <c r="A3083" s="147" t="s">
        <v>1374</v>
      </c>
      <c r="B3083" s="147" t="s">
        <v>820</v>
      </c>
      <c r="C3083" s="147" t="s">
        <v>177</v>
      </c>
      <c r="D3083" s="147" t="s">
        <v>822</v>
      </c>
      <c r="E3083" s="273" t="s">
        <v>1473</v>
      </c>
      <c r="F3083" s="273"/>
      <c r="G3083" s="147" t="s">
        <v>185</v>
      </c>
      <c r="H3083" s="148">
        <v>1</v>
      </c>
      <c r="I3083" s="149">
        <v>51.7</v>
      </c>
      <c r="J3083" s="149">
        <v>51.7</v>
      </c>
    </row>
    <row r="3084" spans="1:10" ht="45" customHeight="1">
      <c r="A3084" s="150" t="s">
        <v>1376</v>
      </c>
      <c r="B3084" s="150" t="s">
        <v>1987</v>
      </c>
      <c r="C3084" s="150" t="s">
        <v>177</v>
      </c>
      <c r="D3084" s="150" t="s">
        <v>1988</v>
      </c>
      <c r="E3084" s="274" t="s">
        <v>1375</v>
      </c>
      <c r="F3084" s="274"/>
      <c r="G3084" s="150" t="s">
        <v>180</v>
      </c>
      <c r="H3084" s="151">
        <v>0.1</v>
      </c>
      <c r="I3084" s="152">
        <v>16.45</v>
      </c>
      <c r="J3084" s="152">
        <v>1.64</v>
      </c>
    </row>
    <row r="3085" spans="1:10" ht="45" customHeight="1">
      <c r="A3085" s="150" t="s">
        <v>1376</v>
      </c>
      <c r="B3085" s="150" t="s">
        <v>1922</v>
      </c>
      <c r="C3085" s="150" t="s">
        <v>177</v>
      </c>
      <c r="D3085" s="150" t="s">
        <v>1923</v>
      </c>
      <c r="E3085" s="274" t="s">
        <v>1375</v>
      </c>
      <c r="F3085" s="274"/>
      <c r="G3085" s="150" t="s">
        <v>180</v>
      </c>
      <c r="H3085" s="151">
        <v>0.1</v>
      </c>
      <c r="I3085" s="152">
        <v>19.88</v>
      </c>
      <c r="J3085" s="152">
        <v>1.98</v>
      </c>
    </row>
    <row r="3086" spans="1:10" ht="15" customHeight="1">
      <c r="A3086" s="153" t="s">
        <v>1379</v>
      </c>
      <c r="B3086" s="153" t="s">
        <v>2184</v>
      </c>
      <c r="C3086" s="153" t="s">
        <v>177</v>
      </c>
      <c r="D3086" s="153" t="s">
        <v>2185</v>
      </c>
      <c r="E3086" s="275" t="s">
        <v>1482</v>
      </c>
      <c r="F3086" s="275"/>
      <c r="G3086" s="153" t="s">
        <v>185</v>
      </c>
      <c r="H3086" s="154">
        <v>1</v>
      </c>
      <c r="I3086" s="155">
        <v>4.09</v>
      </c>
      <c r="J3086" s="155">
        <v>4.09</v>
      </c>
    </row>
    <row r="3087" spans="1:10" ht="30" customHeight="1">
      <c r="A3087" s="153" t="s">
        <v>1379</v>
      </c>
      <c r="B3087" s="153" t="s">
        <v>2261</v>
      </c>
      <c r="C3087" s="153" t="s">
        <v>177</v>
      </c>
      <c r="D3087" s="153" t="s">
        <v>2262</v>
      </c>
      <c r="E3087" s="275" t="s">
        <v>1482</v>
      </c>
      <c r="F3087" s="275"/>
      <c r="G3087" s="153" t="s">
        <v>185</v>
      </c>
      <c r="H3087" s="154">
        <v>1</v>
      </c>
      <c r="I3087" s="155">
        <v>42.54</v>
      </c>
      <c r="J3087" s="155">
        <v>42.54</v>
      </c>
    </row>
    <row r="3088" spans="1:10" ht="30" customHeight="1">
      <c r="A3088" s="153" t="s">
        <v>1379</v>
      </c>
      <c r="B3088" s="153" t="s">
        <v>2043</v>
      </c>
      <c r="C3088" s="153" t="s">
        <v>177</v>
      </c>
      <c r="D3088" s="153" t="s">
        <v>2044</v>
      </c>
      <c r="E3088" s="275" t="s">
        <v>1482</v>
      </c>
      <c r="F3088" s="275"/>
      <c r="G3088" s="153" t="s">
        <v>185</v>
      </c>
      <c r="H3088" s="154">
        <v>4.5999999999999999E-2</v>
      </c>
      <c r="I3088" s="155">
        <v>31.72</v>
      </c>
      <c r="J3088" s="155">
        <v>1.45</v>
      </c>
    </row>
    <row r="3089" spans="1:10">
      <c r="A3089" s="156"/>
      <c r="B3089" s="156"/>
      <c r="C3089" s="156"/>
      <c r="D3089" s="156"/>
      <c r="E3089" s="156" t="s">
        <v>1399</v>
      </c>
      <c r="F3089" s="157">
        <v>2.76</v>
      </c>
      <c r="G3089" s="156" t="s">
        <v>1400</v>
      </c>
      <c r="H3089" s="157">
        <v>0</v>
      </c>
      <c r="I3089" s="156" t="s">
        <v>1401</v>
      </c>
      <c r="J3089" s="157">
        <v>2.76</v>
      </c>
    </row>
    <row r="3090" spans="1:10" ht="30" customHeight="1">
      <c r="A3090" s="156"/>
      <c r="B3090" s="156"/>
      <c r="C3090" s="156"/>
      <c r="D3090" s="156"/>
      <c r="E3090" s="156" t="s">
        <v>1402</v>
      </c>
      <c r="F3090" s="157">
        <v>13.63</v>
      </c>
      <c r="G3090" s="156"/>
      <c r="H3090" s="276" t="s">
        <v>1403</v>
      </c>
      <c r="I3090" s="276"/>
      <c r="J3090" s="157">
        <v>65.33</v>
      </c>
    </row>
    <row r="3091" spans="1:10" ht="15.75">
      <c r="A3091" s="144"/>
      <c r="B3091" s="144"/>
      <c r="C3091" s="144"/>
      <c r="D3091" s="144"/>
      <c r="E3091" s="144"/>
      <c r="F3091" s="144"/>
      <c r="G3091" s="144" t="s">
        <v>1404</v>
      </c>
      <c r="H3091" s="158">
        <v>3</v>
      </c>
      <c r="I3091" s="144" t="s">
        <v>1405</v>
      </c>
      <c r="J3091" s="159">
        <v>195.99</v>
      </c>
    </row>
    <row r="3092" spans="1:10" ht="15.75">
      <c r="A3092" s="147"/>
      <c r="B3092" s="147"/>
      <c r="C3092" s="147"/>
      <c r="D3092" s="147"/>
      <c r="E3092" s="147"/>
      <c r="F3092" s="147"/>
      <c r="G3092" s="147"/>
      <c r="H3092" s="147"/>
      <c r="I3092" s="147"/>
      <c r="J3092" s="147"/>
    </row>
    <row r="3093" spans="1:10" ht="15.75" customHeight="1">
      <c r="A3093" s="144" t="s">
        <v>824</v>
      </c>
      <c r="B3093" s="144" t="s">
        <v>165</v>
      </c>
      <c r="C3093" s="144" t="s">
        <v>1367</v>
      </c>
      <c r="D3093" s="144" t="s">
        <v>1368</v>
      </c>
      <c r="E3093" s="271" t="s">
        <v>1369</v>
      </c>
      <c r="F3093" s="271"/>
      <c r="G3093" s="144" t="s">
        <v>1370</v>
      </c>
      <c r="H3093" s="144" t="s">
        <v>1371</v>
      </c>
      <c r="I3093" s="144" t="s">
        <v>1372</v>
      </c>
      <c r="J3093" s="144" t="s">
        <v>1373</v>
      </c>
    </row>
    <row r="3094" spans="1:10" ht="47.25" customHeight="1">
      <c r="A3094" s="147" t="s">
        <v>1374</v>
      </c>
      <c r="B3094" s="147" t="s">
        <v>823</v>
      </c>
      <c r="C3094" s="147" t="s">
        <v>177</v>
      </c>
      <c r="D3094" s="147" t="s">
        <v>825</v>
      </c>
      <c r="E3094" s="273" t="s">
        <v>1473</v>
      </c>
      <c r="F3094" s="273"/>
      <c r="G3094" s="147" t="s">
        <v>185</v>
      </c>
      <c r="H3094" s="148">
        <v>1</v>
      </c>
      <c r="I3094" s="149">
        <v>40.69</v>
      </c>
      <c r="J3094" s="149">
        <v>40.69</v>
      </c>
    </row>
    <row r="3095" spans="1:10" ht="45" customHeight="1">
      <c r="A3095" s="150" t="s">
        <v>1376</v>
      </c>
      <c r="B3095" s="150" t="s">
        <v>1987</v>
      </c>
      <c r="C3095" s="150" t="s">
        <v>177</v>
      </c>
      <c r="D3095" s="150" t="s">
        <v>1988</v>
      </c>
      <c r="E3095" s="274" t="s">
        <v>1375</v>
      </c>
      <c r="F3095" s="274"/>
      <c r="G3095" s="150" t="s">
        <v>180</v>
      </c>
      <c r="H3095" s="151">
        <v>0.1</v>
      </c>
      <c r="I3095" s="152">
        <v>16.45</v>
      </c>
      <c r="J3095" s="152">
        <v>1.64</v>
      </c>
    </row>
    <row r="3096" spans="1:10" ht="45" customHeight="1">
      <c r="A3096" s="150" t="s">
        <v>1376</v>
      </c>
      <c r="B3096" s="150" t="s">
        <v>1922</v>
      </c>
      <c r="C3096" s="150" t="s">
        <v>177</v>
      </c>
      <c r="D3096" s="150" t="s">
        <v>1923</v>
      </c>
      <c r="E3096" s="274" t="s">
        <v>1375</v>
      </c>
      <c r="F3096" s="274"/>
      <c r="G3096" s="150" t="s">
        <v>180</v>
      </c>
      <c r="H3096" s="151">
        <v>0.1</v>
      </c>
      <c r="I3096" s="152">
        <v>19.88</v>
      </c>
      <c r="J3096" s="152">
        <v>1.98</v>
      </c>
    </row>
    <row r="3097" spans="1:10" ht="15" customHeight="1">
      <c r="A3097" s="153" t="s">
        <v>1379</v>
      </c>
      <c r="B3097" s="153" t="s">
        <v>2184</v>
      </c>
      <c r="C3097" s="153" t="s">
        <v>177</v>
      </c>
      <c r="D3097" s="153" t="s">
        <v>2185</v>
      </c>
      <c r="E3097" s="275" t="s">
        <v>1482</v>
      </c>
      <c r="F3097" s="275"/>
      <c r="G3097" s="153" t="s">
        <v>185</v>
      </c>
      <c r="H3097" s="154">
        <v>1</v>
      </c>
      <c r="I3097" s="155">
        <v>4.09</v>
      </c>
      <c r="J3097" s="155">
        <v>4.09</v>
      </c>
    </row>
    <row r="3098" spans="1:10" ht="30" customHeight="1">
      <c r="A3098" s="153" t="s">
        <v>1379</v>
      </c>
      <c r="B3098" s="153" t="s">
        <v>2263</v>
      </c>
      <c r="C3098" s="153" t="s">
        <v>177</v>
      </c>
      <c r="D3098" s="153" t="s">
        <v>2264</v>
      </c>
      <c r="E3098" s="275" t="s">
        <v>1482</v>
      </c>
      <c r="F3098" s="275"/>
      <c r="G3098" s="153" t="s">
        <v>185</v>
      </c>
      <c r="H3098" s="154">
        <v>1</v>
      </c>
      <c r="I3098" s="155">
        <v>31.53</v>
      </c>
      <c r="J3098" s="155">
        <v>31.53</v>
      </c>
    </row>
    <row r="3099" spans="1:10" ht="30" customHeight="1">
      <c r="A3099" s="153" t="s">
        <v>1379</v>
      </c>
      <c r="B3099" s="153" t="s">
        <v>2043</v>
      </c>
      <c r="C3099" s="153" t="s">
        <v>177</v>
      </c>
      <c r="D3099" s="153" t="s">
        <v>2044</v>
      </c>
      <c r="E3099" s="275" t="s">
        <v>1482</v>
      </c>
      <c r="F3099" s="275"/>
      <c r="G3099" s="153" t="s">
        <v>185</v>
      </c>
      <c r="H3099" s="154">
        <v>4.5999999999999999E-2</v>
      </c>
      <c r="I3099" s="155">
        <v>31.72</v>
      </c>
      <c r="J3099" s="155">
        <v>1.45</v>
      </c>
    </row>
    <row r="3100" spans="1:10">
      <c r="A3100" s="156"/>
      <c r="B3100" s="156"/>
      <c r="C3100" s="156"/>
      <c r="D3100" s="156"/>
      <c r="E3100" s="156" t="s">
        <v>1399</v>
      </c>
      <c r="F3100" s="157">
        <v>2.76</v>
      </c>
      <c r="G3100" s="156" t="s">
        <v>1400</v>
      </c>
      <c r="H3100" s="157">
        <v>0</v>
      </c>
      <c r="I3100" s="156" t="s">
        <v>1401</v>
      </c>
      <c r="J3100" s="157">
        <v>2.76</v>
      </c>
    </row>
    <row r="3101" spans="1:10" ht="30" customHeight="1">
      <c r="A3101" s="156"/>
      <c r="B3101" s="156"/>
      <c r="C3101" s="156"/>
      <c r="D3101" s="156"/>
      <c r="E3101" s="156" t="s">
        <v>1402</v>
      </c>
      <c r="F3101" s="157">
        <v>10.72</v>
      </c>
      <c r="G3101" s="156"/>
      <c r="H3101" s="276" t="s">
        <v>1403</v>
      </c>
      <c r="I3101" s="276"/>
      <c r="J3101" s="157">
        <v>51.41</v>
      </c>
    </row>
    <row r="3102" spans="1:10" ht="15.75">
      <c r="A3102" s="144"/>
      <c r="B3102" s="144"/>
      <c r="C3102" s="144"/>
      <c r="D3102" s="144"/>
      <c r="E3102" s="144"/>
      <c r="F3102" s="144"/>
      <c r="G3102" s="144" t="s">
        <v>1404</v>
      </c>
      <c r="H3102" s="158">
        <v>4</v>
      </c>
      <c r="I3102" s="144" t="s">
        <v>1405</v>
      </c>
      <c r="J3102" s="159">
        <v>205.64</v>
      </c>
    </row>
    <row r="3103" spans="1:10" ht="15.75">
      <c r="A3103" s="147"/>
      <c r="B3103" s="147"/>
      <c r="C3103" s="147"/>
      <c r="D3103" s="147"/>
      <c r="E3103" s="147"/>
      <c r="F3103" s="147"/>
      <c r="G3103" s="147"/>
      <c r="H3103" s="147"/>
      <c r="I3103" s="147"/>
      <c r="J3103" s="147"/>
    </row>
    <row r="3104" spans="1:10" ht="15.75" customHeight="1">
      <c r="A3104" s="144" t="s">
        <v>827</v>
      </c>
      <c r="B3104" s="144" t="s">
        <v>165</v>
      </c>
      <c r="C3104" s="144" t="s">
        <v>1367</v>
      </c>
      <c r="D3104" s="144" t="s">
        <v>1368</v>
      </c>
      <c r="E3104" s="271" t="s">
        <v>1369</v>
      </c>
      <c r="F3104" s="271"/>
      <c r="G3104" s="144" t="s">
        <v>1370</v>
      </c>
      <c r="H3104" s="144" t="s">
        <v>1371</v>
      </c>
      <c r="I3104" s="144" t="s">
        <v>1372</v>
      </c>
      <c r="J3104" s="144" t="s">
        <v>1373</v>
      </c>
    </row>
    <row r="3105" spans="1:10" ht="63">
      <c r="A3105" s="147" t="s">
        <v>1374</v>
      </c>
      <c r="B3105" s="147" t="s">
        <v>826</v>
      </c>
      <c r="C3105" s="147" t="s">
        <v>700</v>
      </c>
      <c r="D3105" s="147" t="s">
        <v>828</v>
      </c>
      <c r="E3105" s="273"/>
      <c r="F3105" s="273"/>
      <c r="G3105" s="147" t="s">
        <v>563</v>
      </c>
      <c r="H3105" s="148">
        <v>1</v>
      </c>
      <c r="I3105" s="149">
        <v>702.43</v>
      </c>
      <c r="J3105" s="149">
        <v>702.43</v>
      </c>
    </row>
    <row r="3106" spans="1:10" ht="45">
      <c r="A3106" s="150" t="s">
        <v>1376</v>
      </c>
      <c r="B3106" s="150" t="s">
        <v>2144</v>
      </c>
      <c r="C3106" s="150" t="s">
        <v>700</v>
      </c>
      <c r="D3106" s="150" t="s">
        <v>2145</v>
      </c>
      <c r="E3106" s="274"/>
      <c r="F3106" s="274"/>
      <c r="G3106" s="150" t="s">
        <v>189</v>
      </c>
      <c r="H3106" s="151">
        <v>2.2400000000000002</v>
      </c>
      <c r="I3106" s="152">
        <v>80.67</v>
      </c>
      <c r="J3106" s="152">
        <v>180.7</v>
      </c>
    </row>
    <row r="3107" spans="1:10" ht="45">
      <c r="A3107" s="150" t="s">
        <v>1376</v>
      </c>
      <c r="B3107" s="150" t="s">
        <v>2146</v>
      </c>
      <c r="C3107" s="150" t="s">
        <v>700</v>
      </c>
      <c r="D3107" s="150" t="s">
        <v>2147</v>
      </c>
      <c r="E3107" s="274"/>
      <c r="F3107" s="274"/>
      <c r="G3107" s="150" t="s">
        <v>189</v>
      </c>
      <c r="H3107" s="151">
        <v>0.81</v>
      </c>
      <c r="I3107" s="152">
        <v>18.72</v>
      </c>
      <c r="J3107" s="152">
        <v>15.16</v>
      </c>
    </row>
    <row r="3108" spans="1:10" ht="45">
      <c r="A3108" s="150" t="s">
        <v>1376</v>
      </c>
      <c r="B3108" s="150" t="s">
        <v>2148</v>
      </c>
      <c r="C3108" s="150" t="s">
        <v>700</v>
      </c>
      <c r="D3108" s="150" t="s">
        <v>2149</v>
      </c>
      <c r="E3108" s="274"/>
      <c r="F3108" s="274"/>
      <c r="G3108" s="150" t="s">
        <v>211</v>
      </c>
      <c r="H3108" s="151">
        <v>7.2423399999999999E-2</v>
      </c>
      <c r="I3108" s="152">
        <v>394.96</v>
      </c>
      <c r="J3108" s="152">
        <v>28.6</v>
      </c>
    </row>
    <row r="3109" spans="1:10" ht="45">
      <c r="A3109" s="150" t="s">
        <v>1376</v>
      </c>
      <c r="B3109" s="150" t="s">
        <v>2153</v>
      </c>
      <c r="C3109" s="150" t="s">
        <v>700</v>
      </c>
      <c r="D3109" s="150" t="s">
        <v>2154</v>
      </c>
      <c r="E3109" s="274"/>
      <c r="F3109" s="274"/>
      <c r="G3109" s="150" t="s">
        <v>211</v>
      </c>
      <c r="H3109" s="151">
        <v>0.76139999999999997</v>
      </c>
      <c r="I3109" s="152">
        <v>55.35</v>
      </c>
      <c r="J3109" s="152">
        <v>42.14</v>
      </c>
    </row>
    <row r="3110" spans="1:10" ht="45">
      <c r="A3110" s="150" t="s">
        <v>1376</v>
      </c>
      <c r="B3110" s="150" t="s">
        <v>2157</v>
      </c>
      <c r="C3110" s="150" t="s">
        <v>700</v>
      </c>
      <c r="D3110" s="150" t="s">
        <v>2158</v>
      </c>
      <c r="E3110" s="274"/>
      <c r="F3110" s="274"/>
      <c r="G3110" s="150" t="s">
        <v>211</v>
      </c>
      <c r="H3110" s="151">
        <v>0.1598</v>
      </c>
      <c r="I3110" s="152">
        <v>55.35</v>
      </c>
      <c r="J3110" s="152">
        <v>8.84</v>
      </c>
    </row>
    <row r="3111" spans="1:10" ht="45">
      <c r="A3111" s="150" t="s">
        <v>1376</v>
      </c>
      <c r="B3111" s="150" t="s">
        <v>2159</v>
      </c>
      <c r="C3111" s="150" t="s">
        <v>700</v>
      </c>
      <c r="D3111" s="150" t="s">
        <v>2160</v>
      </c>
      <c r="E3111" s="274"/>
      <c r="F3111" s="274"/>
      <c r="G3111" s="150" t="s">
        <v>189</v>
      </c>
      <c r="H3111" s="151">
        <v>2.2799999999999998</v>
      </c>
      <c r="I3111" s="152">
        <v>40.89</v>
      </c>
      <c r="J3111" s="152">
        <v>93.22</v>
      </c>
    </row>
    <row r="3112" spans="1:10" ht="45">
      <c r="A3112" s="150" t="s">
        <v>1376</v>
      </c>
      <c r="B3112" s="150" t="s">
        <v>2161</v>
      </c>
      <c r="C3112" s="150" t="s">
        <v>700</v>
      </c>
      <c r="D3112" s="150" t="s">
        <v>2162</v>
      </c>
      <c r="E3112" s="274"/>
      <c r="F3112" s="274"/>
      <c r="G3112" s="150" t="s">
        <v>211</v>
      </c>
      <c r="H3112" s="151">
        <v>0.60160000000000002</v>
      </c>
      <c r="I3112" s="152">
        <v>31.32</v>
      </c>
      <c r="J3112" s="152">
        <v>18.84</v>
      </c>
    </row>
    <row r="3113" spans="1:10" ht="45">
      <c r="A3113" s="150" t="s">
        <v>1376</v>
      </c>
      <c r="B3113" s="150" t="s">
        <v>2163</v>
      </c>
      <c r="C3113" s="150" t="s">
        <v>700</v>
      </c>
      <c r="D3113" s="150" t="s">
        <v>2164</v>
      </c>
      <c r="E3113" s="274"/>
      <c r="F3113" s="274"/>
      <c r="G3113" s="150" t="s">
        <v>211</v>
      </c>
      <c r="H3113" s="151">
        <v>7.2423399999999999E-2</v>
      </c>
      <c r="I3113" s="152">
        <v>88.91</v>
      </c>
      <c r="J3113" s="152">
        <v>6.43</v>
      </c>
    </row>
    <row r="3114" spans="1:10" ht="60" customHeight="1">
      <c r="A3114" s="153" t="s">
        <v>1379</v>
      </c>
      <c r="B3114" s="153" t="s">
        <v>2265</v>
      </c>
      <c r="C3114" s="153" t="s">
        <v>700</v>
      </c>
      <c r="D3114" s="153" t="s">
        <v>2266</v>
      </c>
      <c r="E3114" s="275" t="s">
        <v>1395</v>
      </c>
      <c r="F3114" s="275"/>
      <c r="G3114" s="153" t="s">
        <v>189</v>
      </c>
      <c r="H3114" s="154">
        <v>0.49</v>
      </c>
      <c r="I3114" s="155">
        <v>629.6</v>
      </c>
      <c r="J3114" s="155">
        <v>308.5</v>
      </c>
    </row>
    <row r="3115" spans="1:10">
      <c r="A3115" s="156"/>
      <c r="B3115" s="156"/>
      <c r="C3115" s="156"/>
      <c r="D3115" s="156"/>
      <c r="E3115" s="156" t="s">
        <v>1399</v>
      </c>
      <c r="F3115" s="157">
        <v>150.53</v>
      </c>
      <c r="G3115" s="156" t="s">
        <v>1400</v>
      </c>
      <c r="H3115" s="157">
        <v>0</v>
      </c>
      <c r="I3115" s="156" t="s">
        <v>1401</v>
      </c>
      <c r="J3115" s="157">
        <v>150.53</v>
      </c>
    </row>
    <row r="3116" spans="1:10" ht="30" customHeight="1">
      <c r="A3116" s="156"/>
      <c r="B3116" s="156"/>
      <c r="C3116" s="156"/>
      <c r="D3116" s="156"/>
      <c r="E3116" s="156" t="s">
        <v>1402</v>
      </c>
      <c r="F3116" s="157">
        <v>185.23</v>
      </c>
      <c r="G3116" s="156"/>
      <c r="H3116" s="276" t="s">
        <v>1403</v>
      </c>
      <c r="I3116" s="276"/>
      <c r="J3116" s="157">
        <v>887.66</v>
      </c>
    </row>
    <row r="3117" spans="1:10" ht="15.75">
      <c r="A3117" s="144"/>
      <c r="B3117" s="144"/>
      <c r="C3117" s="144"/>
      <c r="D3117" s="144"/>
      <c r="E3117" s="144"/>
      <c r="F3117" s="144"/>
      <c r="G3117" s="144" t="s">
        <v>1404</v>
      </c>
      <c r="H3117" s="158">
        <v>15</v>
      </c>
      <c r="I3117" s="144" t="s">
        <v>1405</v>
      </c>
      <c r="J3117" s="159">
        <v>13314.9</v>
      </c>
    </row>
    <row r="3118" spans="1:10" ht="15.75">
      <c r="A3118" s="147"/>
      <c r="B3118" s="147"/>
      <c r="C3118" s="147"/>
      <c r="D3118" s="147"/>
      <c r="E3118" s="147"/>
      <c r="F3118" s="147"/>
      <c r="G3118" s="147"/>
      <c r="H3118" s="147"/>
      <c r="I3118" s="147"/>
      <c r="J3118" s="147"/>
    </row>
    <row r="3119" spans="1:10" ht="15.75" customHeight="1">
      <c r="A3119" s="144" t="s">
        <v>829</v>
      </c>
      <c r="B3119" s="144" t="s">
        <v>165</v>
      </c>
      <c r="C3119" s="144" t="s">
        <v>1367</v>
      </c>
      <c r="D3119" s="144" t="s">
        <v>1368</v>
      </c>
      <c r="E3119" s="271" t="s">
        <v>1369</v>
      </c>
      <c r="F3119" s="271"/>
      <c r="G3119" s="144" t="s">
        <v>1370</v>
      </c>
      <c r="H3119" s="144" t="s">
        <v>1371</v>
      </c>
      <c r="I3119" s="144" t="s">
        <v>1372</v>
      </c>
      <c r="J3119" s="144" t="s">
        <v>1373</v>
      </c>
    </row>
    <row r="3120" spans="1:10" ht="31.5" customHeight="1">
      <c r="A3120" s="147" t="s">
        <v>1374</v>
      </c>
      <c r="B3120" s="147" t="s">
        <v>790</v>
      </c>
      <c r="C3120" s="147" t="s">
        <v>182</v>
      </c>
      <c r="D3120" s="147" t="s">
        <v>792</v>
      </c>
      <c r="E3120" s="273" t="s">
        <v>1948</v>
      </c>
      <c r="F3120" s="273"/>
      <c r="G3120" s="147" t="s">
        <v>185</v>
      </c>
      <c r="H3120" s="148">
        <v>1</v>
      </c>
      <c r="I3120" s="149">
        <v>5.57</v>
      </c>
      <c r="J3120" s="149">
        <v>5.57</v>
      </c>
    </row>
    <row r="3121" spans="1:10" ht="45" customHeight="1">
      <c r="A3121" s="150" t="s">
        <v>1376</v>
      </c>
      <c r="B3121" s="150" t="s">
        <v>1987</v>
      </c>
      <c r="C3121" s="150" t="s">
        <v>177</v>
      </c>
      <c r="D3121" s="150" t="s">
        <v>1988</v>
      </c>
      <c r="E3121" s="274" t="s">
        <v>1375</v>
      </c>
      <c r="F3121" s="274"/>
      <c r="G3121" s="150" t="s">
        <v>180</v>
      </c>
      <c r="H3121" s="151">
        <v>0.09</v>
      </c>
      <c r="I3121" s="152">
        <v>16.45</v>
      </c>
      <c r="J3121" s="152">
        <v>1.48</v>
      </c>
    </row>
    <row r="3122" spans="1:10" ht="15" customHeight="1">
      <c r="A3122" s="153" t="s">
        <v>1379</v>
      </c>
      <c r="B3122" s="153" t="s">
        <v>2232</v>
      </c>
      <c r="C3122" s="153" t="s">
        <v>639</v>
      </c>
      <c r="D3122" s="153" t="s">
        <v>2233</v>
      </c>
      <c r="E3122" s="275" t="s">
        <v>1482</v>
      </c>
      <c r="F3122" s="275"/>
      <c r="G3122" s="153" t="s">
        <v>185</v>
      </c>
      <c r="H3122" s="154">
        <v>1</v>
      </c>
      <c r="I3122" s="155">
        <v>4.09</v>
      </c>
      <c r="J3122" s="155">
        <v>4.09</v>
      </c>
    </row>
    <row r="3123" spans="1:10">
      <c r="A3123" s="156"/>
      <c r="B3123" s="156"/>
      <c r="C3123" s="156"/>
      <c r="D3123" s="156"/>
      <c r="E3123" s="156" t="s">
        <v>1399</v>
      </c>
      <c r="F3123" s="157">
        <v>1.0900000000000001</v>
      </c>
      <c r="G3123" s="156" t="s">
        <v>1400</v>
      </c>
      <c r="H3123" s="157">
        <v>0</v>
      </c>
      <c r="I3123" s="156" t="s">
        <v>1401</v>
      </c>
      <c r="J3123" s="157">
        <v>1.0900000000000001</v>
      </c>
    </row>
    <row r="3124" spans="1:10" ht="30" customHeight="1">
      <c r="A3124" s="156"/>
      <c r="B3124" s="156"/>
      <c r="C3124" s="156"/>
      <c r="D3124" s="156"/>
      <c r="E3124" s="156" t="s">
        <v>1402</v>
      </c>
      <c r="F3124" s="157">
        <v>1.46</v>
      </c>
      <c r="G3124" s="156"/>
      <c r="H3124" s="276" t="s">
        <v>1403</v>
      </c>
      <c r="I3124" s="276"/>
      <c r="J3124" s="157">
        <v>7.03</v>
      </c>
    </row>
    <row r="3125" spans="1:10" ht="15.75">
      <c r="A3125" s="144"/>
      <c r="B3125" s="144"/>
      <c r="C3125" s="144"/>
      <c r="D3125" s="144"/>
      <c r="E3125" s="144"/>
      <c r="F3125" s="144"/>
      <c r="G3125" s="144" t="s">
        <v>1404</v>
      </c>
      <c r="H3125" s="158">
        <v>14</v>
      </c>
      <c r="I3125" s="144" t="s">
        <v>1405</v>
      </c>
      <c r="J3125" s="159">
        <v>98.42</v>
      </c>
    </row>
    <row r="3126" spans="1:10" ht="15.75">
      <c r="A3126" s="147"/>
      <c r="B3126" s="147"/>
      <c r="C3126" s="147"/>
      <c r="D3126" s="147"/>
      <c r="E3126" s="147"/>
      <c r="F3126" s="147"/>
      <c r="G3126" s="147"/>
      <c r="H3126" s="147"/>
      <c r="I3126" s="147"/>
      <c r="J3126" s="147"/>
    </row>
    <row r="3127" spans="1:10" ht="15.75" customHeight="1">
      <c r="A3127" s="144" t="s">
        <v>830</v>
      </c>
      <c r="B3127" s="144" t="s">
        <v>165</v>
      </c>
      <c r="C3127" s="144" t="s">
        <v>1367</v>
      </c>
      <c r="D3127" s="144" t="s">
        <v>1368</v>
      </c>
      <c r="E3127" s="271" t="s">
        <v>1369</v>
      </c>
      <c r="F3127" s="271"/>
      <c r="G3127" s="144" t="s">
        <v>1370</v>
      </c>
      <c r="H3127" s="144" t="s">
        <v>1371</v>
      </c>
      <c r="I3127" s="144" t="s">
        <v>1372</v>
      </c>
      <c r="J3127" s="144" t="s">
        <v>1373</v>
      </c>
    </row>
    <row r="3128" spans="1:10" ht="31.5" customHeight="1">
      <c r="A3128" s="147" t="s">
        <v>1374</v>
      </c>
      <c r="B3128" s="147" t="s">
        <v>793</v>
      </c>
      <c r="C3128" s="147" t="s">
        <v>177</v>
      </c>
      <c r="D3128" s="147" t="s">
        <v>795</v>
      </c>
      <c r="E3128" s="273" t="s">
        <v>1476</v>
      </c>
      <c r="F3128" s="273"/>
      <c r="G3128" s="147" t="s">
        <v>211</v>
      </c>
      <c r="H3128" s="148">
        <v>1</v>
      </c>
      <c r="I3128" s="149">
        <v>63.37</v>
      </c>
      <c r="J3128" s="149">
        <v>63.37</v>
      </c>
    </row>
    <row r="3129" spans="1:10" ht="45" customHeight="1">
      <c r="A3129" s="150" t="s">
        <v>1376</v>
      </c>
      <c r="B3129" s="150" t="s">
        <v>1628</v>
      </c>
      <c r="C3129" s="150" t="s">
        <v>177</v>
      </c>
      <c r="D3129" s="150" t="s">
        <v>1629</v>
      </c>
      <c r="E3129" s="274" t="s">
        <v>1375</v>
      </c>
      <c r="F3129" s="274"/>
      <c r="G3129" s="150" t="s">
        <v>180</v>
      </c>
      <c r="H3129" s="151">
        <v>3.956</v>
      </c>
      <c r="I3129" s="152">
        <v>16.02</v>
      </c>
      <c r="J3129" s="152">
        <v>63.37</v>
      </c>
    </row>
    <row r="3130" spans="1:10">
      <c r="A3130" s="156"/>
      <c r="B3130" s="156"/>
      <c r="C3130" s="156"/>
      <c r="D3130" s="156"/>
      <c r="E3130" s="156" t="s">
        <v>1399</v>
      </c>
      <c r="F3130" s="157">
        <v>44.46</v>
      </c>
      <c r="G3130" s="156" t="s">
        <v>1400</v>
      </c>
      <c r="H3130" s="157">
        <v>0</v>
      </c>
      <c r="I3130" s="156" t="s">
        <v>1401</v>
      </c>
      <c r="J3130" s="157">
        <v>44.46</v>
      </c>
    </row>
    <row r="3131" spans="1:10" ht="30" customHeight="1">
      <c r="A3131" s="156"/>
      <c r="B3131" s="156"/>
      <c r="C3131" s="156"/>
      <c r="D3131" s="156"/>
      <c r="E3131" s="156" t="s">
        <v>1402</v>
      </c>
      <c r="F3131" s="157">
        <v>16.71</v>
      </c>
      <c r="G3131" s="156"/>
      <c r="H3131" s="276" t="s">
        <v>1403</v>
      </c>
      <c r="I3131" s="276"/>
      <c r="J3131" s="157">
        <v>80.08</v>
      </c>
    </row>
    <row r="3132" spans="1:10" ht="15.75">
      <c r="A3132" s="144"/>
      <c r="B3132" s="144"/>
      <c r="C3132" s="144"/>
      <c r="D3132" s="144"/>
      <c r="E3132" s="144"/>
      <c r="F3132" s="144"/>
      <c r="G3132" s="144" t="s">
        <v>1404</v>
      </c>
      <c r="H3132" s="158">
        <v>36.07</v>
      </c>
      <c r="I3132" s="144" t="s">
        <v>1405</v>
      </c>
      <c r="J3132" s="159">
        <v>2888.48</v>
      </c>
    </row>
    <row r="3133" spans="1:10" ht="15.75">
      <c r="A3133" s="147"/>
      <c r="B3133" s="147"/>
      <c r="C3133" s="147"/>
      <c r="D3133" s="147"/>
      <c r="E3133" s="147"/>
      <c r="F3133" s="147"/>
      <c r="G3133" s="147"/>
      <c r="H3133" s="147"/>
      <c r="I3133" s="147"/>
      <c r="J3133" s="147"/>
    </row>
    <row r="3134" spans="1:10" ht="15.75">
      <c r="A3134" s="145" t="s">
        <v>102</v>
      </c>
      <c r="B3134" s="145"/>
      <c r="C3134" s="145"/>
      <c r="D3134" s="145" t="s">
        <v>103</v>
      </c>
      <c r="E3134" s="145"/>
      <c r="F3134" s="272"/>
      <c r="G3134" s="272"/>
      <c r="H3134" s="145"/>
      <c r="I3134" s="145"/>
      <c r="J3134" s="146">
        <v>589926.17000000004</v>
      </c>
    </row>
    <row r="3135" spans="1:10" ht="15.75">
      <c r="A3135" s="145" t="s">
        <v>104</v>
      </c>
      <c r="B3135" s="145"/>
      <c r="C3135" s="145"/>
      <c r="D3135" s="145" t="s">
        <v>105</v>
      </c>
      <c r="E3135" s="145"/>
      <c r="F3135" s="272"/>
      <c r="G3135" s="272"/>
      <c r="H3135" s="145"/>
      <c r="I3135" s="145"/>
      <c r="J3135" s="146">
        <v>579784.29</v>
      </c>
    </row>
    <row r="3136" spans="1:10" ht="15.75" customHeight="1">
      <c r="A3136" s="144" t="s">
        <v>832</v>
      </c>
      <c r="B3136" s="144" t="s">
        <v>165</v>
      </c>
      <c r="C3136" s="144" t="s">
        <v>1367</v>
      </c>
      <c r="D3136" s="144" t="s">
        <v>1368</v>
      </c>
      <c r="E3136" s="271" t="s">
        <v>1369</v>
      </c>
      <c r="F3136" s="271"/>
      <c r="G3136" s="144" t="s">
        <v>1370</v>
      </c>
      <c r="H3136" s="144" t="s">
        <v>1371</v>
      </c>
      <c r="I3136" s="144" t="s">
        <v>1372</v>
      </c>
      <c r="J3136" s="144" t="s">
        <v>1373</v>
      </c>
    </row>
    <row r="3137" spans="1:10" ht="31.5" customHeight="1">
      <c r="A3137" s="147" t="s">
        <v>1374</v>
      </c>
      <c r="B3137" s="147" t="s">
        <v>831</v>
      </c>
      <c r="C3137" s="147" t="s">
        <v>182</v>
      </c>
      <c r="D3137" s="147" t="s">
        <v>833</v>
      </c>
      <c r="E3137" s="273" t="s">
        <v>2267</v>
      </c>
      <c r="F3137" s="273"/>
      <c r="G3137" s="147" t="s">
        <v>185</v>
      </c>
      <c r="H3137" s="148">
        <v>1</v>
      </c>
      <c r="I3137" s="149">
        <v>458799</v>
      </c>
      <c r="J3137" s="149">
        <v>458799</v>
      </c>
    </row>
    <row r="3138" spans="1:10" ht="15" customHeight="1">
      <c r="A3138" s="153" t="s">
        <v>1379</v>
      </c>
      <c r="B3138" s="153" t="s">
        <v>2268</v>
      </c>
      <c r="C3138" s="153" t="s">
        <v>182</v>
      </c>
      <c r="D3138" s="153" t="s">
        <v>2269</v>
      </c>
      <c r="E3138" s="275" t="s">
        <v>1395</v>
      </c>
      <c r="F3138" s="275"/>
      <c r="G3138" s="153" t="s">
        <v>185</v>
      </c>
      <c r="H3138" s="154">
        <v>1</v>
      </c>
      <c r="I3138" s="155">
        <v>458799</v>
      </c>
      <c r="J3138" s="155">
        <v>458799</v>
      </c>
    </row>
    <row r="3139" spans="1:10">
      <c r="A3139" s="156"/>
      <c r="B3139" s="156"/>
      <c r="C3139" s="156"/>
      <c r="D3139" s="156"/>
      <c r="E3139" s="156" t="s">
        <v>1399</v>
      </c>
      <c r="F3139" s="157">
        <v>0</v>
      </c>
      <c r="G3139" s="156" t="s">
        <v>1400</v>
      </c>
      <c r="H3139" s="157">
        <v>0</v>
      </c>
      <c r="I3139" s="156" t="s">
        <v>1401</v>
      </c>
      <c r="J3139" s="157">
        <v>0</v>
      </c>
    </row>
    <row r="3140" spans="1:10" ht="30" customHeight="1">
      <c r="A3140" s="156"/>
      <c r="B3140" s="156"/>
      <c r="C3140" s="156"/>
      <c r="D3140" s="156"/>
      <c r="E3140" s="156" t="s">
        <v>1402</v>
      </c>
      <c r="F3140" s="157">
        <v>120985.29</v>
      </c>
      <c r="G3140" s="156"/>
      <c r="H3140" s="276" t="s">
        <v>1403</v>
      </c>
      <c r="I3140" s="276"/>
      <c r="J3140" s="157">
        <v>579784.29</v>
      </c>
    </row>
    <row r="3141" spans="1:10" ht="15.75">
      <c r="A3141" s="144"/>
      <c r="B3141" s="144"/>
      <c r="C3141" s="144"/>
      <c r="D3141" s="144"/>
      <c r="E3141" s="144"/>
      <c r="F3141" s="144"/>
      <c r="G3141" s="144" t="s">
        <v>1404</v>
      </c>
      <c r="H3141" s="158">
        <v>1</v>
      </c>
      <c r="I3141" s="144" t="s">
        <v>1405</v>
      </c>
      <c r="J3141" s="159">
        <v>579784.29</v>
      </c>
    </row>
    <row r="3142" spans="1:10" ht="15.75">
      <c r="A3142" s="147"/>
      <c r="B3142" s="147"/>
      <c r="C3142" s="147"/>
      <c r="D3142" s="147"/>
      <c r="E3142" s="147"/>
      <c r="F3142" s="147"/>
      <c r="G3142" s="147"/>
      <c r="H3142" s="147"/>
      <c r="I3142" s="147"/>
      <c r="J3142" s="147"/>
    </row>
    <row r="3143" spans="1:10" ht="15.75">
      <c r="A3143" s="145" t="s">
        <v>106</v>
      </c>
      <c r="B3143" s="145"/>
      <c r="C3143" s="145"/>
      <c r="D3143" s="145" t="s">
        <v>107</v>
      </c>
      <c r="E3143" s="145"/>
      <c r="F3143" s="272"/>
      <c r="G3143" s="272"/>
      <c r="H3143" s="145"/>
      <c r="I3143" s="145"/>
      <c r="J3143" s="146">
        <v>10141.879999999999</v>
      </c>
    </row>
    <row r="3144" spans="1:10" ht="15.75" customHeight="1">
      <c r="A3144" s="144" t="s">
        <v>835</v>
      </c>
      <c r="B3144" s="144" t="s">
        <v>165</v>
      </c>
      <c r="C3144" s="144" t="s">
        <v>1367</v>
      </c>
      <c r="D3144" s="144" t="s">
        <v>1368</v>
      </c>
      <c r="E3144" s="271" t="s">
        <v>1369</v>
      </c>
      <c r="F3144" s="271"/>
      <c r="G3144" s="144" t="s">
        <v>1370</v>
      </c>
      <c r="H3144" s="144" t="s">
        <v>1371</v>
      </c>
      <c r="I3144" s="144" t="s">
        <v>1372</v>
      </c>
      <c r="J3144" s="144" t="s">
        <v>1373</v>
      </c>
    </row>
    <row r="3145" spans="1:10" ht="31.5" customHeight="1">
      <c r="A3145" s="147" t="s">
        <v>1374</v>
      </c>
      <c r="B3145" s="147" t="s">
        <v>834</v>
      </c>
      <c r="C3145" s="147" t="s">
        <v>177</v>
      </c>
      <c r="D3145" s="147" t="s">
        <v>836</v>
      </c>
      <c r="E3145" s="273" t="s">
        <v>1473</v>
      </c>
      <c r="F3145" s="273"/>
      <c r="G3145" s="147" t="s">
        <v>222</v>
      </c>
      <c r="H3145" s="148">
        <v>1</v>
      </c>
      <c r="I3145" s="149">
        <v>27.4</v>
      </c>
      <c r="J3145" s="149">
        <v>27.4</v>
      </c>
    </row>
    <row r="3146" spans="1:10" ht="45" customHeight="1">
      <c r="A3146" s="150" t="s">
        <v>1376</v>
      </c>
      <c r="B3146" s="150" t="s">
        <v>1987</v>
      </c>
      <c r="C3146" s="150" t="s">
        <v>177</v>
      </c>
      <c r="D3146" s="150" t="s">
        <v>1988</v>
      </c>
      <c r="E3146" s="274" t="s">
        <v>1375</v>
      </c>
      <c r="F3146" s="274"/>
      <c r="G3146" s="150" t="s">
        <v>180</v>
      </c>
      <c r="H3146" s="151">
        <v>0.44</v>
      </c>
      <c r="I3146" s="152">
        <v>16.45</v>
      </c>
      <c r="J3146" s="152">
        <v>7.23</v>
      </c>
    </row>
    <row r="3147" spans="1:10" ht="45" customHeight="1">
      <c r="A3147" s="150" t="s">
        <v>1376</v>
      </c>
      <c r="B3147" s="150" t="s">
        <v>1922</v>
      </c>
      <c r="C3147" s="150" t="s">
        <v>177</v>
      </c>
      <c r="D3147" s="150" t="s">
        <v>1923</v>
      </c>
      <c r="E3147" s="274" t="s">
        <v>1375</v>
      </c>
      <c r="F3147" s="274"/>
      <c r="G3147" s="150" t="s">
        <v>180</v>
      </c>
      <c r="H3147" s="151">
        <v>0.44</v>
      </c>
      <c r="I3147" s="152">
        <v>19.88</v>
      </c>
      <c r="J3147" s="152">
        <v>8.74</v>
      </c>
    </row>
    <row r="3148" spans="1:10" ht="15" customHeight="1">
      <c r="A3148" s="153" t="s">
        <v>1379</v>
      </c>
      <c r="B3148" s="153" t="s">
        <v>1989</v>
      </c>
      <c r="C3148" s="153" t="s">
        <v>177</v>
      </c>
      <c r="D3148" s="153" t="s">
        <v>1990</v>
      </c>
      <c r="E3148" s="275" t="s">
        <v>1482</v>
      </c>
      <c r="F3148" s="275"/>
      <c r="G3148" s="153" t="s">
        <v>185</v>
      </c>
      <c r="H3148" s="154">
        <v>0.14699999999999999</v>
      </c>
      <c r="I3148" s="155">
        <v>2.3199999999999998</v>
      </c>
      <c r="J3148" s="155">
        <v>0.34</v>
      </c>
    </row>
    <row r="3149" spans="1:10" ht="15" customHeight="1">
      <c r="A3149" s="153" t="s">
        <v>1379</v>
      </c>
      <c r="B3149" s="153" t="s">
        <v>1997</v>
      </c>
      <c r="C3149" s="153" t="s">
        <v>177</v>
      </c>
      <c r="D3149" s="153" t="s">
        <v>1998</v>
      </c>
      <c r="E3149" s="275" t="s">
        <v>1482</v>
      </c>
      <c r="F3149" s="275"/>
      <c r="G3149" s="153" t="s">
        <v>222</v>
      </c>
      <c r="H3149" s="154">
        <v>1.0609999999999999</v>
      </c>
      <c r="I3149" s="155">
        <v>10.46</v>
      </c>
      <c r="J3149" s="155">
        <v>11.09</v>
      </c>
    </row>
    <row r="3150" spans="1:10">
      <c r="A3150" s="156"/>
      <c r="B3150" s="156"/>
      <c r="C3150" s="156"/>
      <c r="D3150" s="156"/>
      <c r="E3150" s="156" t="s">
        <v>1399</v>
      </c>
      <c r="F3150" s="157">
        <v>12.17</v>
      </c>
      <c r="G3150" s="156" t="s">
        <v>1400</v>
      </c>
      <c r="H3150" s="157">
        <v>0</v>
      </c>
      <c r="I3150" s="156" t="s">
        <v>1401</v>
      </c>
      <c r="J3150" s="157">
        <v>12.17</v>
      </c>
    </row>
    <row r="3151" spans="1:10" ht="30" customHeight="1">
      <c r="A3151" s="156"/>
      <c r="B3151" s="156"/>
      <c r="C3151" s="156"/>
      <c r="D3151" s="156"/>
      <c r="E3151" s="156" t="s">
        <v>1402</v>
      </c>
      <c r="F3151" s="157">
        <v>7.22</v>
      </c>
      <c r="G3151" s="156"/>
      <c r="H3151" s="276" t="s">
        <v>1403</v>
      </c>
      <c r="I3151" s="276"/>
      <c r="J3151" s="157">
        <v>34.619999999999997</v>
      </c>
    </row>
    <row r="3152" spans="1:10" ht="15.75">
      <c r="A3152" s="144"/>
      <c r="B3152" s="144"/>
      <c r="C3152" s="144"/>
      <c r="D3152" s="144"/>
      <c r="E3152" s="144"/>
      <c r="F3152" s="144"/>
      <c r="G3152" s="144" t="s">
        <v>1404</v>
      </c>
      <c r="H3152" s="158">
        <v>225.18</v>
      </c>
      <c r="I3152" s="144" t="s">
        <v>1405</v>
      </c>
      <c r="J3152" s="159">
        <v>7795.73</v>
      </c>
    </row>
    <row r="3153" spans="1:10" ht="15.75">
      <c r="A3153" s="147"/>
      <c r="B3153" s="147"/>
      <c r="C3153" s="147"/>
      <c r="D3153" s="147"/>
      <c r="E3153" s="147"/>
      <c r="F3153" s="147"/>
      <c r="G3153" s="147"/>
      <c r="H3153" s="147"/>
      <c r="I3153" s="147"/>
      <c r="J3153" s="147"/>
    </row>
    <row r="3154" spans="1:10" ht="15.75" customHeight="1">
      <c r="A3154" s="144" t="s">
        <v>838</v>
      </c>
      <c r="B3154" s="144" t="s">
        <v>165</v>
      </c>
      <c r="C3154" s="144" t="s">
        <v>1367</v>
      </c>
      <c r="D3154" s="144" t="s">
        <v>1368</v>
      </c>
      <c r="E3154" s="271" t="s">
        <v>1369</v>
      </c>
      <c r="F3154" s="271"/>
      <c r="G3154" s="144" t="s">
        <v>1370</v>
      </c>
      <c r="H3154" s="144" t="s">
        <v>1371</v>
      </c>
      <c r="I3154" s="144" t="s">
        <v>1372</v>
      </c>
      <c r="J3154" s="144" t="s">
        <v>1373</v>
      </c>
    </row>
    <row r="3155" spans="1:10" ht="31.5" customHeight="1">
      <c r="A3155" s="147" t="s">
        <v>1374</v>
      </c>
      <c r="B3155" s="147" t="s">
        <v>837</v>
      </c>
      <c r="C3155" s="147" t="s">
        <v>177</v>
      </c>
      <c r="D3155" s="147" t="s">
        <v>839</v>
      </c>
      <c r="E3155" s="273" t="s">
        <v>1473</v>
      </c>
      <c r="F3155" s="273"/>
      <c r="G3155" s="147" t="s">
        <v>222</v>
      </c>
      <c r="H3155" s="148">
        <v>1</v>
      </c>
      <c r="I3155" s="149">
        <v>16.05</v>
      </c>
      <c r="J3155" s="149">
        <v>16.05</v>
      </c>
    </row>
    <row r="3156" spans="1:10" ht="45" customHeight="1">
      <c r="A3156" s="150" t="s">
        <v>1376</v>
      </c>
      <c r="B3156" s="150" t="s">
        <v>1987</v>
      </c>
      <c r="C3156" s="150" t="s">
        <v>177</v>
      </c>
      <c r="D3156" s="150" t="s">
        <v>1988</v>
      </c>
      <c r="E3156" s="274" t="s">
        <v>1375</v>
      </c>
      <c r="F3156" s="274"/>
      <c r="G3156" s="150" t="s">
        <v>180</v>
      </c>
      <c r="H3156" s="151">
        <v>0.13400000000000001</v>
      </c>
      <c r="I3156" s="152">
        <v>16.45</v>
      </c>
      <c r="J3156" s="152">
        <v>2.2000000000000002</v>
      </c>
    </row>
    <row r="3157" spans="1:10" ht="45" customHeight="1">
      <c r="A3157" s="150" t="s">
        <v>1376</v>
      </c>
      <c r="B3157" s="150" t="s">
        <v>1922</v>
      </c>
      <c r="C3157" s="150" t="s">
        <v>177</v>
      </c>
      <c r="D3157" s="150" t="s">
        <v>1923</v>
      </c>
      <c r="E3157" s="274" t="s">
        <v>1375</v>
      </c>
      <c r="F3157" s="274"/>
      <c r="G3157" s="150" t="s">
        <v>180</v>
      </c>
      <c r="H3157" s="151">
        <v>0.13400000000000001</v>
      </c>
      <c r="I3157" s="152">
        <v>19.88</v>
      </c>
      <c r="J3157" s="152">
        <v>2.66</v>
      </c>
    </row>
    <row r="3158" spans="1:10" ht="15" customHeight="1">
      <c r="A3158" s="153" t="s">
        <v>1379</v>
      </c>
      <c r="B3158" s="153" t="s">
        <v>1989</v>
      </c>
      <c r="C3158" s="153" t="s">
        <v>177</v>
      </c>
      <c r="D3158" s="153" t="s">
        <v>1990</v>
      </c>
      <c r="E3158" s="275" t="s">
        <v>1482</v>
      </c>
      <c r="F3158" s="275"/>
      <c r="G3158" s="153" t="s">
        <v>185</v>
      </c>
      <c r="H3158" s="154">
        <v>4.4999999999999998E-2</v>
      </c>
      <c r="I3158" s="155">
        <v>2.3199999999999998</v>
      </c>
      <c r="J3158" s="155">
        <v>0.1</v>
      </c>
    </row>
    <row r="3159" spans="1:10" ht="15" customHeight="1">
      <c r="A3159" s="153" t="s">
        <v>1379</v>
      </c>
      <c r="B3159" s="153" t="s">
        <v>1997</v>
      </c>
      <c r="C3159" s="153" t="s">
        <v>177</v>
      </c>
      <c r="D3159" s="153" t="s">
        <v>1998</v>
      </c>
      <c r="E3159" s="275" t="s">
        <v>1482</v>
      </c>
      <c r="F3159" s="275"/>
      <c r="G3159" s="153" t="s">
        <v>222</v>
      </c>
      <c r="H3159" s="154">
        <v>1.0609999999999999</v>
      </c>
      <c r="I3159" s="155">
        <v>10.46</v>
      </c>
      <c r="J3159" s="155">
        <v>11.09</v>
      </c>
    </row>
    <row r="3160" spans="1:10">
      <c r="A3160" s="156"/>
      <c r="B3160" s="156"/>
      <c r="C3160" s="156"/>
      <c r="D3160" s="156"/>
      <c r="E3160" s="156" t="s">
        <v>1399</v>
      </c>
      <c r="F3160" s="157">
        <v>3.7</v>
      </c>
      <c r="G3160" s="156" t="s">
        <v>1400</v>
      </c>
      <c r="H3160" s="157">
        <v>0</v>
      </c>
      <c r="I3160" s="156" t="s">
        <v>1401</v>
      </c>
      <c r="J3160" s="157">
        <v>3.7</v>
      </c>
    </row>
    <row r="3161" spans="1:10" ht="30" customHeight="1">
      <c r="A3161" s="156"/>
      <c r="B3161" s="156"/>
      <c r="C3161" s="156"/>
      <c r="D3161" s="156"/>
      <c r="E3161" s="156" t="s">
        <v>1402</v>
      </c>
      <c r="F3161" s="157">
        <v>4.2300000000000004</v>
      </c>
      <c r="G3161" s="156"/>
      <c r="H3161" s="276" t="s">
        <v>1403</v>
      </c>
      <c r="I3161" s="276"/>
      <c r="J3161" s="157">
        <v>20.28</v>
      </c>
    </row>
    <row r="3162" spans="1:10" ht="15.75">
      <c r="A3162" s="144"/>
      <c r="B3162" s="144"/>
      <c r="C3162" s="144"/>
      <c r="D3162" s="144"/>
      <c r="E3162" s="144"/>
      <c r="F3162" s="144"/>
      <c r="G3162" s="144" t="s">
        <v>1404</v>
      </c>
      <c r="H3162" s="158">
        <v>51.12</v>
      </c>
      <c r="I3162" s="144" t="s">
        <v>1405</v>
      </c>
      <c r="J3162" s="159">
        <v>1036.71</v>
      </c>
    </row>
    <row r="3163" spans="1:10" ht="15.75">
      <c r="A3163" s="147"/>
      <c r="B3163" s="147"/>
      <c r="C3163" s="147"/>
      <c r="D3163" s="147"/>
      <c r="E3163" s="147"/>
      <c r="F3163" s="147"/>
      <c r="G3163" s="147"/>
      <c r="H3163" s="147"/>
      <c r="I3163" s="147"/>
      <c r="J3163" s="147"/>
    </row>
    <row r="3164" spans="1:10" ht="15.75" customHeight="1">
      <c r="A3164" s="144" t="s">
        <v>840</v>
      </c>
      <c r="B3164" s="144" t="s">
        <v>165</v>
      </c>
      <c r="C3164" s="144" t="s">
        <v>1367</v>
      </c>
      <c r="D3164" s="144" t="s">
        <v>1368</v>
      </c>
      <c r="E3164" s="271" t="s">
        <v>1369</v>
      </c>
      <c r="F3164" s="271"/>
      <c r="G3164" s="144" t="s">
        <v>1370</v>
      </c>
      <c r="H3164" s="144" t="s">
        <v>1371</v>
      </c>
      <c r="I3164" s="144" t="s">
        <v>1372</v>
      </c>
      <c r="J3164" s="144" t="s">
        <v>1373</v>
      </c>
    </row>
    <row r="3165" spans="1:10" ht="31.5" customHeight="1">
      <c r="A3165" s="147" t="s">
        <v>1374</v>
      </c>
      <c r="B3165" s="147" t="s">
        <v>586</v>
      </c>
      <c r="C3165" s="147" t="s">
        <v>177</v>
      </c>
      <c r="D3165" s="147" t="s">
        <v>588</v>
      </c>
      <c r="E3165" s="273" t="s">
        <v>1473</v>
      </c>
      <c r="F3165" s="273"/>
      <c r="G3165" s="147" t="s">
        <v>185</v>
      </c>
      <c r="H3165" s="148">
        <v>1</v>
      </c>
      <c r="I3165" s="149">
        <v>11.03</v>
      </c>
      <c r="J3165" s="149">
        <v>11.03</v>
      </c>
    </row>
    <row r="3166" spans="1:10" ht="45" customHeight="1">
      <c r="A3166" s="150" t="s">
        <v>1376</v>
      </c>
      <c r="B3166" s="150" t="s">
        <v>1987</v>
      </c>
      <c r="C3166" s="150" t="s">
        <v>177</v>
      </c>
      <c r="D3166" s="150" t="s">
        <v>1988</v>
      </c>
      <c r="E3166" s="274" t="s">
        <v>1375</v>
      </c>
      <c r="F3166" s="274"/>
      <c r="G3166" s="150" t="s">
        <v>180</v>
      </c>
      <c r="H3166" s="151">
        <v>0.107</v>
      </c>
      <c r="I3166" s="152">
        <v>16.45</v>
      </c>
      <c r="J3166" s="152">
        <v>1.76</v>
      </c>
    </row>
    <row r="3167" spans="1:10" ht="45" customHeight="1">
      <c r="A3167" s="150" t="s">
        <v>1376</v>
      </c>
      <c r="B3167" s="150" t="s">
        <v>1922</v>
      </c>
      <c r="C3167" s="150" t="s">
        <v>177</v>
      </c>
      <c r="D3167" s="150" t="s">
        <v>1923</v>
      </c>
      <c r="E3167" s="274" t="s">
        <v>1375</v>
      </c>
      <c r="F3167" s="274"/>
      <c r="G3167" s="150" t="s">
        <v>180</v>
      </c>
      <c r="H3167" s="151">
        <v>0.107</v>
      </c>
      <c r="I3167" s="152">
        <v>19.88</v>
      </c>
      <c r="J3167" s="152">
        <v>2.12</v>
      </c>
    </row>
    <row r="3168" spans="1:10" ht="15" customHeight="1">
      <c r="A3168" s="153" t="s">
        <v>1379</v>
      </c>
      <c r="B3168" s="153" t="s">
        <v>2009</v>
      </c>
      <c r="C3168" s="153" t="s">
        <v>177</v>
      </c>
      <c r="D3168" s="153" t="s">
        <v>2010</v>
      </c>
      <c r="E3168" s="275" t="s">
        <v>1482</v>
      </c>
      <c r="F3168" s="275"/>
      <c r="G3168" s="153" t="s">
        <v>185</v>
      </c>
      <c r="H3168" s="154">
        <v>8.9999999999999993E-3</v>
      </c>
      <c r="I3168" s="155">
        <v>76.86</v>
      </c>
      <c r="J3168" s="155">
        <v>0.69</v>
      </c>
    </row>
    <row r="3169" spans="1:10" ht="15" customHeight="1">
      <c r="A3169" s="153" t="s">
        <v>1379</v>
      </c>
      <c r="B3169" s="153" t="s">
        <v>2054</v>
      </c>
      <c r="C3169" s="153" t="s">
        <v>177</v>
      </c>
      <c r="D3169" s="153" t="s">
        <v>2055</v>
      </c>
      <c r="E3169" s="275" t="s">
        <v>1482</v>
      </c>
      <c r="F3169" s="275"/>
      <c r="G3169" s="153" t="s">
        <v>185</v>
      </c>
      <c r="H3169" s="154">
        <v>1</v>
      </c>
      <c r="I3169" s="155">
        <v>5.43</v>
      </c>
      <c r="J3169" s="155">
        <v>5.43</v>
      </c>
    </row>
    <row r="3170" spans="1:10" ht="15" customHeight="1">
      <c r="A3170" s="153" t="s">
        <v>1379</v>
      </c>
      <c r="B3170" s="153" t="s">
        <v>1989</v>
      </c>
      <c r="C3170" s="153" t="s">
        <v>177</v>
      </c>
      <c r="D3170" s="153" t="s">
        <v>1990</v>
      </c>
      <c r="E3170" s="275" t="s">
        <v>1482</v>
      </c>
      <c r="F3170" s="275"/>
      <c r="G3170" s="153" t="s">
        <v>185</v>
      </c>
      <c r="H3170" s="154">
        <v>3.5999999999999997E-2</v>
      </c>
      <c r="I3170" s="155">
        <v>2.3199999999999998</v>
      </c>
      <c r="J3170" s="155">
        <v>0.08</v>
      </c>
    </row>
    <row r="3171" spans="1:10" ht="15" customHeight="1">
      <c r="A3171" s="153" t="s">
        <v>1379</v>
      </c>
      <c r="B3171" s="153" t="s">
        <v>2005</v>
      </c>
      <c r="C3171" s="153" t="s">
        <v>177</v>
      </c>
      <c r="D3171" s="153" t="s">
        <v>2006</v>
      </c>
      <c r="E3171" s="275" t="s">
        <v>1482</v>
      </c>
      <c r="F3171" s="275"/>
      <c r="G3171" s="153" t="s">
        <v>185</v>
      </c>
      <c r="H3171" s="154">
        <v>1.0999999999999999E-2</v>
      </c>
      <c r="I3171" s="155">
        <v>87.08</v>
      </c>
      <c r="J3171" s="155">
        <v>0.95</v>
      </c>
    </row>
    <row r="3172" spans="1:10">
      <c r="A3172" s="156"/>
      <c r="B3172" s="156"/>
      <c r="C3172" s="156"/>
      <c r="D3172" s="156"/>
      <c r="E3172" s="156" t="s">
        <v>1399</v>
      </c>
      <c r="F3172" s="157">
        <v>2.95</v>
      </c>
      <c r="G3172" s="156" t="s">
        <v>1400</v>
      </c>
      <c r="H3172" s="157">
        <v>0</v>
      </c>
      <c r="I3172" s="156" t="s">
        <v>1401</v>
      </c>
      <c r="J3172" s="157">
        <v>2.95</v>
      </c>
    </row>
    <row r="3173" spans="1:10" ht="30" customHeight="1">
      <c r="A3173" s="156"/>
      <c r="B3173" s="156"/>
      <c r="C3173" s="156"/>
      <c r="D3173" s="156"/>
      <c r="E3173" s="156" t="s">
        <v>1402</v>
      </c>
      <c r="F3173" s="157">
        <v>2.9</v>
      </c>
      <c r="G3173" s="156"/>
      <c r="H3173" s="276" t="s">
        <v>1403</v>
      </c>
      <c r="I3173" s="276"/>
      <c r="J3173" s="157">
        <v>13.93</v>
      </c>
    </row>
    <row r="3174" spans="1:10" ht="15.75">
      <c r="A3174" s="144"/>
      <c r="B3174" s="144"/>
      <c r="C3174" s="144"/>
      <c r="D3174" s="144"/>
      <c r="E3174" s="144"/>
      <c r="F3174" s="144"/>
      <c r="G3174" s="144" t="s">
        <v>1404</v>
      </c>
      <c r="H3174" s="158">
        <v>16</v>
      </c>
      <c r="I3174" s="144" t="s">
        <v>1405</v>
      </c>
      <c r="J3174" s="159">
        <v>222.88</v>
      </c>
    </row>
    <row r="3175" spans="1:10" ht="15.75">
      <c r="A3175" s="147"/>
      <c r="B3175" s="147"/>
      <c r="C3175" s="147"/>
      <c r="D3175" s="147"/>
      <c r="E3175" s="147"/>
      <c r="F3175" s="147"/>
      <c r="G3175" s="147"/>
      <c r="H3175" s="147"/>
      <c r="I3175" s="147"/>
      <c r="J3175" s="147"/>
    </row>
    <row r="3176" spans="1:10" ht="15.75" customHeight="1">
      <c r="A3176" s="144" t="s">
        <v>841</v>
      </c>
      <c r="B3176" s="144" t="s">
        <v>165</v>
      </c>
      <c r="C3176" s="144" t="s">
        <v>1367</v>
      </c>
      <c r="D3176" s="144" t="s">
        <v>1368</v>
      </c>
      <c r="E3176" s="271" t="s">
        <v>1369</v>
      </c>
      <c r="F3176" s="271"/>
      <c r="G3176" s="144" t="s">
        <v>1370</v>
      </c>
      <c r="H3176" s="144" t="s">
        <v>1371</v>
      </c>
      <c r="I3176" s="144" t="s">
        <v>1372</v>
      </c>
      <c r="J3176" s="144" t="s">
        <v>1373</v>
      </c>
    </row>
    <row r="3177" spans="1:10" ht="31.5" customHeight="1">
      <c r="A3177" s="147" t="s">
        <v>1374</v>
      </c>
      <c r="B3177" s="147" t="s">
        <v>601</v>
      </c>
      <c r="C3177" s="147" t="s">
        <v>177</v>
      </c>
      <c r="D3177" s="147" t="s">
        <v>603</v>
      </c>
      <c r="E3177" s="273" t="s">
        <v>1473</v>
      </c>
      <c r="F3177" s="273"/>
      <c r="G3177" s="147" t="s">
        <v>185</v>
      </c>
      <c r="H3177" s="148">
        <v>1</v>
      </c>
      <c r="I3177" s="149">
        <v>8.34</v>
      </c>
      <c r="J3177" s="149">
        <v>8.34</v>
      </c>
    </row>
    <row r="3178" spans="1:10" ht="45" customHeight="1">
      <c r="A3178" s="150" t="s">
        <v>1376</v>
      </c>
      <c r="B3178" s="150" t="s">
        <v>1987</v>
      </c>
      <c r="C3178" s="150" t="s">
        <v>177</v>
      </c>
      <c r="D3178" s="150" t="s">
        <v>1988</v>
      </c>
      <c r="E3178" s="274" t="s">
        <v>1375</v>
      </c>
      <c r="F3178" s="274"/>
      <c r="G3178" s="150" t="s">
        <v>180</v>
      </c>
      <c r="H3178" s="151">
        <v>0.107</v>
      </c>
      <c r="I3178" s="152">
        <v>16.45</v>
      </c>
      <c r="J3178" s="152">
        <v>1.76</v>
      </c>
    </row>
    <row r="3179" spans="1:10" ht="45" customHeight="1">
      <c r="A3179" s="150" t="s">
        <v>1376</v>
      </c>
      <c r="B3179" s="150" t="s">
        <v>1922</v>
      </c>
      <c r="C3179" s="150" t="s">
        <v>177</v>
      </c>
      <c r="D3179" s="150" t="s">
        <v>1923</v>
      </c>
      <c r="E3179" s="274" t="s">
        <v>1375</v>
      </c>
      <c r="F3179" s="274"/>
      <c r="G3179" s="150" t="s">
        <v>180</v>
      </c>
      <c r="H3179" s="151">
        <v>0.107</v>
      </c>
      <c r="I3179" s="152">
        <v>19.88</v>
      </c>
      <c r="J3179" s="152">
        <v>2.12</v>
      </c>
    </row>
    <row r="3180" spans="1:10" ht="15" customHeight="1">
      <c r="A3180" s="153" t="s">
        <v>1379</v>
      </c>
      <c r="B3180" s="153" t="s">
        <v>2009</v>
      </c>
      <c r="C3180" s="153" t="s">
        <v>177</v>
      </c>
      <c r="D3180" s="153" t="s">
        <v>2010</v>
      </c>
      <c r="E3180" s="275" t="s">
        <v>1482</v>
      </c>
      <c r="F3180" s="275"/>
      <c r="G3180" s="153" t="s">
        <v>185</v>
      </c>
      <c r="H3180" s="154">
        <v>8.9999999999999993E-3</v>
      </c>
      <c r="I3180" s="155">
        <v>76.86</v>
      </c>
      <c r="J3180" s="155">
        <v>0.69</v>
      </c>
    </row>
    <row r="3181" spans="1:10" ht="15" customHeight="1">
      <c r="A3181" s="153" t="s">
        <v>1379</v>
      </c>
      <c r="B3181" s="153" t="s">
        <v>2064</v>
      </c>
      <c r="C3181" s="153" t="s">
        <v>177</v>
      </c>
      <c r="D3181" s="153" t="s">
        <v>2065</v>
      </c>
      <c r="E3181" s="275" t="s">
        <v>1482</v>
      </c>
      <c r="F3181" s="275"/>
      <c r="G3181" s="153" t="s">
        <v>185</v>
      </c>
      <c r="H3181" s="154">
        <v>1</v>
      </c>
      <c r="I3181" s="155">
        <v>2.74</v>
      </c>
      <c r="J3181" s="155">
        <v>2.74</v>
      </c>
    </row>
    <row r="3182" spans="1:10" ht="15" customHeight="1">
      <c r="A3182" s="153" t="s">
        <v>1379</v>
      </c>
      <c r="B3182" s="153" t="s">
        <v>1989</v>
      </c>
      <c r="C3182" s="153" t="s">
        <v>177</v>
      </c>
      <c r="D3182" s="153" t="s">
        <v>1990</v>
      </c>
      <c r="E3182" s="275" t="s">
        <v>1482</v>
      </c>
      <c r="F3182" s="275"/>
      <c r="G3182" s="153" t="s">
        <v>185</v>
      </c>
      <c r="H3182" s="154">
        <v>3.5999999999999997E-2</v>
      </c>
      <c r="I3182" s="155">
        <v>2.3199999999999998</v>
      </c>
      <c r="J3182" s="155">
        <v>0.08</v>
      </c>
    </row>
    <row r="3183" spans="1:10" ht="15" customHeight="1">
      <c r="A3183" s="153" t="s">
        <v>1379</v>
      </c>
      <c r="B3183" s="153" t="s">
        <v>2005</v>
      </c>
      <c r="C3183" s="153" t="s">
        <v>177</v>
      </c>
      <c r="D3183" s="153" t="s">
        <v>2006</v>
      </c>
      <c r="E3183" s="275" t="s">
        <v>1482</v>
      </c>
      <c r="F3183" s="275"/>
      <c r="G3183" s="153" t="s">
        <v>185</v>
      </c>
      <c r="H3183" s="154">
        <v>1.0999999999999999E-2</v>
      </c>
      <c r="I3183" s="155">
        <v>87.08</v>
      </c>
      <c r="J3183" s="155">
        <v>0.95</v>
      </c>
    </row>
    <row r="3184" spans="1:10">
      <c r="A3184" s="156"/>
      <c r="B3184" s="156"/>
      <c r="C3184" s="156"/>
      <c r="D3184" s="156"/>
      <c r="E3184" s="156" t="s">
        <v>1399</v>
      </c>
      <c r="F3184" s="157">
        <v>2.95</v>
      </c>
      <c r="G3184" s="156" t="s">
        <v>1400</v>
      </c>
      <c r="H3184" s="157">
        <v>0</v>
      </c>
      <c r="I3184" s="156" t="s">
        <v>1401</v>
      </c>
      <c r="J3184" s="157">
        <v>2.95</v>
      </c>
    </row>
    <row r="3185" spans="1:10" ht="30" customHeight="1">
      <c r="A3185" s="156"/>
      <c r="B3185" s="156"/>
      <c r="C3185" s="156"/>
      <c r="D3185" s="156"/>
      <c r="E3185" s="156" t="s">
        <v>1402</v>
      </c>
      <c r="F3185" s="157">
        <v>2.19</v>
      </c>
      <c r="G3185" s="156"/>
      <c r="H3185" s="276" t="s">
        <v>1403</v>
      </c>
      <c r="I3185" s="276"/>
      <c r="J3185" s="157">
        <v>10.53</v>
      </c>
    </row>
    <row r="3186" spans="1:10" ht="15.75">
      <c r="A3186" s="144"/>
      <c r="B3186" s="144"/>
      <c r="C3186" s="144"/>
      <c r="D3186" s="144"/>
      <c r="E3186" s="144"/>
      <c r="F3186" s="144"/>
      <c r="G3186" s="144" t="s">
        <v>1404</v>
      </c>
      <c r="H3186" s="158">
        <v>61</v>
      </c>
      <c r="I3186" s="144" t="s">
        <v>1405</v>
      </c>
      <c r="J3186" s="159">
        <v>642.33000000000004</v>
      </c>
    </row>
    <row r="3187" spans="1:10" ht="15.75">
      <c r="A3187" s="147"/>
      <c r="B3187" s="147"/>
      <c r="C3187" s="147"/>
      <c r="D3187" s="147"/>
      <c r="E3187" s="147"/>
      <c r="F3187" s="147"/>
      <c r="G3187" s="147"/>
      <c r="H3187" s="147"/>
      <c r="I3187" s="147"/>
      <c r="J3187" s="147"/>
    </row>
    <row r="3188" spans="1:10" ht="15.75" customHeight="1">
      <c r="A3188" s="144" t="s">
        <v>843</v>
      </c>
      <c r="B3188" s="144" t="s">
        <v>165</v>
      </c>
      <c r="C3188" s="144" t="s">
        <v>1367</v>
      </c>
      <c r="D3188" s="144" t="s">
        <v>1368</v>
      </c>
      <c r="E3188" s="271" t="s">
        <v>1369</v>
      </c>
      <c r="F3188" s="271"/>
      <c r="G3188" s="144" t="s">
        <v>1370</v>
      </c>
      <c r="H3188" s="144" t="s">
        <v>1371</v>
      </c>
      <c r="I3188" s="144" t="s">
        <v>1372</v>
      </c>
      <c r="J3188" s="144" t="s">
        <v>1373</v>
      </c>
    </row>
    <row r="3189" spans="1:10" ht="31.5" customHeight="1">
      <c r="A3189" s="147" t="s">
        <v>1374</v>
      </c>
      <c r="B3189" s="147" t="s">
        <v>842</v>
      </c>
      <c r="C3189" s="147" t="s">
        <v>177</v>
      </c>
      <c r="D3189" s="147" t="s">
        <v>844</v>
      </c>
      <c r="E3189" s="273" t="s">
        <v>1473</v>
      </c>
      <c r="F3189" s="273"/>
      <c r="G3189" s="147" t="s">
        <v>185</v>
      </c>
      <c r="H3189" s="148">
        <v>1</v>
      </c>
      <c r="I3189" s="149">
        <v>11.34</v>
      </c>
      <c r="J3189" s="149">
        <v>11.34</v>
      </c>
    </row>
    <row r="3190" spans="1:10" ht="45" customHeight="1">
      <c r="A3190" s="150" t="s">
        <v>1376</v>
      </c>
      <c r="B3190" s="150" t="s">
        <v>1987</v>
      </c>
      <c r="C3190" s="150" t="s">
        <v>177</v>
      </c>
      <c r="D3190" s="150" t="s">
        <v>1988</v>
      </c>
      <c r="E3190" s="274" t="s">
        <v>1375</v>
      </c>
      <c r="F3190" s="274"/>
      <c r="G3190" s="150" t="s">
        <v>180</v>
      </c>
      <c r="H3190" s="151">
        <v>9.8000000000000004E-2</v>
      </c>
      <c r="I3190" s="152">
        <v>16.45</v>
      </c>
      <c r="J3190" s="152">
        <v>1.61</v>
      </c>
    </row>
    <row r="3191" spans="1:10" ht="45" customHeight="1">
      <c r="A3191" s="150" t="s">
        <v>1376</v>
      </c>
      <c r="B3191" s="150" t="s">
        <v>1922</v>
      </c>
      <c r="C3191" s="150" t="s">
        <v>177</v>
      </c>
      <c r="D3191" s="150" t="s">
        <v>1923</v>
      </c>
      <c r="E3191" s="274" t="s">
        <v>1375</v>
      </c>
      <c r="F3191" s="274"/>
      <c r="G3191" s="150" t="s">
        <v>180</v>
      </c>
      <c r="H3191" s="151">
        <v>9.8000000000000004E-2</v>
      </c>
      <c r="I3191" s="152">
        <v>19.88</v>
      </c>
      <c r="J3191" s="152">
        <v>1.94</v>
      </c>
    </row>
    <row r="3192" spans="1:10" ht="15" customHeight="1">
      <c r="A3192" s="153" t="s">
        <v>1379</v>
      </c>
      <c r="B3192" s="153" t="s">
        <v>2009</v>
      </c>
      <c r="C3192" s="153" t="s">
        <v>177</v>
      </c>
      <c r="D3192" s="153" t="s">
        <v>2010</v>
      </c>
      <c r="E3192" s="275" t="s">
        <v>1482</v>
      </c>
      <c r="F3192" s="275"/>
      <c r="G3192" s="153" t="s">
        <v>185</v>
      </c>
      <c r="H3192" s="154">
        <v>1.4E-2</v>
      </c>
      <c r="I3192" s="155">
        <v>76.86</v>
      </c>
      <c r="J3192" s="155">
        <v>1.07</v>
      </c>
    </row>
    <row r="3193" spans="1:10" ht="15" customHeight="1">
      <c r="A3193" s="153" t="s">
        <v>1379</v>
      </c>
      <c r="B3193" s="153" t="s">
        <v>1989</v>
      </c>
      <c r="C3193" s="153" t="s">
        <v>177</v>
      </c>
      <c r="D3193" s="153" t="s">
        <v>1990</v>
      </c>
      <c r="E3193" s="275" t="s">
        <v>1482</v>
      </c>
      <c r="F3193" s="275"/>
      <c r="G3193" s="153" t="s">
        <v>185</v>
      </c>
      <c r="H3193" s="154">
        <v>2.5000000000000001E-2</v>
      </c>
      <c r="I3193" s="155">
        <v>2.3199999999999998</v>
      </c>
      <c r="J3193" s="155">
        <v>0.05</v>
      </c>
    </row>
    <row r="3194" spans="1:10" ht="15" customHeight="1">
      <c r="A3194" s="153" t="s">
        <v>1379</v>
      </c>
      <c r="B3194" s="153" t="s">
        <v>2005</v>
      </c>
      <c r="C3194" s="153" t="s">
        <v>177</v>
      </c>
      <c r="D3194" s="153" t="s">
        <v>2006</v>
      </c>
      <c r="E3194" s="275" t="s">
        <v>1482</v>
      </c>
      <c r="F3194" s="275"/>
      <c r="G3194" s="153" t="s">
        <v>185</v>
      </c>
      <c r="H3194" s="154">
        <v>1.7000000000000001E-2</v>
      </c>
      <c r="I3194" s="155">
        <v>87.08</v>
      </c>
      <c r="J3194" s="155">
        <v>1.48</v>
      </c>
    </row>
    <row r="3195" spans="1:10" ht="15" customHeight="1">
      <c r="A3195" s="153" t="s">
        <v>1379</v>
      </c>
      <c r="B3195" s="153" t="s">
        <v>2110</v>
      </c>
      <c r="C3195" s="153" t="s">
        <v>177</v>
      </c>
      <c r="D3195" s="153" t="s">
        <v>2111</v>
      </c>
      <c r="E3195" s="275" t="s">
        <v>1482</v>
      </c>
      <c r="F3195" s="275"/>
      <c r="G3195" s="153" t="s">
        <v>185</v>
      </c>
      <c r="H3195" s="154">
        <v>1</v>
      </c>
      <c r="I3195" s="155">
        <v>5.19</v>
      </c>
      <c r="J3195" s="155">
        <v>5.19</v>
      </c>
    </row>
    <row r="3196" spans="1:10">
      <c r="A3196" s="156"/>
      <c r="B3196" s="156"/>
      <c r="C3196" s="156"/>
      <c r="D3196" s="156"/>
      <c r="E3196" s="156" t="s">
        <v>1399</v>
      </c>
      <c r="F3196" s="157">
        <v>2.7</v>
      </c>
      <c r="G3196" s="156" t="s">
        <v>1400</v>
      </c>
      <c r="H3196" s="157">
        <v>0</v>
      </c>
      <c r="I3196" s="156" t="s">
        <v>1401</v>
      </c>
      <c r="J3196" s="157">
        <v>2.7</v>
      </c>
    </row>
    <row r="3197" spans="1:10" ht="30" customHeight="1">
      <c r="A3197" s="156"/>
      <c r="B3197" s="156"/>
      <c r="C3197" s="156"/>
      <c r="D3197" s="156"/>
      <c r="E3197" s="156" t="s">
        <v>1402</v>
      </c>
      <c r="F3197" s="157">
        <v>2.99</v>
      </c>
      <c r="G3197" s="156"/>
      <c r="H3197" s="276" t="s">
        <v>1403</v>
      </c>
      <c r="I3197" s="276"/>
      <c r="J3197" s="157">
        <v>14.33</v>
      </c>
    </row>
    <row r="3198" spans="1:10" ht="15.75">
      <c r="A3198" s="144"/>
      <c r="B3198" s="144"/>
      <c r="C3198" s="144"/>
      <c r="D3198" s="144"/>
      <c r="E3198" s="144"/>
      <c r="F3198" s="144"/>
      <c r="G3198" s="144" t="s">
        <v>1404</v>
      </c>
      <c r="H3198" s="158">
        <v>31</v>
      </c>
      <c r="I3198" s="144" t="s">
        <v>1405</v>
      </c>
      <c r="J3198" s="159">
        <v>444.23</v>
      </c>
    </row>
    <row r="3199" spans="1:10" ht="15.75">
      <c r="A3199" s="147"/>
      <c r="B3199" s="147"/>
      <c r="C3199" s="147"/>
      <c r="D3199" s="147"/>
      <c r="E3199" s="147"/>
      <c r="F3199" s="147"/>
      <c r="G3199" s="147"/>
      <c r="H3199" s="147"/>
      <c r="I3199" s="147"/>
      <c r="J3199" s="147"/>
    </row>
    <row r="3200" spans="1:10" ht="15.75">
      <c r="A3200" s="145" t="s">
        <v>108</v>
      </c>
      <c r="B3200" s="145"/>
      <c r="C3200" s="145"/>
      <c r="D3200" s="145" t="s">
        <v>109</v>
      </c>
      <c r="E3200" s="145"/>
      <c r="F3200" s="272"/>
      <c r="G3200" s="272"/>
      <c r="H3200" s="145"/>
      <c r="I3200" s="145"/>
      <c r="J3200" s="146">
        <v>49632.14</v>
      </c>
    </row>
    <row r="3201" spans="1:10" ht="15.75" customHeight="1">
      <c r="A3201" s="144" t="s">
        <v>846</v>
      </c>
      <c r="B3201" s="144" t="s">
        <v>165</v>
      </c>
      <c r="C3201" s="144" t="s">
        <v>1367</v>
      </c>
      <c r="D3201" s="144" t="s">
        <v>1368</v>
      </c>
      <c r="E3201" s="271" t="s">
        <v>1369</v>
      </c>
      <c r="F3201" s="271"/>
      <c r="G3201" s="144" t="s">
        <v>1370</v>
      </c>
      <c r="H3201" s="144" t="s">
        <v>1371</v>
      </c>
      <c r="I3201" s="144" t="s">
        <v>1372</v>
      </c>
      <c r="J3201" s="144" t="s">
        <v>1373</v>
      </c>
    </row>
    <row r="3202" spans="1:10" ht="31.5">
      <c r="A3202" s="147" t="s">
        <v>1374</v>
      </c>
      <c r="B3202" s="147" t="s">
        <v>845</v>
      </c>
      <c r="C3202" s="147" t="s">
        <v>639</v>
      </c>
      <c r="D3202" s="147" t="s">
        <v>847</v>
      </c>
      <c r="E3202" s="273">
        <v>60</v>
      </c>
      <c r="F3202" s="273"/>
      <c r="G3202" s="147" t="s">
        <v>185</v>
      </c>
      <c r="H3202" s="148">
        <v>1</v>
      </c>
      <c r="I3202" s="149">
        <v>85.87</v>
      </c>
      <c r="J3202" s="149">
        <v>85.87</v>
      </c>
    </row>
    <row r="3203" spans="1:10" ht="45" customHeight="1">
      <c r="A3203" s="150" t="s">
        <v>1376</v>
      </c>
      <c r="B3203" s="150" t="s">
        <v>2270</v>
      </c>
      <c r="C3203" s="150" t="s">
        <v>177</v>
      </c>
      <c r="D3203" s="150" t="s">
        <v>2271</v>
      </c>
      <c r="E3203" s="274" t="s">
        <v>1375</v>
      </c>
      <c r="F3203" s="274"/>
      <c r="G3203" s="150" t="s">
        <v>180</v>
      </c>
      <c r="H3203" s="151">
        <v>1</v>
      </c>
      <c r="I3203" s="152">
        <v>17.23</v>
      </c>
      <c r="J3203" s="152">
        <v>17.23</v>
      </c>
    </row>
    <row r="3204" spans="1:10" ht="45" customHeight="1">
      <c r="A3204" s="150" t="s">
        <v>1376</v>
      </c>
      <c r="B3204" s="150" t="s">
        <v>2272</v>
      </c>
      <c r="C3204" s="150" t="s">
        <v>177</v>
      </c>
      <c r="D3204" s="150" t="s">
        <v>2273</v>
      </c>
      <c r="E3204" s="274" t="s">
        <v>1375</v>
      </c>
      <c r="F3204" s="274"/>
      <c r="G3204" s="150" t="s">
        <v>180</v>
      </c>
      <c r="H3204" s="151">
        <v>1</v>
      </c>
      <c r="I3204" s="152">
        <v>20.71</v>
      </c>
      <c r="J3204" s="152">
        <v>20.71</v>
      </c>
    </row>
    <row r="3205" spans="1:10" ht="15" customHeight="1">
      <c r="A3205" s="153" t="s">
        <v>1379</v>
      </c>
      <c r="B3205" s="153" t="s">
        <v>2274</v>
      </c>
      <c r="C3205" s="153" t="s">
        <v>639</v>
      </c>
      <c r="D3205" s="153" t="s">
        <v>2275</v>
      </c>
      <c r="E3205" s="275" t="s">
        <v>1482</v>
      </c>
      <c r="F3205" s="275"/>
      <c r="G3205" s="153" t="s">
        <v>222</v>
      </c>
      <c r="H3205" s="154">
        <v>0.1</v>
      </c>
      <c r="I3205" s="155">
        <v>0.93</v>
      </c>
      <c r="J3205" s="155">
        <v>0.09</v>
      </c>
    </row>
    <row r="3206" spans="1:10" ht="15" customHeight="1">
      <c r="A3206" s="153" t="s">
        <v>1379</v>
      </c>
      <c r="B3206" s="153" t="s">
        <v>2276</v>
      </c>
      <c r="C3206" s="153" t="s">
        <v>639</v>
      </c>
      <c r="D3206" s="153" t="s">
        <v>2277</v>
      </c>
      <c r="E3206" s="275" t="s">
        <v>1482</v>
      </c>
      <c r="F3206" s="275"/>
      <c r="G3206" s="153" t="s">
        <v>185</v>
      </c>
      <c r="H3206" s="154">
        <v>1</v>
      </c>
      <c r="I3206" s="155">
        <v>47.84</v>
      </c>
      <c r="J3206" s="155">
        <v>47.84</v>
      </c>
    </row>
    <row r="3207" spans="1:10">
      <c r="A3207" s="156"/>
      <c r="B3207" s="156"/>
      <c r="C3207" s="156"/>
      <c r="D3207" s="156"/>
      <c r="E3207" s="156" t="s">
        <v>1399</v>
      </c>
      <c r="F3207" s="157">
        <v>28.1</v>
      </c>
      <c r="G3207" s="156" t="s">
        <v>1400</v>
      </c>
      <c r="H3207" s="157">
        <v>0</v>
      </c>
      <c r="I3207" s="156" t="s">
        <v>1401</v>
      </c>
      <c r="J3207" s="157">
        <v>28.1</v>
      </c>
    </row>
    <row r="3208" spans="1:10" ht="30" customHeight="1">
      <c r="A3208" s="156"/>
      <c r="B3208" s="156"/>
      <c r="C3208" s="156"/>
      <c r="D3208" s="156"/>
      <c r="E3208" s="156" t="s">
        <v>1402</v>
      </c>
      <c r="F3208" s="157">
        <v>22.64</v>
      </c>
      <c r="G3208" s="156"/>
      <c r="H3208" s="276" t="s">
        <v>1403</v>
      </c>
      <c r="I3208" s="276"/>
      <c r="J3208" s="157">
        <v>108.51</v>
      </c>
    </row>
    <row r="3209" spans="1:10" ht="15.75">
      <c r="A3209" s="144"/>
      <c r="B3209" s="144"/>
      <c r="C3209" s="144"/>
      <c r="D3209" s="144"/>
      <c r="E3209" s="144"/>
      <c r="F3209" s="144"/>
      <c r="G3209" s="144" t="s">
        <v>1404</v>
      </c>
      <c r="H3209" s="158">
        <v>80</v>
      </c>
      <c r="I3209" s="144" t="s">
        <v>1405</v>
      </c>
      <c r="J3209" s="159">
        <v>8680.7999999999993</v>
      </c>
    </row>
    <row r="3210" spans="1:10" ht="15.75">
      <c r="A3210" s="147"/>
      <c r="B3210" s="147"/>
      <c r="C3210" s="147"/>
      <c r="D3210" s="147"/>
      <c r="E3210" s="147"/>
      <c r="F3210" s="147"/>
      <c r="G3210" s="147"/>
      <c r="H3210" s="147"/>
      <c r="I3210" s="147"/>
      <c r="J3210" s="147"/>
    </row>
    <row r="3211" spans="1:10" ht="15.75" customHeight="1">
      <c r="A3211" s="144" t="s">
        <v>849</v>
      </c>
      <c r="B3211" s="144" t="s">
        <v>165</v>
      </c>
      <c r="C3211" s="144" t="s">
        <v>1367</v>
      </c>
      <c r="D3211" s="144" t="s">
        <v>1368</v>
      </c>
      <c r="E3211" s="271" t="s">
        <v>1369</v>
      </c>
      <c r="F3211" s="271"/>
      <c r="G3211" s="144" t="s">
        <v>1370</v>
      </c>
      <c r="H3211" s="144" t="s">
        <v>1371</v>
      </c>
      <c r="I3211" s="144" t="s">
        <v>1372</v>
      </c>
      <c r="J3211" s="144" t="s">
        <v>1373</v>
      </c>
    </row>
    <row r="3212" spans="1:10" ht="31.5">
      <c r="A3212" s="147" t="s">
        <v>1374</v>
      </c>
      <c r="B3212" s="147" t="s">
        <v>848</v>
      </c>
      <c r="C3212" s="147" t="s">
        <v>639</v>
      </c>
      <c r="D3212" s="147" t="s">
        <v>850</v>
      </c>
      <c r="E3212" s="273">
        <v>60</v>
      </c>
      <c r="F3212" s="273"/>
      <c r="G3212" s="147" t="s">
        <v>185</v>
      </c>
      <c r="H3212" s="148">
        <v>1</v>
      </c>
      <c r="I3212" s="149">
        <v>66.819999999999993</v>
      </c>
      <c r="J3212" s="149">
        <v>66.819999999999993</v>
      </c>
    </row>
    <row r="3213" spans="1:10" ht="45" customHeight="1">
      <c r="A3213" s="150" t="s">
        <v>1376</v>
      </c>
      <c r="B3213" s="150" t="s">
        <v>2270</v>
      </c>
      <c r="C3213" s="150" t="s">
        <v>177</v>
      </c>
      <c r="D3213" s="150" t="s">
        <v>2271</v>
      </c>
      <c r="E3213" s="274" t="s">
        <v>1375</v>
      </c>
      <c r="F3213" s="274"/>
      <c r="G3213" s="150" t="s">
        <v>180</v>
      </c>
      <c r="H3213" s="151">
        <v>1</v>
      </c>
      <c r="I3213" s="152">
        <v>17.23</v>
      </c>
      <c r="J3213" s="152">
        <v>17.23</v>
      </c>
    </row>
    <row r="3214" spans="1:10" ht="45" customHeight="1">
      <c r="A3214" s="150" t="s">
        <v>1376</v>
      </c>
      <c r="B3214" s="150" t="s">
        <v>2272</v>
      </c>
      <c r="C3214" s="150" t="s">
        <v>177</v>
      </c>
      <c r="D3214" s="150" t="s">
        <v>2273</v>
      </c>
      <c r="E3214" s="274" t="s">
        <v>1375</v>
      </c>
      <c r="F3214" s="274"/>
      <c r="G3214" s="150" t="s">
        <v>180</v>
      </c>
      <c r="H3214" s="151">
        <v>1</v>
      </c>
      <c r="I3214" s="152">
        <v>20.71</v>
      </c>
      <c r="J3214" s="152">
        <v>20.71</v>
      </c>
    </row>
    <row r="3215" spans="1:10" ht="15" customHeight="1">
      <c r="A3215" s="153" t="s">
        <v>1379</v>
      </c>
      <c r="B3215" s="153" t="s">
        <v>2274</v>
      </c>
      <c r="C3215" s="153" t="s">
        <v>639</v>
      </c>
      <c r="D3215" s="153" t="s">
        <v>2275</v>
      </c>
      <c r="E3215" s="275" t="s">
        <v>1482</v>
      </c>
      <c r="F3215" s="275"/>
      <c r="G3215" s="153" t="s">
        <v>222</v>
      </c>
      <c r="H3215" s="154">
        <v>0.1</v>
      </c>
      <c r="I3215" s="155">
        <v>0.93</v>
      </c>
      <c r="J3215" s="155">
        <v>0.09</v>
      </c>
    </row>
    <row r="3216" spans="1:10" ht="15" customHeight="1">
      <c r="A3216" s="153" t="s">
        <v>1379</v>
      </c>
      <c r="B3216" s="153" t="s">
        <v>2278</v>
      </c>
      <c r="C3216" s="153" t="s">
        <v>639</v>
      </c>
      <c r="D3216" s="153" t="s">
        <v>850</v>
      </c>
      <c r="E3216" s="275" t="s">
        <v>1482</v>
      </c>
      <c r="F3216" s="275"/>
      <c r="G3216" s="153" t="s">
        <v>185</v>
      </c>
      <c r="H3216" s="154">
        <v>1</v>
      </c>
      <c r="I3216" s="155">
        <v>28.79</v>
      </c>
      <c r="J3216" s="155">
        <v>28.79</v>
      </c>
    </row>
    <row r="3217" spans="1:10">
      <c r="A3217" s="156"/>
      <c r="B3217" s="156"/>
      <c r="C3217" s="156"/>
      <c r="D3217" s="156"/>
      <c r="E3217" s="156" t="s">
        <v>1399</v>
      </c>
      <c r="F3217" s="157">
        <v>28.1</v>
      </c>
      <c r="G3217" s="156" t="s">
        <v>1400</v>
      </c>
      <c r="H3217" s="157">
        <v>0</v>
      </c>
      <c r="I3217" s="156" t="s">
        <v>1401</v>
      </c>
      <c r="J3217" s="157">
        <v>28.1</v>
      </c>
    </row>
    <row r="3218" spans="1:10" ht="30" customHeight="1">
      <c r="A3218" s="156"/>
      <c r="B3218" s="156"/>
      <c r="C3218" s="156"/>
      <c r="D3218" s="156"/>
      <c r="E3218" s="156" t="s">
        <v>1402</v>
      </c>
      <c r="F3218" s="157">
        <v>17.62</v>
      </c>
      <c r="G3218" s="156"/>
      <c r="H3218" s="276" t="s">
        <v>1403</v>
      </c>
      <c r="I3218" s="276"/>
      <c r="J3218" s="157">
        <v>84.44</v>
      </c>
    </row>
    <row r="3219" spans="1:10" ht="15.75">
      <c r="A3219" s="144"/>
      <c r="B3219" s="144"/>
      <c r="C3219" s="144"/>
      <c r="D3219" s="144"/>
      <c r="E3219" s="144"/>
      <c r="F3219" s="144"/>
      <c r="G3219" s="144" t="s">
        <v>1404</v>
      </c>
      <c r="H3219" s="158">
        <v>82</v>
      </c>
      <c r="I3219" s="144" t="s">
        <v>1405</v>
      </c>
      <c r="J3219" s="159">
        <v>6924.08</v>
      </c>
    </row>
    <row r="3220" spans="1:10" ht="15.75">
      <c r="A3220" s="147"/>
      <c r="B3220" s="147"/>
      <c r="C3220" s="147"/>
      <c r="D3220" s="147"/>
      <c r="E3220" s="147"/>
      <c r="F3220" s="147"/>
      <c r="G3220" s="147"/>
      <c r="H3220" s="147"/>
      <c r="I3220" s="147"/>
      <c r="J3220" s="147"/>
    </row>
    <row r="3221" spans="1:10" ht="15.75" customHeight="1">
      <c r="A3221" s="144" t="s">
        <v>852</v>
      </c>
      <c r="B3221" s="144" t="s">
        <v>165</v>
      </c>
      <c r="C3221" s="144" t="s">
        <v>1367</v>
      </c>
      <c r="D3221" s="144" t="s">
        <v>1368</v>
      </c>
      <c r="E3221" s="271" t="s">
        <v>1369</v>
      </c>
      <c r="F3221" s="271"/>
      <c r="G3221" s="144" t="s">
        <v>1370</v>
      </c>
      <c r="H3221" s="144" t="s">
        <v>1371</v>
      </c>
      <c r="I3221" s="144" t="s">
        <v>1372</v>
      </c>
      <c r="J3221" s="144" t="s">
        <v>1373</v>
      </c>
    </row>
    <row r="3222" spans="1:10" ht="47.25" customHeight="1">
      <c r="A3222" s="147" t="s">
        <v>1374</v>
      </c>
      <c r="B3222" s="147" t="s">
        <v>851</v>
      </c>
      <c r="C3222" s="147" t="s">
        <v>470</v>
      </c>
      <c r="D3222" s="147" t="s">
        <v>853</v>
      </c>
      <c r="E3222" s="273" t="s">
        <v>2279</v>
      </c>
      <c r="F3222" s="273"/>
      <c r="G3222" s="147" t="s">
        <v>563</v>
      </c>
      <c r="H3222" s="148">
        <v>1</v>
      </c>
      <c r="I3222" s="149">
        <v>299.24</v>
      </c>
      <c r="J3222" s="149">
        <v>299.24</v>
      </c>
    </row>
    <row r="3223" spans="1:10" ht="45" customHeight="1">
      <c r="A3223" s="150" t="s">
        <v>1376</v>
      </c>
      <c r="B3223" s="150" t="s">
        <v>2280</v>
      </c>
      <c r="C3223" s="150" t="s">
        <v>470</v>
      </c>
      <c r="D3223" s="150" t="s">
        <v>2281</v>
      </c>
      <c r="E3223" s="274" t="s">
        <v>1892</v>
      </c>
      <c r="F3223" s="274"/>
      <c r="G3223" s="150" t="s">
        <v>1893</v>
      </c>
      <c r="H3223" s="151">
        <v>1</v>
      </c>
      <c r="I3223" s="152">
        <v>3.56</v>
      </c>
      <c r="J3223" s="152">
        <v>3.56</v>
      </c>
    </row>
    <row r="3224" spans="1:10" ht="45" customHeight="1">
      <c r="A3224" s="150" t="s">
        <v>1376</v>
      </c>
      <c r="B3224" s="150" t="s">
        <v>1890</v>
      </c>
      <c r="C3224" s="150" t="s">
        <v>470</v>
      </c>
      <c r="D3224" s="150" t="s">
        <v>1891</v>
      </c>
      <c r="E3224" s="274" t="s">
        <v>1892</v>
      </c>
      <c r="F3224" s="274"/>
      <c r="G3224" s="150" t="s">
        <v>1893</v>
      </c>
      <c r="H3224" s="151">
        <v>1</v>
      </c>
      <c r="I3224" s="152">
        <v>3.69</v>
      </c>
      <c r="J3224" s="152">
        <v>3.69</v>
      </c>
    </row>
    <row r="3225" spans="1:10" ht="15" customHeight="1">
      <c r="A3225" s="153" t="s">
        <v>1379</v>
      </c>
      <c r="B3225" s="153" t="s">
        <v>2282</v>
      </c>
      <c r="C3225" s="153" t="s">
        <v>470</v>
      </c>
      <c r="D3225" s="153" t="s">
        <v>2283</v>
      </c>
      <c r="E3225" s="275" t="s">
        <v>1482</v>
      </c>
      <c r="F3225" s="275"/>
      <c r="G3225" s="153" t="s">
        <v>563</v>
      </c>
      <c r="H3225" s="154">
        <v>1</v>
      </c>
      <c r="I3225" s="155">
        <v>233.01</v>
      </c>
      <c r="J3225" s="155">
        <v>233.01</v>
      </c>
    </row>
    <row r="3226" spans="1:10" ht="45" customHeight="1">
      <c r="A3226" s="153" t="s">
        <v>1379</v>
      </c>
      <c r="B3226" s="153" t="s">
        <v>2284</v>
      </c>
      <c r="C3226" s="153" t="s">
        <v>470</v>
      </c>
      <c r="D3226" s="153" t="s">
        <v>2285</v>
      </c>
      <c r="E3226" s="275" t="s">
        <v>1482</v>
      </c>
      <c r="F3226" s="275"/>
      <c r="G3226" s="153" t="s">
        <v>563</v>
      </c>
      <c r="H3226" s="154">
        <v>2</v>
      </c>
      <c r="I3226" s="155">
        <v>16.3</v>
      </c>
      <c r="J3226" s="155">
        <v>32.6</v>
      </c>
    </row>
    <row r="3227" spans="1:10" ht="15" customHeight="1">
      <c r="A3227" s="153" t="s">
        <v>1379</v>
      </c>
      <c r="B3227" s="153" t="s">
        <v>2286</v>
      </c>
      <c r="C3227" s="153" t="s">
        <v>177</v>
      </c>
      <c r="D3227" s="153" t="s">
        <v>2287</v>
      </c>
      <c r="E3227" s="275" t="s">
        <v>1398</v>
      </c>
      <c r="F3227" s="275"/>
      <c r="G3227" s="153" t="s">
        <v>180</v>
      </c>
      <c r="H3227" s="154">
        <v>1</v>
      </c>
      <c r="I3227" s="155">
        <v>15.33</v>
      </c>
      <c r="J3227" s="155">
        <v>15.33</v>
      </c>
    </row>
    <row r="3228" spans="1:10" ht="15" customHeight="1">
      <c r="A3228" s="153" t="s">
        <v>1379</v>
      </c>
      <c r="B3228" s="153" t="s">
        <v>1900</v>
      </c>
      <c r="C3228" s="153" t="s">
        <v>177</v>
      </c>
      <c r="D3228" s="153" t="s">
        <v>1901</v>
      </c>
      <c r="E3228" s="275" t="s">
        <v>1398</v>
      </c>
      <c r="F3228" s="275"/>
      <c r="G3228" s="153" t="s">
        <v>180</v>
      </c>
      <c r="H3228" s="154">
        <v>1</v>
      </c>
      <c r="I3228" s="155">
        <v>11.05</v>
      </c>
      <c r="J3228" s="155">
        <v>11.05</v>
      </c>
    </row>
    <row r="3229" spans="1:10">
      <c r="A3229" s="156"/>
      <c r="B3229" s="156"/>
      <c r="C3229" s="156"/>
      <c r="D3229" s="156"/>
      <c r="E3229" s="156" t="s">
        <v>1399</v>
      </c>
      <c r="F3229" s="157">
        <v>26.38</v>
      </c>
      <c r="G3229" s="156" t="s">
        <v>1400</v>
      </c>
      <c r="H3229" s="157">
        <v>0</v>
      </c>
      <c r="I3229" s="156" t="s">
        <v>1401</v>
      </c>
      <c r="J3229" s="157">
        <v>26.38</v>
      </c>
    </row>
    <row r="3230" spans="1:10" ht="30" customHeight="1">
      <c r="A3230" s="156"/>
      <c r="B3230" s="156"/>
      <c r="C3230" s="156"/>
      <c r="D3230" s="156"/>
      <c r="E3230" s="156" t="s">
        <v>1402</v>
      </c>
      <c r="F3230" s="157">
        <v>78.900000000000006</v>
      </c>
      <c r="G3230" s="156"/>
      <c r="H3230" s="276" t="s">
        <v>1403</v>
      </c>
      <c r="I3230" s="276"/>
      <c r="J3230" s="157">
        <v>378.14</v>
      </c>
    </row>
    <row r="3231" spans="1:10" ht="15.75">
      <c r="A3231" s="144"/>
      <c r="B3231" s="144"/>
      <c r="C3231" s="144"/>
      <c r="D3231" s="144"/>
      <c r="E3231" s="144"/>
      <c r="F3231" s="144"/>
      <c r="G3231" s="144" t="s">
        <v>1404</v>
      </c>
      <c r="H3231" s="158">
        <v>17</v>
      </c>
      <c r="I3231" s="144" t="s">
        <v>1405</v>
      </c>
      <c r="J3231" s="159">
        <v>6428.38</v>
      </c>
    </row>
    <row r="3232" spans="1:10" ht="15.75">
      <c r="A3232" s="147"/>
      <c r="B3232" s="147"/>
      <c r="C3232" s="147"/>
      <c r="D3232" s="147"/>
      <c r="E3232" s="147"/>
      <c r="F3232" s="147"/>
      <c r="G3232" s="147"/>
      <c r="H3232" s="147"/>
      <c r="I3232" s="147"/>
      <c r="J3232" s="147"/>
    </row>
    <row r="3233" spans="1:10" ht="15.75" customHeight="1">
      <c r="A3233" s="144" t="s">
        <v>856</v>
      </c>
      <c r="B3233" s="144" t="s">
        <v>165</v>
      </c>
      <c r="C3233" s="144" t="s">
        <v>1367</v>
      </c>
      <c r="D3233" s="144" t="s">
        <v>1368</v>
      </c>
      <c r="E3233" s="271" t="s">
        <v>1369</v>
      </c>
      <c r="F3233" s="271"/>
      <c r="G3233" s="144" t="s">
        <v>1370</v>
      </c>
      <c r="H3233" s="144" t="s">
        <v>1371</v>
      </c>
      <c r="I3233" s="144" t="s">
        <v>1372</v>
      </c>
      <c r="J3233" s="144" t="s">
        <v>1373</v>
      </c>
    </row>
    <row r="3234" spans="1:10" ht="47.25">
      <c r="A3234" s="147" t="s">
        <v>1374</v>
      </c>
      <c r="B3234" s="147" t="s">
        <v>854</v>
      </c>
      <c r="C3234" s="147" t="s">
        <v>855</v>
      </c>
      <c r="D3234" s="147" t="s">
        <v>857</v>
      </c>
      <c r="E3234" s="273">
        <v>12</v>
      </c>
      <c r="F3234" s="273"/>
      <c r="G3234" s="147" t="s">
        <v>185</v>
      </c>
      <c r="H3234" s="148">
        <v>1</v>
      </c>
      <c r="I3234" s="149">
        <v>435.73</v>
      </c>
      <c r="J3234" s="149">
        <v>435.73</v>
      </c>
    </row>
    <row r="3235" spans="1:10" ht="45" customHeight="1">
      <c r="A3235" s="150" t="s">
        <v>1376</v>
      </c>
      <c r="B3235" s="150" t="s">
        <v>2270</v>
      </c>
      <c r="C3235" s="150" t="s">
        <v>177</v>
      </c>
      <c r="D3235" s="150" t="s">
        <v>2271</v>
      </c>
      <c r="E3235" s="274" t="s">
        <v>1375</v>
      </c>
      <c r="F3235" s="274"/>
      <c r="G3235" s="150" t="s">
        <v>180</v>
      </c>
      <c r="H3235" s="151">
        <v>2</v>
      </c>
      <c r="I3235" s="152">
        <v>17.23</v>
      </c>
      <c r="J3235" s="152">
        <v>34.46</v>
      </c>
    </row>
    <row r="3236" spans="1:10" ht="45" customHeight="1">
      <c r="A3236" s="150" t="s">
        <v>1376</v>
      </c>
      <c r="B3236" s="150" t="s">
        <v>2272</v>
      </c>
      <c r="C3236" s="150" t="s">
        <v>177</v>
      </c>
      <c r="D3236" s="150" t="s">
        <v>2273</v>
      </c>
      <c r="E3236" s="274" t="s">
        <v>1375</v>
      </c>
      <c r="F3236" s="274"/>
      <c r="G3236" s="150" t="s">
        <v>180</v>
      </c>
      <c r="H3236" s="151">
        <v>2</v>
      </c>
      <c r="I3236" s="152">
        <v>20.71</v>
      </c>
      <c r="J3236" s="152">
        <v>41.42</v>
      </c>
    </row>
    <row r="3237" spans="1:10" ht="30" customHeight="1">
      <c r="A3237" s="153" t="s">
        <v>1379</v>
      </c>
      <c r="B3237" s="153" t="s">
        <v>2288</v>
      </c>
      <c r="C3237" s="153" t="s">
        <v>855</v>
      </c>
      <c r="D3237" s="153" t="s">
        <v>2289</v>
      </c>
      <c r="E3237" s="275" t="s">
        <v>1482</v>
      </c>
      <c r="F3237" s="275"/>
      <c r="G3237" s="153" t="s">
        <v>185</v>
      </c>
      <c r="H3237" s="154">
        <v>1</v>
      </c>
      <c r="I3237" s="155">
        <v>359.85</v>
      </c>
      <c r="J3237" s="155">
        <v>359.85</v>
      </c>
    </row>
    <row r="3238" spans="1:10">
      <c r="A3238" s="156"/>
      <c r="B3238" s="156"/>
      <c r="C3238" s="156"/>
      <c r="D3238" s="156"/>
      <c r="E3238" s="156" t="s">
        <v>1399</v>
      </c>
      <c r="F3238" s="157">
        <v>56.2</v>
      </c>
      <c r="G3238" s="156" t="s">
        <v>1400</v>
      </c>
      <c r="H3238" s="157">
        <v>0</v>
      </c>
      <c r="I3238" s="156" t="s">
        <v>1401</v>
      </c>
      <c r="J3238" s="157">
        <v>56.2</v>
      </c>
    </row>
    <row r="3239" spans="1:10" ht="30" customHeight="1">
      <c r="A3239" s="156"/>
      <c r="B3239" s="156"/>
      <c r="C3239" s="156"/>
      <c r="D3239" s="156"/>
      <c r="E3239" s="156" t="s">
        <v>1402</v>
      </c>
      <c r="F3239" s="157">
        <v>114.9</v>
      </c>
      <c r="G3239" s="156"/>
      <c r="H3239" s="276" t="s">
        <v>1403</v>
      </c>
      <c r="I3239" s="276"/>
      <c r="J3239" s="157">
        <v>550.63</v>
      </c>
    </row>
    <row r="3240" spans="1:10" ht="15.75">
      <c r="A3240" s="144"/>
      <c r="B3240" s="144"/>
      <c r="C3240" s="144"/>
      <c r="D3240" s="144"/>
      <c r="E3240" s="144"/>
      <c r="F3240" s="144"/>
      <c r="G3240" s="144" t="s">
        <v>1404</v>
      </c>
      <c r="H3240" s="158">
        <v>16</v>
      </c>
      <c r="I3240" s="144" t="s">
        <v>1405</v>
      </c>
      <c r="J3240" s="159">
        <v>8810.08</v>
      </c>
    </row>
    <row r="3241" spans="1:10" ht="15.75">
      <c r="A3241" s="147"/>
      <c r="B3241" s="147"/>
      <c r="C3241" s="147"/>
      <c r="D3241" s="147"/>
      <c r="E3241" s="147"/>
      <c r="F3241" s="147"/>
      <c r="G3241" s="147"/>
      <c r="H3241" s="147"/>
      <c r="I3241" s="147"/>
      <c r="J3241" s="147"/>
    </row>
    <row r="3242" spans="1:10" ht="15.75" customHeight="1">
      <c r="A3242" s="144" t="s">
        <v>859</v>
      </c>
      <c r="B3242" s="144" t="s">
        <v>165</v>
      </c>
      <c r="C3242" s="144" t="s">
        <v>1367</v>
      </c>
      <c r="D3242" s="144" t="s">
        <v>1368</v>
      </c>
      <c r="E3242" s="271" t="s">
        <v>1369</v>
      </c>
      <c r="F3242" s="271"/>
      <c r="G3242" s="144" t="s">
        <v>1370</v>
      </c>
      <c r="H3242" s="144" t="s">
        <v>1371</v>
      </c>
      <c r="I3242" s="144" t="s">
        <v>1372</v>
      </c>
      <c r="J3242" s="144" t="s">
        <v>1373</v>
      </c>
    </row>
    <row r="3243" spans="1:10" ht="31.5">
      <c r="A3243" s="147" t="s">
        <v>1374</v>
      </c>
      <c r="B3243" s="147" t="s">
        <v>858</v>
      </c>
      <c r="C3243" s="147" t="s">
        <v>639</v>
      </c>
      <c r="D3243" s="147" t="s">
        <v>860</v>
      </c>
      <c r="E3243" s="273">
        <v>60</v>
      </c>
      <c r="F3243" s="273"/>
      <c r="G3243" s="147" t="s">
        <v>185</v>
      </c>
      <c r="H3243" s="148">
        <v>1</v>
      </c>
      <c r="I3243" s="149">
        <v>60.93</v>
      </c>
      <c r="J3243" s="149">
        <v>60.93</v>
      </c>
    </row>
    <row r="3244" spans="1:10" ht="45" customHeight="1">
      <c r="A3244" s="150" t="s">
        <v>1376</v>
      </c>
      <c r="B3244" s="150" t="s">
        <v>2270</v>
      </c>
      <c r="C3244" s="150" t="s">
        <v>177</v>
      </c>
      <c r="D3244" s="150" t="s">
        <v>2271</v>
      </c>
      <c r="E3244" s="274" t="s">
        <v>1375</v>
      </c>
      <c r="F3244" s="274"/>
      <c r="G3244" s="150" t="s">
        <v>180</v>
      </c>
      <c r="H3244" s="151">
        <v>1</v>
      </c>
      <c r="I3244" s="152">
        <v>17.23</v>
      </c>
      <c r="J3244" s="152">
        <v>17.23</v>
      </c>
    </row>
    <row r="3245" spans="1:10" ht="45" customHeight="1">
      <c r="A3245" s="150" t="s">
        <v>1376</v>
      </c>
      <c r="B3245" s="150" t="s">
        <v>2272</v>
      </c>
      <c r="C3245" s="150" t="s">
        <v>177</v>
      </c>
      <c r="D3245" s="150" t="s">
        <v>2273</v>
      </c>
      <c r="E3245" s="274" t="s">
        <v>1375</v>
      </c>
      <c r="F3245" s="274"/>
      <c r="G3245" s="150" t="s">
        <v>180</v>
      </c>
      <c r="H3245" s="151">
        <v>1</v>
      </c>
      <c r="I3245" s="152">
        <v>20.71</v>
      </c>
      <c r="J3245" s="152">
        <v>20.71</v>
      </c>
    </row>
    <row r="3246" spans="1:10" ht="15" customHeight="1">
      <c r="A3246" s="153" t="s">
        <v>1379</v>
      </c>
      <c r="B3246" s="153" t="s">
        <v>2274</v>
      </c>
      <c r="C3246" s="153" t="s">
        <v>639</v>
      </c>
      <c r="D3246" s="153" t="s">
        <v>2275</v>
      </c>
      <c r="E3246" s="275" t="s">
        <v>1482</v>
      </c>
      <c r="F3246" s="275"/>
      <c r="G3246" s="153" t="s">
        <v>222</v>
      </c>
      <c r="H3246" s="154">
        <v>0.1</v>
      </c>
      <c r="I3246" s="155">
        <v>0.93</v>
      </c>
      <c r="J3246" s="155">
        <v>0.09</v>
      </c>
    </row>
    <row r="3247" spans="1:10" ht="30" customHeight="1">
      <c r="A3247" s="153" t="s">
        <v>1379</v>
      </c>
      <c r="B3247" s="153" t="s">
        <v>2290</v>
      </c>
      <c r="C3247" s="153" t="s">
        <v>639</v>
      </c>
      <c r="D3247" s="153" t="s">
        <v>2291</v>
      </c>
      <c r="E3247" s="275" t="s">
        <v>1482</v>
      </c>
      <c r="F3247" s="275"/>
      <c r="G3247" s="153" t="s">
        <v>185</v>
      </c>
      <c r="H3247" s="154">
        <v>1</v>
      </c>
      <c r="I3247" s="155">
        <v>22.9</v>
      </c>
      <c r="J3247" s="155">
        <v>22.9</v>
      </c>
    </row>
    <row r="3248" spans="1:10">
      <c r="A3248" s="156"/>
      <c r="B3248" s="156"/>
      <c r="C3248" s="156"/>
      <c r="D3248" s="156"/>
      <c r="E3248" s="156" t="s">
        <v>1399</v>
      </c>
      <c r="F3248" s="157">
        <v>28.1</v>
      </c>
      <c r="G3248" s="156" t="s">
        <v>1400</v>
      </c>
      <c r="H3248" s="157">
        <v>0</v>
      </c>
      <c r="I3248" s="156" t="s">
        <v>1401</v>
      </c>
      <c r="J3248" s="157">
        <v>28.1</v>
      </c>
    </row>
    <row r="3249" spans="1:10" ht="30" customHeight="1">
      <c r="A3249" s="156"/>
      <c r="B3249" s="156"/>
      <c r="C3249" s="156"/>
      <c r="D3249" s="156"/>
      <c r="E3249" s="156" t="s">
        <v>1402</v>
      </c>
      <c r="F3249" s="157">
        <v>16.059999999999999</v>
      </c>
      <c r="G3249" s="156"/>
      <c r="H3249" s="276" t="s">
        <v>1403</v>
      </c>
      <c r="I3249" s="276"/>
      <c r="J3249" s="157">
        <v>76.989999999999995</v>
      </c>
    </row>
    <row r="3250" spans="1:10" ht="15.75">
      <c r="A3250" s="144"/>
      <c r="B3250" s="144"/>
      <c r="C3250" s="144"/>
      <c r="D3250" s="144"/>
      <c r="E3250" s="144"/>
      <c r="F3250" s="144"/>
      <c r="G3250" s="144" t="s">
        <v>1404</v>
      </c>
      <c r="H3250" s="158">
        <v>8</v>
      </c>
      <c r="I3250" s="144" t="s">
        <v>1405</v>
      </c>
      <c r="J3250" s="159">
        <v>615.91999999999996</v>
      </c>
    </row>
    <row r="3251" spans="1:10" ht="15.75">
      <c r="A3251" s="147"/>
      <c r="B3251" s="147"/>
      <c r="C3251" s="147"/>
      <c r="D3251" s="147"/>
      <c r="E3251" s="147"/>
      <c r="F3251" s="147"/>
      <c r="G3251" s="147"/>
      <c r="H3251" s="147"/>
      <c r="I3251" s="147"/>
      <c r="J3251" s="147"/>
    </row>
    <row r="3252" spans="1:10" ht="15.75" customHeight="1">
      <c r="A3252" s="144" t="s">
        <v>862</v>
      </c>
      <c r="B3252" s="144" t="s">
        <v>165</v>
      </c>
      <c r="C3252" s="144" t="s">
        <v>1367</v>
      </c>
      <c r="D3252" s="144" t="s">
        <v>1368</v>
      </c>
      <c r="E3252" s="271" t="s">
        <v>1369</v>
      </c>
      <c r="F3252" s="271"/>
      <c r="G3252" s="144" t="s">
        <v>1370</v>
      </c>
      <c r="H3252" s="144" t="s">
        <v>1371</v>
      </c>
      <c r="I3252" s="144" t="s">
        <v>1372</v>
      </c>
      <c r="J3252" s="144" t="s">
        <v>1373</v>
      </c>
    </row>
    <row r="3253" spans="1:10" ht="31.5">
      <c r="A3253" s="147" t="s">
        <v>1374</v>
      </c>
      <c r="B3253" s="147" t="s">
        <v>861</v>
      </c>
      <c r="C3253" s="147" t="s">
        <v>639</v>
      </c>
      <c r="D3253" s="147" t="s">
        <v>863</v>
      </c>
      <c r="E3253" s="273">
        <v>60</v>
      </c>
      <c r="F3253" s="273"/>
      <c r="G3253" s="147" t="s">
        <v>185</v>
      </c>
      <c r="H3253" s="148">
        <v>1</v>
      </c>
      <c r="I3253" s="149">
        <v>326.83999999999997</v>
      </c>
      <c r="J3253" s="149">
        <v>326.83999999999997</v>
      </c>
    </row>
    <row r="3254" spans="1:10" ht="45" customHeight="1">
      <c r="A3254" s="150" t="s">
        <v>1376</v>
      </c>
      <c r="B3254" s="150" t="s">
        <v>2270</v>
      </c>
      <c r="C3254" s="150" t="s">
        <v>177</v>
      </c>
      <c r="D3254" s="150" t="s">
        <v>2271</v>
      </c>
      <c r="E3254" s="274" t="s">
        <v>1375</v>
      </c>
      <c r="F3254" s="274"/>
      <c r="G3254" s="150" t="s">
        <v>180</v>
      </c>
      <c r="H3254" s="151">
        <v>1.2</v>
      </c>
      <c r="I3254" s="152">
        <v>17.23</v>
      </c>
      <c r="J3254" s="152">
        <v>20.67</v>
      </c>
    </row>
    <row r="3255" spans="1:10" ht="45" customHeight="1">
      <c r="A3255" s="150" t="s">
        <v>1376</v>
      </c>
      <c r="B3255" s="150" t="s">
        <v>2272</v>
      </c>
      <c r="C3255" s="150" t="s">
        <v>177</v>
      </c>
      <c r="D3255" s="150" t="s">
        <v>2273</v>
      </c>
      <c r="E3255" s="274" t="s">
        <v>1375</v>
      </c>
      <c r="F3255" s="274"/>
      <c r="G3255" s="150" t="s">
        <v>180</v>
      </c>
      <c r="H3255" s="151">
        <v>1.2</v>
      </c>
      <c r="I3255" s="152">
        <v>20.71</v>
      </c>
      <c r="J3255" s="152">
        <v>24.85</v>
      </c>
    </row>
    <row r="3256" spans="1:10" ht="15" customHeight="1">
      <c r="A3256" s="153" t="s">
        <v>1379</v>
      </c>
      <c r="B3256" s="153" t="s">
        <v>2274</v>
      </c>
      <c r="C3256" s="153" t="s">
        <v>639</v>
      </c>
      <c r="D3256" s="153" t="s">
        <v>2275</v>
      </c>
      <c r="E3256" s="275" t="s">
        <v>1482</v>
      </c>
      <c r="F3256" s="275"/>
      <c r="G3256" s="153" t="s">
        <v>222</v>
      </c>
      <c r="H3256" s="154">
        <v>0.1</v>
      </c>
      <c r="I3256" s="155">
        <v>0.93</v>
      </c>
      <c r="J3256" s="155">
        <v>0.09</v>
      </c>
    </row>
    <row r="3257" spans="1:10" ht="15" customHeight="1">
      <c r="A3257" s="153" t="s">
        <v>1379</v>
      </c>
      <c r="B3257" s="153" t="s">
        <v>2292</v>
      </c>
      <c r="C3257" s="153" t="s">
        <v>639</v>
      </c>
      <c r="D3257" s="153" t="s">
        <v>2293</v>
      </c>
      <c r="E3257" s="275" t="s">
        <v>1482</v>
      </c>
      <c r="F3257" s="275"/>
      <c r="G3257" s="153" t="s">
        <v>185</v>
      </c>
      <c r="H3257" s="154">
        <v>1</v>
      </c>
      <c r="I3257" s="155">
        <v>281.23</v>
      </c>
      <c r="J3257" s="155">
        <v>281.23</v>
      </c>
    </row>
    <row r="3258" spans="1:10">
      <c r="A3258" s="156"/>
      <c r="B3258" s="156"/>
      <c r="C3258" s="156"/>
      <c r="D3258" s="156"/>
      <c r="E3258" s="156" t="s">
        <v>1399</v>
      </c>
      <c r="F3258" s="157">
        <v>33.71</v>
      </c>
      <c r="G3258" s="156" t="s">
        <v>1400</v>
      </c>
      <c r="H3258" s="157">
        <v>0</v>
      </c>
      <c r="I3258" s="156" t="s">
        <v>1401</v>
      </c>
      <c r="J3258" s="157">
        <v>33.71</v>
      </c>
    </row>
    <row r="3259" spans="1:10" ht="30" customHeight="1">
      <c r="A3259" s="156"/>
      <c r="B3259" s="156"/>
      <c r="C3259" s="156"/>
      <c r="D3259" s="156"/>
      <c r="E3259" s="156" t="s">
        <v>1402</v>
      </c>
      <c r="F3259" s="157">
        <v>86.18</v>
      </c>
      <c r="G3259" s="156"/>
      <c r="H3259" s="276" t="s">
        <v>1403</v>
      </c>
      <c r="I3259" s="276"/>
      <c r="J3259" s="157">
        <v>413.02</v>
      </c>
    </row>
    <row r="3260" spans="1:10" ht="15.75">
      <c r="A3260" s="144"/>
      <c r="B3260" s="144"/>
      <c r="C3260" s="144"/>
      <c r="D3260" s="144"/>
      <c r="E3260" s="144"/>
      <c r="F3260" s="144"/>
      <c r="G3260" s="144" t="s">
        <v>1404</v>
      </c>
      <c r="H3260" s="158">
        <v>44</v>
      </c>
      <c r="I3260" s="144" t="s">
        <v>1405</v>
      </c>
      <c r="J3260" s="159">
        <v>18172.88</v>
      </c>
    </row>
    <row r="3261" spans="1:10" ht="15.75">
      <c r="A3261" s="147"/>
      <c r="B3261" s="147"/>
      <c r="C3261" s="147"/>
      <c r="D3261" s="147"/>
      <c r="E3261" s="147"/>
      <c r="F3261" s="147"/>
      <c r="G3261" s="147"/>
      <c r="H3261" s="147"/>
      <c r="I3261" s="147"/>
      <c r="J3261" s="147"/>
    </row>
    <row r="3262" spans="1:10" ht="15.75">
      <c r="A3262" s="145" t="s">
        <v>110</v>
      </c>
      <c r="B3262" s="145"/>
      <c r="C3262" s="145"/>
      <c r="D3262" s="145" t="s">
        <v>111</v>
      </c>
      <c r="E3262" s="145"/>
      <c r="F3262" s="272"/>
      <c r="G3262" s="272"/>
      <c r="H3262" s="145"/>
      <c r="I3262" s="145"/>
      <c r="J3262" s="146">
        <v>277416.78999999998</v>
      </c>
    </row>
    <row r="3263" spans="1:10" ht="15.75">
      <c r="A3263" s="145" t="s">
        <v>112</v>
      </c>
      <c r="B3263" s="145"/>
      <c r="C3263" s="145"/>
      <c r="D3263" s="145" t="s">
        <v>113</v>
      </c>
      <c r="E3263" s="145"/>
      <c r="F3263" s="272"/>
      <c r="G3263" s="272"/>
      <c r="H3263" s="145"/>
      <c r="I3263" s="145"/>
      <c r="J3263" s="146">
        <v>4712</v>
      </c>
    </row>
    <row r="3264" spans="1:10" ht="15.75" customHeight="1">
      <c r="A3264" s="144" t="s">
        <v>865</v>
      </c>
      <c r="B3264" s="144" t="s">
        <v>165</v>
      </c>
      <c r="C3264" s="144" t="s">
        <v>1367</v>
      </c>
      <c r="D3264" s="144" t="s">
        <v>1368</v>
      </c>
      <c r="E3264" s="271" t="s">
        <v>1369</v>
      </c>
      <c r="F3264" s="271"/>
      <c r="G3264" s="144" t="s">
        <v>1370</v>
      </c>
      <c r="H3264" s="144" t="s">
        <v>1371</v>
      </c>
      <c r="I3264" s="144" t="s">
        <v>1372</v>
      </c>
      <c r="J3264" s="144" t="s">
        <v>1373</v>
      </c>
    </row>
    <row r="3265" spans="1:10" ht="31.5" customHeight="1">
      <c r="A3265" s="147" t="s">
        <v>1374</v>
      </c>
      <c r="B3265" s="147" t="s">
        <v>864</v>
      </c>
      <c r="C3265" s="147" t="s">
        <v>470</v>
      </c>
      <c r="D3265" s="147" t="s">
        <v>866</v>
      </c>
      <c r="E3265" s="273" t="s">
        <v>2294</v>
      </c>
      <c r="F3265" s="273"/>
      <c r="G3265" s="147" t="s">
        <v>563</v>
      </c>
      <c r="H3265" s="148">
        <v>1</v>
      </c>
      <c r="I3265" s="149">
        <v>10.18</v>
      </c>
      <c r="J3265" s="149">
        <v>10.18</v>
      </c>
    </row>
    <row r="3266" spans="1:10" ht="45" customHeight="1">
      <c r="A3266" s="150" t="s">
        <v>1376</v>
      </c>
      <c r="B3266" s="150" t="s">
        <v>1890</v>
      </c>
      <c r="C3266" s="150" t="s">
        <v>470</v>
      </c>
      <c r="D3266" s="150" t="s">
        <v>1891</v>
      </c>
      <c r="E3266" s="274" t="s">
        <v>1892</v>
      </c>
      <c r="F3266" s="274"/>
      <c r="G3266" s="150" t="s">
        <v>1893</v>
      </c>
      <c r="H3266" s="151">
        <v>0.06</v>
      </c>
      <c r="I3266" s="152">
        <v>3.69</v>
      </c>
      <c r="J3266" s="152">
        <v>0.22</v>
      </c>
    </row>
    <row r="3267" spans="1:10" ht="45" customHeight="1">
      <c r="A3267" s="150" t="s">
        <v>1376</v>
      </c>
      <c r="B3267" s="150" t="s">
        <v>2280</v>
      </c>
      <c r="C3267" s="150" t="s">
        <v>470</v>
      </c>
      <c r="D3267" s="150" t="s">
        <v>2281</v>
      </c>
      <c r="E3267" s="274" t="s">
        <v>1892</v>
      </c>
      <c r="F3267" s="274"/>
      <c r="G3267" s="150" t="s">
        <v>1893</v>
      </c>
      <c r="H3267" s="151">
        <v>0.06</v>
      </c>
      <c r="I3267" s="152">
        <v>3.56</v>
      </c>
      <c r="J3267" s="152">
        <v>0.21</v>
      </c>
    </row>
    <row r="3268" spans="1:10" ht="15" customHeight="1">
      <c r="A3268" s="153" t="s">
        <v>1379</v>
      </c>
      <c r="B3268" s="153" t="s">
        <v>2295</v>
      </c>
      <c r="C3268" s="153" t="s">
        <v>177</v>
      </c>
      <c r="D3268" s="153" t="s">
        <v>2296</v>
      </c>
      <c r="E3268" s="275" t="s">
        <v>1482</v>
      </c>
      <c r="F3268" s="275"/>
      <c r="G3268" s="153" t="s">
        <v>185</v>
      </c>
      <c r="H3268" s="154">
        <v>1</v>
      </c>
      <c r="I3268" s="155">
        <v>3.07</v>
      </c>
      <c r="J3268" s="155">
        <v>3.07</v>
      </c>
    </row>
    <row r="3269" spans="1:10" ht="15" customHeight="1">
      <c r="A3269" s="153" t="s">
        <v>1379</v>
      </c>
      <c r="B3269" s="153" t="s">
        <v>2297</v>
      </c>
      <c r="C3269" s="153" t="s">
        <v>177</v>
      </c>
      <c r="D3269" s="153" t="s">
        <v>2298</v>
      </c>
      <c r="E3269" s="275" t="s">
        <v>1482</v>
      </c>
      <c r="F3269" s="275"/>
      <c r="G3269" s="153" t="s">
        <v>185</v>
      </c>
      <c r="H3269" s="154">
        <v>1</v>
      </c>
      <c r="I3269" s="155">
        <v>5.1100000000000003</v>
      </c>
      <c r="J3269" s="155">
        <v>5.1100000000000003</v>
      </c>
    </row>
    <row r="3270" spans="1:10" ht="15" customHeight="1">
      <c r="A3270" s="153" t="s">
        <v>1379</v>
      </c>
      <c r="B3270" s="153" t="s">
        <v>2286</v>
      </c>
      <c r="C3270" s="153" t="s">
        <v>177</v>
      </c>
      <c r="D3270" s="153" t="s">
        <v>2287</v>
      </c>
      <c r="E3270" s="275" t="s">
        <v>1398</v>
      </c>
      <c r="F3270" s="275"/>
      <c r="G3270" s="153" t="s">
        <v>180</v>
      </c>
      <c r="H3270" s="154">
        <v>0.06</v>
      </c>
      <c r="I3270" s="155">
        <v>15.33</v>
      </c>
      <c r="J3270" s="155">
        <v>0.91</v>
      </c>
    </row>
    <row r="3271" spans="1:10" ht="15" customHeight="1">
      <c r="A3271" s="153" t="s">
        <v>1379</v>
      </c>
      <c r="B3271" s="153" t="s">
        <v>1900</v>
      </c>
      <c r="C3271" s="153" t="s">
        <v>177</v>
      </c>
      <c r="D3271" s="153" t="s">
        <v>1901</v>
      </c>
      <c r="E3271" s="275" t="s">
        <v>1398</v>
      </c>
      <c r="F3271" s="275"/>
      <c r="G3271" s="153" t="s">
        <v>180</v>
      </c>
      <c r="H3271" s="154">
        <v>0.06</v>
      </c>
      <c r="I3271" s="155">
        <v>11.05</v>
      </c>
      <c r="J3271" s="155">
        <v>0.66</v>
      </c>
    </row>
    <row r="3272" spans="1:10">
      <c r="A3272" s="156"/>
      <c r="B3272" s="156"/>
      <c r="C3272" s="156"/>
      <c r="D3272" s="156"/>
      <c r="E3272" s="156" t="s">
        <v>1399</v>
      </c>
      <c r="F3272" s="157">
        <v>1.57</v>
      </c>
      <c r="G3272" s="156" t="s">
        <v>1400</v>
      </c>
      <c r="H3272" s="157">
        <v>0</v>
      </c>
      <c r="I3272" s="156" t="s">
        <v>1401</v>
      </c>
      <c r="J3272" s="157">
        <v>1.57</v>
      </c>
    </row>
    <row r="3273" spans="1:10" ht="30" customHeight="1">
      <c r="A3273" s="156"/>
      <c r="B3273" s="156"/>
      <c r="C3273" s="156"/>
      <c r="D3273" s="156"/>
      <c r="E3273" s="156" t="s">
        <v>1402</v>
      </c>
      <c r="F3273" s="157">
        <v>2.68</v>
      </c>
      <c r="G3273" s="156"/>
      <c r="H3273" s="276" t="s">
        <v>1403</v>
      </c>
      <c r="I3273" s="276"/>
      <c r="J3273" s="157">
        <v>12.86</v>
      </c>
    </row>
    <row r="3274" spans="1:10" ht="15.75">
      <c r="A3274" s="144"/>
      <c r="B3274" s="144"/>
      <c r="C3274" s="144"/>
      <c r="D3274" s="144"/>
      <c r="E3274" s="144"/>
      <c r="F3274" s="144"/>
      <c r="G3274" s="144" t="s">
        <v>1404</v>
      </c>
      <c r="H3274" s="158">
        <v>4</v>
      </c>
      <c r="I3274" s="144" t="s">
        <v>1405</v>
      </c>
      <c r="J3274" s="159">
        <v>51.44</v>
      </c>
    </row>
    <row r="3275" spans="1:10" ht="15.75">
      <c r="A3275" s="147"/>
      <c r="B3275" s="147"/>
      <c r="C3275" s="147"/>
      <c r="D3275" s="147"/>
      <c r="E3275" s="147"/>
      <c r="F3275" s="147"/>
      <c r="G3275" s="147"/>
      <c r="H3275" s="147"/>
      <c r="I3275" s="147"/>
      <c r="J3275" s="147"/>
    </row>
    <row r="3276" spans="1:10" ht="15.75" customHeight="1">
      <c r="A3276" s="144" t="s">
        <v>868</v>
      </c>
      <c r="B3276" s="144" t="s">
        <v>165</v>
      </c>
      <c r="C3276" s="144" t="s">
        <v>1367</v>
      </c>
      <c r="D3276" s="144" t="s">
        <v>1368</v>
      </c>
      <c r="E3276" s="271" t="s">
        <v>1369</v>
      </c>
      <c r="F3276" s="271"/>
      <c r="G3276" s="144" t="s">
        <v>1370</v>
      </c>
      <c r="H3276" s="144" t="s">
        <v>1371</v>
      </c>
      <c r="I3276" s="144" t="s">
        <v>1372</v>
      </c>
      <c r="J3276" s="144" t="s">
        <v>1373</v>
      </c>
    </row>
    <row r="3277" spans="1:10" ht="31.5" customHeight="1">
      <c r="A3277" s="147" t="s">
        <v>1374</v>
      </c>
      <c r="B3277" s="147" t="s">
        <v>867</v>
      </c>
      <c r="C3277" s="147" t="s">
        <v>177</v>
      </c>
      <c r="D3277" s="147" t="s">
        <v>869</v>
      </c>
      <c r="E3277" s="273" t="s">
        <v>1445</v>
      </c>
      <c r="F3277" s="273"/>
      <c r="G3277" s="147" t="s">
        <v>185</v>
      </c>
      <c r="H3277" s="148">
        <v>1</v>
      </c>
      <c r="I3277" s="149">
        <v>12.13</v>
      </c>
      <c r="J3277" s="149">
        <v>12.13</v>
      </c>
    </row>
    <row r="3278" spans="1:10" ht="45" customHeight="1">
      <c r="A3278" s="150" t="s">
        <v>1376</v>
      </c>
      <c r="B3278" s="150" t="s">
        <v>1910</v>
      </c>
      <c r="C3278" s="150" t="s">
        <v>177</v>
      </c>
      <c r="D3278" s="150" t="s">
        <v>1911</v>
      </c>
      <c r="E3278" s="274" t="s">
        <v>1375</v>
      </c>
      <c r="F3278" s="274"/>
      <c r="G3278" s="150" t="s">
        <v>211</v>
      </c>
      <c r="H3278" s="151">
        <v>8.9999999999999998E-4</v>
      </c>
      <c r="I3278" s="152">
        <v>626.39</v>
      </c>
      <c r="J3278" s="152">
        <v>0.56000000000000005</v>
      </c>
    </row>
    <row r="3279" spans="1:10" ht="45" customHeight="1">
      <c r="A3279" s="150" t="s">
        <v>1376</v>
      </c>
      <c r="B3279" s="150" t="s">
        <v>2270</v>
      </c>
      <c r="C3279" s="150" t="s">
        <v>177</v>
      </c>
      <c r="D3279" s="150" t="s">
        <v>2271</v>
      </c>
      <c r="E3279" s="274" t="s">
        <v>1375</v>
      </c>
      <c r="F3279" s="274"/>
      <c r="G3279" s="150" t="s">
        <v>180</v>
      </c>
      <c r="H3279" s="151">
        <v>0.247</v>
      </c>
      <c r="I3279" s="152">
        <v>17.23</v>
      </c>
      <c r="J3279" s="152">
        <v>4.25</v>
      </c>
    </row>
    <row r="3280" spans="1:10" ht="45" customHeight="1">
      <c r="A3280" s="150" t="s">
        <v>1376</v>
      </c>
      <c r="B3280" s="150" t="s">
        <v>2272</v>
      </c>
      <c r="C3280" s="150" t="s">
        <v>177</v>
      </c>
      <c r="D3280" s="150" t="s">
        <v>2273</v>
      </c>
      <c r="E3280" s="274" t="s">
        <v>1375</v>
      </c>
      <c r="F3280" s="274"/>
      <c r="G3280" s="150" t="s">
        <v>180</v>
      </c>
      <c r="H3280" s="151">
        <v>0.247</v>
      </c>
      <c r="I3280" s="152">
        <v>20.71</v>
      </c>
      <c r="J3280" s="152">
        <v>5.1100000000000003</v>
      </c>
    </row>
    <row r="3281" spans="1:10" ht="30" customHeight="1">
      <c r="A3281" s="153" t="s">
        <v>1379</v>
      </c>
      <c r="B3281" s="153" t="s">
        <v>2299</v>
      </c>
      <c r="C3281" s="153" t="s">
        <v>177</v>
      </c>
      <c r="D3281" s="153" t="s">
        <v>2300</v>
      </c>
      <c r="E3281" s="275" t="s">
        <v>1482</v>
      </c>
      <c r="F3281" s="275"/>
      <c r="G3281" s="153" t="s">
        <v>185</v>
      </c>
      <c r="H3281" s="154">
        <v>1</v>
      </c>
      <c r="I3281" s="155">
        <v>2.21</v>
      </c>
      <c r="J3281" s="155">
        <v>2.21</v>
      </c>
    </row>
    <row r="3282" spans="1:10">
      <c r="A3282" s="156"/>
      <c r="B3282" s="156"/>
      <c r="C3282" s="156"/>
      <c r="D3282" s="156"/>
      <c r="E3282" s="156" t="s">
        <v>1399</v>
      </c>
      <c r="F3282" s="157">
        <v>7.02</v>
      </c>
      <c r="G3282" s="156" t="s">
        <v>1400</v>
      </c>
      <c r="H3282" s="157">
        <v>0</v>
      </c>
      <c r="I3282" s="156" t="s">
        <v>1401</v>
      </c>
      <c r="J3282" s="157">
        <v>7.02</v>
      </c>
    </row>
    <row r="3283" spans="1:10" ht="30" customHeight="1">
      <c r="A3283" s="156"/>
      <c r="B3283" s="156"/>
      <c r="C3283" s="156"/>
      <c r="D3283" s="156"/>
      <c r="E3283" s="156" t="s">
        <v>1402</v>
      </c>
      <c r="F3283" s="157">
        <v>3.19</v>
      </c>
      <c r="G3283" s="156"/>
      <c r="H3283" s="276" t="s">
        <v>1403</v>
      </c>
      <c r="I3283" s="276"/>
      <c r="J3283" s="157">
        <v>15.32</v>
      </c>
    </row>
    <row r="3284" spans="1:10" ht="15.75">
      <c r="A3284" s="144"/>
      <c r="B3284" s="144"/>
      <c r="C3284" s="144"/>
      <c r="D3284" s="144"/>
      <c r="E3284" s="144"/>
      <c r="F3284" s="144"/>
      <c r="G3284" s="144" t="s">
        <v>1404</v>
      </c>
      <c r="H3284" s="158">
        <v>289</v>
      </c>
      <c r="I3284" s="144" t="s">
        <v>1405</v>
      </c>
      <c r="J3284" s="159">
        <v>4427.4799999999996</v>
      </c>
    </row>
    <row r="3285" spans="1:10" ht="15.75">
      <c r="A3285" s="147"/>
      <c r="B3285" s="147"/>
      <c r="C3285" s="147"/>
      <c r="D3285" s="147"/>
      <c r="E3285" s="147"/>
      <c r="F3285" s="147"/>
      <c r="G3285" s="147"/>
      <c r="H3285" s="147"/>
      <c r="I3285" s="147"/>
      <c r="J3285" s="147"/>
    </row>
    <row r="3286" spans="1:10" ht="15.75" customHeight="1">
      <c r="A3286" s="144" t="s">
        <v>871</v>
      </c>
      <c r="B3286" s="144" t="s">
        <v>165</v>
      </c>
      <c r="C3286" s="144" t="s">
        <v>1367</v>
      </c>
      <c r="D3286" s="144" t="s">
        <v>1368</v>
      </c>
      <c r="E3286" s="271" t="s">
        <v>1369</v>
      </c>
      <c r="F3286" s="271"/>
      <c r="G3286" s="144" t="s">
        <v>1370</v>
      </c>
      <c r="H3286" s="144" t="s">
        <v>1371</v>
      </c>
      <c r="I3286" s="144" t="s">
        <v>1372</v>
      </c>
      <c r="J3286" s="144" t="s">
        <v>1373</v>
      </c>
    </row>
    <row r="3287" spans="1:10" ht="31.5" customHeight="1">
      <c r="A3287" s="147" t="s">
        <v>1374</v>
      </c>
      <c r="B3287" s="147" t="s">
        <v>870</v>
      </c>
      <c r="C3287" s="147" t="s">
        <v>177</v>
      </c>
      <c r="D3287" s="147" t="s">
        <v>872</v>
      </c>
      <c r="E3287" s="273" t="s">
        <v>1445</v>
      </c>
      <c r="F3287" s="273"/>
      <c r="G3287" s="147" t="s">
        <v>185</v>
      </c>
      <c r="H3287" s="148">
        <v>1</v>
      </c>
      <c r="I3287" s="149">
        <v>15.87</v>
      </c>
      <c r="J3287" s="149">
        <v>15.87</v>
      </c>
    </row>
    <row r="3288" spans="1:10" ht="45" customHeight="1">
      <c r="A3288" s="150" t="s">
        <v>1376</v>
      </c>
      <c r="B3288" s="150" t="s">
        <v>1910</v>
      </c>
      <c r="C3288" s="150" t="s">
        <v>177</v>
      </c>
      <c r="D3288" s="150" t="s">
        <v>1911</v>
      </c>
      <c r="E3288" s="274" t="s">
        <v>1375</v>
      </c>
      <c r="F3288" s="274"/>
      <c r="G3288" s="150" t="s">
        <v>211</v>
      </c>
      <c r="H3288" s="151">
        <v>1.1999999999999999E-3</v>
      </c>
      <c r="I3288" s="152">
        <v>626.39</v>
      </c>
      <c r="J3288" s="152">
        <v>0.75</v>
      </c>
    </row>
    <row r="3289" spans="1:10" ht="45" customHeight="1">
      <c r="A3289" s="150" t="s">
        <v>1376</v>
      </c>
      <c r="B3289" s="150" t="s">
        <v>2270</v>
      </c>
      <c r="C3289" s="150" t="s">
        <v>177</v>
      </c>
      <c r="D3289" s="150" t="s">
        <v>2271</v>
      </c>
      <c r="E3289" s="274" t="s">
        <v>1375</v>
      </c>
      <c r="F3289" s="274"/>
      <c r="G3289" s="150" t="s">
        <v>180</v>
      </c>
      <c r="H3289" s="151">
        <v>0.28299999999999997</v>
      </c>
      <c r="I3289" s="152">
        <v>17.23</v>
      </c>
      <c r="J3289" s="152">
        <v>4.87</v>
      </c>
    </row>
    <row r="3290" spans="1:10" ht="45" customHeight="1">
      <c r="A3290" s="150" t="s">
        <v>1376</v>
      </c>
      <c r="B3290" s="150" t="s">
        <v>2272</v>
      </c>
      <c r="C3290" s="150" t="s">
        <v>177</v>
      </c>
      <c r="D3290" s="150" t="s">
        <v>2273</v>
      </c>
      <c r="E3290" s="274" t="s">
        <v>1375</v>
      </c>
      <c r="F3290" s="274"/>
      <c r="G3290" s="150" t="s">
        <v>180</v>
      </c>
      <c r="H3290" s="151">
        <v>0.28299999999999997</v>
      </c>
      <c r="I3290" s="152">
        <v>20.71</v>
      </c>
      <c r="J3290" s="152">
        <v>5.86</v>
      </c>
    </row>
    <row r="3291" spans="1:10" ht="30" customHeight="1">
      <c r="A3291" s="153" t="s">
        <v>1379</v>
      </c>
      <c r="B3291" s="153" t="s">
        <v>2301</v>
      </c>
      <c r="C3291" s="153" t="s">
        <v>177</v>
      </c>
      <c r="D3291" s="153" t="s">
        <v>2302</v>
      </c>
      <c r="E3291" s="275" t="s">
        <v>1482</v>
      </c>
      <c r="F3291" s="275"/>
      <c r="G3291" s="153" t="s">
        <v>185</v>
      </c>
      <c r="H3291" s="154">
        <v>1</v>
      </c>
      <c r="I3291" s="155">
        <v>4.3899999999999997</v>
      </c>
      <c r="J3291" s="155">
        <v>4.3899999999999997</v>
      </c>
    </row>
    <row r="3292" spans="1:10">
      <c r="A3292" s="156"/>
      <c r="B3292" s="156"/>
      <c r="C3292" s="156"/>
      <c r="D3292" s="156"/>
      <c r="E3292" s="156" t="s">
        <v>1399</v>
      </c>
      <c r="F3292" s="157">
        <v>8.0500000000000007</v>
      </c>
      <c r="G3292" s="156" t="s">
        <v>1400</v>
      </c>
      <c r="H3292" s="157">
        <v>0</v>
      </c>
      <c r="I3292" s="156" t="s">
        <v>1401</v>
      </c>
      <c r="J3292" s="157">
        <v>8.0500000000000007</v>
      </c>
    </row>
    <row r="3293" spans="1:10" ht="30" customHeight="1">
      <c r="A3293" s="156"/>
      <c r="B3293" s="156"/>
      <c r="C3293" s="156"/>
      <c r="D3293" s="156"/>
      <c r="E3293" s="156" t="s">
        <v>1402</v>
      </c>
      <c r="F3293" s="157">
        <v>4.18</v>
      </c>
      <c r="G3293" s="156"/>
      <c r="H3293" s="276" t="s">
        <v>1403</v>
      </c>
      <c r="I3293" s="276"/>
      <c r="J3293" s="157">
        <v>20.05</v>
      </c>
    </row>
    <row r="3294" spans="1:10" ht="15.75">
      <c r="A3294" s="144"/>
      <c r="B3294" s="144"/>
      <c r="C3294" s="144"/>
      <c r="D3294" s="144"/>
      <c r="E3294" s="144"/>
      <c r="F3294" s="144"/>
      <c r="G3294" s="144" t="s">
        <v>1404</v>
      </c>
      <c r="H3294" s="158">
        <v>4</v>
      </c>
      <c r="I3294" s="144" t="s">
        <v>1405</v>
      </c>
      <c r="J3294" s="159">
        <v>80.2</v>
      </c>
    </row>
    <row r="3295" spans="1:10" ht="15.75">
      <c r="A3295" s="147"/>
      <c r="B3295" s="147"/>
      <c r="C3295" s="147"/>
      <c r="D3295" s="147"/>
      <c r="E3295" s="147"/>
      <c r="F3295" s="147"/>
      <c r="G3295" s="147"/>
      <c r="H3295" s="147"/>
      <c r="I3295" s="147"/>
      <c r="J3295" s="147"/>
    </row>
    <row r="3296" spans="1:10" ht="15.75" customHeight="1">
      <c r="A3296" s="144" t="s">
        <v>874</v>
      </c>
      <c r="B3296" s="144" t="s">
        <v>165</v>
      </c>
      <c r="C3296" s="144" t="s">
        <v>1367</v>
      </c>
      <c r="D3296" s="144" t="s">
        <v>1368</v>
      </c>
      <c r="E3296" s="271" t="s">
        <v>1369</v>
      </c>
      <c r="F3296" s="271"/>
      <c r="G3296" s="144" t="s">
        <v>1370</v>
      </c>
      <c r="H3296" s="144" t="s">
        <v>1371</v>
      </c>
      <c r="I3296" s="144" t="s">
        <v>1372</v>
      </c>
      <c r="J3296" s="144" t="s">
        <v>1373</v>
      </c>
    </row>
    <row r="3297" spans="1:10" ht="31.5">
      <c r="A3297" s="147" t="s">
        <v>1374</v>
      </c>
      <c r="B3297" s="147" t="s">
        <v>873</v>
      </c>
      <c r="C3297" s="147" t="s">
        <v>639</v>
      </c>
      <c r="D3297" s="147" t="s">
        <v>875</v>
      </c>
      <c r="E3297" s="273">
        <v>61</v>
      </c>
      <c r="F3297" s="273"/>
      <c r="G3297" s="147" t="s">
        <v>185</v>
      </c>
      <c r="H3297" s="148">
        <v>1</v>
      </c>
      <c r="I3297" s="149">
        <v>30.25</v>
      </c>
      <c r="J3297" s="149">
        <v>30.25</v>
      </c>
    </row>
    <row r="3298" spans="1:10" ht="45" customHeight="1">
      <c r="A3298" s="150" t="s">
        <v>1376</v>
      </c>
      <c r="B3298" s="150" t="s">
        <v>2270</v>
      </c>
      <c r="C3298" s="150" t="s">
        <v>177</v>
      </c>
      <c r="D3298" s="150" t="s">
        <v>2271</v>
      </c>
      <c r="E3298" s="274" t="s">
        <v>1375</v>
      </c>
      <c r="F3298" s="274"/>
      <c r="G3298" s="150" t="s">
        <v>180</v>
      </c>
      <c r="H3298" s="151">
        <v>0.12</v>
      </c>
      <c r="I3298" s="152">
        <v>17.23</v>
      </c>
      <c r="J3298" s="152">
        <v>2.06</v>
      </c>
    </row>
    <row r="3299" spans="1:10" ht="45" customHeight="1">
      <c r="A3299" s="150" t="s">
        <v>1376</v>
      </c>
      <c r="B3299" s="150" t="s">
        <v>2272</v>
      </c>
      <c r="C3299" s="150" t="s">
        <v>177</v>
      </c>
      <c r="D3299" s="150" t="s">
        <v>2273</v>
      </c>
      <c r="E3299" s="274" t="s">
        <v>1375</v>
      </c>
      <c r="F3299" s="274"/>
      <c r="G3299" s="150" t="s">
        <v>180</v>
      </c>
      <c r="H3299" s="151">
        <v>0.12</v>
      </c>
      <c r="I3299" s="152">
        <v>20.71</v>
      </c>
      <c r="J3299" s="152">
        <v>2.48</v>
      </c>
    </row>
    <row r="3300" spans="1:10" ht="15" customHeight="1">
      <c r="A3300" s="153" t="s">
        <v>1379</v>
      </c>
      <c r="B3300" s="153" t="s">
        <v>2303</v>
      </c>
      <c r="C3300" s="153" t="s">
        <v>639</v>
      </c>
      <c r="D3300" s="153" t="s">
        <v>2304</v>
      </c>
      <c r="E3300" s="275" t="s">
        <v>1482</v>
      </c>
      <c r="F3300" s="275"/>
      <c r="G3300" s="153" t="s">
        <v>185</v>
      </c>
      <c r="H3300" s="154">
        <v>1</v>
      </c>
      <c r="I3300" s="155">
        <v>25.71</v>
      </c>
      <c r="J3300" s="155">
        <v>25.71</v>
      </c>
    </row>
    <row r="3301" spans="1:10">
      <c r="A3301" s="156"/>
      <c r="B3301" s="156"/>
      <c r="C3301" s="156"/>
      <c r="D3301" s="156"/>
      <c r="E3301" s="156" t="s">
        <v>1399</v>
      </c>
      <c r="F3301" s="157">
        <v>3.36</v>
      </c>
      <c r="G3301" s="156" t="s">
        <v>1400</v>
      </c>
      <c r="H3301" s="157">
        <v>0</v>
      </c>
      <c r="I3301" s="156" t="s">
        <v>1401</v>
      </c>
      <c r="J3301" s="157">
        <v>3.36</v>
      </c>
    </row>
    <row r="3302" spans="1:10" ht="30" customHeight="1">
      <c r="A3302" s="156"/>
      <c r="B3302" s="156"/>
      <c r="C3302" s="156"/>
      <c r="D3302" s="156"/>
      <c r="E3302" s="156" t="s">
        <v>1402</v>
      </c>
      <c r="F3302" s="157">
        <v>7.97</v>
      </c>
      <c r="G3302" s="156"/>
      <c r="H3302" s="276" t="s">
        <v>1403</v>
      </c>
      <c r="I3302" s="276"/>
      <c r="J3302" s="157">
        <v>38.22</v>
      </c>
    </row>
    <row r="3303" spans="1:10" ht="15.75">
      <c r="A3303" s="144"/>
      <c r="B3303" s="144"/>
      <c r="C3303" s="144"/>
      <c r="D3303" s="144"/>
      <c r="E3303" s="144"/>
      <c r="F3303" s="144"/>
      <c r="G3303" s="144" t="s">
        <v>1404</v>
      </c>
      <c r="H3303" s="158">
        <v>4</v>
      </c>
      <c r="I3303" s="144" t="s">
        <v>1405</v>
      </c>
      <c r="J3303" s="159">
        <v>152.88</v>
      </c>
    </row>
    <row r="3304" spans="1:10" ht="15.75">
      <c r="A3304" s="147"/>
      <c r="B3304" s="147"/>
      <c r="C3304" s="147"/>
      <c r="D3304" s="147"/>
      <c r="E3304" s="147"/>
      <c r="F3304" s="147"/>
      <c r="G3304" s="147"/>
      <c r="H3304" s="147"/>
      <c r="I3304" s="147"/>
      <c r="J3304" s="147"/>
    </row>
    <row r="3305" spans="1:10" ht="15.75">
      <c r="A3305" s="145" t="s">
        <v>114</v>
      </c>
      <c r="B3305" s="145"/>
      <c r="C3305" s="145"/>
      <c r="D3305" s="145" t="s">
        <v>115</v>
      </c>
      <c r="E3305" s="145"/>
      <c r="F3305" s="272"/>
      <c r="G3305" s="272"/>
      <c r="H3305" s="145"/>
      <c r="I3305" s="145"/>
      <c r="J3305" s="146">
        <v>67569.55</v>
      </c>
    </row>
    <row r="3306" spans="1:10" ht="15.75" customHeight="1">
      <c r="A3306" s="144" t="s">
        <v>877</v>
      </c>
      <c r="B3306" s="144" t="s">
        <v>165</v>
      </c>
      <c r="C3306" s="144" t="s">
        <v>1367</v>
      </c>
      <c r="D3306" s="144" t="s">
        <v>1368</v>
      </c>
      <c r="E3306" s="271" t="s">
        <v>1369</v>
      </c>
      <c r="F3306" s="271"/>
      <c r="G3306" s="144" t="s">
        <v>1370</v>
      </c>
      <c r="H3306" s="144" t="s">
        <v>1371</v>
      </c>
      <c r="I3306" s="144" t="s">
        <v>1372</v>
      </c>
      <c r="J3306" s="144" t="s">
        <v>1373</v>
      </c>
    </row>
    <row r="3307" spans="1:10" ht="47.25" customHeight="1">
      <c r="A3307" s="147" t="s">
        <v>1374</v>
      </c>
      <c r="B3307" s="147" t="s">
        <v>876</v>
      </c>
      <c r="C3307" s="147" t="s">
        <v>177</v>
      </c>
      <c r="D3307" s="147" t="s">
        <v>878</v>
      </c>
      <c r="E3307" s="273" t="s">
        <v>1445</v>
      </c>
      <c r="F3307" s="273"/>
      <c r="G3307" s="147" t="s">
        <v>222</v>
      </c>
      <c r="H3307" s="148">
        <v>1</v>
      </c>
      <c r="I3307" s="149">
        <v>17.23</v>
      </c>
      <c r="J3307" s="149">
        <v>17.23</v>
      </c>
    </row>
    <row r="3308" spans="1:10" ht="45" customHeight="1">
      <c r="A3308" s="150" t="s">
        <v>1376</v>
      </c>
      <c r="B3308" s="150" t="s">
        <v>2272</v>
      </c>
      <c r="C3308" s="150" t="s">
        <v>177</v>
      </c>
      <c r="D3308" s="150" t="s">
        <v>2273</v>
      </c>
      <c r="E3308" s="274" t="s">
        <v>1375</v>
      </c>
      <c r="F3308" s="274"/>
      <c r="G3308" s="150" t="s">
        <v>180</v>
      </c>
      <c r="H3308" s="151">
        <v>2.8999999999999998E-3</v>
      </c>
      <c r="I3308" s="152">
        <v>20.71</v>
      </c>
      <c r="J3308" s="152">
        <v>0.06</v>
      </c>
    </row>
    <row r="3309" spans="1:10" ht="45" customHeight="1">
      <c r="A3309" s="153" t="s">
        <v>1379</v>
      </c>
      <c r="B3309" s="153" t="s">
        <v>2305</v>
      </c>
      <c r="C3309" s="153" t="s">
        <v>177</v>
      </c>
      <c r="D3309" s="153" t="s">
        <v>2306</v>
      </c>
      <c r="E3309" s="275" t="s">
        <v>1482</v>
      </c>
      <c r="F3309" s="275"/>
      <c r="G3309" s="153" t="s">
        <v>222</v>
      </c>
      <c r="H3309" s="154">
        <v>1.0401</v>
      </c>
      <c r="I3309" s="155">
        <v>16.510000000000002</v>
      </c>
      <c r="J3309" s="155">
        <v>17.170000000000002</v>
      </c>
    </row>
    <row r="3310" spans="1:10">
      <c r="A3310" s="156"/>
      <c r="B3310" s="156"/>
      <c r="C3310" s="156"/>
      <c r="D3310" s="156"/>
      <c r="E3310" s="156" t="s">
        <v>1399</v>
      </c>
      <c r="F3310" s="157">
        <v>0.04</v>
      </c>
      <c r="G3310" s="156" t="s">
        <v>1400</v>
      </c>
      <c r="H3310" s="157">
        <v>0</v>
      </c>
      <c r="I3310" s="156" t="s">
        <v>1401</v>
      </c>
      <c r="J3310" s="157">
        <v>0.04</v>
      </c>
    </row>
    <row r="3311" spans="1:10" ht="30" customHeight="1">
      <c r="A3311" s="156"/>
      <c r="B3311" s="156"/>
      <c r="C3311" s="156"/>
      <c r="D3311" s="156"/>
      <c r="E3311" s="156" t="s">
        <v>1402</v>
      </c>
      <c r="F3311" s="157">
        <v>4.54</v>
      </c>
      <c r="G3311" s="156"/>
      <c r="H3311" s="276" t="s">
        <v>1403</v>
      </c>
      <c r="I3311" s="276"/>
      <c r="J3311" s="157">
        <v>21.77</v>
      </c>
    </row>
    <row r="3312" spans="1:10" ht="15.75">
      <c r="A3312" s="144"/>
      <c r="B3312" s="144"/>
      <c r="C3312" s="144"/>
      <c r="D3312" s="144"/>
      <c r="E3312" s="144"/>
      <c r="F3312" s="144"/>
      <c r="G3312" s="144" t="s">
        <v>1404</v>
      </c>
      <c r="H3312" s="158">
        <v>45</v>
      </c>
      <c r="I3312" s="144" t="s">
        <v>1405</v>
      </c>
      <c r="J3312" s="159">
        <v>979.65</v>
      </c>
    </row>
    <row r="3313" spans="1:10" ht="15.75">
      <c r="A3313" s="147"/>
      <c r="B3313" s="147"/>
      <c r="C3313" s="147"/>
      <c r="D3313" s="147"/>
      <c r="E3313" s="147"/>
      <c r="F3313" s="147"/>
      <c r="G3313" s="147"/>
      <c r="H3313" s="147"/>
      <c r="I3313" s="147"/>
      <c r="J3313" s="147"/>
    </row>
    <row r="3314" spans="1:10" ht="15.75" customHeight="1">
      <c r="A3314" s="144" t="s">
        <v>879</v>
      </c>
      <c r="B3314" s="144" t="s">
        <v>165</v>
      </c>
      <c r="C3314" s="144" t="s">
        <v>1367</v>
      </c>
      <c r="D3314" s="144" t="s">
        <v>1368</v>
      </c>
      <c r="E3314" s="271" t="s">
        <v>1369</v>
      </c>
      <c r="F3314" s="271"/>
      <c r="G3314" s="144" t="s">
        <v>1370</v>
      </c>
      <c r="H3314" s="144" t="s">
        <v>1371</v>
      </c>
      <c r="I3314" s="144" t="s">
        <v>1372</v>
      </c>
      <c r="J3314" s="144" t="s">
        <v>1373</v>
      </c>
    </row>
    <row r="3315" spans="1:10" ht="47.25" customHeight="1">
      <c r="A3315" s="147" t="s">
        <v>1374</v>
      </c>
      <c r="B3315" s="147" t="s">
        <v>876</v>
      </c>
      <c r="C3315" s="147" t="s">
        <v>177</v>
      </c>
      <c r="D3315" s="147" t="s">
        <v>880</v>
      </c>
      <c r="E3315" s="273" t="s">
        <v>1445</v>
      </c>
      <c r="F3315" s="273"/>
      <c r="G3315" s="147" t="s">
        <v>222</v>
      </c>
      <c r="H3315" s="148">
        <v>1</v>
      </c>
      <c r="I3315" s="149">
        <v>17.23</v>
      </c>
      <c r="J3315" s="149">
        <v>17.23</v>
      </c>
    </row>
    <row r="3316" spans="1:10" ht="45" customHeight="1">
      <c r="A3316" s="150" t="s">
        <v>1376</v>
      </c>
      <c r="B3316" s="150" t="s">
        <v>2272</v>
      </c>
      <c r="C3316" s="150" t="s">
        <v>177</v>
      </c>
      <c r="D3316" s="150" t="s">
        <v>2273</v>
      </c>
      <c r="E3316" s="274" t="s">
        <v>1375</v>
      </c>
      <c r="F3316" s="274"/>
      <c r="G3316" s="150" t="s">
        <v>180</v>
      </c>
      <c r="H3316" s="151">
        <v>2.8999999999999998E-3</v>
      </c>
      <c r="I3316" s="152">
        <v>20.71</v>
      </c>
      <c r="J3316" s="152">
        <v>0.06</v>
      </c>
    </row>
    <row r="3317" spans="1:10" ht="45" customHeight="1">
      <c r="A3317" s="153" t="s">
        <v>1379</v>
      </c>
      <c r="B3317" s="153" t="s">
        <v>2305</v>
      </c>
      <c r="C3317" s="153" t="s">
        <v>177</v>
      </c>
      <c r="D3317" s="153" t="s">
        <v>2306</v>
      </c>
      <c r="E3317" s="275" t="s">
        <v>1482</v>
      </c>
      <c r="F3317" s="275"/>
      <c r="G3317" s="153" t="s">
        <v>222</v>
      </c>
      <c r="H3317" s="154">
        <v>1.0401</v>
      </c>
      <c r="I3317" s="155">
        <v>16.510000000000002</v>
      </c>
      <c r="J3317" s="155">
        <v>17.170000000000002</v>
      </c>
    </row>
    <row r="3318" spans="1:10">
      <c r="A3318" s="156"/>
      <c r="B3318" s="156"/>
      <c r="C3318" s="156"/>
      <c r="D3318" s="156"/>
      <c r="E3318" s="156" t="s">
        <v>1399</v>
      </c>
      <c r="F3318" s="157">
        <v>0.04</v>
      </c>
      <c r="G3318" s="156" t="s">
        <v>1400</v>
      </c>
      <c r="H3318" s="157">
        <v>0</v>
      </c>
      <c r="I3318" s="156" t="s">
        <v>1401</v>
      </c>
      <c r="J3318" s="157">
        <v>0.04</v>
      </c>
    </row>
    <row r="3319" spans="1:10" ht="30" customHeight="1">
      <c r="A3319" s="156"/>
      <c r="B3319" s="156"/>
      <c r="C3319" s="156"/>
      <c r="D3319" s="156"/>
      <c r="E3319" s="156" t="s">
        <v>1402</v>
      </c>
      <c r="F3319" s="157">
        <v>4.54</v>
      </c>
      <c r="G3319" s="156"/>
      <c r="H3319" s="276" t="s">
        <v>1403</v>
      </c>
      <c r="I3319" s="276"/>
      <c r="J3319" s="157">
        <v>21.77</v>
      </c>
    </row>
    <row r="3320" spans="1:10" ht="15.75">
      <c r="A3320" s="144"/>
      <c r="B3320" s="144"/>
      <c r="C3320" s="144"/>
      <c r="D3320" s="144"/>
      <c r="E3320" s="144"/>
      <c r="F3320" s="144"/>
      <c r="G3320" s="144" t="s">
        <v>1404</v>
      </c>
      <c r="H3320" s="158">
        <v>45</v>
      </c>
      <c r="I3320" s="144" t="s">
        <v>1405</v>
      </c>
      <c r="J3320" s="159">
        <v>979.65</v>
      </c>
    </row>
    <row r="3321" spans="1:10" ht="15.75">
      <c r="A3321" s="147"/>
      <c r="B3321" s="147"/>
      <c r="C3321" s="147"/>
      <c r="D3321" s="147"/>
      <c r="E3321" s="147"/>
      <c r="F3321" s="147"/>
      <c r="G3321" s="147"/>
      <c r="H3321" s="147"/>
      <c r="I3321" s="147"/>
      <c r="J3321" s="147"/>
    </row>
    <row r="3322" spans="1:10" ht="15.75" customHeight="1">
      <c r="A3322" s="144" t="s">
        <v>881</v>
      </c>
      <c r="B3322" s="144" t="s">
        <v>165</v>
      </c>
      <c r="C3322" s="144" t="s">
        <v>1367</v>
      </c>
      <c r="D3322" s="144" t="s">
        <v>1368</v>
      </c>
      <c r="E3322" s="271" t="s">
        <v>1369</v>
      </c>
      <c r="F3322" s="271"/>
      <c r="G3322" s="144" t="s">
        <v>1370</v>
      </c>
      <c r="H3322" s="144" t="s">
        <v>1371</v>
      </c>
      <c r="I3322" s="144" t="s">
        <v>1372</v>
      </c>
      <c r="J3322" s="144" t="s">
        <v>1373</v>
      </c>
    </row>
    <row r="3323" spans="1:10" ht="47.25" customHeight="1">
      <c r="A3323" s="147" t="s">
        <v>1374</v>
      </c>
      <c r="B3323" s="147" t="s">
        <v>876</v>
      </c>
      <c r="C3323" s="147" t="s">
        <v>177</v>
      </c>
      <c r="D3323" s="147" t="s">
        <v>882</v>
      </c>
      <c r="E3323" s="273" t="s">
        <v>1445</v>
      </c>
      <c r="F3323" s="273"/>
      <c r="G3323" s="147" t="s">
        <v>222</v>
      </c>
      <c r="H3323" s="148">
        <v>1</v>
      </c>
      <c r="I3323" s="149">
        <v>17.23</v>
      </c>
      <c r="J3323" s="149">
        <v>17.23</v>
      </c>
    </row>
    <row r="3324" spans="1:10" ht="45" customHeight="1">
      <c r="A3324" s="150" t="s">
        <v>1376</v>
      </c>
      <c r="B3324" s="150" t="s">
        <v>2272</v>
      </c>
      <c r="C3324" s="150" t="s">
        <v>177</v>
      </c>
      <c r="D3324" s="150" t="s">
        <v>2273</v>
      </c>
      <c r="E3324" s="274" t="s">
        <v>1375</v>
      </c>
      <c r="F3324" s="274"/>
      <c r="G3324" s="150" t="s">
        <v>180</v>
      </c>
      <c r="H3324" s="151">
        <v>2.8999999999999998E-3</v>
      </c>
      <c r="I3324" s="152">
        <v>20.71</v>
      </c>
      <c r="J3324" s="152">
        <v>0.06</v>
      </c>
    </row>
    <row r="3325" spans="1:10" ht="45" customHeight="1">
      <c r="A3325" s="153" t="s">
        <v>1379</v>
      </c>
      <c r="B3325" s="153" t="s">
        <v>2305</v>
      </c>
      <c r="C3325" s="153" t="s">
        <v>177</v>
      </c>
      <c r="D3325" s="153" t="s">
        <v>2306</v>
      </c>
      <c r="E3325" s="275" t="s">
        <v>1482</v>
      </c>
      <c r="F3325" s="275"/>
      <c r="G3325" s="153" t="s">
        <v>222</v>
      </c>
      <c r="H3325" s="154">
        <v>1.0401</v>
      </c>
      <c r="I3325" s="155">
        <v>16.510000000000002</v>
      </c>
      <c r="J3325" s="155">
        <v>17.170000000000002</v>
      </c>
    </row>
    <row r="3326" spans="1:10">
      <c r="A3326" s="156"/>
      <c r="B3326" s="156"/>
      <c r="C3326" s="156"/>
      <c r="D3326" s="156"/>
      <c r="E3326" s="156" t="s">
        <v>1399</v>
      </c>
      <c r="F3326" s="157">
        <v>0.04</v>
      </c>
      <c r="G3326" s="156" t="s">
        <v>1400</v>
      </c>
      <c r="H3326" s="157">
        <v>0</v>
      </c>
      <c r="I3326" s="156" t="s">
        <v>1401</v>
      </c>
      <c r="J3326" s="157">
        <v>0.04</v>
      </c>
    </row>
    <row r="3327" spans="1:10" ht="30" customHeight="1">
      <c r="A3327" s="156"/>
      <c r="B3327" s="156"/>
      <c r="C3327" s="156"/>
      <c r="D3327" s="156"/>
      <c r="E3327" s="156" t="s">
        <v>1402</v>
      </c>
      <c r="F3327" s="157">
        <v>4.54</v>
      </c>
      <c r="G3327" s="156"/>
      <c r="H3327" s="276" t="s">
        <v>1403</v>
      </c>
      <c r="I3327" s="276"/>
      <c r="J3327" s="157">
        <v>21.77</v>
      </c>
    </row>
    <row r="3328" spans="1:10" ht="15.75">
      <c r="A3328" s="144"/>
      <c r="B3328" s="144"/>
      <c r="C3328" s="144"/>
      <c r="D3328" s="144"/>
      <c r="E3328" s="144"/>
      <c r="F3328" s="144"/>
      <c r="G3328" s="144" t="s">
        <v>1404</v>
      </c>
      <c r="H3328" s="158">
        <v>45</v>
      </c>
      <c r="I3328" s="144" t="s">
        <v>1405</v>
      </c>
      <c r="J3328" s="159">
        <v>979.65</v>
      </c>
    </row>
    <row r="3329" spans="1:10" ht="15.75">
      <c r="A3329" s="147"/>
      <c r="B3329" s="147"/>
      <c r="C3329" s="147"/>
      <c r="D3329" s="147"/>
      <c r="E3329" s="147"/>
      <c r="F3329" s="147"/>
      <c r="G3329" s="147"/>
      <c r="H3329" s="147"/>
      <c r="I3329" s="147"/>
      <c r="J3329" s="147"/>
    </row>
    <row r="3330" spans="1:10" ht="15.75" customHeight="1">
      <c r="A3330" s="144" t="s">
        <v>883</v>
      </c>
      <c r="B3330" s="144" t="s">
        <v>165</v>
      </c>
      <c r="C3330" s="144" t="s">
        <v>1367</v>
      </c>
      <c r="D3330" s="144" t="s">
        <v>1368</v>
      </c>
      <c r="E3330" s="271" t="s">
        <v>1369</v>
      </c>
      <c r="F3330" s="271"/>
      <c r="G3330" s="144" t="s">
        <v>1370</v>
      </c>
      <c r="H3330" s="144" t="s">
        <v>1371</v>
      </c>
      <c r="I3330" s="144" t="s">
        <v>1372</v>
      </c>
      <c r="J3330" s="144" t="s">
        <v>1373</v>
      </c>
    </row>
    <row r="3331" spans="1:10" ht="47.25" customHeight="1">
      <c r="A3331" s="147" t="s">
        <v>1374</v>
      </c>
      <c r="B3331" s="147" t="s">
        <v>876</v>
      </c>
      <c r="C3331" s="147" t="s">
        <v>177</v>
      </c>
      <c r="D3331" s="147" t="s">
        <v>884</v>
      </c>
      <c r="E3331" s="273" t="s">
        <v>1445</v>
      </c>
      <c r="F3331" s="273"/>
      <c r="G3331" s="147" t="s">
        <v>222</v>
      </c>
      <c r="H3331" s="148">
        <v>1</v>
      </c>
      <c r="I3331" s="149">
        <v>17.23</v>
      </c>
      <c r="J3331" s="149">
        <v>17.23</v>
      </c>
    </row>
    <row r="3332" spans="1:10" ht="45" customHeight="1">
      <c r="A3332" s="150" t="s">
        <v>1376</v>
      </c>
      <c r="B3332" s="150" t="s">
        <v>2272</v>
      </c>
      <c r="C3332" s="150" t="s">
        <v>177</v>
      </c>
      <c r="D3332" s="150" t="s">
        <v>2273</v>
      </c>
      <c r="E3332" s="274" t="s">
        <v>1375</v>
      </c>
      <c r="F3332" s="274"/>
      <c r="G3332" s="150" t="s">
        <v>180</v>
      </c>
      <c r="H3332" s="151">
        <v>2.8999999999999998E-3</v>
      </c>
      <c r="I3332" s="152">
        <v>20.71</v>
      </c>
      <c r="J3332" s="152">
        <v>0.06</v>
      </c>
    </row>
    <row r="3333" spans="1:10" ht="45" customHeight="1">
      <c r="A3333" s="153" t="s">
        <v>1379</v>
      </c>
      <c r="B3333" s="153" t="s">
        <v>2305</v>
      </c>
      <c r="C3333" s="153" t="s">
        <v>177</v>
      </c>
      <c r="D3333" s="153" t="s">
        <v>2306</v>
      </c>
      <c r="E3333" s="275" t="s">
        <v>1482</v>
      </c>
      <c r="F3333" s="275"/>
      <c r="G3333" s="153" t="s">
        <v>222</v>
      </c>
      <c r="H3333" s="154">
        <v>1.0401</v>
      </c>
      <c r="I3333" s="155">
        <v>16.510000000000002</v>
      </c>
      <c r="J3333" s="155">
        <v>17.170000000000002</v>
      </c>
    </row>
    <row r="3334" spans="1:10">
      <c r="A3334" s="156"/>
      <c r="B3334" s="156"/>
      <c r="C3334" s="156"/>
      <c r="D3334" s="156"/>
      <c r="E3334" s="156" t="s">
        <v>1399</v>
      </c>
      <c r="F3334" s="157">
        <v>0.04</v>
      </c>
      <c r="G3334" s="156" t="s">
        <v>1400</v>
      </c>
      <c r="H3334" s="157">
        <v>0</v>
      </c>
      <c r="I3334" s="156" t="s">
        <v>1401</v>
      </c>
      <c r="J3334" s="157">
        <v>0.04</v>
      </c>
    </row>
    <row r="3335" spans="1:10" ht="30" customHeight="1">
      <c r="A3335" s="156"/>
      <c r="B3335" s="156"/>
      <c r="C3335" s="156"/>
      <c r="D3335" s="156"/>
      <c r="E3335" s="156" t="s">
        <v>1402</v>
      </c>
      <c r="F3335" s="157">
        <v>4.54</v>
      </c>
      <c r="G3335" s="156"/>
      <c r="H3335" s="276" t="s">
        <v>1403</v>
      </c>
      <c r="I3335" s="276"/>
      <c r="J3335" s="157">
        <v>21.77</v>
      </c>
    </row>
    <row r="3336" spans="1:10" ht="15.75">
      <c r="A3336" s="144"/>
      <c r="B3336" s="144"/>
      <c r="C3336" s="144"/>
      <c r="D3336" s="144"/>
      <c r="E3336" s="144"/>
      <c r="F3336" s="144"/>
      <c r="G3336" s="144" t="s">
        <v>1404</v>
      </c>
      <c r="H3336" s="158">
        <v>45</v>
      </c>
      <c r="I3336" s="144" t="s">
        <v>1405</v>
      </c>
      <c r="J3336" s="159">
        <v>979.65</v>
      </c>
    </row>
    <row r="3337" spans="1:10" ht="15.75">
      <c r="A3337" s="147"/>
      <c r="B3337" s="147"/>
      <c r="C3337" s="147"/>
      <c r="D3337" s="147"/>
      <c r="E3337" s="147"/>
      <c r="F3337" s="147"/>
      <c r="G3337" s="147"/>
      <c r="H3337" s="147"/>
      <c r="I3337" s="147"/>
      <c r="J3337" s="147"/>
    </row>
    <row r="3338" spans="1:10" ht="15.75" customHeight="1">
      <c r="A3338" s="144" t="s">
        <v>886</v>
      </c>
      <c r="B3338" s="144" t="s">
        <v>165</v>
      </c>
      <c r="C3338" s="144" t="s">
        <v>1367</v>
      </c>
      <c r="D3338" s="144" t="s">
        <v>1368</v>
      </c>
      <c r="E3338" s="271" t="s">
        <v>1369</v>
      </c>
      <c r="F3338" s="271"/>
      <c r="G3338" s="144" t="s">
        <v>1370</v>
      </c>
      <c r="H3338" s="144" t="s">
        <v>1371</v>
      </c>
      <c r="I3338" s="144" t="s">
        <v>1372</v>
      </c>
      <c r="J3338" s="144" t="s">
        <v>1373</v>
      </c>
    </row>
    <row r="3339" spans="1:10" ht="47.25" customHeight="1">
      <c r="A3339" s="147" t="s">
        <v>1374</v>
      </c>
      <c r="B3339" s="147" t="s">
        <v>885</v>
      </c>
      <c r="C3339" s="147" t="s">
        <v>177</v>
      </c>
      <c r="D3339" s="147" t="s">
        <v>887</v>
      </c>
      <c r="E3339" s="273" t="s">
        <v>1445</v>
      </c>
      <c r="F3339" s="273"/>
      <c r="G3339" s="147" t="s">
        <v>222</v>
      </c>
      <c r="H3339" s="148">
        <v>1</v>
      </c>
      <c r="I3339" s="149">
        <v>155.31</v>
      </c>
      <c r="J3339" s="149">
        <v>155.31</v>
      </c>
    </row>
    <row r="3340" spans="1:10" ht="45" customHeight="1">
      <c r="A3340" s="150" t="s">
        <v>1376</v>
      </c>
      <c r="B3340" s="150" t="s">
        <v>2270</v>
      </c>
      <c r="C3340" s="150" t="s">
        <v>177</v>
      </c>
      <c r="D3340" s="150" t="s">
        <v>2271</v>
      </c>
      <c r="E3340" s="274" t="s">
        <v>1375</v>
      </c>
      <c r="F3340" s="274"/>
      <c r="G3340" s="150" t="s">
        <v>180</v>
      </c>
      <c r="H3340" s="151">
        <v>0.17150000000000001</v>
      </c>
      <c r="I3340" s="152">
        <v>17.23</v>
      </c>
      <c r="J3340" s="152">
        <v>2.95</v>
      </c>
    </row>
    <row r="3341" spans="1:10" ht="45" customHeight="1">
      <c r="A3341" s="150" t="s">
        <v>1376</v>
      </c>
      <c r="B3341" s="150" t="s">
        <v>2272</v>
      </c>
      <c r="C3341" s="150" t="s">
        <v>177</v>
      </c>
      <c r="D3341" s="150" t="s">
        <v>2273</v>
      </c>
      <c r="E3341" s="274" t="s">
        <v>1375</v>
      </c>
      <c r="F3341" s="274"/>
      <c r="G3341" s="150" t="s">
        <v>180</v>
      </c>
      <c r="H3341" s="151">
        <v>0.17150000000000001</v>
      </c>
      <c r="I3341" s="152">
        <v>20.71</v>
      </c>
      <c r="J3341" s="152">
        <v>3.55</v>
      </c>
    </row>
    <row r="3342" spans="1:10" ht="45" customHeight="1">
      <c r="A3342" s="153" t="s">
        <v>1379</v>
      </c>
      <c r="B3342" s="153" t="s">
        <v>2307</v>
      </c>
      <c r="C3342" s="153" t="s">
        <v>177</v>
      </c>
      <c r="D3342" s="153" t="s">
        <v>2308</v>
      </c>
      <c r="E3342" s="275" t="s">
        <v>1482</v>
      </c>
      <c r="F3342" s="275"/>
      <c r="G3342" s="153" t="s">
        <v>222</v>
      </c>
      <c r="H3342" s="154">
        <v>1.0149999999999999</v>
      </c>
      <c r="I3342" s="155">
        <v>146.59</v>
      </c>
      <c r="J3342" s="155">
        <v>148.78</v>
      </c>
    </row>
    <row r="3343" spans="1:10" ht="15" customHeight="1">
      <c r="A3343" s="153" t="s">
        <v>1379</v>
      </c>
      <c r="B3343" s="153" t="s">
        <v>2309</v>
      </c>
      <c r="C3343" s="153" t="s">
        <v>177</v>
      </c>
      <c r="D3343" s="153" t="s">
        <v>2310</v>
      </c>
      <c r="E3343" s="275" t="s">
        <v>1482</v>
      </c>
      <c r="F3343" s="275"/>
      <c r="G3343" s="153" t="s">
        <v>185</v>
      </c>
      <c r="H3343" s="154">
        <v>8.9999999999999993E-3</v>
      </c>
      <c r="I3343" s="155">
        <v>3.78</v>
      </c>
      <c r="J3343" s="155">
        <v>0.03</v>
      </c>
    </row>
    <row r="3344" spans="1:10">
      <c r="A3344" s="156"/>
      <c r="B3344" s="156"/>
      <c r="C3344" s="156"/>
      <c r="D3344" s="156"/>
      <c r="E3344" s="156" t="s">
        <v>1399</v>
      </c>
      <c r="F3344" s="157">
        <v>4.8099999999999996</v>
      </c>
      <c r="G3344" s="156" t="s">
        <v>1400</v>
      </c>
      <c r="H3344" s="157">
        <v>0</v>
      </c>
      <c r="I3344" s="156" t="s">
        <v>1401</v>
      </c>
      <c r="J3344" s="157">
        <v>4.8099999999999996</v>
      </c>
    </row>
    <row r="3345" spans="1:10" ht="30" customHeight="1">
      <c r="A3345" s="156"/>
      <c r="B3345" s="156"/>
      <c r="C3345" s="156"/>
      <c r="D3345" s="156"/>
      <c r="E3345" s="156" t="s">
        <v>1402</v>
      </c>
      <c r="F3345" s="157">
        <v>40.950000000000003</v>
      </c>
      <c r="G3345" s="156"/>
      <c r="H3345" s="276" t="s">
        <v>1403</v>
      </c>
      <c r="I3345" s="276"/>
      <c r="J3345" s="157">
        <v>196.26</v>
      </c>
    </row>
    <row r="3346" spans="1:10" ht="15.75">
      <c r="A3346" s="144"/>
      <c r="B3346" s="144"/>
      <c r="C3346" s="144"/>
      <c r="D3346" s="144"/>
      <c r="E3346" s="144"/>
      <c r="F3346" s="144"/>
      <c r="G3346" s="144" t="s">
        <v>1404</v>
      </c>
      <c r="H3346" s="158">
        <v>35</v>
      </c>
      <c r="I3346" s="144" t="s">
        <v>1405</v>
      </c>
      <c r="J3346" s="159">
        <v>6869.1</v>
      </c>
    </row>
    <row r="3347" spans="1:10" ht="15.75">
      <c r="A3347" s="147"/>
      <c r="B3347" s="147"/>
      <c r="C3347" s="147"/>
      <c r="D3347" s="147"/>
      <c r="E3347" s="147"/>
      <c r="F3347" s="147"/>
      <c r="G3347" s="147"/>
      <c r="H3347" s="147"/>
      <c r="I3347" s="147"/>
      <c r="J3347" s="147"/>
    </row>
    <row r="3348" spans="1:10" ht="15.75" customHeight="1">
      <c r="A3348" s="144" t="s">
        <v>889</v>
      </c>
      <c r="B3348" s="144" t="s">
        <v>165</v>
      </c>
      <c r="C3348" s="144" t="s">
        <v>1367</v>
      </c>
      <c r="D3348" s="144" t="s">
        <v>1368</v>
      </c>
      <c r="E3348" s="271" t="s">
        <v>1369</v>
      </c>
      <c r="F3348" s="271"/>
      <c r="G3348" s="144" t="s">
        <v>1370</v>
      </c>
      <c r="H3348" s="144" t="s">
        <v>1371</v>
      </c>
      <c r="I3348" s="144" t="s">
        <v>1372</v>
      </c>
      <c r="J3348" s="144" t="s">
        <v>1373</v>
      </c>
    </row>
    <row r="3349" spans="1:10" ht="47.25" customHeight="1">
      <c r="A3349" s="147" t="s">
        <v>1374</v>
      </c>
      <c r="B3349" s="147" t="s">
        <v>888</v>
      </c>
      <c r="C3349" s="147" t="s">
        <v>177</v>
      </c>
      <c r="D3349" s="147" t="s">
        <v>890</v>
      </c>
      <c r="E3349" s="273" t="s">
        <v>1445</v>
      </c>
      <c r="F3349" s="273"/>
      <c r="G3349" s="147" t="s">
        <v>222</v>
      </c>
      <c r="H3349" s="148">
        <v>1</v>
      </c>
      <c r="I3349" s="149">
        <v>312.13</v>
      </c>
      <c r="J3349" s="149">
        <v>312.13</v>
      </c>
    </row>
    <row r="3350" spans="1:10" ht="45" customHeight="1">
      <c r="A3350" s="150" t="s">
        <v>1376</v>
      </c>
      <c r="B3350" s="150" t="s">
        <v>2270</v>
      </c>
      <c r="C3350" s="150" t="s">
        <v>177</v>
      </c>
      <c r="D3350" s="150" t="s">
        <v>2271</v>
      </c>
      <c r="E3350" s="274" t="s">
        <v>1375</v>
      </c>
      <c r="F3350" s="274"/>
      <c r="G3350" s="150" t="s">
        <v>180</v>
      </c>
      <c r="H3350" s="151">
        <v>0.3044</v>
      </c>
      <c r="I3350" s="152">
        <v>17.23</v>
      </c>
      <c r="J3350" s="152">
        <v>5.24</v>
      </c>
    </row>
    <row r="3351" spans="1:10" ht="45" customHeight="1">
      <c r="A3351" s="150" t="s">
        <v>1376</v>
      </c>
      <c r="B3351" s="150" t="s">
        <v>2272</v>
      </c>
      <c r="C3351" s="150" t="s">
        <v>177</v>
      </c>
      <c r="D3351" s="150" t="s">
        <v>2273</v>
      </c>
      <c r="E3351" s="274" t="s">
        <v>1375</v>
      </c>
      <c r="F3351" s="274"/>
      <c r="G3351" s="150" t="s">
        <v>180</v>
      </c>
      <c r="H3351" s="151">
        <v>0.3044</v>
      </c>
      <c r="I3351" s="152">
        <v>20.71</v>
      </c>
      <c r="J3351" s="152">
        <v>6.3</v>
      </c>
    </row>
    <row r="3352" spans="1:10" ht="45" customHeight="1">
      <c r="A3352" s="153" t="s">
        <v>1379</v>
      </c>
      <c r="B3352" s="153" t="s">
        <v>2311</v>
      </c>
      <c r="C3352" s="153" t="s">
        <v>177</v>
      </c>
      <c r="D3352" s="153" t="s">
        <v>2312</v>
      </c>
      <c r="E3352" s="275" t="s">
        <v>1482</v>
      </c>
      <c r="F3352" s="275"/>
      <c r="G3352" s="153" t="s">
        <v>222</v>
      </c>
      <c r="H3352" s="154">
        <v>1.0149999999999999</v>
      </c>
      <c r="I3352" s="155">
        <v>296.12</v>
      </c>
      <c r="J3352" s="155">
        <v>300.56</v>
      </c>
    </row>
    <row r="3353" spans="1:10" ht="15" customHeight="1">
      <c r="A3353" s="153" t="s">
        <v>1379</v>
      </c>
      <c r="B3353" s="153" t="s">
        <v>2309</v>
      </c>
      <c r="C3353" s="153" t="s">
        <v>177</v>
      </c>
      <c r="D3353" s="153" t="s">
        <v>2310</v>
      </c>
      <c r="E3353" s="275" t="s">
        <v>1482</v>
      </c>
      <c r="F3353" s="275"/>
      <c r="G3353" s="153" t="s">
        <v>185</v>
      </c>
      <c r="H3353" s="154">
        <v>8.9999999999999993E-3</v>
      </c>
      <c r="I3353" s="155">
        <v>3.78</v>
      </c>
      <c r="J3353" s="155">
        <v>0.03</v>
      </c>
    </row>
    <row r="3354" spans="1:10">
      <c r="A3354" s="156"/>
      <c r="B3354" s="156"/>
      <c r="C3354" s="156"/>
      <c r="D3354" s="156"/>
      <c r="E3354" s="156" t="s">
        <v>1399</v>
      </c>
      <c r="F3354" s="157">
        <v>8.5399999999999991</v>
      </c>
      <c r="G3354" s="156" t="s">
        <v>1400</v>
      </c>
      <c r="H3354" s="157">
        <v>0</v>
      </c>
      <c r="I3354" s="156" t="s">
        <v>1401</v>
      </c>
      <c r="J3354" s="157">
        <v>8.5399999999999991</v>
      </c>
    </row>
    <row r="3355" spans="1:10" ht="30" customHeight="1">
      <c r="A3355" s="156"/>
      <c r="B3355" s="156"/>
      <c r="C3355" s="156"/>
      <c r="D3355" s="156"/>
      <c r="E3355" s="156" t="s">
        <v>1402</v>
      </c>
      <c r="F3355" s="157">
        <v>82.3</v>
      </c>
      <c r="G3355" s="156"/>
      <c r="H3355" s="276" t="s">
        <v>1403</v>
      </c>
      <c r="I3355" s="276"/>
      <c r="J3355" s="157">
        <v>394.43</v>
      </c>
    </row>
    <row r="3356" spans="1:10" ht="15.75">
      <c r="A3356" s="144"/>
      <c r="B3356" s="144"/>
      <c r="C3356" s="144"/>
      <c r="D3356" s="144"/>
      <c r="E3356" s="144"/>
      <c r="F3356" s="144"/>
      <c r="G3356" s="144" t="s">
        <v>1404</v>
      </c>
      <c r="H3356" s="158">
        <v>35</v>
      </c>
      <c r="I3356" s="144" t="s">
        <v>1405</v>
      </c>
      <c r="J3356" s="159">
        <v>13805.05</v>
      </c>
    </row>
    <row r="3357" spans="1:10" ht="15.75">
      <c r="A3357" s="147"/>
      <c r="B3357" s="147"/>
      <c r="C3357" s="147"/>
      <c r="D3357" s="147"/>
      <c r="E3357" s="147"/>
      <c r="F3357" s="147"/>
      <c r="G3357" s="147"/>
      <c r="H3357" s="147"/>
      <c r="I3357" s="147"/>
      <c r="J3357" s="147"/>
    </row>
    <row r="3358" spans="1:10" ht="15.75" customHeight="1">
      <c r="A3358" s="144" t="s">
        <v>891</v>
      </c>
      <c r="B3358" s="144" t="s">
        <v>165</v>
      </c>
      <c r="C3358" s="144" t="s">
        <v>1367</v>
      </c>
      <c r="D3358" s="144" t="s">
        <v>1368</v>
      </c>
      <c r="E3358" s="271" t="s">
        <v>1369</v>
      </c>
      <c r="F3358" s="271"/>
      <c r="G3358" s="144" t="s">
        <v>1370</v>
      </c>
      <c r="H3358" s="144" t="s">
        <v>1371</v>
      </c>
      <c r="I3358" s="144" t="s">
        <v>1372</v>
      </c>
      <c r="J3358" s="144" t="s">
        <v>1373</v>
      </c>
    </row>
    <row r="3359" spans="1:10" ht="47.25" customHeight="1">
      <c r="A3359" s="147" t="s">
        <v>1374</v>
      </c>
      <c r="B3359" s="147" t="s">
        <v>888</v>
      </c>
      <c r="C3359" s="147" t="s">
        <v>177</v>
      </c>
      <c r="D3359" s="147" t="s">
        <v>892</v>
      </c>
      <c r="E3359" s="273" t="s">
        <v>1445</v>
      </c>
      <c r="F3359" s="273"/>
      <c r="G3359" s="147" t="s">
        <v>222</v>
      </c>
      <c r="H3359" s="148">
        <v>1</v>
      </c>
      <c r="I3359" s="149">
        <v>312.13</v>
      </c>
      <c r="J3359" s="149">
        <v>312.13</v>
      </c>
    </row>
    <row r="3360" spans="1:10" ht="45" customHeight="1">
      <c r="A3360" s="150" t="s">
        <v>1376</v>
      </c>
      <c r="B3360" s="150" t="s">
        <v>2270</v>
      </c>
      <c r="C3360" s="150" t="s">
        <v>177</v>
      </c>
      <c r="D3360" s="150" t="s">
        <v>2271</v>
      </c>
      <c r="E3360" s="274" t="s">
        <v>1375</v>
      </c>
      <c r="F3360" s="274"/>
      <c r="G3360" s="150" t="s">
        <v>180</v>
      </c>
      <c r="H3360" s="151">
        <v>0.3044</v>
      </c>
      <c r="I3360" s="152">
        <v>17.23</v>
      </c>
      <c r="J3360" s="152">
        <v>5.24</v>
      </c>
    </row>
    <row r="3361" spans="1:10" ht="45" customHeight="1">
      <c r="A3361" s="150" t="s">
        <v>1376</v>
      </c>
      <c r="B3361" s="150" t="s">
        <v>2272</v>
      </c>
      <c r="C3361" s="150" t="s">
        <v>177</v>
      </c>
      <c r="D3361" s="150" t="s">
        <v>2273</v>
      </c>
      <c r="E3361" s="274" t="s">
        <v>1375</v>
      </c>
      <c r="F3361" s="274"/>
      <c r="G3361" s="150" t="s">
        <v>180</v>
      </c>
      <c r="H3361" s="151">
        <v>0.3044</v>
      </c>
      <c r="I3361" s="152">
        <v>20.71</v>
      </c>
      <c r="J3361" s="152">
        <v>6.3</v>
      </c>
    </row>
    <row r="3362" spans="1:10" ht="45" customHeight="1">
      <c r="A3362" s="153" t="s">
        <v>1379</v>
      </c>
      <c r="B3362" s="153" t="s">
        <v>2311</v>
      </c>
      <c r="C3362" s="153" t="s">
        <v>177</v>
      </c>
      <c r="D3362" s="153" t="s">
        <v>2312</v>
      </c>
      <c r="E3362" s="275" t="s">
        <v>1482</v>
      </c>
      <c r="F3362" s="275"/>
      <c r="G3362" s="153" t="s">
        <v>222</v>
      </c>
      <c r="H3362" s="154">
        <v>1.0149999999999999</v>
      </c>
      <c r="I3362" s="155">
        <v>296.12</v>
      </c>
      <c r="J3362" s="155">
        <v>300.56</v>
      </c>
    </row>
    <row r="3363" spans="1:10" ht="15" customHeight="1">
      <c r="A3363" s="153" t="s">
        <v>1379</v>
      </c>
      <c r="B3363" s="153" t="s">
        <v>2309</v>
      </c>
      <c r="C3363" s="153" t="s">
        <v>177</v>
      </c>
      <c r="D3363" s="153" t="s">
        <v>2310</v>
      </c>
      <c r="E3363" s="275" t="s">
        <v>1482</v>
      </c>
      <c r="F3363" s="275"/>
      <c r="G3363" s="153" t="s">
        <v>185</v>
      </c>
      <c r="H3363" s="154">
        <v>8.9999999999999993E-3</v>
      </c>
      <c r="I3363" s="155">
        <v>3.78</v>
      </c>
      <c r="J3363" s="155">
        <v>0.03</v>
      </c>
    </row>
    <row r="3364" spans="1:10">
      <c r="A3364" s="156"/>
      <c r="B3364" s="156"/>
      <c r="C3364" s="156"/>
      <c r="D3364" s="156"/>
      <c r="E3364" s="156" t="s">
        <v>1399</v>
      </c>
      <c r="F3364" s="157">
        <v>8.5399999999999991</v>
      </c>
      <c r="G3364" s="156" t="s">
        <v>1400</v>
      </c>
      <c r="H3364" s="157">
        <v>0</v>
      </c>
      <c r="I3364" s="156" t="s">
        <v>1401</v>
      </c>
      <c r="J3364" s="157">
        <v>8.5399999999999991</v>
      </c>
    </row>
    <row r="3365" spans="1:10" ht="30" customHeight="1">
      <c r="A3365" s="156"/>
      <c r="B3365" s="156"/>
      <c r="C3365" s="156"/>
      <c r="D3365" s="156"/>
      <c r="E3365" s="156" t="s">
        <v>1402</v>
      </c>
      <c r="F3365" s="157">
        <v>82.3</v>
      </c>
      <c r="G3365" s="156"/>
      <c r="H3365" s="276" t="s">
        <v>1403</v>
      </c>
      <c r="I3365" s="276"/>
      <c r="J3365" s="157">
        <v>394.43</v>
      </c>
    </row>
    <row r="3366" spans="1:10" ht="15.75">
      <c r="A3366" s="144"/>
      <c r="B3366" s="144"/>
      <c r="C3366" s="144"/>
      <c r="D3366" s="144"/>
      <c r="E3366" s="144"/>
      <c r="F3366" s="144"/>
      <c r="G3366" s="144" t="s">
        <v>1404</v>
      </c>
      <c r="H3366" s="158">
        <v>35</v>
      </c>
      <c r="I3366" s="144" t="s">
        <v>1405</v>
      </c>
      <c r="J3366" s="159">
        <v>13805.05</v>
      </c>
    </row>
    <row r="3367" spans="1:10" ht="15.75">
      <c r="A3367" s="147"/>
      <c r="B3367" s="147"/>
      <c r="C3367" s="147"/>
      <c r="D3367" s="147"/>
      <c r="E3367" s="147"/>
      <c r="F3367" s="147"/>
      <c r="G3367" s="147"/>
      <c r="H3367" s="147"/>
      <c r="I3367" s="147"/>
      <c r="J3367" s="147"/>
    </row>
    <row r="3368" spans="1:10" ht="15.75" customHeight="1">
      <c r="A3368" s="144" t="s">
        <v>893</v>
      </c>
      <c r="B3368" s="144" t="s">
        <v>165</v>
      </c>
      <c r="C3368" s="144" t="s">
        <v>1367</v>
      </c>
      <c r="D3368" s="144" t="s">
        <v>1368</v>
      </c>
      <c r="E3368" s="271" t="s">
        <v>1369</v>
      </c>
      <c r="F3368" s="271"/>
      <c r="G3368" s="144" t="s">
        <v>1370</v>
      </c>
      <c r="H3368" s="144" t="s">
        <v>1371</v>
      </c>
      <c r="I3368" s="144" t="s">
        <v>1372</v>
      </c>
      <c r="J3368" s="144" t="s">
        <v>1373</v>
      </c>
    </row>
    <row r="3369" spans="1:10" ht="47.25" customHeight="1">
      <c r="A3369" s="147" t="s">
        <v>1374</v>
      </c>
      <c r="B3369" s="147" t="s">
        <v>888</v>
      </c>
      <c r="C3369" s="147" t="s">
        <v>177</v>
      </c>
      <c r="D3369" s="147" t="s">
        <v>894</v>
      </c>
      <c r="E3369" s="273" t="s">
        <v>1445</v>
      </c>
      <c r="F3369" s="273"/>
      <c r="G3369" s="147" t="s">
        <v>222</v>
      </c>
      <c r="H3369" s="148">
        <v>1</v>
      </c>
      <c r="I3369" s="149">
        <v>312.13</v>
      </c>
      <c r="J3369" s="149">
        <v>312.13</v>
      </c>
    </row>
    <row r="3370" spans="1:10" ht="45" customHeight="1">
      <c r="A3370" s="150" t="s">
        <v>1376</v>
      </c>
      <c r="B3370" s="150" t="s">
        <v>2270</v>
      </c>
      <c r="C3370" s="150" t="s">
        <v>177</v>
      </c>
      <c r="D3370" s="150" t="s">
        <v>2271</v>
      </c>
      <c r="E3370" s="274" t="s">
        <v>1375</v>
      </c>
      <c r="F3370" s="274"/>
      <c r="G3370" s="150" t="s">
        <v>180</v>
      </c>
      <c r="H3370" s="151">
        <v>0.3044</v>
      </c>
      <c r="I3370" s="152">
        <v>17.23</v>
      </c>
      <c r="J3370" s="152">
        <v>5.24</v>
      </c>
    </row>
    <row r="3371" spans="1:10" ht="45" customHeight="1">
      <c r="A3371" s="150" t="s">
        <v>1376</v>
      </c>
      <c r="B3371" s="150" t="s">
        <v>2272</v>
      </c>
      <c r="C3371" s="150" t="s">
        <v>177</v>
      </c>
      <c r="D3371" s="150" t="s">
        <v>2273</v>
      </c>
      <c r="E3371" s="274" t="s">
        <v>1375</v>
      </c>
      <c r="F3371" s="274"/>
      <c r="G3371" s="150" t="s">
        <v>180</v>
      </c>
      <c r="H3371" s="151">
        <v>0.3044</v>
      </c>
      <c r="I3371" s="152">
        <v>20.71</v>
      </c>
      <c r="J3371" s="152">
        <v>6.3</v>
      </c>
    </row>
    <row r="3372" spans="1:10" ht="45" customHeight="1">
      <c r="A3372" s="153" t="s">
        <v>1379</v>
      </c>
      <c r="B3372" s="153" t="s">
        <v>2311</v>
      </c>
      <c r="C3372" s="153" t="s">
        <v>177</v>
      </c>
      <c r="D3372" s="153" t="s">
        <v>2312</v>
      </c>
      <c r="E3372" s="275" t="s">
        <v>1482</v>
      </c>
      <c r="F3372" s="275"/>
      <c r="G3372" s="153" t="s">
        <v>222</v>
      </c>
      <c r="H3372" s="154">
        <v>1.0149999999999999</v>
      </c>
      <c r="I3372" s="155">
        <v>296.12</v>
      </c>
      <c r="J3372" s="155">
        <v>300.56</v>
      </c>
    </row>
    <row r="3373" spans="1:10" ht="15" customHeight="1">
      <c r="A3373" s="153" t="s">
        <v>1379</v>
      </c>
      <c r="B3373" s="153" t="s">
        <v>2309</v>
      </c>
      <c r="C3373" s="153" t="s">
        <v>177</v>
      </c>
      <c r="D3373" s="153" t="s">
        <v>2310</v>
      </c>
      <c r="E3373" s="275" t="s">
        <v>1482</v>
      </c>
      <c r="F3373" s="275"/>
      <c r="G3373" s="153" t="s">
        <v>185</v>
      </c>
      <c r="H3373" s="154">
        <v>8.9999999999999993E-3</v>
      </c>
      <c r="I3373" s="155">
        <v>3.78</v>
      </c>
      <c r="J3373" s="155">
        <v>0.03</v>
      </c>
    </row>
    <row r="3374" spans="1:10">
      <c r="A3374" s="156"/>
      <c r="B3374" s="156"/>
      <c r="C3374" s="156"/>
      <c r="D3374" s="156"/>
      <c r="E3374" s="156" t="s">
        <v>1399</v>
      </c>
      <c r="F3374" s="157">
        <v>8.5399999999999991</v>
      </c>
      <c r="G3374" s="156" t="s">
        <v>1400</v>
      </c>
      <c r="H3374" s="157">
        <v>0</v>
      </c>
      <c r="I3374" s="156" t="s">
        <v>1401</v>
      </c>
      <c r="J3374" s="157">
        <v>8.5399999999999991</v>
      </c>
    </row>
    <row r="3375" spans="1:10" ht="30" customHeight="1">
      <c r="A3375" s="156"/>
      <c r="B3375" s="156"/>
      <c r="C3375" s="156"/>
      <c r="D3375" s="156"/>
      <c r="E3375" s="156" t="s">
        <v>1402</v>
      </c>
      <c r="F3375" s="157">
        <v>82.3</v>
      </c>
      <c r="G3375" s="156"/>
      <c r="H3375" s="276" t="s">
        <v>1403</v>
      </c>
      <c r="I3375" s="276"/>
      <c r="J3375" s="157">
        <v>394.43</v>
      </c>
    </row>
    <row r="3376" spans="1:10" ht="15.75">
      <c r="A3376" s="144"/>
      <c r="B3376" s="144"/>
      <c r="C3376" s="144"/>
      <c r="D3376" s="144"/>
      <c r="E3376" s="144"/>
      <c r="F3376" s="144"/>
      <c r="G3376" s="144" t="s">
        <v>1404</v>
      </c>
      <c r="H3376" s="158">
        <v>35</v>
      </c>
      <c r="I3376" s="144" t="s">
        <v>1405</v>
      </c>
      <c r="J3376" s="159">
        <v>13805.05</v>
      </c>
    </row>
    <row r="3377" spans="1:10" ht="15.75">
      <c r="A3377" s="147"/>
      <c r="B3377" s="147"/>
      <c r="C3377" s="147"/>
      <c r="D3377" s="147"/>
      <c r="E3377" s="147"/>
      <c r="F3377" s="147"/>
      <c r="G3377" s="147"/>
      <c r="H3377" s="147"/>
      <c r="I3377" s="147"/>
      <c r="J3377" s="147"/>
    </row>
    <row r="3378" spans="1:10" ht="15.75" customHeight="1">
      <c r="A3378" s="144" t="s">
        <v>895</v>
      </c>
      <c r="B3378" s="144" t="s">
        <v>165</v>
      </c>
      <c r="C3378" s="144" t="s">
        <v>1367</v>
      </c>
      <c r="D3378" s="144" t="s">
        <v>1368</v>
      </c>
      <c r="E3378" s="271" t="s">
        <v>1369</v>
      </c>
      <c r="F3378" s="271"/>
      <c r="G3378" s="144" t="s">
        <v>1370</v>
      </c>
      <c r="H3378" s="144" t="s">
        <v>1371</v>
      </c>
      <c r="I3378" s="144" t="s">
        <v>1372</v>
      </c>
      <c r="J3378" s="144" t="s">
        <v>1373</v>
      </c>
    </row>
    <row r="3379" spans="1:10" ht="47.25" customHeight="1">
      <c r="A3379" s="147" t="s">
        <v>1374</v>
      </c>
      <c r="B3379" s="147" t="s">
        <v>888</v>
      </c>
      <c r="C3379" s="147" t="s">
        <v>177</v>
      </c>
      <c r="D3379" s="147" t="s">
        <v>896</v>
      </c>
      <c r="E3379" s="273" t="s">
        <v>1445</v>
      </c>
      <c r="F3379" s="273"/>
      <c r="G3379" s="147" t="s">
        <v>222</v>
      </c>
      <c r="H3379" s="148">
        <v>1</v>
      </c>
      <c r="I3379" s="149">
        <v>312.13</v>
      </c>
      <c r="J3379" s="149">
        <v>312.13</v>
      </c>
    </row>
    <row r="3380" spans="1:10" ht="45" customHeight="1">
      <c r="A3380" s="150" t="s">
        <v>1376</v>
      </c>
      <c r="B3380" s="150" t="s">
        <v>2270</v>
      </c>
      <c r="C3380" s="150" t="s">
        <v>177</v>
      </c>
      <c r="D3380" s="150" t="s">
        <v>2271</v>
      </c>
      <c r="E3380" s="274" t="s">
        <v>1375</v>
      </c>
      <c r="F3380" s="274"/>
      <c r="G3380" s="150" t="s">
        <v>180</v>
      </c>
      <c r="H3380" s="151">
        <v>0.3044</v>
      </c>
      <c r="I3380" s="152">
        <v>17.23</v>
      </c>
      <c r="J3380" s="152">
        <v>5.24</v>
      </c>
    </row>
    <row r="3381" spans="1:10" ht="45" customHeight="1">
      <c r="A3381" s="150" t="s">
        <v>1376</v>
      </c>
      <c r="B3381" s="150" t="s">
        <v>2272</v>
      </c>
      <c r="C3381" s="150" t="s">
        <v>177</v>
      </c>
      <c r="D3381" s="150" t="s">
        <v>2273</v>
      </c>
      <c r="E3381" s="274" t="s">
        <v>1375</v>
      </c>
      <c r="F3381" s="274"/>
      <c r="G3381" s="150" t="s">
        <v>180</v>
      </c>
      <c r="H3381" s="151">
        <v>0.3044</v>
      </c>
      <c r="I3381" s="152">
        <v>20.71</v>
      </c>
      <c r="J3381" s="152">
        <v>6.3</v>
      </c>
    </row>
    <row r="3382" spans="1:10" ht="45" customHeight="1">
      <c r="A3382" s="153" t="s">
        <v>1379</v>
      </c>
      <c r="B3382" s="153" t="s">
        <v>2311</v>
      </c>
      <c r="C3382" s="153" t="s">
        <v>177</v>
      </c>
      <c r="D3382" s="153" t="s">
        <v>2312</v>
      </c>
      <c r="E3382" s="275" t="s">
        <v>1482</v>
      </c>
      <c r="F3382" s="275"/>
      <c r="G3382" s="153" t="s">
        <v>222</v>
      </c>
      <c r="H3382" s="154">
        <v>1.0149999999999999</v>
      </c>
      <c r="I3382" s="155">
        <v>296.12</v>
      </c>
      <c r="J3382" s="155">
        <v>300.56</v>
      </c>
    </row>
    <row r="3383" spans="1:10" ht="15" customHeight="1">
      <c r="A3383" s="153" t="s">
        <v>1379</v>
      </c>
      <c r="B3383" s="153" t="s">
        <v>2309</v>
      </c>
      <c r="C3383" s="153" t="s">
        <v>177</v>
      </c>
      <c r="D3383" s="153" t="s">
        <v>2310</v>
      </c>
      <c r="E3383" s="275" t="s">
        <v>1482</v>
      </c>
      <c r="F3383" s="275"/>
      <c r="G3383" s="153" t="s">
        <v>185</v>
      </c>
      <c r="H3383" s="154">
        <v>8.9999999999999993E-3</v>
      </c>
      <c r="I3383" s="155">
        <v>3.78</v>
      </c>
      <c r="J3383" s="155">
        <v>0.03</v>
      </c>
    </row>
    <row r="3384" spans="1:10">
      <c r="A3384" s="156"/>
      <c r="B3384" s="156"/>
      <c r="C3384" s="156"/>
      <c r="D3384" s="156"/>
      <c r="E3384" s="156" t="s">
        <v>1399</v>
      </c>
      <c r="F3384" s="157">
        <v>8.5399999999999991</v>
      </c>
      <c r="G3384" s="156" t="s">
        <v>1400</v>
      </c>
      <c r="H3384" s="157">
        <v>0</v>
      </c>
      <c r="I3384" s="156" t="s">
        <v>1401</v>
      </c>
      <c r="J3384" s="157">
        <v>8.5399999999999991</v>
      </c>
    </row>
    <row r="3385" spans="1:10" ht="30" customHeight="1">
      <c r="A3385" s="156"/>
      <c r="B3385" s="156"/>
      <c r="C3385" s="156"/>
      <c r="D3385" s="156"/>
      <c r="E3385" s="156" t="s">
        <v>1402</v>
      </c>
      <c r="F3385" s="157">
        <v>82.3</v>
      </c>
      <c r="G3385" s="156"/>
      <c r="H3385" s="276" t="s">
        <v>1403</v>
      </c>
      <c r="I3385" s="276"/>
      <c r="J3385" s="157">
        <v>394.43</v>
      </c>
    </row>
    <row r="3386" spans="1:10" ht="15.75">
      <c r="A3386" s="144"/>
      <c r="B3386" s="144"/>
      <c r="C3386" s="144"/>
      <c r="D3386" s="144"/>
      <c r="E3386" s="144"/>
      <c r="F3386" s="144"/>
      <c r="G3386" s="144" t="s">
        <v>1404</v>
      </c>
      <c r="H3386" s="158">
        <v>35</v>
      </c>
      <c r="I3386" s="144" t="s">
        <v>1405</v>
      </c>
      <c r="J3386" s="159">
        <v>13805.05</v>
      </c>
    </row>
    <row r="3387" spans="1:10" ht="15.75">
      <c r="A3387" s="147"/>
      <c r="B3387" s="147"/>
      <c r="C3387" s="147"/>
      <c r="D3387" s="147"/>
      <c r="E3387" s="147"/>
      <c r="F3387" s="147"/>
      <c r="G3387" s="147"/>
      <c r="H3387" s="147"/>
      <c r="I3387" s="147"/>
      <c r="J3387" s="147"/>
    </row>
    <row r="3388" spans="1:10" ht="15.75" customHeight="1">
      <c r="A3388" s="144" t="s">
        <v>898</v>
      </c>
      <c r="B3388" s="144" t="s">
        <v>165</v>
      </c>
      <c r="C3388" s="144" t="s">
        <v>1367</v>
      </c>
      <c r="D3388" s="144" t="s">
        <v>1368</v>
      </c>
      <c r="E3388" s="271" t="s">
        <v>1369</v>
      </c>
      <c r="F3388" s="271"/>
      <c r="G3388" s="144" t="s">
        <v>1370</v>
      </c>
      <c r="H3388" s="144" t="s">
        <v>1371</v>
      </c>
      <c r="I3388" s="144" t="s">
        <v>1372</v>
      </c>
      <c r="J3388" s="144" t="s">
        <v>1373</v>
      </c>
    </row>
    <row r="3389" spans="1:10" ht="47.25" customHeight="1">
      <c r="A3389" s="147" t="s">
        <v>1374</v>
      </c>
      <c r="B3389" s="147" t="s">
        <v>897</v>
      </c>
      <c r="C3389" s="147" t="s">
        <v>177</v>
      </c>
      <c r="D3389" s="147" t="s">
        <v>899</v>
      </c>
      <c r="E3389" s="273" t="s">
        <v>1445</v>
      </c>
      <c r="F3389" s="273"/>
      <c r="G3389" s="147" t="s">
        <v>222</v>
      </c>
      <c r="H3389" s="148">
        <v>1</v>
      </c>
      <c r="I3389" s="149">
        <v>96.93</v>
      </c>
      <c r="J3389" s="149">
        <v>96.93</v>
      </c>
    </row>
    <row r="3390" spans="1:10" ht="45" customHeight="1">
      <c r="A3390" s="150" t="s">
        <v>1376</v>
      </c>
      <c r="B3390" s="150" t="s">
        <v>2270</v>
      </c>
      <c r="C3390" s="150" t="s">
        <v>177</v>
      </c>
      <c r="D3390" s="150" t="s">
        <v>2271</v>
      </c>
      <c r="E3390" s="274" t="s">
        <v>1375</v>
      </c>
      <c r="F3390" s="274"/>
      <c r="G3390" s="150" t="s">
        <v>180</v>
      </c>
      <c r="H3390" s="151">
        <v>0.12280000000000001</v>
      </c>
      <c r="I3390" s="152">
        <v>17.23</v>
      </c>
      <c r="J3390" s="152">
        <v>2.11</v>
      </c>
    </row>
    <row r="3391" spans="1:10" ht="45" customHeight="1">
      <c r="A3391" s="150" t="s">
        <v>1376</v>
      </c>
      <c r="B3391" s="150" t="s">
        <v>2272</v>
      </c>
      <c r="C3391" s="150" t="s">
        <v>177</v>
      </c>
      <c r="D3391" s="150" t="s">
        <v>2273</v>
      </c>
      <c r="E3391" s="274" t="s">
        <v>1375</v>
      </c>
      <c r="F3391" s="274"/>
      <c r="G3391" s="150" t="s">
        <v>180</v>
      </c>
      <c r="H3391" s="151">
        <v>0.12280000000000001</v>
      </c>
      <c r="I3391" s="152">
        <v>20.71</v>
      </c>
      <c r="J3391" s="152">
        <v>2.54</v>
      </c>
    </row>
    <row r="3392" spans="1:10" ht="45" customHeight="1">
      <c r="A3392" s="153" t="s">
        <v>1379</v>
      </c>
      <c r="B3392" s="153" t="s">
        <v>2313</v>
      </c>
      <c r="C3392" s="153" t="s">
        <v>177</v>
      </c>
      <c r="D3392" s="153" t="s">
        <v>2314</v>
      </c>
      <c r="E3392" s="275" t="s">
        <v>1482</v>
      </c>
      <c r="F3392" s="275"/>
      <c r="G3392" s="153" t="s">
        <v>222</v>
      </c>
      <c r="H3392" s="154">
        <v>1.0149999999999999</v>
      </c>
      <c r="I3392" s="155">
        <v>90.89</v>
      </c>
      <c r="J3392" s="155">
        <v>92.25</v>
      </c>
    </row>
    <row r="3393" spans="1:10" ht="15" customHeight="1">
      <c r="A3393" s="153" t="s">
        <v>1379</v>
      </c>
      <c r="B3393" s="153" t="s">
        <v>2309</v>
      </c>
      <c r="C3393" s="153" t="s">
        <v>177</v>
      </c>
      <c r="D3393" s="153" t="s">
        <v>2310</v>
      </c>
      <c r="E3393" s="275" t="s">
        <v>1482</v>
      </c>
      <c r="F3393" s="275"/>
      <c r="G3393" s="153" t="s">
        <v>185</v>
      </c>
      <c r="H3393" s="154">
        <v>8.9999999999999993E-3</v>
      </c>
      <c r="I3393" s="155">
        <v>3.78</v>
      </c>
      <c r="J3393" s="155">
        <v>0.03</v>
      </c>
    </row>
    <row r="3394" spans="1:10">
      <c r="A3394" s="156"/>
      <c r="B3394" s="156"/>
      <c r="C3394" s="156"/>
      <c r="D3394" s="156"/>
      <c r="E3394" s="156" t="s">
        <v>1399</v>
      </c>
      <c r="F3394" s="157">
        <v>3.44</v>
      </c>
      <c r="G3394" s="156" t="s">
        <v>1400</v>
      </c>
      <c r="H3394" s="157">
        <v>0</v>
      </c>
      <c r="I3394" s="156" t="s">
        <v>1401</v>
      </c>
      <c r="J3394" s="157">
        <v>3.44</v>
      </c>
    </row>
    <row r="3395" spans="1:10" ht="30" customHeight="1">
      <c r="A3395" s="156"/>
      <c r="B3395" s="156"/>
      <c r="C3395" s="156"/>
      <c r="D3395" s="156"/>
      <c r="E3395" s="156" t="s">
        <v>1402</v>
      </c>
      <c r="F3395" s="157">
        <v>25.56</v>
      </c>
      <c r="G3395" s="156"/>
      <c r="H3395" s="276" t="s">
        <v>1403</v>
      </c>
      <c r="I3395" s="276"/>
      <c r="J3395" s="157">
        <v>122.49</v>
      </c>
    </row>
    <row r="3396" spans="1:10" ht="15.75">
      <c r="A3396" s="144"/>
      <c r="B3396" s="144"/>
      <c r="C3396" s="144"/>
      <c r="D3396" s="144"/>
      <c r="E3396" s="144"/>
      <c r="F3396" s="144"/>
      <c r="G3396" s="144" t="s">
        <v>1404</v>
      </c>
      <c r="H3396" s="158">
        <v>5</v>
      </c>
      <c r="I3396" s="144" t="s">
        <v>1405</v>
      </c>
      <c r="J3396" s="159">
        <v>612.45000000000005</v>
      </c>
    </row>
    <row r="3397" spans="1:10" ht="15.75">
      <c r="A3397" s="147"/>
      <c r="B3397" s="147"/>
      <c r="C3397" s="147"/>
      <c r="D3397" s="147"/>
      <c r="E3397" s="147"/>
      <c r="F3397" s="147"/>
      <c r="G3397" s="147"/>
      <c r="H3397" s="147"/>
      <c r="I3397" s="147"/>
      <c r="J3397" s="147"/>
    </row>
    <row r="3398" spans="1:10" ht="15.75" customHeight="1">
      <c r="A3398" s="144" t="s">
        <v>900</v>
      </c>
      <c r="B3398" s="144" t="s">
        <v>165</v>
      </c>
      <c r="C3398" s="144" t="s">
        <v>1367</v>
      </c>
      <c r="D3398" s="144" t="s">
        <v>1368</v>
      </c>
      <c r="E3398" s="271" t="s">
        <v>1369</v>
      </c>
      <c r="F3398" s="271"/>
      <c r="G3398" s="144" t="s">
        <v>1370</v>
      </c>
      <c r="H3398" s="144" t="s">
        <v>1371</v>
      </c>
      <c r="I3398" s="144" t="s">
        <v>1372</v>
      </c>
      <c r="J3398" s="144" t="s">
        <v>1373</v>
      </c>
    </row>
    <row r="3399" spans="1:10" ht="47.25" customHeight="1">
      <c r="A3399" s="147" t="s">
        <v>1374</v>
      </c>
      <c r="B3399" s="147" t="s">
        <v>897</v>
      </c>
      <c r="C3399" s="147" t="s">
        <v>177</v>
      </c>
      <c r="D3399" s="147" t="s">
        <v>901</v>
      </c>
      <c r="E3399" s="273" t="s">
        <v>1445</v>
      </c>
      <c r="F3399" s="273"/>
      <c r="G3399" s="147" t="s">
        <v>222</v>
      </c>
      <c r="H3399" s="148">
        <v>1</v>
      </c>
      <c r="I3399" s="149">
        <v>96.93</v>
      </c>
      <c r="J3399" s="149">
        <v>96.93</v>
      </c>
    </row>
    <row r="3400" spans="1:10" ht="45" customHeight="1">
      <c r="A3400" s="150" t="s">
        <v>1376</v>
      </c>
      <c r="B3400" s="150" t="s">
        <v>2270</v>
      </c>
      <c r="C3400" s="150" t="s">
        <v>177</v>
      </c>
      <c r="D3400" s="150" t="s">
        <v>2271</v>
      </c>
      <c r="E3400" s="274" t="s">
        <v>1375</v>
      </c>
      <c r="F3400" s="274"/>
      <c r="G3400" s="150" t="s">
        <v>180</v>
      </c>
      <c r="H3400" s="151">
        <v>0.12280000000000001</v>
      </c>
      <c r="I3400" s="152">
        <v>17.23</v>
      </c>
      <c r="J3400" s="152">
        <v>2.11</v>
      </c>
    </row>
    <row r="3401" spans="1:10" ht="45" customHeight="1">
      <c r="A3401" s="150" t="s">
        <v>1376</v>
      </c>
      <c r="B3401" s="150" t="s">
        <v>2272</v>
      </c>
      <c r="C3401" s="150" t="s">
        <v>177</v>
      </c>
      <c r="D3401" s="150" t="s">
        <v>2273</v>
      </c>
      <c r="E3401" s="274" t="s">
        <v>1375</v>
      </c>
      <c r="F3401" s="274"/>
      <c r="G3401" s="150" t="s">
        <v>180</v>
      </c>
      <c r="H3401" s="151">
        <v>0.12280000000000001</v>
      </c>
      <c r="I3401" s="152">
        <v>20.71</v>
      </c>
      <c r="J3401" s="152">
        <v>2.54</v>
      </c>
    </row>
    <row r="3402" spans="1:10" ht="45" customHeight="1">
      <c r="A3402" s="153" t="s">
        <v>1379</v>
      </c>
      <c r="B3402" s="153" t="s">
        <v>2313</v>
      </c>
      <c r="C3402" s="153" t="s">
        <v>177</v>
      </c>
      <c r="D3402" s="153" t="s">
        <v>2314</v>
      </c>
      <c r="E3402" s="275" t="s">
        <v>1482</v>
      </c>
      <c r="F3402" s="275"/>
      <c r="G3402" s="153" t="s">
        <v>222</v>
      </c>
      <c r="H3402" s="154">
        <v>1.0149999999999999</v>
      </c>
      <c r="I3402" s="155">
        <v>90.89</v>
      </c>
      <c r="J3402" s="155">
        <v>92.25</v>
      </c>
    </row>
    <row r="3403" spans="1:10" ht="15" customHeight="1">
      <c r="A3403" s="153" t="s">
        <v>1379</v>
      </c>
      <c r="B3403" s="153" t="s">
        <v>2309</v>
      </c>
      <c r="C3403" s="153" t="s">
        <v>177</v>
      </c>
      <c r="D3403" s="153" t="s">
        <v>2310</v>
      </c>
      <c r="E3403" s="275" t="s">
        <v>1482</v>
      </c>
      <c r="F3403" s="275"/>
      <c r="G3403" s="153" t="s">
        <v>185</v>
      </c>
      <c r="H3403" s="154">
        <v>8.9999999999999993E-3</v>
      </c>
      <c r="I3403" s="155">
        <v>3.78</v>
      </c>
      <c r="J3403" s="155">
        <v>0.03</v>
      </c>
    </row>
    <row r="3404" spans="1:10">
      <c r="A3404" s="156"/>
      <c r="B3404" s="156"/>
      <c r="C3404" s="156"/>
      <c r="D3404" s="156"/>
      <c r="E3404" s="156" t="s">
        <v>1399</v>
      </c>
      <c r="F3404" s="157">
        <v>3.44</v>
      </c>
      <c r="G3404" s="156" t="s">
        <v>1400</v>
      </c>
      <c r="H3404" s="157">
        <v>0</v>
      </c>
      <c r="I3404" s="156" t="s">
        <v>1401</v>
      </c>
      <c r="J3404" s="157">
        <v>3.44</v>
      </c>
    </row>
    <row r="3405" spans="1:10" ht="30" customHeight="1">
      <c r="A3405" s="156"/>
      <c r="B3405" s="156"/>
      <c r="C3405" s="156"/>
      <c r="D3405" s="156"/>
      <c r="E3405" s="156" t="s">
        <v>1402</v>
      </c>
      <c r="F3405" s="157">
        <v>25.56</v>
      </c>
      <c r="G3405" s="156"/>
      <c r="H3405" s="276" t="s">
        <v>1403</v>
      </c>
      <c r="I3405" s="276"/>
      <c r="J3405" s="157">
        <v>122.49</v>
      </c>
    </row>
    <row r="3406" spans="1:10" ht="15.75">
      <c r="A3406" s="144"/>
      <c r="B3406" s="144"/>
      <c r="C3406" s="144"/>
      <c r="D3406" s="144"/>
      <c r="E3406" s="144"/>
      <c r="F3406" s="144"/>
      <c r="G3406" s="144" t="s">
        <v>1404</v>
      </c>
      <c r="H3406" s="158">
        <v>5</v>
      </c>
      <c r="I3406" s="144" t="s">
        <v>1405</v>
      </c>
      <c r="J3406" s="159">
        <v>612.45000000000005</v>
      </c>
    </row>
    <row r="3407" spans="1:10" ht="15.75">
      <c r="A3407" s="147"/>
      <c r="B3407" s="147"/>
      <c r="C3407" s="147"/>
      <c r="D3407" s="147"/>
      <c r="E3407" s="147"/>
      <c r="F3407" s="147"/>
      <c r="G3407" s="147"/>
      <c r="H3407" s="147"/>
      <c r="I3407" s="147"/>
      <c r="J3407" s="147"/>
    </row>
    <row r="3408" spans="1:10" ht="15.75" customHeight="1">
      <c r="A3408" s="144" t="s">
        <v>903</v>
      </c>
      <c r="B3408" s="144" t="s">
        <v>165</v>
      </c>
      <c r="C3408" s="144" t="s">
        <v>1367</v>
      </c>
      <c r="D3408" s="144" t="s">
        <v>1368</v>
      </c>
      <c r="E3408" s="271" t="s">
        <v>1369</v>
      </c>
      <c r="F3408" s="271"/>
      <c r="G3408" s="144" t="s">
        <v>1370</v>
      </c>
      <c r="H3408" s="144" t="s">
        <v>1371</v>
      </c>
      <c r="I3408" s="144" t="s">
        <v>1372</v>
      </c>
      <c r="J3408" s="144" t="s">
        <v>1373</v>
      </c>
    </row>
    <row r="3409" spans="1:10" ht="47.25" customHeight="1">
      <c r="A3409" s="147" t="s">
        <v>1374</v>
      </c>
      <c r="B3409" s="147" t="s">
        <v>902</v>
      </c>
      <c r="C3409" s="147" t="s">
        <v>177</v>
      </c>
      <c r="D3409" s="147" t="s">
        <v>904</v>
      </c>
      <c r="E3409" s="273" t="s">
        <v>1445</v>
      </c>
      <c r="F3409" s="273"/>
      <c r="G3409" s="147" t="s">
        <v>222</v>
      </c>
      <c r="H3409" s="148">
        <v>1</v>
      </c>
      <c r="I3409" s="149">
        <v>53.3</v>
      </c>
      <c r="J3409" s="149">
        <v>53.3</v>
      </c>
    </row>
    <row r="3410" spans="1:10" ht="45" customHeight="1">
      <c r="A3410" s="150" t="s">
        <v>1376</v>
      </c>
      <c r="B3410" s="150" t="s">
        <v>2270</v>
      </c>
      <c r="C3410" s="150" t="s">
        <v>177</v>
      </c>
      <c r="D3410" s="150" t="s">
        <v>2271</v>
      </c>
      <c r="E3410" s="274" t="s">
        <v>1375</v>
      </c>
      <c r="F3410" s="274"/>
      <c r="G3410" s="150" t="s">
        <v>180</v>
      </c>
      <c r="H3410" s="151">
        <v>8.3000000000000004E-2</v>
      </c>
      <c r="I3410" s="152">
        <v>17.23</v>
      </c>
      <c r="J3410" s="152">
        <v>1.43</v>
      </c>
    </row>
    <row r="3411" spans="1:10" ht="45" customHeight="1">
      <c r="A3411" s="150" t="s">
        <v>1376</v>
      </c>
      <c r="B3411" s="150" t="s">
        <v>2272</v>
      </c>
      <c r="C3411" s="150" t="s">
        <v>177</v>
      </c>
      <c r="D3411" s="150" t="s">
        <v>2273</v>
      </c>
      <c r="E3411" s="274" t="s">
        <v>1375</v>
      </c>
      <c r="F3411" s="274"/>
      <c r="G3411" s="150" t="s">
        <v>180</v>
      </c>
      <c r="H3411" s="151">
        <v>8.3000000000000004E-2</v>
      </c>
      <c r="I3411" s="152">
        <v>20.71</v>
      </c>
      <c r="J3411" s="152">
        <v>1.71</v>
      </c>
    </row>
    <row r="3412" spans="1:10" ht="45" customHeight="1">
      <c r="A3412" s="153" t="s">
        <v>1379</v>
      </c>
      <c r="B3412" s="153" t="s">
        <v>2315</v>
      </c>
      <c r="C3412" s="153" t="s">
        <v>177</v>
      </c>
      <c r="D3412" s="153" t="s">
        <v>2316</v>
      </c>
      <c r="E3412" s="275" t="s">
        <v>1482</v>
      </c>
      <c r="F3412" s="275"/>
      <c r="G3412" s="153" t="s">
        <v>222</v>
      </c>
      <c r="H3412" s="154">
        <v>1.0149999999999999</v>
      </c>
      <c r="I3412" s="155">
        <v>49.39</v>
      </c>
      <c r="J3412" s="155">
        <v>50.13</v>
      </c>
    </row>
    <row r="3413" spans="1:10" ht="15" customHeight="1">
      <c r="A3413" s="153" t="s">
        <v>1379</v>
      </c>
      <c r="B3413" s="153" t="s">
        <v>2309</v>
      </c>
      <c r="C3413" s="153" t="s">
        <v>177</v>
      </c>
      <c r="D3413" s="153" t="s">
        <v>2310</v>
      </c>
      <c r="E3413" s="275" t="s">
        <v>1482</v>
      </c>
      <c r="F3413" s="275"/>
      <c r="G3413" s="153" t="s">
        <v>185</v>
      </c>
      <c r="H3413" s="154">
        <v>8.9999999999999993E-3</v>
      </c>
      <c r="I3413" s="155">
        <v>3.78</v>
      </c>
      <c r="J3413" s="155">
        <v>0.03</v>
      </c>
    </row>
    <row r="3414" spans="1:10">
      <c r="A3414" s="156"/>
      <c r="B3414" s="156"/>
      <c r="C3414" s="156"/>
      <c r="D3414" s="156"/>
      <c r="E3414" s="156" t="s">
        <v>1399</v>
      </c>
      <c r="F3414" s="157">
        <v>2.33</v>
      </c>
      <c r="G3414" s="156" t="s">
        <v>1400</v>
      </c>
      <c r="H3414" s="157">
        <v>0</v>
      </c>
      <c r="I3414" s="156" t="s">
        <v>1401</v>
      </c>
      <c r="J3414" s="157">
        <v>2.33</v>
      </c>
    </row>
    <row r="3415" spans="1:10" ht="30" customHeight="1">
      <c r="A3415" s="156"/>
      <c r="B3415" s="156"/>
      <c r="C3415" s="156"/>
      <c r="D3415" s="156"/>
      <c r="E3415" s="156" t="s">
        <v>1402</v>
      </c>
      <c r="F3415" s="157">
        <v>14.05</v>
      </c>
      <c r="G3415" s="156"/>
      <c r="H3415" s="276" t="s">
        <v>1403</v>
      </c>
      <c r="I3415" s="276"/>
      <c r="J3415" s="157">
        <v>67.349999999999994</v>
      </c>
    </row>
    <row r="3416" spans="1:10" ht="15.75">
      <c r="A3416" s="144"/>
      <c r="B3416" s="144"/>
      <c r="C3416" s="144"/>
      <c r="D3416" s="144"/>
      <c r="E3416" s="144"/>
      <c r="F3416" s="144"/>
      <c r="G3416" s="144" t="s">
        <v>1404</v>
      </c>
      <c r="H3416" s="158">
        <v>5</v>
      </c>
      <c r="I3416" s="144" t="s">
        <v>1405</v>
      </c>
      <c r="J3416" s="159">
        <v>336.75</v>
      </c>
    </row>
    <row r="3417" spans="1:10" ht="15.75">
      <c r="A3417" s="147"/>
      <c r="B3417" s="147"/>
      <c r="C3417" s="147"/>
      <c r="D3417" s="147"/>
      <c r="E3417" s="147"/>
      <c r="F3417" s="147"/>
      <c r="G3417" s="147"/>
      <c r="H3417" s="147"/>
      <c r="I3417" s="147"/>
      <c r="J3417" s="147"/>
    </row>
    <row r="3418" spans="1:10" ht="15.75">
      <c r="A3418" s="145" t="s">
        <v>116</v>
      </c>
      <c r="B3418" s="145"/>
      <c r="C3418" s="145"/>
      <c r="D3418" s="145" t="s">
        <v>117</v>
      </c>
      <c r="E3418" s="145"/>
      <c r="F3418" s="272"/>
      <c r="G3418" s="272"/>
      <c r="H3418" s="145"/>
      <c r="I3418" s="145"/>
      <c r="J3418" s="146">
        <v>85066.77</v>
      </c>
    </row>
    <row r="3419" spans="1:10" ht="15.75" customHeight="1">
      <c r="A3419" s="144" t="s">
        <v>906</v>
      </c>
      <c r="B3419" s="144" t="s">
        <v>165</v>
      </c>
      <c r="C3419" s="144" t="s">
        <v>1367</v>
      </c>
      <c r="D3419" s="144" t="s">
        <v>1368</v>
      </c>
      <c r="E3419" s="271" t="s">
        <v>1369</v>
      </c>
      <c r="F3419" s="271"/>
      <c r="G3419" s="144" t="s">
        <v>1370</v>
      </c>
      <c r="H3419" s="144" t="s">
        <v>1371</v>
      </c>
      <c r="I3419" s="144" t="s">
        <v>1372</v>
      </c>
      <c r="J3419" s="144" t="s">
        <v>1373</v>
      </c>
    </row>
    <row r="3420" spans="1:10" ht="31.5" customHeight="1">
      <c r="A3420" s="147" t="s">
        <v>1374</v>
      </c>
      <c r="B3420" s="147" t="s">
        <v>905</v>
      </c>
      <c r="C3420" s="147" t="s">
        <v>177</v>
      </c>
      <c r="D3420" s="147" t="s">
        <v>907</v>
      </c>
      <c r="E3420" s="273" t="s">
        <v>1445</v>
      </c>
      <c r="F3420" s="273"/>
      <c r="G3420" s="147" t="s">
        <v>222</v>
      </c>
      <c r="H3420" s="148">
        <v>1</v>
      </c>
      <c r="I3420" s="149">
        <v>10.49</v>
      </c>
      <c r="J3420" s="149">
        <v>10.49</v>
      </c>
    </row>
    <row r="3421" spans="1:10" ht="45" customHeight="1">
      <c r="A3421" s="150" t="s">
        <v>1376</v>
      </c>
      <c r="B3421" s="150" t="s">
        <v>2270</v>
      </c>
      <c r="C3421" s="150" t="s">
        <v>177</v>
      </c>
      <c r="D3421" s="150" t="s">
        <v>2271</v>
      </c>
      <c r="E3421" s="274" t="s">
        <v>1375</v>
      </c>
      <c r="F3421" s="274"/>
      <c r="G3421" s="150" t="s">
        <v>180</v>
      </c>
      <c r="H3421" s="151">
        <v>8.9999999999999993E-3</v>
      </c>
      <c r="I3421" s="152">
        <v>17.23</v>
      </c>
      <c r="J3421" s="152">
        <v>0.15</v>
      </c>
    </row>
    <row r="3422" spans="1:10" ht="45" customHeight="1">
      <c r="A3422" s="150" t="s">
        <v>1376</v>
      </c>
      <c r="B3422" s="150" t="s">
        <v>2272</v>
      </c>
      <c r="C3422" s="150" t="s">
        <v>177</v>
      </c>
      <c r="D3422" s="150" t="s">
        <v>2273</v>
      </c>
      <c r="E3422" s="274" t="s">
        <v>1375</v>
      </c>
      <c r="F3422" s="274"/>
      <c r="G3422" s="150" t="s">
        <v>180</v>
      </c>
      <c r="H3422" s="151">
        <v>8.9999999999999993E-3</v>
      </c>
      <c r="I3422" s="152">
        <v>20.71</v>
      </c>
      <c r="J3422" s="152">
        <v>0.18</v>
      </c>
    </row>
    <row r="3423" spans="1:10" ht="30" customHeight="1">
      <c r="A3423" s="153" t="s">
        <v>1379</v>
      </c>
      <c r="B3423" s="153" t="s">
        <v>2317</v>
      </c>
      <c r="C3423" s="153" t="s">
        <v>177</v>
      </c>
      <c r="D3423" s="153" t="s">
        <v>2318</v>
      </c>
      <c r="E3423" s="275" t="s">
        <v>1482</v>
      </c>
      <c r="F3423" s="275"/>
      <c r="G3423" s="153" t="s">
        <v>222</v>
      </c>
      <c r="H3423" s="154">
        <v>1.0269999999999999</v>
      </c>
      <c r="I3423" s="155">
        <v>9.8699999999999992</v>
      </c>
      <c r="J3423" s="155">
        <v>10.130000000000001</v>
      </c>
    </row>
    <row r="3424" spans="1:10" ht="15" customHeight="1">
      <c r="A3424" s="153" t="s">
        <v>1379</v>
      </c>
      <c r="B3424" s="153" t="s">
        <v>2309</v>
      </c>
      <c r="C3424" s="153" t="s">
        <v>177</v>
      </c>
      <c r="D3424" s="153" t="s">
        <v>2310</v>
      </c>
      <c r="E3424" s="275" t="s">
        <v>1482</v>
      </c>
      <c r="F3424" s="275"/>
      <c r="G3424" s="153" t="s">
        <v>185</v>
      </c>
      <c r="H3424" s="154">
        <v>0.01</v>
      </c>
      <c r="I3424" s="155">
        <v>3.78</v>
      </c>
      <c r="J3424" s="155">
        <v>0.03</v>
      </c>
    </row>
    <row r="3425" spans="1:10">
      <c r="A3425" s="156"/>
      <c r="B3425" s="156"/>
      <c r="C3425" s="156"/>
      <c r="D3425" s="156"/>
      <c r="E3425" s="156" t="s">
        <v>1399</v>
      </c>
      <c r="F3425" s="157">
        <v>0.25</v>
      </c>
      <c r="G3425" s="156" t="s">
        <v>1400</v>
      </c>
      <c r="H3425" s="157">
        <v>0</v>
      </c>
      <c r="I3425" s="156" t="s">
        <v>1401</v>
      </c>
      <c r="J3425" s="157">
        <v>0.25</v>
      </c>
    </row>
    <row r="3426" spans="1:10" ht="30" customHeight="1">
      <c r="A3426" s="156"/>
      <c r="B3426" s="156"/>
      <c r="C3426" s="156"/>
      <c r="D3426" s="156"/>
      <c r="E3426" s="156" t="s">
        <v>1402</v>
      </c>
      <c r="F3426" s="157">
        <v>2.76</v>
      </c>
      <c r="G3426" s="156"/>
      <c r="H3426" s="276" t="s">
        <v>1403</v>
      </c>
      <c r="I3426" s="276"/>
      <c r="J3426" s="157">
        <v>13.25</v>
      </c>
    </row>
    <row r="3427" spans="1:10" ht="15.75">
      <c r="A3427" s="144"/>
      <c r="B3427" s="144"/>
      <c r="C3427" s="144"/>
      <c r="D3427" s="144"/>
      <c r="E3427" s="144"/>
      <c r="F3427" s="144"/>
      <c r="G3427" s="144" t="s">
        <v>1404</v>
      </c>
      <c r="H3427" s="158">
        <v>20</v>
      </c>
      <c r="I3427" s="144" t="s">
        <v>1405</v>
      </c>
      <c r="J3427" s="159">
        <v>265</v>
      </c>
    </row>
    <row r="3428" spans="1:10" ht="15.75">
      <c r="A3428" s="147"/>
      <c r="B3428" s="147"/>
      <c r="C3428" s="147"/>
      <c r="D3428" s="147"/>
      <c r="E3428" s="147"/>
      <c r="F3428" s="147"/>
      <c r="G3428" s="147"/>
      <c r="H3428" s="147"/>
      <c r="I3428" s="147"/>
      <c r="J3428" s="147"/>
    </row>
    <row r="3429" spans="1:10" ht="15.75" customHeight="1">
      <c r="A3429" s="144" t="s">
        <v>908</v>
      </c>
      <c r="B3429" s="144" t="s">
        <v>165</v>
      </c>
      <c r="C3429" s="144" t="s">
        <v>1367</v>
      </c>
      <c r="D3429" s="144" t="s">
        <v>1368</v>
      </c>
      <c r="E3429" s="271" t="s">
        <v>1369</v>
      </c>
      <c r="F3429" s="271"/>
      <c r="G3429" s="144" t="s">
        <v>1370</v>
      </c>
      <c r="H3429" s="144" t="s">
        <v>1371</v>
      </c>
      <c r="I3429" s="144" t="s">
        <v>1372</v>
      </c>
      <c r="J3429" s="144" t="s">
        <v>1373</v>
      </c>
    </row>
    <row r="3430" spans="1:10" ht="31.5" customHeight="1">
      <c r="A3430" s="147" t="s">
        <v>1374</v>
      </c>
      <c r="B3430" s="147" t="s">
        <v>905</v>
      </c>
      <c r="C3430" s="147" t="s">
        <v>177</v>
      </c>
      <c r="D3430" s="147" t="s">
        <v>909</v>
      </c>
      <c r="E3430" s="273" t="s">
        <v>1445</v>
      </c>
      <c r="F3430" s="273"/>
      <c r="G3430" s="147" t="s">
        <v>222</v>
      </c>
      <c r="H3430" s="148">
        <v>1</v>
      </c>
      <c r="I3430" s="149">
        <v>10.49</v>
      </c>
      <c r="J3430" s="149">
        <v>10.49</v>
      </c>
    </row>
    <row r="3431" spans="1:10" ht="45" customHeight="1">
      <c r="A3431" s="150" t="s">
        <v>1376</v>
      </c>
      <c r="B3431" s="150" t="s">
        <v>2270</v>
      </c>
      <c r="C3431" s="150" t="s">
        <v>177</v>
      </c>
      <c r="D3431" s="150" t="s">
        <v>2271</v>
      </c>
      <c r="E3431" s="274" t="s">
        <v>1375</v>
      </c>
      <c r="F3431" s="274"/>
      <c r="G3431" s="150" t="s">
        <v>180</v>
      </c>
      <c r="H3431" s="151">
        <v>8.9999999999999993E-3</v>
      </c>
      <c r="I3431" s="152">
        <v>17.23</v>
      </c>
      <c r="J3431" s="152">
        <v>0.15</v>
      </c>
    </row>
    <row r="3432" spans="1:10" ht="45" customHeight="1">
      <c r="A3432" s="150" t="s">
        <v>1376</v>
      </c>
      <c r="B3432" s="150" t="s">
        <v>2272</v>
      </c>
      <c r="C3432" s="150" t="s">
        <v>177</v>
      </c>
      <c r="D3432" s="150" t="s">
        <v>2273</v>
      </c>
      <c r="E3432" s="274" t="s">
        <v>1375</v>
      </c>
      <c r="F3432" s="274"/>
      <c r="G3432" s="150" t="s">
        <v>180</v>
      </c>
      <c r="H3432" s="151">
        <v>8.9999999999999993E-3</v>
      </c>
      <c r="I3432" s="152">
        <v>20.71</v>
      </c>
      <c r="J3432" s="152">
        <v>0.18</v>
      </c>
    </row>
    <row r="3433" spans="1:10" ht="30" customHeight="1">
      <c r="A3433" s="153" t="s">
        <v>1379</v>
      </c>
      <c r="B3433" s="153" t="s">
        <v>2317</v>
      </c>
      <c r="C3433" s="153" t="s">
        <v>177</v>
      </c>
      <c r="D3433" s="153" t="s">
        <v>2318</v>
      </c>
      <c r="E3433" s="275" t="s">
        <v>1482</v>
      </c>
      <c r="F3433" s="275"/>
      <c r="G3433" s="153" t="s">
        <v>222</v>
      </c>
      <c r="H3433" s="154">
        <v>1.0269999999999999</v>
      </c>
      <c r="I3433" s="155">
        <v>9.8699999999999992</v>
      </c>
      <c r="J3433" s="155">
        <v>10.130000000000001</v>
      </c>
    </row>
    <row r="3434" spans="1:10" ht="15" customHeight="1">
      <c r="A3434" s="153" t="s">
        <v>1379</v>
      </c>
      <c r="B3434" s="153" t="s">
        <v>2309</v>
      </c>
      <c r="C3434" s="153" t="s">
        <v>177</v>
      </c>
      <c r="D3434" s="153" t="s">
        <v>2310</v>
      </c>
      <c r="E3434" s="275" t="s">
        <v>1482</v>
      </c>
      <c r="F3434" s="275"/>
      <c r="G3434" s="153" t="s">
        <v>185</v>
      </c>
      <c r="H3434" s="154">
        <v>0.01</v>
      </c>
      <c r="I3434" s="155">
        <v>3.78</v>
      </c>
      <c r="J3434" s="155">
        <v>0.03</v>
      </c>
    </row>
    <row r="3435" spans="1:10">
      <c r="A3435" s="156"/>
      <c r="B3435" s="156"/>
      <c r="C3435" s="156"/>
      <c r="D3435" s="156"/>
      <c r="E3435" s="156" t="s">
        <v>1399</v>
      </c>
      <c r="F3435" s="157">
        <v>0.25</v>
      </c>
      <c r="G3435" s="156" t="s">
        <v>1400</v>
      </c>
      <c r="H3435" s="157">
        <v>0</v>
      </c>
      <c r="I3435" s="156" t="s">
        <v>1401</v>
      </c>
      <c r="J3435" s="157">
        <v>0.25</v>
      </c>
    </row>
    <row r="3436" spans="1:10" ht="30" customHeight="1">
      <c r="A3436" s="156"/>
      <c r="B3436" s="156"/>
      <c r="C3436" s="156"/>
      <c r="D3436" s="156"/>
      <c r="E3436" s="156" t="s">
        <v>1402</v>
      </c>
      <c r="F3436" s="157">
        <v>2.76</v>
      </c>
      <c r="G3436" s="156"/>
      <c r="H3436" s="276" t="s">
        <v>1403</v>
      </c>
      <c r="I3436" s="276"/>
      <c r="J3436" s="157">
        <v>13.25</v>
      </c>
    </row>
    <row r="3437" spans="1:10" ht="15.75">
      <c r="A3437" s="144"/>
      <c r="B3437" s="144"/>
      <c r="C3437" s="144"/>
      <c r="D3437" s="144"/>
      <c r="E3437" s="144"/>
      <c r="F3437" s="144"/>
      <c r="G3437" s="144" t="s">
        <v>1404</v>
      </c>
      <c r="H3437" s="158">
        <v>25</v>
      </c>
      <c r="I3437" s="144" t="s">
        <v>1405</v>
      </c>
      <c r="J3437" s="159">
        <v>331.25</v>
      </c>
    </row>
    <row r="3438" spans="1:10" ht="15.75">
      <c r="A3438" s="147"/>
      <c r="B3438" s="147"/>
      <c r="C3438" s="147"/>
      <c r="D3438" s="147"/>
      <c r="E3438" s="147"/>
      <c r="F3438" s="147"/>
      <c r="G3438" s="147"/>
      <c r="H3438" s="147"/>
      <c r="I3438" s="147"/>
      <c r="J3438" s="147"/>
    </row>
    <row r="3439" spans="1:10" ht="15.75" customHeight="1">
      <c r="A3439" s="144" t="s">
        <v>910</v>
      </c>
      <c r="B3439" s="144" t="s">
        <v>165</v>
      </c>
      <c r="C3439" s="144" t="s">
        <v>1367</v>
      </c>
      <c r="D3439" s="144" t="s">
        <v>1368</v>
      </c>
      <c r="E3439" s="271" t="s">
        <v>1369</v>
      </c>
      <c r="F3439" s="271"/>
      <c r="G3439" s="144" t="s">
        <v>1370</v>
      </c>
      <c r="H3439" s="144" t="s">
        <v>1371</v>
      </c>
      <c r="I3439" s="144" t="s">
        <v>1372</v>
      </c>
      <c r="J3439" s="144" t="s">
        <v>1373</v>
      </c>
    </row>
    <row r="3440" spans="1:10" ht="31.5" customHeight="1">
      <c r="A3440" s="147" t="s">
        <v>1374</v>
      </c>
      <c r="B3440" s="147" t="s">
        <v>905</v>
      </c>
      <c r="C3440" s="147" t="s">
        <v>177</v>
      </c>
      <c r="D3440" s="147" t="s">
        <v>911</v>
      </c>
      <c r="E3440" s="273" t="s">
        <v>1445</v>
      </c>
      <c r="F3440" s="273"/>
      <c r="G3440" s="147" t="s">
        <v>222</v>
      </c>
      <c r="H3440" s="148">
        <v>1</v>
      </c>
      <c r="I3440" s="149">
        <v>10.49</v>
      </c>
      <c r="J3440" s="149">
        <v>10.49</v>
      </c>
    </row>
    <row r="3441" spans="1:10" ht="45" customHeight="1">
      <c r="A3441" s="150" t="s">
        <v>1376</v>
      </c>
      <c r="B3441" s="150" t="s">
        <v>2270</v>
      </c>
      <c r="C3441" s="150" t="s">
        <v>177</v>
      </c>
      <c r="D3441" s="150" t="s">
        <v>2271</v>
      </c>
      <c r="E3441" s="274" t="s">
        <v>1375</v>
      </c>
      <c r="F3441" s="274"/>
      <c r="G3441" s="150" t="s">
        <v>180</v>
      </c>
      <c r="H3441" s="151">
        <v>8.9999999999999993E-3</v>
      </c>
      <c r="I3441" s="152">
        <v>17.23</v>
      </c>
      <c r="J3441" s="152">
        <v>0.15</v>
      </c>
    </row>
    <row r="3442" spans="1:10" ht="45" customHeight="1">
      <c r="A3442" s="150" t="s">
        <v>1376</v>
      </c>
      <c r="B3442" s="150" t="s">
        <v>2272</v>
      </c>
      <c r="C3442" s="150" t="s">
        <v>177</v>
      </c>
      <c r="D3442" s="150" t="s">
        <v>2273</v>
      </c>
      <c r="E3442" s="274" t="s">
        <v>1375</v>
      </c>
      <c r="F3442" s="274"/>
      <c r="G3442" s="150" t="s">
        <v>180</v>
      </c>
      <c r="H3442" s="151">
        <v>8.9999999999999993E-3</v>
      </c>
      <c r="I3442" s="152">
        <v>20.71</v>
      </c>
      <c r="J3442" s="152">
        <v>0.18</v>
      </c>
    </row>
    <row r="3443" spans="1:10" ht="30" customHeight="1">
      <c r="A3443" s="153" t="s">
        <v>1379</v>
      </c>
      <c r="B3443" s="153" t="s">
        <v>2317</v>
      </c>
      <c r="C3443" s="153" t="s">
        <v>177</v>
      </c>
      <c r="D3443" s="153" t="s">
        <v>2318</v>
      </c>
      <c r="E3443" s="275" t="s">
        <v>1482</v>
      </c>
      <c r="F3443" s="275"/>
      <c r="G3443" s="153" t="s">
        <v>222</v>
      </c>
      <c r="H3443" s="154">
        <v>1.0269999999999999</v>
      </c>
      <c r="I3443" s="155">
        <v>9.8699999999999992</v>
      </c>
      <c r="J3443" s="155">
        <v>10.130000000000001</v>
      </c>
    </row>
    <row r="3444" spans="1:10" ht="15" customHeight="1">
      <c r="A3444" s="153" t="s">
        <v>1379</v>
      </c>
      <c r="B3444" s="153" t="s">
        <v>2309</v>
      </c>
      <c r="C3444" s="153" t="s">
        <v>177</v>
      </c>
      <c r="D3444" s="153" t="s">
        <v>2310</v>
      </c>
      <c r="E3444" s="275" t="s">
        <v>1482</v>
      </c>
      <c r="F3444" s="275"/>
      <c r="G3444" s="153" t="s">
        <v>185</v>
      </c>
      <c r="H3444" s="154">
        <v>0.01</v>
      </c>
      <c r="I3444" s="155">
        <v>3.78</v>
      </c>
      <c r="J3444" s="155">
        <v>0.03</v>
      </c>
    </row>
    <row r="3445" spans="1:10">
      <c r="A3445" s="156"/>
      <c r="B3445" s="156"/>
      <c r="C3445" s="156"/>
      <c r="D3445" s="156"/>
      <c r="E3445" s="156" t="s">
        <v>1399</v>
      </c>
      <c r="F3445" s="157">
        <v>0.25</v>
      </c>
      <c r="G3445" s="156" t="s">
        <v>1400</v>
      </c>
      <c r="H3445" s="157">
        <v>0</v>
      </c>
      <c r="I3445" s="156" t="s">
        <v>1401</v>
      </c>
      <c r="J3445" s="157">
        <v>0.25</v>
      </c>
    </row>
    <row r="3446" spans="1:10" ht="30" customHeight="1">
      <c r="A3446" s="156"/>
      <c r="B3446" s="156"/>
      <c r="C3446" s="156"/>
      <c r="D3446" s="156"/>
      <c r="E3446" s="156" t="s">
        <v>1402</v>
      </c>
      <c r="F3446" s="157">
        <v>2.76</v>
      </c>
      <c r="G3446" s="156"/>
      <c r="H3446" s="276" t="s">
        <v>1403</v>
      </c>
      <c r="I3446" s="276"/>
      <c r="J3446" s="157">
        <v>13.25</v>
      </c>
    </row>
    <row r="3447" spans="1:10" ht="15.75">
      <c r="A3447" s="144"/>
      <c r="B3447" s="144"/>
      <c r="C3447" s="144"/>
      <c r="D3447" s="144"/>
      <c r="E3447" s="144"/>
      <c r="F3447" s="144"/>
      <c r="G3447" s="144" t="s">
        <v>1404</v>
      </c>
      <c r="H3447" s="158">
        <v>35</v>
      </c>
      <c r="I3447" s="144" t="s">
        <v>1405</v>
      </c>
      <c r="J3447" s="159">
        <v>463.75</v>
      </c>
    </row>
    <row r="3448" spans="1:10" ht="15.75">
      <c r="A3448" s="147"/>
      <c r="B3448" s="147"/>
      <c r="C3448" s="147"/>
      <c r="D3448" s="147"/>
      <c r="E3448" s="147"/>
      <c r="F3448" s="147"/>
      <c r="G3448" s="147"/>
      <c r="H3448" s="147"/>
      <c r="I3448" s="147"/>
      <c r="J3448" s="147"/>
    </row>
    <row r="3449" spans="1:10" ht="15.75" customHeight="1">
      <c r="A3449" s="144" t="s">
        <v>912</v>
      </c>
      <c r="B3449" s="144" t="s">
        <v>165</v>
      </c>
      <c r="C3449" s="144" t="s">
        <v>1367</v>
      </c>
      <c r="D3449" s="144" t="s">
        <v>1368</v>
      </c>
      <c r="E3449" s="271" t="s">
        <v>1369</v>
      </c>
      <c r="F3449" s="271"/>
      <c r="G3449" s="144" t="s">
        <v>1370</v>
      </c>
      <c r="H3449" s="144" t="s">
        <v>1371</v>
      </c>
      <c r="I3449" s="144" t="s">
        <v>1372</v>
      </c>
      <c r="J3449" s="144" t="s">
        <v>1373</v>
      </c>
    </row>
    <row r="3450" spans="1:10" ht="47.25" customHeight="1">
      <c r="A3450" s="147" t="s">
        <v>1374</v>
      </c>
      <c r="B3450" s="147" t="s">
        <v>905</v>
      </c>
      <c r="C3450" s="147" t="s">
        <v>177</v>
      </c>
      <c r="D3450" s="147" t="s">
        <v>913</v>
      </c>
      <c r="E3450" s="273" t="s">
        <v>1445</v>
      </c>
      <c r="F3450" s="273"/>
      <c r="G3450" s="147" t="s">
        <v>222</v>
      </c>
      <c r="H3450" s="148">
        <v>1</v>
      </c>
      <c r="I3450" s="149">
        <v>10.49</v>
      </c>
      <c r="J3450" s="149">
        <v>10.49</v>
      </c>
    </row>
    <row r="3451" spans="1:10" ht="45" customHeight="1">
      <c r="A3451" s="150" t="s">
        <v>1376</v>
      </c>
      <c r="B3451" s="150" t="s">
        <v>2270</v>
      </c>
      <c r="C3451" s="150" t="s">
        <v>177</v>
      </c>
      <c r="D3451" s="150" t="s">
        <v>2271</v>
      </c>
      <c r="E3451" s="274" t="s">
        <v>1375</v>
      </c>
      <c r="F3451" s="274"/>
      <c r="G3451" s="150" t="s">
        <v>180</v>
      </c>
      <c r="H3451" s="151">
        <v>8.9999999999999993E-3</v>
      </c>
      <c r="I3451" s="152">
        <v>17.23</v>
      </c>
      <c r="J3451" s="152">
        <v>0.15</v>
      </c>
    </row>
    <row r="3452" spans="1:10" ht="45" customHeight="1">
      <c r="A3452" s="150" t="s">
        <v>1376</v>
      </c>
      <c r="B3452" s="150" t="s">
        <v>2272</v>
      </c>
      <c r="C3452" s="150" t="s">
        <v>177</v>
      </c>
      <c r="D3452" s="150" t="s">
        <v>2273</v>
      </c>
      <c r="E3452" s="274" t="s">
        <v>1375</v>
      </c>
      <c r="F3452" s="274"/>
      <c r="G3452" s="150" t="s">
        <v>180</v>
      </c>
      <c r="H3452" s="151">
        <v>8.9999999999999993E-3</v>
      </c>
      <c r="I3452" s="152">
        <v>20.71</v>
      </c>
      <c r="J3452" s="152">
        <v>0.18</v>
      </c>
    </row>
    <row r="3453" spans="1:10" ht="30" customHeight="1">
      <c r="A3453" s="153" t="s">
        <v>1379</v>
      </c>
      <c r="B3453" s="153" t="s">
        <v>2317</v>
      </c>
      <c r="C3453" s="153" t="s">
        <v>177</v>
      </c>
      <c r="D3453" s="153" t="s">
        <v>2318</v>
      </c>
      <c r="E3453" s="275" t="s">
        <v>1482</v>
      </c>
      <c r="F3453" s="275"/>
      <c r="G3453" s="153" t="s">
        <v>222</v>
      </c>
      <c r="H3453" s="154">
        <v>1.0269999999999999</v>
      </c>
      <c r="I3453" s="155">
        <v>9.8699999999999992</v>
      </c>
      <c r="J3453" s="155">
        <v>10.130000000000001</v>
      </c>
    </row>
    <row r="3454" spans="1:10" ht="15" customHeight="1">
      <c r="A3454" s="153" t="s">
        <v>1379</v>
      </c>
      <c r="B3454" s="153" t="s">
        <v>2309</v>
      </c>
      <c r="C3454" s="153" t="s">
        <v>177</v>
      </c>
      <c r="D3454" s="153" t="s">
        <v>2310</v>
      </c>
      <c r="E3454" s="275" t="s">
        <v>1482</v>
      </c>
      <c r="F3454" s="275"/>
      <c r="G3454" s="153" t="s">
        <v>185</v>
      </c>
      <c r="H3454" s="154">
        <v>0.01</v>
      </c>
      <c r="I3454" s="155">
        <v>3.78</v>
      </c>
      <c r="J3454" s="155">
        <v>0.03</v>
      </c>
    </row>
    <row r="3455" spans="1:10">
      <c r="A3455" s="156"/>
      <c r="B3455" s="156"/>
      <c r="C3455" s="156"/>
      <c r="D3455" s="156"/>
      <c r="E3455" s="156" t="s">
        <v>1399</v>
      </c>
      <c r="F3455" s="157">
        <v>0.25</v>
      </c>
      <c r="G3455" s="156" t="s">
        <v>1400</v>
      </c>
      <c r="H3455" s="157">
        <v>0</v>
      </c>
      <c r="I3455" s="156" t="s">
        <v>1401</v>
      </c>
      <c r="J3455" s="157">
        <v>0.25</v>
      </c>
    </row>
    <row r="3456" spans="1:10" ht="30" customHeight="1">
      <c r="A3456" s="156"/>
      <c r="B3456" s="156"/>
      <c r="C3456" s="156"/>
      <c r="D3456" s="156"/>
      <c r="E3456" s="156" t="s">
        <v>1402</v>
      </c>
      <c r="F3456" s="157">
        <v>2.76</v>
      </c>
      <c r="G3456" s="156"/>
      <c r="H3456" s="276" t="s">
        <v>1403</v>
      </c>
      <c r="I3456" s="276"/>
      <c r="J3456" s="157">
        <v>13.25</v>
      </c>
    </row>
    <row r="3457" spans="1:10" ht="15.75">
      <c r="A3457" s="144"/>
      <c r="B3457" s="144"/>
      <c r="C3457" s="144"/>
      <c r="D3457" s="144"/>
      <c r="E3457" s="144"/>
      <c r="F3457" s="144"/>
      <c r="G3457" s="144" t="s">
        <v>1404</v>
      </c>
      <c r="H3457" s="158">
        <v>35</v>
      </c>
      <c r="I3457" s="144" t="s">
        <v>1405</v>
      </c>
      <c r="J3457" s="159">
        <v>463.75</v>
      </c>
    </row>
    <row r="3458" spans="1:10" ht="15.75">
      <c r="A3458" s="147"/>
      <c r="B3458" s="147"/>
      <c r="C3458" s="147"/>
      <c r="D3458" s="147"/>
      <c r="E3458" s="147"/>
      <c r="F3458" s="147"/>
      <c r="G3458" s="147"/>
      <c r="H3458" s="147"/>
      <c r="I3458" s="147"/>
      <c r="J3458" s="147"/>
    </row>
    <row r="3459" spans="1:10" ht="15.75" customHeight="1">
      <c r="A3459" s="144" t="s">
        <v>914</v>
      </c>
      <c r="B3459" s="144" t="s">
        <v>165</v>
      </c>
      <c r="C3459" s="144" t="s">
        <v>1367</v>
      </c>
      <c r="D3459" s="144" t="s">
        <v>1368</v>
      </c>
      <c r="E3459" s="271" t="s">
        <v>1369</v>
      </c>
      <c r="F3459" s="271"/>
      <c r="G3459" s="144" t="s">
        <v>1370</v>
      </c>
      <c r="H3459" s="144" t="s">
        <v>1371</v>
      </c>
      <c r="I3459" s="144" t="s">
        <v>1372</v>
      </c>
      <c r="J3459" s="144" t="s">
        <v>1373</v>
      </c>
    </row>
    <row r="3460" spans="1:10" ht="31.5" customHeight="1">
      <c r="A3460" s="147" t="s">
        <v>1374</v>
      </c>
      <c r="B3460" s="147" t="s">
        <v>905</v>
      </c>
      <c r="C3460" s="147" t="s">
        <v>177</v>
      </c>
      <c r="D3460" s="147" t="s">
        <v>915</v>
      </c>
      <c r="E3460" s="273" t="s">
        <v>1445</v>
      </c>
      <c r="F3460" s="273"/>
      <c r="G3460" s="147" t="s">
        <v>222</v>
      </c>
      <c r="H3460" s="148">
        <v>1</v>
      </c>
      <c r="I3460" s="149">
        <v>10.49</v>
      </c>
      <c r="J3460" s="149">
        <v>10.49</v>
      </c>
    </row>
    <row r="3461" spans="1:10" ht="45" customHeight="1">
      <c r="A3461" s="150" t="s">
        <v>1376</v>
      </c>
      <c r="B3461" s="150" t="s">
        <v>2270</v>
      </c>
      <c r="C3461" s="150" t="s">
        <v>177</v>
      </c>
      <c r="D3461" s="150" t="s">
        <v>2271</v>
      </c>
      <c r="E3461" s="274" t="s">
        <v>1375</v>
      </c>
      <c r="F3461" s="274"/>
      <c r="G3461" s="150" t="s">
        <v>180</v>
      </c>
      <c r="H3461" s="151">
        <v>8.9999999999999993E-3</v>
      </c>
      <c r="I3461" s="152">
        <v>17.23</v>
      </c>
      <c r="J3461" s="152">
        <v>0.15</v>
      </c>
    </row>
    <row r="3462" spans="1:10" ht="45" customHeight="1">
      <c r="A3462" s="150" t="s">
        <v>1376</v>
      </c>
      <c r="B3462" s="150" t="s">
        <v>2272</v>
      </c>
      <c r="C3462" s="150" t="s">
        <v>177</v>
      </c>
      <c r="D3462" s="150" t="s">
        <v>2273</v>
      </c>
      <c r="E3462" s="274" t="s">
        <v>1375</v>
      </c>
      <c r="F3462" s="274"/>
      <c r="G3462" s="150" t="s">
        <v>180</v>
      </c>
      <c r="H3462" s="151">
        <v>8.9999999999999993E-3</v>
      </c>
      <c r="I3462" s="152">
        <v>20.71</v>
      </c>
      <c r="J3462" s="152">
        <v>0.18</v>
      </c>
    </row>
    <row r="3463" spans="1:10" ht="30" customHeight="1">
      <c r="A3463" s="153" t="s">
        <v>1379</v>
      </c>
      <c r="B3463" s="153" t="s">
        <v>2317</v>
      </c>
      <c r="C3463" s="153" t="s">
        <v>177</v>
      </c>
      <c r="D3463" s="153" t="s">
        <v>2318</v>
      </c>
      <c r="E3463" s="275" t="s">
        <v>1482</v>
      </c>
      <c r="F3463" s="275"/>
      <c r="G3463" s="153" t="s">
        <v>222</v>
      </c>
      <c r="H3463" s="154">
        <v>1.0269999999999999</v>
      </c>
      <c r="I3463" s="155">
        <v>9.8699999999999992</v>
      </c>
      <c r="J3463" s="155">
        <v>10.130000000000001</v>
      </c>
    </row>
    <row r="3464" spans="1:10" ht="15" customHeight="1">
      <c r="A3464" s="153" t="s">
        <v>1379</v>
      </c>
      <c r="B3464" s="153" t="s">
        <v>2309</v>
      </c>
      <c r="C3464" s="153" t="s">
        <v>177</v>
      </c>
      <c r="D3464" s="153" t="s">
        <v>2310</v>
      </c>
      <c r="E3464" s="275" t="s">
        <v>1482</v>
      </c>
      <c r="F3464" s="275"/>
      <c r="G3464" s="153" t="s">
        <v>185</v>
      </c>
      <c r="H3464" s="154">
        <v>0.01</v>
      </c>
      <c r="I3464" s="155">
        <v>3.78</v>
      </c>
      <c r="J3464" s="155">
        <v>0.03</v>
      </c>
    </row>
    <row r="3465" spans="1:10">
      <c r="A3465" s="156"/>
      <c r="B3465" s="156"/>
      <c r="C3465" s="156"/>
      <c r="D3465" s="156"/>
      <c r="E3465" s="156" t="s">
        <v>1399</v>
      </c>
      <c r="F3465" s="157">
        <v>0.25</v>
      </c>
      <c r="G3465" s="156" t="s">
        <v>1400</v>
      </c>
      <c r="H3465" s="157">
        <v>0</v>
      </c>
      <c r="I3465" s="156" t="s">
        <v>1401</v>
      </c>
      <c r="J3465" s="157">
        <v>0.25</v>
      </c>
    </row>
    <row r="3466" spans="1:10" ht="30" customHeight="1">
      <c r="A3466" s="156"/>
      <c r="B3466" s="156"/>
      <c r="C3466" s="156"/>
      <c r="D3466" s="156"/>
      <c r="E3466" s="156" t="s">
        <v>1402</v>
      </c>
      <c r="F3466" s="157">
        <v>2.76</v>
      </c>
      <c r="G3466" s="156"/>
      <c r="H3466" s="276" t="s">
        <v>1403</v>
      </c>
      <c r="I3466" s="276"/>
      <c r="J3466" s="157">
        <v>13.25</v>
      </c>
    </row>
    <row r="3467" spans="1:10" ht="15.75">
      <c r="A3467" s="144"/>
      <c r="B3467" s="144"/>
      <c r="C3467" s="144"/>
      <c r="D3467" s="144"/>
      <c r="E3467" s="144"/>
      <c r="F3467" s="144"/>
      <c r="G3467" s="144" t="s">
        <v>1404</v>
      </c>
      <c r="H3467" s="158">
        <v>35</v>
      </c>
      <c r="I3467" s="144" t="s">
        <v>1405</v>
      </c>
      <c r="J3467" s="159">
        <v>463.75</v>
      </c>
    </row>
    <row r="3468" spans="1:10" ht="15.75">
      <c r="A3468" s="147"/>
      <c r="B3468" s="147"/>
      <c r="C3468" s="147"/>
      <c r="D3468" s="147"/>
      <c r="E3468" s="147"/>
      <c r="F3468" s="147"/>
      <c r="G3468" s="147"/>
      <c r="H3468" s="147"/>
      <c r="I3468" s="147"/>
      <c r="J3468" s="147"/>
    </row>
    <row r="3469" spans="1:10" ht="15.75" customHeight="1">
      <c r="A3469" s="144" t="s">
        <v>917</v>
      </c>
      <c r="B3469" s="144" t="s">
        <v>165</v>
      </c>
      <c r="C3469" s="144" t="s">
        <v>1367</v>
      </c>
      <c r="D3469" s="144" t="s">
        <v>1368</v>
      </c>
      <c r="E3469" s="271" t="s">
        <v>1369</v>
      </c>
      <c r="F3469" s="271"/>
      <c r="G3469" s="144" t="s">
        <v>1370</v>
      </c>
      <c r="H3469" s="144" t="s">
        <v>1371</v>
      </c>
      <c r="I3469" s="144" t="s">
        <v>1372</v>
      </c>
      <c r="J3469" s="144" t="s">
        <v>1373</v>
      </c>
    </row>
    <row r="3470" spans="1:10" ht="31.5" customHeight="1">
      <c r="A3470" s="147" t="s">
        <v>1374</v>
      </c>
      <c r="B3470" s="147" t="s">
        <v>916</v>
      </c>
      <c r="C3470" s="147" t="s">
        <v>177</v>
      </c>
      <c r="D3470" s="147" t="s">
        <v>918</v>
      </c>
      <c r="E3470" s="273" t="s">
        <v>1445</v>
      </c>
      <c r="F3470" s="273"/>
      <c r="G3470" s="147" t="s">
        <v>222</v>
      </c>
      <c r="H3470" s="148">
        <v>1</v>
      </c>
      <c r="I3470" s="149">
        <v>16.13</v>
      </c>
      <c r="J3470" s="149">
        <v>16.13</v>
      </c>
    </row>
    <row r="3471" spans="1:10" ht="45" customHeight="1">
      <c r="A3471" s="150" t="s">
        <v>1376</v>
      </c>
      <c r="B3471" s="150" t="s">
        <v>2270</v>
      </c>
      <c r="C3471" s="150" t="s">
        <v>177</v>
      </c>
      <c r="D3471" s="150" t="s">
        <v>2271</v>
      </c>
      <c r="E3471" s="274" t="s">
        <v>1375</v>
      </c>
      <c r="F3471" s="274"/>
      <c r="G3471" s="150" t="s">
        <v>180</v>
      </c>
      <c r="H3471" s="151">
        <v>1.2999999999999999E-2</v>
      </c>
      <c r="I3471" s="152">
        <v>17.23</v>
      </c>
      <c r="J3471" s="152">
        <v>0.22</v>
      </c>
    </row>
    <row r="3472" spans="1:10" ht="45" customHeight="1">
      <c r="A3472" s="150" t="s">
        <v>1376</v>
      </c>
      <c r="B3472" s="150" t="s">
        <v>2272</v>
      </c>
      <c r="C3472" s="150" t="s">
        <v>177</v>
      </c>
      <c r="D3472" s="150" t="s">
        <v>2273</v>
      </c>
      <c r="E3472" s="274" t="s">
        <v>1375</v>
      </c>
      <c r="F3472" s="274"/>
      <c r="G3472" s="150" t="s">
        <v>180</v>
      </c>
      <c r="H3472" s="151">
        <v>1.2999999999999999E-2</v>
      </c>
      <c r="I3472" s="152">
        <v>20.71</v>
      </c>
      <c r="J3472" s="152">
        <v>0.26</v>
      </c>
    </row>
    <row r="3473" spans="1:10" ht="30" customHeight="1">
      <c r="A3473" s="153" t="s">
        <v>1379</v>
      </c>
      <c r="B3473" s="153" t="s">
        <v>2319</v>
      </c>
      <c r="C3473" s="153" t="s">
        <v>177</v>
      </c>
      <c r="D3473" s="153" t="s">
        <v>2320</v>
      </c>
      <c r="E3473" s="275" t="s">
        <v>1482</v>
      </c>
      <c r="F3473" s="275"/>
      <c r="G3473" s="153" t="s">
        <v>222</v>
      </c>
      <c r="H3473" s="154">
        <v>1.0269999999999999</v>
      </c>
      <c r="I3473" s="155">
        <v>15.21</v>
      </c>
      <c r="J3473" s="155">
        <v>15.62</v>
      </c>
    </row>
    <row r="3474" spans="1:10" ht="15" customHeight="1">
      <c r="A3474" s="153" t="s">
        <v>1379</v>
      </c>
      <c r="B3474" s="153" t="s">
        <v>2309</v>
      </c>
      <c r="C3474" s="153" t="s">
        <v>177</v>
      </c>
      <c r="D3474" s="153" t="s">
        <v>2310</v>
      </c>
      <c r="E3474" s="275" t="s">
        <v>1482</v>
      </c>
      <c r="F3474" s="275"/>
      <c r="G3474" s="153" t="s">
        <v>185</v>
      </c>
      <c r="H3474" s="154">
        <v>0.01</v>
      </c>
      <c r="I3474" s="155">
        <v>3.78</v>
      </c>
      <c r="J3474" s="155">
        <v>0.03</v>
      </c>
    </row>
    <row r="3475" spans="1:10">
      <c r="A3475" s="156"/>
      <c r="B3475" s="156"/>
      <c r="C3475" s="156"/>
      <c r="D3475" s="156"/>
      <c r="E3475" s="156" t="s">
        <v>1399</v>
      </c>
      <c r="F3475" s="157">
        <v>0.36</v>
      </c>
      <c r="G3475" s="156" t="s">
        <v>1400</v>
      </c>
      <c r="H3475" s="157">
        <v>0</v>
      </c>
      <c r="I3475" s="156" t="s">
        <v>1401</v>
      </c>
      <c r="J3475" s="157">
        <v>0.36</v>
      </c>
    </row>
    <row r="3476" spans="1:10" ht="30" customHeight="1">
      <c r="A3476" s="156"/>
      <c r="B3476" s="156"/>
      <c r="C3476" s="156"/>
      <c r="D3476" s="156"/>
      <c r="E3476" s="156" t="s">
        <v>1402</v>
      </c>
      <c r="F3476" s="157">
        <v>4.25</v>
      </c>
      <c r="G3476" s="156"/>
      <c r="H3476" s="276" t="s">
        <v>1403</v>
      </c>
      <c r="I3476" s="276"/>
      <c r="J3476" s="157">
        <v>20.38</v>
      </c>
    </row>
    <row r="3477" spans="1:10" ht="15.75">
      <c r="A3477" s="144"/>
      <c r="B3477" s="144"/>
      <c r="C3477" s="144"/>
      <c r="D3477" s="144"/>
      <c r="E3477" s="144"/>
      <c r="F3477" s="144"/>
      <c r="G3477" s="144" t="s">
        <v>1404</v>
      </c>
      <c r="H3477" s="158">
        <v>15</v>
      </c>
      <c r="I3477" s="144" t="s">
        <v>1405</v>
      </c>
      <c r="J3477" s="159">
        <v>305.7</v>
      </c>
    </row>
    <row r="3478" spans="1:10" ht="15.75">
      <c r="A3478" s="147"/>
      <c r="B3478" s="147"/>
      <c r="C3478" s="147"/>
      <c r="D3478" s="147"/>
      <c r="E3478" s="147"/>
      <c r="F3478" s="147"/>
      <c r="G3478" s="147"/>
      <c r="H3478" s="147"/>
      <c r="I3478" s="147"/>
      <c r="J3478" s="147"/>
    </row>
    <row r="3479" spans="1:10" ht="15.75" customHeight="1">
      <c r="A3479" s="144" t="s">
        <v>919</v>
      </c>
      <c r="B3479" s="144" t="s">
        <v>165</v>
      </c>
      <c r="C3479" s="144" t="s">
        <v>1367</v>
      </c>
      <c r="D3479" s="144" t="s">
        <v>1368</v>
      </c>
      <c r="E3479" s="271" t="s">
        <v>1369</v>
      </c>
      <c r="F3479" s="271"/>
      <c r="G3479" s="144" t="s">
        <v>1370</v>
      </c>
      <c r="H3479" s="144" t="s">
        <v>1371</v>
      </c>
      <c r="I3479" s="144" t="s">
        <v>1372</v>
      </c>
      <c r="J3479" s="144" t="s">
        <v>1373</v>
      </c>
    </row>
    <row r="3480" spans="1:10" ht="31.5" customHeight="1">
      <c r="A3480" s="147" t="s">
        <v>1374</v>
      </c>
      <c r="B3480" s="147" t="s">
        <v>916</v>
      </c>
      <c r="C3480" s="147" t="s">
        <v>177</v>
      </c>
      <c r="D3480" s="147" t="s">
        <v>920</v>
      </c>
      <c r="E3480" s="273" t="s">
        <v>1445</v>
      </c>
      <c r="F3480" s="273"/>
      <c r="G3480" s="147" t="s">
        <v>222</v>
      </c>
      <c r="H3480" s="148">
        <v>1</v>
      </c>
      <c r="I3480" s="149">
        <v>16.13</v>
      </c>
      <c r="J3480" s="149">
        <v>16.13</v>
      </c>
    </row>
    <row r="3481" spans="1:10" ht="45" customHeight="1">
      <c r="A3481" s="150" t="s">
        <v>1376</v>
      </c>
      <c r="B3481" s="150" t="s">
        <v>2270</v>
      </c>
      <c r="C3481" s="150" t="s">
        <v>177</v>
      </c>
      <c r="D3481" s="150" t="s">
        <v>2271</v>
      </c>
      <c r="E3481" s="274" t="s">
        <v>1375</v>
      </c>
      <c r="F3481" s="274"/>
      <c r="G3481" s="150" t="s">
        <v>180</v>
      </c>
      <c r="H3481" s="151">
        <v>1.2999999999999999E-2</v>
      </c>
      <c r="I3481" s="152">
        <v>17.23</v>
      </c>
      <c r="J3481" s="152">
        <v>0.22</v>
      </c>
    </row>
    <row r="3482" spans="1:10" ht="45" customHeight="1">
      <c r="A3482" s="150" t="s">
        <v>1376</v>
      </c>
      <c r="B3482" s="150" t="s">
        <v>2272</v>
      </c>
      <c r="C3482" s="150" t="s">
        <v>177</v>
      </c>
      <c r="D3482" s="150" t="s">
        <v>2273</v>
      </c>
      <c r="E3482" s="274" t="s">
        <v>1375</v>
      </c>
      <c r="F3482" s="274"/>
      <c r="G3482" s="150" t="s">
        <v>180</v>
      </c>
      <c r="H3482" s="151">
        <v>1.2999999999999999E-2</v>
      </c>
      <c r="I3482" s="152">
        <v>20.71</v>
      </c>
      <c r="J3482" s="152">
        <v>0.26</v>
      </c>
    </row>
    <row r="3483" spans="1:10" ht="30" customHeight="1">
      <c r="A3483" s="153" t="s">
        <v>1379</v>
      </c>
      <c r="B3483" s="153" t="s">
        <v>2319</v>
      </c>
      <c r="C3483" s="153" t="s">
        <v>177</v>
      </c>
      <c r="D3483" s="153" t="s">
        <v>2320</v>
      </c>
      <c r="E3483" s="275" t="s">
        <v>1482</v>
      </c>
      <c r="F3483" s="275"/>
      <c r="G3483" s="153" t="s">
        <v>222</v>
      </c>
      <c r="H3483" s="154">
        <v>1.0269999999999999</v>
      </c>
      <c r="I3483" s="155">
        <v>15.21</v>
      </c>
      <c r="J3483" s="155">
        <v>15.62</v>
      </c>
    </row>
    <row r="3484" spans="1:10" ht="15" customHeight="1">
      <c r="A3484" s="153" t="s">
        <v>1379</v>
      </c>
      <c r="B3484" s="153" t="s">
        <v>2309</v>
      </c>
      <c r="C3484" s="153" t="s">
        <v>177</v>
      </c>
      <c r="D3484" s="153" t="s">
        <v>2310</v>
      </c>
      <c r="E3484" s="275" t="s">
        <v>1482</v>
      </c>
      <c r="F3484" s="275"/>
      <c r="G3484" s="153" t="s">
        <v>185</v>
      </c>
      <c r="H3484" s="154">
        <v>0.01</v>
      </c>
      <c r="I3484" s="155">
        <v>3.78</v>
      </c>
      <c r="J3484" s="155">
        <v>0.03</v>
      </c>
    </row>
    <row r="3485" spans="1:10">
      <c r="A3485" s="156"/>
      <c r="B3485" s="156"/>
      <c r="C3485" s="156"/>
      <c r="D3485" s="156"/>
      <c r="E3485" s="156" t="s">
        <v>1399</v>
      </c>
      <c r="F3485" s="157">
        <v>0.36</v>
      </c>
      <c r="G3485" s="156" t="s">
        <v>1400</v>
      </c>
      <c r="H3485" s="157">
        <v>0</v>
      </c>
      <c r="I3485" s="156" t="s">
        <v>1401</v>
      </c>
      <c r="J3485" s="157">
        <v>0.36</v>
      </c>
    </row>
    <row r="3486" spans="1:10" ht="30" customHeight="1">
      <c r="A3486" s="156"/>
      <c r="B3486" s="156"/>
      <c r="C3486" s="156"/>
      <c r="D3486" s="156"/>
      <c r="E3486" s="156" t="s">
        <v>1402</v>
      </c>
      <c r="F3486" s="157">
        <v>4.25</v>
      </c>
      <c r="G3486" s="156"/>
      <c r="H3486" s="276" t="s">
        <v>1403</v>
      </c>
      <c r="I3486" s="276"/>
      <c r="J3486" s="157">
        <v>20.38</v>
      </c>
    </row>
    <row r="3487" spans="1:10" ht="15.75">
      <c r="A3487" s="144"/>
      <c r="B3487" s="144"/>
      <c r="C3487" s="144"/>
      <c r="D3487" s="144"/>
      <c r="E3487" s="144"/>
      <c r="F3487" s="144"/>
      <c r="G3487" s="144" t="s">
        <v>1404</v>
      </c>
      <c r="H3487" s="158">
        <v>15</v>
      </c>
      <c r="I3487" s="144" t="s">
        <v>1405</v>
      </c>
      <c r="J3487" s="159">
        <v>305.7</v>
      </c>
    </row>
    <row r="3488" spans="1:10" ht="15.75">
      <c r="A3488" s="147"/>
      <c r="B3488" s="147"/>
      <c r="C3488" s="147"/>
      <c r="D3488" s="147"/>
      <c r="E3488" s="147"/>
      <c r="F3488" s="147"/>
      <c r="G3488" s="147"/>
      <c r="H3488" s="147"/>
      <c r="I3488" s="147"/>
      <c r="J3488" s="147"/>
    </row>
    <row r="3489" spans="1:10" ht="15.75" customHeight="1">
      <c r="A3489" s="144" t="s">
        <v>921</v>
      </c>
      <c r="B3489" s="144" t="s">
        <v>165</v>
      </c>
      <c r="C3489" s="144" t="s">
        <v>1367</v>
      </c>
      <c r="D3489" s="144" t="s">
        <v>1368</v>
      </c>
      <c r="E3489" s="271" t="s">
        <v>1369</v>
      </c>
      <c r="F3489" s="271"/>
      <c r="G3489" s="144" t="s">
        <v>1370</v>
      </c>
      <c r="H3489" s="144" t="s">
        <v>1371</v>
      </c>
      <c r="I3489" s="144" t="s">
        <v>1372</v>
      </c>
      <c r="J3489" s="144" t="s">
        <v>1373</v>
      </c>
    </row>
    <row r="3490" spans="1:10" ht="31.5" customHeight="1">
      <c r="A3490" s="147" t="s">
        <v>1374</v>
      </c>
      <c r="B3490" s="147" t="s">
        <v>916</v>
      </c>
      <c r="C3490" s="147" t="s">
        <v>177</v>
      </c>
      <c r="D3490" s="147" t="s">
        <v>922</v>
      </c>
      <c r="E3490" s="273" t="s">
        <v>1445</v>
      </c>
      <c r="F3490" s="273"/>
      <c r="G3490" s="147" t="s">
        <v>222</v>
      </c>
      <c r="H3490" s="148">
        <v>1</v>
      </c>
      <c r="I3490" s="149">
        <v>16.13</v>
      </c>
      <c r="J3490" s="149">
        <v>16.13</v>
      </c>
    </row>
    <row r="3491" spans="1:10" ht="45" customHeight="1">
      <c r="A3491" s="150" t="s">
        <v>1376</v>
      </c>
      <c r="B3491" s="150" t="s">
        <v>2270</v>
      </c>
      <c r="C3491" s="150" t="s">
        <v>177</v>
      </c>
      <c r="D3491" s="150" t="s">
        <v>2271</v>
      </c>
      <c r="E3491" s="274" t="s">
        <v>1375</v>
      </c>
      <c r="F3491" s="274"/>
      <c r="G3491" s="150" t="s">
        <v>180</v>
      </c>
      <c r="H3491" s="151">
        <v>1.2999999999999999E-2</v>
      </c>
      <c r="I3491" s="152">
        <v>17.23</v>
      </c>
      <c r="J3491" s="152">
        <v>0.22</v>
      </c>
    </row>
    <row r="3492" spans="1:10" ht="45" customHeight="1">
      <c r="A3492" s="150" t="s">
        <v>1376</v>
      </c>
      <c r="B3492" s="150" t="s">
        <v>2272</v>
      </c>
      <c r="C3492" s="150" t="s">
        <v>177</v>
      </c>
      <c r="D3492" s="150" t="s">
        <v>2273</v>
      </c>
      <c r="E3492" s="274" t="s">
        <v>1375</v>
      </c>
      <c r="F3492" s="274"/>
      <c r="G3492" s="150" t="s">
        <v>180</v>
      </c>
      <c r="H3492" s="151">
        <v>1.2999999999999999E-2</v>
      </c>
      <c r="I3492" s="152">
        <v>20.71</v>
      </c>
      <c r="J3492" s="152">
        <v>0.26</v>
      </c>
    </row>
    <row r="3493" spans="1:10" ht="30" customHeight="1">
      <c r="A3493" s="153" t="s">
        <v>1379</v>
      </c>
      <c r="B3493" s="153" t="s">
        <v>2319</v>
      </c>
      <c r="C3493" s="153" t="s">
        <v>177</v>
      </c>
      <c r="D3493" s="153" t="s">
        <v>2320</v>
      </c>
      <c r="E3493" s="275" t="s">
        <v>1482</v>
      </c>
      <c r="F3493" s="275"/>
      <c r="G3493" s="153" t="s">
        <v>222</v>
      </c>
      <c r="H3493" s="154">
        <v>1.0269999999999999</v>
      </c>
      <c r="I3493" s="155">
        <v>15.21</v>
      </c>
      <c r="J3493" s="155">
        <v>15.62</v>
      </c>
    </row>
    <row r="3494" spans="1:10" ht="15" customHeight="1">
      <c r="A3494" s="153" t="s">
        <v>1379</v>
      </c>
      <c r="B3494" s="153" t="s">
        <v>2309</v>
      </c>
      <c r="C3494" s="153" t="s">
        <v>177</v>
      </c>
      <c r="D3494" s="153" t="s">
        <v>2310</v>
      </c>
      <c r="E3494" s="275" t="s">
        <v>1482</v>
      </c>
      <c r="F3494" s="275"/>
      <c r="G3494" s="153" t="s">
        <v>185</v>
      </c>
      <c r="H3494" s="154">
        <v>0.01</v>
      </c>
      <c r="I3494" s="155">
        <v>3.78</v>
      </c>
      <c r="J3494" s="155">
        <v>0.03</v>
      </c>
    </row>
    <row r="3495" spans="1:10">
      <c r="A3495" s="156"/>
      <c r="B3495" s="156"/>
      <c r="C3495" s="156"/>
      <c r="D3495" s="156"/>
      <c r="E3495" s="156" t="s">
        <v>1399</v>
      </c>
      <c r="F3495" s="157">
        <v>0.36</v>
      </c>
      <c r="G3495" s="156" t="s">
        <v>1400</v>
      </c>
      <c r="H3495" s="157">
        <v>0</v>
      </c>
      <c r="I3495" s="156" t="s">
        <v>1401</v>
      </c>
      <c r="J3495" s="157">
        <v>0.36</v>
      </c>
    </row>
    <row r="3496" spans="1:10" ht="30" customHeight="1">
      <c r="A3496" s="156"/>
      <c r="B3496" s="156"/>
      <c r="C3496" s="156"/>
      <c r="D3496" s="156"/>
      <c r="E3496" s="156" t="s">
        <v>1402</v>
      </c>
      <c r="F3496" s="157">
        <v>4.25</v>
      </c>
      <c r="G3496" s="156"/>
      <c r="H3496" s="276" t="s">
        <v>1403</v>
      </c>
      <c r="I3496" s="276"/>
      <c r="J3496" s="157">
        <v>20.38</v>
      </c>
    </row>
    <row r="3497" spans="1:10" ht="15.75">
      <c r="A3497" s="144"/>
      <c r="B3497" s="144"/>
      <c r="C3497" s="144"/>
      <c r="D3497" s="144"/>
      <c r="E3497" s="144"/>
      <c r="F3497" s="144"/>
      <c r="G3497" s="144" t="s">
        <v>1404</v>
      </c>
      <c r="H3497" s="158">
        <v>15</v>
      </c>
      <c r="I3497" s="144" t="s">
        <v>1405</v>
      </c>
      <c r="J3497" s="159">
        <v>305.7</v>
      </c>
    </row>
    <row r="3498" spans="1:10" ht="15.75">
      <c r="A3498" s="147"/>
      <c r="B3498" s="147"/>
      <c r="C3498" s="147"/>
      <c r="D3498" s="147"/>
      <c r="E3498" s="147"/>
      <c r="F3498" s="147"/>
      <c r="G3498" s="147"/>
      <c r="H3498" s="147"/>
      <c r="I3498" s="147"/>
      <c r="J3498" s="147"/>
    </row>
    <row r="3499" spans="1:10" ht="15.75" customHeight="1">
      <c r="A3499" s="144" t="s">
        <v>923</v>
      </c>
      <c r="B3499" s="144" t="s">
        <v>165</v>
      </c>
      <c r="C3499" s="144" t="s">
        <v>1367</v>
      </c>
      <c r="D3499" s="144" t="s">
        <v>1368</v>
      </c>
      <c r="E3499" s="271" t="s">
        <v>1369</v>
      </c>
      <c r="F3499" s="271"/>
      <c r="G3499" s="144" t="s">
        <v>1370</v>
      </c>
      <c r="H3499" s="144" t="s">
        <v>1371</v>
      </c>
      <c r="I3499" s="144" t="s">
        <v>1372</v>
      </c>
      <c r="J3499" s="144" t="s">
        <v>1373</v>
      </c>
    </row>
    <row r="3500" spans="1:10" ht="47.25" customHeight="1">
      <c r="A3500" s="147" t="s">
        <v>1374</v>
      </c>
      <c r="B3500" s="147" t="s">
        <v>916</v>
      </c>
      <c r="C3500" s="147" t="s">
        <v>177</v>
      </c>
      <c r="D3500" s="147" t="s">
        <v>924</v>
      </c>
      <c r="E3500" s="273" t="s">
        <v>1445</v>
      </c>
      <c r="F3500" s="273"/>
      <c r="G3500" s="147" t="s">
        <v>222</v>
      </c>
      <c r="H3500" s="148">
        <v>1</v>
      </c>
      <c r="I3500" s="149">
        <v>16.13</v>
      </c>
      <c r="J3500" s="149">
        <v>16.13</v>
      </c>
    </row>
    <row r="3501" spans="1:10" ht="45" customHeight="1">
      <c r="A3501" s="150" t="s">
        <v>1376</v>
      </c>
      <c r="B3501" s="150" t="s">
        <v>2270</v>
      </c>
      <c r="C3501" s="150" t="s">
        <v>177</v>
      </c>
      <c r="D3501" s="150" t="s">
        <v>2271</v>
      </c>
      <c r="E3501" s="274" t="s">
        <v>1375</v>
      </c>
      <c r="F3501" s="274"/>
      <c r="G3501" s="150" t="s">
        <v>180</v>
      </c>
      <c r="H3501" s="151">
        <v>1.2999999999999999E-2</v>
      </c>
      <c r="I3501" s="152">
        <v>17.23</v>
      </c>
      <c r="J3501" s="152">
        <v>0.22</v>
      </c>
    </row>
    <row r="3502" spans="1:10" ht="45" customHeight="1">
      <c r="A3502" s="150" t="s">
        <v>1376</v>
      </c>
      <c r="B3502" s="150" t="s">
        <v>2272</v>
      </c>
      <c r="C3502" s="150" t="s">
        <v>177</v>
      </c>
      <c r="D3502" s="150" t="s">
        <v>2273</v>
      </c>
      <c r="E3502" s="274" t="s">
        <v>1375</v>
      </c>
      <c r="F3502" s="274"/>
      <c r="G3502" s="150" t="s">
        <v>180</v>
      </c>
      <c r="H3502" s="151">
        <v>1.2999999999999999E-2</v>
      </c>
      <c r="I3502" s="152">
        <v>20.71</v>
      </c>
      <c r="J3502" s="152">
        <v>0.26</v>
      </c>
    </row>
    <row r="3503" spans="1:10" ht="30" customHeight="1">
      <c r="A3503" s="153" t="s">
        <v>1379</v>
      </c>
      <c r="B3503" s="153" t="s">
        <v>2319</v>
      </c>
      <c r="C3503" s="153" t="s">
        <v>177</v>
      </c>
      <c r="D3503" s="153" t="s">
        <v>2320</v>
      </c>
      <c r="E3503" s="275" t="s">
        <v>1482</v>
      </c>
      <c r="F3503" s="275"/>
      <c r="G3503" s="153" t="s">
        <v>222</v>
      </c>
      <c r="H3503" s="154">
        <v>1.0269999999999999</v>
      </c>
      <c r="I3503" s="155">
        <v>15.21</v>
      </c>
      <c r="J3503" s="155">
        <v>15.62</v>
      </c>
    </row>
    <row r="3504" spans="1:10" ht="15" customHeight="1">
      <c r="A3504" s="153" t="s">
        <v>1379</v>
      </c>
      <c r="B3504" s="153" t="s">
        <v>2309</v>
      </c>
      <c r="C3504" s="153" t="s">
        <v>177</v>
      </c>
      <c r="D3504" s="153" t="s">
        <v>2310</v>
      </c>
      <c r="E3504" s="275" t="s">
        <v>1482</v>
      </c>
      <c r="F3504" s="275"/>
      <c r="G3504" s="153" t="s">
        <v>185</v>
      </c>
      <c r="H3504" s="154">
        <v>0.01</v>
      </c>
      <c r="I3504" s="155">
        <v>3.78</v>
      </c>
      <c r="J3504" s="155">
        <v>0.03</v>
      </c>
    </row>
    <row r="3505" spans="1:10">
      <c r="A3505" s="156"/>
      <c r="B3505" s="156"/>
      <c r="C3505" s="156"/>
      <c r="D3505" s="156"/>
      <c r="E3505" s="156" t="s">
        <v>1399</v>
      </c>
      <c r="F3505" s="157">
        <v>0.36</v>
      </c>
      <c r="G3505" s="156" t="s">
        <v>1400</v>
      </c>
      <c r="H3505" s="157">
        <v>0</v>
      </c>
      <c r="I3505" s="156" t="s">
        <v>1401</v>
      </c>
      <c r="J3505" s="157">
        <v>0.36</v>
      </c>
    </row>
    <row r="3506" spans="1:10" ht="30" customHeight="1">
      <c r="A3506" s="156"/>
      <c r="B3506" s="156"/>
      <c r="C3506" s="156"/>
      <c r="D3506" s="156"/>
      <c r="E3506" s="156" t="s">
        <v>1402</v>
      </c>
      <c r="F3506" s="157">
        <v>4.25</v>
      </c>
      <c r="G3506" s="156"/>
      <c r="H3506" s="276" t="s">
        <v>1403</v>
      </c>
      <c r="I3506" s="276"/>
      <c r="J3506" s="157">
        <v>20.38</v>
      </c>
    </row>
    <row r="3507" spans="1:10" ht="15.75">
      <c r="A3507" s="144"/>
      <c r="B3507" s="144"/>
      <c r="C3507" s="144"/>
      <c r="D3507" s="144"/>
      <c r="E3507" s="144"/>
      <c r="F3507" s="144"/>
      <c r="G3507" s="144" t="s">
        <v>1404</v>
      </c>
      <c r="H3507" s="158">
        <v>230</v>
      </c>
      <c r="I3507" s="144" t="s">
        <v>1405</v>
      </c>
      <c r="J3507" s="159">
        <v>4687.3999999999996</v>
      </c>
    </row>
    <row r="3508" spans="1:10" ht="15.75">
      <c r="A3508" s="147"/>
      <c r="B3508" s="147"/>
      <c r="C3508" s="147"/>
      <c r="D3508" s="147"/>
      <c r="E3508" s="147"/>
      <c r="F3508" s="147"/>
      <c r="G3508" s="147"/>
      <c r="H3508" s="147"/>
      <c r="I3508" s="147"/>
      <c r="J3508" s="147"/>
    </row>
    <row r="3509" spans="1:10" ht="15.75" customHeight="1">
      <c r="A3509" s="144" t="s">
        <v>925</v>
      </c>
      <c r="B3509" s="144" t="s">
        <v>165</v>
      </c>
      <c r="C3509" s="144" t="s">
        <v>1367</v>
      </c>
      <c r="D3509" s="144" t="s">
        <v>1368</v>
      </c>
      <c r="E3509" s="271" t="s">
        <v>1369</v>
      </c>
      <c r="F3509" s="271"/>
      <c r="G3509" s="144" t="s">
        <v>1370</v>
      </c>
      <c r="H3509" s="144" t="s">
        <v>1371</v>
      </c>
      <c r="I3509" s="144" t="s">
        <v>1372</v>
      </c>
      <c r="J3509" s="144" t="s">
        <v>1373</v>
      </c>
    </row>
    <row r="3510" spans="1:10" ht="31.5" customHeight="1">
      <c r="A3510" s="147" t="s">
        <v>1374</v>
      </c>
      <c r="B3510" s="147" t="s">
        <v>916</v>
      </c>
      <c r="C3510" s="147" t="s">
        <v>177</v>
      </c>
      <c r="D3510" s="147" t="s">
        <v>926</v>
      </c>
      <c r="E3510" s="273" t="s">
        <v>1445</v>
      </c>
      <c r="F3510" s="273"/>
      <c r="G3510" s="147" t="s">
        <v>222</v>
      </c>
      <c r="H3510" s="148">
        <v>1</v>
      </c>
      <c r="I3510" s="149">
        <v>16.13</v>
      </c>
      <c r="J3510" s="149">
        <v>16.13</v>
      </c>
    </row>
    <row r="3511" spans="1:10" ht="45" customHeight="1">
      <c r="A3511" s="150" t="s">
        <v>1376</v>
      </c>
      <c r="B3511" s="150" t="s">
        <v>2270</v>
      </c>
      <c r="C3511" s="150" t="s">
        <v>177</v>
      </c>
      <c r="D3511" s="150" t="s">
        <v>2271</v>
      </c>
      <c r="E3511" s="274" t="s">
        <v>1375</v>
      </c>
      <c r="F3511" s="274"/>
      <c r="G3511" s="150" t="s">
        <v>180</v>
      </c>
      <c r="H3511" s="151">
        <v>1.2999999999999999E-2</v>
      </c>
      <c r="I3511" s="152">
        <v>17.23</v>
      </c>
      <c r="J3511" s="152">
        <v>0.22</v>
      </c>
    </row>
    <row r="3512" spans="1:10" ht="45" customHeight="1">
      <c r="A3512" s="150" t="s">
        <v>1376</v>
      </c>
      <c r="B3512" s="150" t="s">
        <v>2272</v>
      </c>
      <c r="C3512" s="150" t="s">
        <v>177</v>
      </c>
      <c r="D3512" s="150" t="s">
        <v>2273</v>
      </c>
      <c r="E3512" s="274" t="s">
        <v>1375</v>
      </c>
      <c r="F3512" s="274"/>
      <c r="G3512" s="150" t="s">
        <v>180</v>
      </c>
      <c r="H3512" s="151">
        <v>1.2999999999999999E-2</v>
      </c>
      <c r="I3512" s="152">
        <v>20.71</v>
      </c>
      <c r="J3512" s="152">
        <v>0.26</v>
      </c>
    </row>
    <row r="3513" spans="1:10" ht="30" customHeight="1">
      <c r="A3513" s="153" t="s">
        <v>1379</v>
      </c>
      <c r="B3513" s="153" t="s">
        <v>2319</v>
      </c>
      <c r="C3513" s="153" t="s">
        <v>177</v>
      </c>
      <c r="D3513" s="153" t="s">
        <v>2320</v>
      </c>
      <c r="E3513" s="275" t="s">
        <v>1482</v>
      </c>
      <c r="F3513" s="275"/>
      <c r="G3513" s="153" t="s">
        <v>222</v>
      </c>
      <c r="H3513" s="154">
        <v>1.0269999999999999</v>
      </c>
      <c r="I3513" s="155">
        <v>15.21</v>
      </c>
      <c r="J3513" s="155">
        <v>15.62</v>
      </c>
    </row>
    <row r="3514" spans="1:10" ht="15" customHeight="1">
      <c r="A3514" s="153" t="s">
        <v>1379</v>
      </c>
      <c r="B3514" s="153" t="s">
        <v>2309</v>
      </c>
      <c r="C3514" s="153" t="s">
        <v>177</v>
      </c>
      <c r="D3514" s="153" t="s">
        <v>2310</v>
      </c>
      <c r="E3514" s="275" t="s">
        <v>1482</v>
      </c>
      <c r="F3514" s="275"/>
      <c r="G3514" s="153" t="s">
        <v>185</v>
      </c>
      <c r="H3514" s="154">
        <v>0.01</v>
      </c>
      <c r="I3514" s="155">
        <v>3.78</v>
      </c>
      <c r="J3514" s="155">
        <v>0.03</v>
      </c>
    </row>
    <row r="3515" spans="1:10">
      <c r="A3515" s="156"/>
      <c r="B3515" s="156"/>
      <c r="C3515" s="156"/>
      <c r="D3515" s="156"/>
      <c r="E3515" s="156" t="s">
        <v>1399</v>
      </c>
      <c r="F3515" s="157">
        <v>0.36</v>
      </c>
      <c r="G3515" s="156" t="s">
        <v>1400</v>
      </c>
      <c r="H3515" s="157">
        <v>0</v>
      </c>
      <c r="I3515" s="156" t="s">
        <v>1401</v>
      </c>
      <c r="J3515" s="157">
        <v>0.36</v>
      </c>
    </row>
    <row r="3516" spans="1:10" ht="30" customHeight="1">
      <c r="A3516" s="156"/>
      <c r="B3516" s="156"/>
      <c r="C3516" s="156"/>
      <c r="D3516" s="156"/>
      <c r="E3516" s="156" t="s">
        <v>1402</v>
      </c>
      <c r="F3516" s="157">
        <v>4.25</v>
      </c>
      <c r="G3516" s="156"/>
      <c r="H3516" s="276" t="s">
        <v>1403</v>
      </c>
      <c r="I3516" s="276"/>
      <c r="J3516" s="157">
        <v>20.38</v>
      </c>
    </row>
    <row r="3517" spans="1:10" ht="15.75">
      <c r="A3517" s="144"/>
      <c r="B3517" s="144"/>
      <c r="C3517" s="144"/>
      <c r="D3517" s="144"/>
      <c r="E3517" s="144"/>
      <c r="F3517" s="144"/>
      <c r="G3517" s="144" t="s">
        <v>1404</v>
      </c>
      <c r="H3517" s="158">
        <v>10.199999999999999</v>
      </c>
      <c r="I3517" s="144" t="s">
        <v>1405</v>
      </c>
      <c r="J3517" s="159">
        <v>207.87</v>
      </c>
    </row>
    <row r="3518" spans="1:10" ht="15.75">
      <c r="A3518" s="147"/>
      <c r="B3518" s="147"/>
      <c r="C3518" s="147"/>
      <c r="D3518" s="147"/>
      <c r="E3518" s="147"/>
      <c r="F3518" s="147"/>
      <c r="G3518" s="147"/>
      <c r="H3518" s="147"/>
      <c r="I3518" s="147"/>
      <c r="J3518" s="147"/>
    </row>
    <row r="3519" spans="1:10" ht="15.75" customHeight="1">
      <c r="A3519" s="144" t="s">
        <v>928</v>
      </c>
      <c r="B3519" s="144" t="s">
        <v>165</v>
      </c>
      <c r="C3519" s="144" t="s">
        <v>1367</v>
      </c>
      <c r="D3519" s="144" t="s">
        <v>1368</v>
      </c>
      <c r="E3519" s="271" t="s">
        <v>1369</v>
      </c>
      <c r="F3519" s="271"/>
      <c r="G3519" s="144" t="s">
        <v>1370</v>
      </c>
      <c r="H3519" s="144" t="s">
        <v>1371</v>
      </c>
      <c r="I3519" s="144" t="s">
        <v>1372</v>
      </c>
      <c r="J3519" s="144" t="s">
        <v>1373</v>
      </c>
    </row>
    <row r="3520" spans="1:10" ht="47.25" customHeight="1">
      <c r="A3520" s="147" t="s">
        <v>1374</v>
      </c>
      <c r="B3520" s="147" t="s">
        <v>927</v>
      </c>
      <c r="C3520" s="147" t="s">
        <v>177</v>
      </c>
      <c r="D3520" s="147" t="s">
        <v>929</v>
      </c>
      <c r="E3520" s="273" t="s">
        <v>1445</v>
      </c>
      <c r="F3520" s="273"/>
      <c r="G3520" s="147" t="s">
        <v>222</v>
      </c>
      <c r="H3520" s="148">
        <v>1</v>
      </c>
      <c r="I3520" s="149">
        <v>3.9</v>
      </c>
      <c r="J3520" s="149">
        <v>3.9</v>
      </c>
    </row>
    <row r="3521" spans="1:10" ht="45" customHeight="1">
      <c r="A3521" s="150" t="s">
        <v>1376</v>
      </c>
      <c r="B3521" s="150" t="s">
        <v>2270</v>
      </c>
      <c r="C3521" s="150" t="s">
        <v>177</v>
      </c>
      <c r="D3521" s="150" t="s">
        <v>2271</v>
      </c>
      <c r="E3521" s="274" t="s">
        <v>1375</v>
      </c>
      <c r="F3521" s="274"/>
      <c r="G3521" s="150" t="s">
        <v>180</v>
      </c>
      <c r="H3521" s="151">
        <v>0.03</v>
      </c>
      <c r="I3521" s="152">
        <v>17.23</v>
      </c>
      <c r="J3521" s="152">
        <v>0.51</v>
      </c>
    </row>
    <row r="3522" spans="1:10" ht="45" customHeight="1">
      <c r="A3522" s="150" t="s">
        <v>1376</v>
      </c>
      <c r="B3522" s="150" t="s">
        <v>2272</v>
      </c>
      <c r="C3522" s="150" t="s">
        <v>177</v>
      </c>
      <c r="D3522" s="150" t="s">
        <v>2273</v>
      </c>
      <c r="E3522" s="274" t="s">
        <v>1375</v>
      </c>
      <c r="F3522" s="274"/>
      <c r="G3522" s="150" t="s">
        <v>180</v>
      </c>
      <c r="H3522" s="151">
        <v>0.03</v>
      </c>
      <c r="I3522" s="152">
        <v>20.71</v>
      </c>
      <c r="J3522" s="152">
        <v>0.62</v>
      </c>
    </row>
    <row r="3523" spans="1:10" ht="30" customHeight="1">
      <c r="A3523" s="153" t="s">
        <v>1379</v>
      </c>
      <c r="B3523" s="153" t="s">
        <v>2321</v>
      </c>
      <c r="C3523" s="153" t="s">
        <v>177</v>
      </c>
      <c r="D3523" s="153" t="s">
        <v>2322</v>
      </c>
      <c r="E3523" s="275" t="s">
        <v>1482</v>
      </c>
      <c r="F3523" s="275"/>
      <c r="G3523" s="153" t="s">
        <v>222</v>
      </c>
      <c r="H3523" s="154">
        <v>1.19</v>
      </c>
      <c r="I3523" s="155">
        <v>2.31</v>
      </c>
      <c r="J3523" s="155">
        <v>2.74</v>
      </c>
    </row>
    <row r="3524" spans="1:10" ht="15" customHeight="1">
      <c r="A3524" s="153" t="s">
        <v>1379</v>
      </c>
      <c r="B3524" s="153" t="s">
        <v>2309</v>
      </c>
      <c r="C3524" s="153" t="s">
        <v>177</v>
      </c>
      <c r="D3524" s="153" t="s">
        <v>2310</v>
      </c>
      <c r="E3524" s="275" t="s">
        <v>1482</v>
      </c>
      <c r="F3524" s="275"/>
      <c r="G3524" s="153" t="s">
        <v>185</v>
      </c>
      <c r="H3524" s="154">
        <v>8.9999999999999993E-3</v>
      </c>
      <c r="I3524" s="155">
        <v>3.78</v>
      </c>
      <c r="J3524" s="155">
        <v>0.03</v>
      </c>
    </row>
    <row r="3525" spans="1:10">
      <c r="A3525" s="156"/>
      <c r="B3525" s="156"/>
      <c r="C3525" s="156"/>
      <c r="D3525" s="156"/>
      <c r="E3525" s="156" t="s">
        <v>1399</v>
      </c>
      <c r="F3525" s="157">
        <v>0.83</v>
      </c>
      <c r="G3525" s="156" t="s">
        <v>1400</v>
      </c>
      <c r="H3525" s="157">
        <v>0</v>
      </c>
      <c r="I3525" s="156" t="s">
        <v>1401</v>
      </c>
      <c r="J3525" s="157">
        <v>0.83</v>
      </c>
    </row>
    <row r="3526" spans="1:10" ht="30" customHeight="1">
      <c r="A3526" s="156"/>
      <c r="B3526" s="156"/>
      <c r="C3526" s="156"/>
      <c r="D3526" s="156"/>
      <c r="E3526" s="156" t="s">
        <v>1402</v>
      </c>
      <c r="F3526" s="157">
        <v>1.02</v>
      </c>
      <c r="G3526" s="156"/>
      <c r="H3526" s="276" t="s">
        <v>1403</v>
      </c>
      <c r="I3526" s="276"/>
      <c r="J3526" s="157">
        <v>4.92</v>
      </c>
    </row>
    <row r="3527" spans="1:10" ht="15.75">
      <c r="A3527" s="144"/>
      <c r="B3527" s="144"/>
      <c r="C3527" s="144"/>
      <c r="D3527" s="144"/>
      <c r="E3527" s="144"/>
      <c r="F3527" s="144"/>
      <c r="G3527" s="144" t="s">
        <v>1404</v>
      </c>
      <c r="H3527" s="158">
        <v>1300</v>
      </c>
      <c r="I3527" s="144" t="s">
        <v>1405</v>
      </c>
      <c r="J3527" s="159">
        <v>6396</v>
      </c>
    </row>
    <row r="3528" spans="1:10" ht="15.75">
      <c r="A3528" s="147"/>
      <c r="B3528" s="147"/>
      <c r="C3528" s="147"/>
      <c r="D3528" s="147"/>
      <c r="E3528" s="147"/>
      <c r="F3528" s="147"/>
      <c r="G3528" s="147"/>
      <c r="H3528" s="147"/>
      <c r="I3528" s="147"/>
      <c r="J3528" s="147"/>
    </row>
    <row r="3529" spans="1:10" ht="15.75" customHeight="1">
      <c r="A3529" s="144" t="s">
        <v>930</v>
      </c>
      <c r="B3529" s="144" t="s">
        <v>165</v>
      </c>
      <c r="C3529" s="144" t="s">
        <v>1367</v>
      </c>
      <c r="D3529" s="144" t="s">
        <v>1368</v>
      </c>
      <c r="E3529" s="271" t="s">
        <v>1369</v>
      </c>
      <c r="F3529" s="271"/>
      <c r="G3529" s="144" t="s">
        <v>1370</v>
      </c>
      <c r="H3529" s="144" t="s">
        <v>1371</v>
      </c>
      <c r="I3529" s="144" t="s">
        <v>1372</v>
      </c>
      <c r="J3529" s="144" t="s">
        <v>1373</v>
      </c>
    </row>
    <row r="3530" spans="1:10" ht="47.25" customHeight="1">
      <c r="A3530" s="147" t="s">
        <v>1374</v>
      </c>
      <c r="B3530" s="147" t="s">
        <v>927</v>
      </c>
      <c r="C3530" s="147" t="s">
        <v>177</v>
      </c>
      <c r="D3530" s="147" t="s">
        <v>931</v>
      </c>
      <c r="E3530" s="273" t="s">
        <v>1445</v>
      </c>
      <c r="F3530" s="273"/>
      <c r="G3530" s="147" t="s">
        <v>222</v>
      </c>
      <c r="H3530" s="148">
        <v>1</v>
      </c>
      <c r="I3530" s="149">
        <v>3.9</v>
      </c>
      <c r="J3530" s="149">
        <v>3.9</v>
      </c>
    </row>
    <row r="3531" spans="1:10" ht="45" customHeight="1">
      <c r="A3531" s="150" t="s">
        <v>1376</v>
      </c>
      <c r="B3531" s="150" t="s">
        <v>2270</v>
      </c>
      <c r="C3531" s="150" t="s">
        <v>177</v>
      </c>
      <c r="D3531" s="150" t="s">
        <v>2271</v>
      </c>
      <c r="E3531" s="274" t="s">
        <v>1375</v>
      </c>
      <c r="F3531" s="274"/>
      <c r="G3531" s="150" t="s">
        <v>180</v>
      </c>
      <c r="H3531" s="151">
        <v>0.03</v>
      </c>
      <c r="I3531" s="152">
        <v>17.23</v>
      </c>
      <c r="J3531" s="152">
        <v>0.51</v>
      </c>
    </row>
    <row r="3532" spans="1:10" ht="45" customHeight="1">
      <c r="A3532" s="150" t="s">
        <v>1376</v>
      </c>
      <c r="B3532" s="150" t="s">
        <v>2272</v>
      </c>
      <c r="C3532" s="150" t="s">
        <v>177</v>
      </c>
      <c r="D3532" s="150" t="s">
        <v>2273</v>
      </c>
      <c r="E3532" s="274" t="s">
        <v>1375</v>
      </c>
      <c r="F3532" s="274"/>
      <c r="G3532" s="150" t="s">
        <v>180</v>
      </c>
      <c r="H3532" s="151">
        <v>0.03</v>
      </c>
      <c r="I3532" s="152">
        <v>20.71</v>
      </c>
      <c r="J3532" s="152">
        <v>0.62</v>
      </c>
    </row>
    <row r="3533" spans="1:10" ht="30" customHeight="1">
      <c r="A3533" s="153" t="s">
        <v>1379</v>
      </c>
      <c r="B3533" s="153" t="s">
        <v>2321</v>
      </c>
      <c r="C3533" s="153" t="s">
        <v>177</v>
      </c>
      <c r="D3533" s="153" t="s">
        <v>2322</v>
      </c>
      <c r="E3533" s="275" t="s">
        <v>1482</v>
      </c>
      <c r="F3533" s="275"/>
      <c r="G3533" s="153" t="s">
        <v>222</v>
      </c>
      <c r="H3533" s="154">
        <v>1.19</v>
      </c>
      <c r="I3533" s="155">
        <v>2.31</v>
      </c>
      <c r="J3533" s="155">
        <v>2.74</v>
      </c>
    </row>
    <row r="3534" spans="1:10" ht="15" customHeight="1">
      <c r="A3534" s="153" t="s">
        <v>1379</v>
      </c>
      <c r="B3534" s="153" t="s">
        <v>2309</v>
      </c>
      <c r="C3534" s="153" t="s">
        <v>177</v>
      </c>
      <c r="D3534" s="153" t="s">
        <v>2310</v>
      </c>
      <c r="E3534" s="275" t="s">
        <v>1482</v>
      </c>
      <c r="F3534" s="275"/>
      <c r="G3534" s="153" t="s">
        <v>185</v>
      </c>
      <c r="H3534" s="154">
        <v>8.9999999999999993E-3</v>
      </c>
      <c r="I3534" s="155">
        <v>3.78</v>
      </c>
      <c r="J3534" s="155">
        <v>0.03</v>
      </c>
    </row>
    <row r="3535" spans="1:10">
      <c r="A3535" s="156"/>
      <c r="B3535" s="156"/>
      <c r="C3535" s="156"/>
      <c r="D3535" s="156"/>
      <c r="E3535" s="156" t="s">
        <v>1399</v>
      </c>
      <c r="F3535" s="157">
        <v>0.83</v>
      </c>
      <c r="G3535" s="156" t="s">
        <v>1400</v>
      </c>
      <c r="H3535" s="157">
        <v>0</v>
      </c>
      <c r="I3535" s="156" t="s">
        <v>1401</v>
      </c>
      <c r="J3535" s="157">
        <v>0.83</v>
      </c>
    </row>
    <row r="3536" spans="1:10" ht="30" customHeight="1">
      <c r="A3536" s="156"/>
      <c r="B3536" s="156"/>
      <c r="C3536" s="156"/>
      <c r="D3536" s="156"/>
      <c r="E3536" s="156" t="s">
        <v>1402</v>
      </c>
      <c r="F3536" s="157">
        <v>1.02</v>
      </c>
      <c r="G3536" s="156"/>
      <c r="H3536" s="276" t="s">
        <v>1403</v>
      </c>
      <c r="I3536" s="276"/>
      <c r="J3536" s="157">
        <v>4.92</v>
      </c>
    </row>
    <row r="3537" spans="1:10" ht="15.75">
      <c r="A3537" s="144"/>
      <c r="B3537" s="144"/>
      <c r="C3537" s="144"/>
      <c r="D3537" s="144"/>
      <c r="E3537" s="144"/>
      <c r="F3537" s="144"/>
      <c r="G3537" s="144" t="s">
        <v>1404</v>
      </c>
      <c r="H3537" s="158">
        <v>2000</v>
      </c>
      <c r="I3537" s="144" t="s">
        <v>1405</v>
      </c>
      <c r="J3537" s="159">
        <v>9840</v>
      </c>
    </row>
    <row r="3538" spans="1:10" ht="15.75">
      <c r="A3538" s="147"/>
      <c r="B3538" s="147"/>
      <c r="C3538" s="147"/>
      <c r="D3538" s="147"/>
      <c r="E3538" s="147"/>
      <c r="F3538" s="147"/>
      <c r="G3538" s="147"/>
      <c r="H3538" s="147"/>
      <c r="I3538" s="147"/>
      <c r="J3538" s="147"/>
    </row>
    <row r="3539" spans="1:10" ht="15.75" customHeight="1">
      <c r="A3539" s="144" t="s">
        <v>932</v>
      </c>
      <c r="B3539" s="144" t="s">
        <v>165</v>
      </c>
      <c r="C3539" s="144" t="s">
        <v>1367</v>
      </c>
      <c r="D3539" s="144" t="s">
        <v>1368</v>
      </c>
      <c r="E3539" s="271" t="s">
        <v>1369</v>
      </c>
      <c r="F3539" s="271"/>
      <c r="G3539" s="144" t="s">
        <v>1370</v>
      </c>
      <c r="H3539" s="144" t="s">
        <v>1371</v>
      </c>
      <c r="I3539" s="144" t="s">
        <v>1372</v>
      </c>
      <c r="J3539" s="144" t="s">
        <v>1373</v>
      </c>
    </row>
    <row r="3540" spans="1:10" ht="47.25" customHeight="1">
      <c r="A3540" s="147" t="s">
        <v>1374</v>
      </c>
      <c r="B3540" s="147" t="s">
        <v>927</v>
      </c>
      <c r="C3540" s="147" t="s">
        <v>177</v>
      </c>
      <c r="D3540" s="147" t="s">
        <v>933</v>
      </c>
      <c r="E3540" s="273" t="s">
        <v>1445</v>
      </c>
      <c r="F3540" s="273"/>
      <c r="G3540" s="147" t="s">
        <v>222</v>
      </c>
      <c r="H3540" s="148">
        <v>1</v>
      </c>
      <c r="I3540" s="149">
        <v>3.9</v>
      </c>
      <c r="J3540" s="149">
        <v>3.9</v>
      </c>
    </row>
    <row r="3541" spans="1:10" ht="45" customHeight="1">
      <c r="A3541" s="150" t="s">
        <v>1376</v>
      </c>
      <c r="B3541" s="150" t="s">
        <v>2270</v>
      </c>
      <c r="C3541" s="150" t="s">
        <v>177</v>
      </c>
      <c r="D3541" s="150" t="s">
        <v>2271</v>
      </c>
      <c r="E3541" s="274" t="s">
        <v>1375</v>
      </c>
      <c r="F3541" s="274"/>
      <c r="G3541" s="150" t="s">
        <v>180</v>
      </c>
      <c r="H3541" s="151">
        <v>0.03</v>
      </c>
      <c r="I3541" s="152">
        <v>17.23</v>
      </c>
      <c r="J3541" s="152">
        <v>0.51</v>
      </c>
    </row>
    <row r="3542" spans="1:10" ht="45" customHeight="1">
      <c r="A3542" s="150" t="s">
        <v>1376</v>
      </c>
      <c r="B3542" s="150" t="s">
        <v>2272</v>
      </c>
      <c r="C3542" s="150" t="s">
        <v>177</v>
      </c>
      <c r="D3542" s="150" t="s">
        <v>2273</v>
      </c>
      <c r="E3542" s="274" t="s">
        <v>1375</v>
      </c>
      <c r="F3542" s="274"/>
      <c r="G3542" s="150" t="s">
        <v>180</v>
      </c>
      <c r="H3542" s="151">
        <v>0.03</v>
      </c>
      <c r="I3542" s="152">
        <v>20.71</v>
      </c>
      <c r="J3542" s="152">
        <v>0.62</v>
      </c>
    </row>
    <row r="3543" spans="1:10" ht="30" customHeight="1">
      <c r="A3543" s="153" t="s">
        <v>1379</v>
      </c>
      <c r="B3543" s="153" t="s">
        <v>2321</v>
      </c>
      <c r="C3543" s="153" t="s">
        <v>177</v>
      </c>
      <c r="D3543" s="153" t="s">
        <v>2322</v>
      </c>
      <c r="E3543" s="275" t="s">
        <v>1482</v>
      </c>
      <c r="F3543" s="275"/>
      <c r="G3543" s="153" t="s">
        <v>222</v>
      </c>
      <c r="H3543" s="154">
        <v>1.19</v>
      </c>
      <c r="I3543" s="155">
        <v>2.31</v>
      </c>
      <c r="J3543" s="155">
        <v>2.74</v>
      </c>
    </row>
    <row r="3544" spans="1:10" ht="15" customHeight="1">
      <c r="A3544" s="153" t="s">
        <v>1379</v>
      </c>
      <c r="B3544" s="153" t="s">
        <v>2309</v>
      </c>
      <c r="C3544" s="153" t="s">
        <v>177</v>
      </c>
      <c r="D3544" s="153" t="s">
        <v>2310</v>
      </c>
      <c r="E3544" s="275" t="s">
        <v>1482</v>
      </c>
      <c r="F3544" s="275"/>
      <c r="G3544" s="153" t="s">
        <v>185</v>
      </c>
      <c r="H3544" s="154">
        <v>8.9999999999999993E-3</v>
      </c>
      <c r="I3544" s="155">
        <v>3.78</v>
      </c>
      <c r="J3544" s="155">
        <v>0.03</v>
      </c>
    </row>
    <row r="3545" spans="1:10">
      <c r="A3545" s="156"/>
      <c r="B3545" s="156"/>
      <c r="C3545" s="156"/>
      <c r="D3545" s="156"/>
      <c r="E3545" s="156" t="s">
        <v>1399</v>
      </c>
      <c r="F3545" s="157">
        <v>0.83</v>
      </c>
      <c r="G3545" s="156" t="s">
        <v>1400</v>
      </c>
      <c r="H3545" s="157">
        <v>0</v>
      </c>
      <c r="I3545" s="156" t="s">
        <v>1401</v>
      </c>
      <c r="J3545" s="157">
        <v>0.83</v>
      </c>
    </row>
    <row r="3546" spans="1:10" ht="30" customHeight="1">
      <c r="A3546" s="156"/>
      <c r="B3546" s="156"/>
      <c r="C3546" s="156"/>
      <c r="D3546" s="156"/>
      <c r="E3546" s="156" t="s">
        <v>1402</v>
      </c>
      <c r="F3546" s="157">
        <v>1.02</v>
      </c>
      <c r="G3546" s="156"/>
      <c r="H3546" s="276" t="s">
        <v>1403</v>
      </c>
      <c r="I3546" s="276"/>
      <c r="J3546" s="157">
        <v>4.92</v>
      </c>
    </row>
    <row r="3547" spans="1:10" ht="15.75">
      <c r="A3547" s="144"/>
      <c r="B3547" s="144"/>
      <c r="C3547" s="144"/>
      <c r="D3547" s="144"/>
      <c r="E3547" s="144"/>
      <c r="F3547" s="144"/>
      <c r="G3547" s="144" t="s">
        <v>1404</v>
      </c>
      <c r="H3547" s="158">
        <v>900</v>
      </c>
      <c r="I3547" s="144" t="s">
        <v>1405</v>
      </c>
      <c r="J3547" s="159">
        <v>4428</v>
      </c>
    </row>
    <row r="3548" spans="1:10" ht="15.75">
      <c r="A3548" s="147"/>
      <c r="B3548" s="147"/>
      <c r="C3548" s="147"/>
      <c r="D3548" s="147"/>
      <c r="E3548" s="147"/>
      <c r="F3548" s="147"/>
      <c r="G3548" s="147"/>
      <c r="H3548" s="147"/>
      <c r="I3548" s="147"/>
      <c r="J3548" s="147"/>
    </row>
    <row r="3549" spans="1:10" ht="15.75" customHeight="1">
      <c r="A3549" s="144" t="s">
        <v>934</v>
      </c>
      <c r="B3549" s="144" t="s">
        <v>165</v>
      </c>
      <c r="C3549" s="144" t="s">
        <v>1367</v>
      </c>
      <c r="D3549" s="144" t="s">
        <v>1368</v>
      </c>
      <c r="E3549" s="271" t="s">
        <v>1369</v>
      </c>
      <c r="F3549" s="271"/>
      <c r="G3549" s="144" t="s">
        <v>1370</v>
      </c>
      <c r="H3549" s="144" t="s">
        <v>1371</v>
      </c>
      <c r="I3549" s="144" t="s">
        <v>1372</v>
      </c>
      <c r="J3549" s="144" t="s">
        <v>1373</v>
      </c>
    </row>
    <row r="3550" spans="1:10" ht="31.5" customHeight="1">
      <c r="A3550" s="147" t="s">
        <v>1374</v>
      </c>
      <c r="B3550" s="147" t="s">
        <v>927</v>
      </c>
      <c r="C3550" s="147" t="s">
        <v>177</v>
      </c>
      <c r="D3550" s="147" t="s">
        <v>935</v>
      </c>
      <c r="E3550" s="273" t="s">
        <v>1445</v>
      </c>
      <c r="F3550" s="273"/>
      <c r="G3550" s="147" t="s">
        <v>222</v>
      </c>
      <c r="H3550" s="148">
        <v>1</v>
      </c>
      <c r="I3550" s="149">
        <v>3.9</v>
      </c>
      <c r="J3550" s="149">
        <v>3.9</v>
      </c>
    </row>
    <row r="3551" spans="1:10" ht="45" customHeight="1">
      <c r="A3551" s="150" t="s">
        <v>1376</v>
      </c>
      <c r="B3551" s="150" t="s">
        <v>2270</v>
      </c>
      <c r="C3551" s="150" t="s">
        <v>177</v>
      </c>
      <c r="D3551" s="150" t="s">
        <v>2271</v>
      </c>
      <c r="E3551" s="274" t="s">
        <v>1375</v>
      </c>
      <c r="F3551" s="274"/>
      <c r="G3551" s="150" t="s">
        <v>180</v>
      </c>
      <c r="H3551" s="151">
        <v>0.03</v>
      </c>
      <c r="I3551" s="152">
        <v>17.23</v>
      </c>
      <c r="J3551" s="152">
        <v>0.51</v>
      </c>
    </row>
    <row r="3552" spans="1:10" ht="45" customHeight="1">
      <c r="A3552" s="150" t="s">
        <v>1376</v>
      </c>
      <c r="B3552" s="150" t="s">
        <v>2272</v>
      </c>
      <c r="C3552" s="150" t="s">
        <v>177</v>
      </c>
      <c r="D3552" s="150" t="s">
        <v>2273</v>
      </c>
      <c r="E3552" s="274" t="s">
        <v>1375</v>
      </c>
      <c r="F3552" s="274"/>
      <c r="G3552" s="150" t="s">
        <v>180</v>
      </c>
      <c r="H3552" s="151">
        <v>0.03</v>
      </c>
      <c r="I3552" s="152">
        <v>20.71</v>
      </c>
      <c r="J3552" s="152">
        <v>0.62</v>
      </c>
    </row>
    <row r="3553" spans="1:10" ht="30" customHeight="1">
      <c r="A3553" s="153" t="s">
        <v>1379</v>
      </c>
      <c r="B3553" s="153" t="s">
        <v>2321</v>
      </c>
      <c r="C3553" s="153" t="s">
        <v>177</v>
      </c>
      <c r="D3553" s="153" t="s">
        <v>2322</v>
      </c>
      <c r="E3553" s="275" t="s">
        <v>1482</v>
      </c>
      <c r="F3553" s="275"/>
      <c r="G3553" s="153" t="s">
        <v>222</v>
      </c>
      <c r="H3553" s="154">
        <v>1.19</v>
      </c>
      <c r="I3553" s="155">
        <v>2.31</v>
      </c>
      <c r="J3553" s="155">
        <v>2.74</v>
      </c>
    </row>
    <row r="3554" spans="1:10" ht="15" customHeight="1">
      <c r="A3554" s="153" t="s">
        <v>1379</v>
      </c>
      <c r="B3554" s="153" t="s">
        <v>2309</v>
      </c>
      <c r="C3554" s="153" t="s">
        <v>177</v>
      </c>
      <c r="D3554" s="153" t="s">
        <v>2310</v>
      </c>
      <c r="E3554" s="275" t="s">
        <v>1482</v>
      </c>
      <c r="F3554" s="275"/>
      <c r="G3554" s="153" t="s">
        <v>185</v>
      </c>
      <c r="H3554" s="154">
        <v>8.9999999999999993E-3</v>
      </c>
      <c r="I3554" s="155">
        <v>3.78</v>
      </c>
      <c r="J3554" s="155">
        <v>0.03</v>
      </c>
    </row>
    <row r="3555" spans="1:10">
      <c r="A3555" s="156"/>
      <c r="B3555" s="156"/>
      <c r="C3555" s="156"/>
      <c r="D3555" s="156"/>
      <c r="E3555" s="156" t="s">
        <v>1399</v>
      </c>
      <c r="F3555" s="157">
        <v>0.83</v>
      </c>
      <c r="G3555" s="156" t="s">
        <v>1400</v>
      </c>
      <c r="H3555" s="157">
        <v>0</v>
      </c>
      <c r="I3555" s="156" t="s">
        <v>1401</v>
      </c>
      <c r="J3555" s="157">
        <v>0.83</v>
      </c>
    </row>
    <row r="3556" spans="1:10" ht="30" customHeight="1">
      <c r="A3556" s="156"/>
      <c r="B3556" s="156"/>
      <c r="C3556" s="156"/>
      <c r="D3556" s="156"/>
      <c r="E3556" s="156" t="s">
        <v>1402</v>
      </c>
      <c r="F3556" s="157">
        <v>1.02</v>
      </c>
      <c r="G3556" s="156"/>
      <c r="H3556" s="276" t="s">
        <v>1403</v>
      </c>
      <c r="I3556" s="276"/>
      <c r="J3556" s="157">
        <v>4.92</v>
      </c>
    </row>
    <row r="3557" spans="1:10" ht="15.75">
      <c r="A3557" s="144"/>
      <c r="B3557" s="144"/>
      <c r="C3557" s="144"/>
      <c r="D3557" s="144"/>
      <c r="E3557" s="144"/>
      <c r="F3557" s="144"/>
      <c r="G3557" s="144" t="s">
        <v>1404</v>
      </c>
      <c r="H3557" s="158">
        <v>600</v>
      </c>
      <c r="I3557" s="144" t="s">
        <v>1405</v>
      </c>
      <c r="J3557" s="159">
        <v>2952</v>
      </c>
    </row>
    <row r="3558" spans="1:10" ht="15.75">
      <c r="A3558" s="147"/>
      <c r="B3558" s="147"/>
      <c r="C3558" s="147"/>
      <c r="D3558" s="147"/>
      <c r="E3558" s="147"/>
      <c r="F3558" s="147"/>
      <c r="G3558" s="147"/>
      <c r="H3558" s="147"/>
      <c r="I3558" s="147"/>
      <c r="J3558" s="147"/>
    </row>
    <row r="3559" spans="1:10" ht="15.75" customHeight="1">
      <c r="A3559" s="144" t="s">
        <v>936</v>
      </c>
      <c r="B3559" s="144" t="s">
        <v>165</v>
      </c>
      <c r="C3559" s="144" t="s">
        <v>1367</v>
      </c>
      <c r="D3559" s="144" t="s">
        <v>1368</v>
      </c>
      <c r="E3559" s="271" t="s">
        <v>1369</v>
      </c>
      <c r="F3559" s="271"/>
      <c r="G3559" s="144" t="s">
        <v>1370</v>
      </c>
      <c r="H3559" s="144" t="s">
        <v>1371</v>
      </c>
      <c r="I3559" s="144" t="s">
        <v>1372</v>
      </c>
      <c r="J3559" s="144" t="s">
        <v>1373</v>
      </c>
    </row>
    <row r="3560" spans="1:10" ht="47.25" customHeight="1">
      <c r="A3560" s="147" t="s">
        <v>1374</v>
      </c>
      <c r="B3560" s="147" t="s">
        <v>927</v>
      </c>
      <c r="C3560" s="147" t="s">
        <v>177</v>
      </c>
      <c r="D3560" s="147" t="s">
        <v>937</v>
      </c>
      <c r="E3560" s="273" t="s">
        <v>1445</v>
      </c>
      <c r="F3560" s="273"/>
      <c r="G3560" s="147" t="s">
        <v>222</v>
      </c>
      <c r="H3560" s="148">
        <v>1</v>
      </c>
      <c r="I3560" s="149">
        <v>3.9</v>
      </c>
      <c r="J3560" s="149">
        <v>3.9</v>
      </c>
    </row>
    <row r="3561" spans="1:10" ht="45" customHeight="1">
      <c r="A3561" s="150" t="s">
        <v>1376</v>
      </c>
      <c r="B3561" s="150" t="s">
        <v>2270</v>
      </c>
      <c r="C3561" s="150" t="s">
        <v>177</v>
      </c>
      <c r="D3561" s="150" t="s">
        <v>2271</v>
      </c>
      <c r="E3561" s="274" t="s">
        <v>1375</v>
      </c>
      <c r="F3561" s="274"/>
      <c r="G3561" s="150" t="s">
        <v>180</v>
      </c>
      <c r="H3561" s="151">
        <v>0.03</v>
      </c>
      <c r="I3561" s="152">
        <v>17.23</v>
      </c>
      <c r="J3561" s="152">
        <v>0.51</v>
      </c>
    </row>
    <row r="3562" spans="1:10" ht="45" customHeight="1">
      <c r="A3562" s="150" t="s">
        <v>1376</v>
      </c>
      <c r="B3562" s="150" t="s">
        <v>2272</v>
      </c>
      <c r="C3562" s="150" t="s">
        <v>177</v>
      </c>
      <c r="D3562" s="150" t="s">
        <v>2273</v>
      </c>
      <c r="E3562" s="274" t="s">
        <v>1375</v>
      </c>
      <c r="F3562" s="274"/>
      <c r="G3562" s="150" t="s">
        <v>180</v>
      </c>
      <c r="H3562" s="151">
        <v>0.03</v>
      </c>
      <c r="I3562" s="152">
        <v>20.71</v>
      </c>
      <c r="J3562" s="152">
        <v>0.62</v>
      </c>
    </row>
    <row r="3563" spans="1:10" ht="30" customHeight="1">
      <c r="A3563" s="153" t="s">
        <v>1379</v>
      </c>
      <c r="B3563" s="153" t="s">
        <v>2321</v>
      </c>
      <c r="C3563" s="153" t="s">
        <v>177</v>
      </c>
      <c r="D3563" s="153" t="s">
        <v>2322</v>
      </c>
      <c r="E3563" s="275" t="s">
        <v>1482</v>
      </c>
      <c r="F3563" s="275"/>
      <c r="G3563" s="153" t="s">
        <v>222</v>
      </c>
      <c r="H3563" s="154">
        <v>1.19</v>
      </c>
      <c r="I3563" s="155">
        <v>2.31</v>
      </c>
      <c r="J3563" s="155">
        <v>2.74</v>
      </c>
    </row>
    <row r="3564" spans="1:10" ht="15" customHeight="1">
      <c r="A3564" s="153" t="s">
        <v>1379</v>
      </c>
      <c r="B3564" s="153" t="s">
        <v>2309</v>
      </c>
      <c r="C3564" s="153" t="s">
        <v>177</v>
      </c>
      <c r="D3564" s="153" t="s">
        <v>2310</v>
      </c>
      <c r="E3564" s="275" t="s">
        <v>1482</v>
      </c>
      <c r="F3564" s="275"/>
      <c r="G3564" s="153" t="s">
        <v>185</v>
      </c>
      <c r="H3564" s="154">
        <v>8.9999999999999993E-3</v>
      </c>
      <c r="I3564" s="155">
        <v>3.78</v>
      </c>
      <c r="J3564" s="155">
        <v>0.03</v>
      </c>
    </row>
    <row r="3565" spans="1:10">
      <c r="A3565" s="156"/>
      <c r="B3565" s="156"/>
      <c r="C3565" s="156"/>
      <c r="D3565" s="156"/>
      <c r="E3565" s="156" t="s">
        <v>1399</v>
      </c>
      <c r="F3565" s="157">
        <v>0.83</v>
      </c>
      <c r="G3565" s="156" t="s">
        <v>1400</v>
      </c>
      <c r="H3565" s="157">
        <v>0</v>
      </c>
      <c r="I3565" s="156" t="s">
        <v>1401</v>
      </c>
      <c r="J3565" s="157">
        <v>0.83</v>
      </c>
    </row>
    <row r="3566" spans="1:10" ht="30" customHeight="1">
      <c r="A3566" s="156"/>
      <c r="B3566" s="156"/>
      <c r="C3566" s="156"/>
      <c r="D3566" s="156"/>
      <c r="E3566" s="156" t="s">
        <v>1402</v>
      </c>
      <c r="F3566" s="157">
        <v>1.02</v>
      </c>
      <c r="G3566" s="156"/>
      <c r="H3566" s="276" t="s">
        <v>1403</v>
      </c>
      <c r="I3566" s="276"/>
      <c r="J3566" s="157">
        <v>4.92</v>
      </c>
    </row>
    <row r="3567" spans="1:10" ht="15.75">
      <c r="A3567" s="144"/>
      <c r="B3567" s="144"/>
      <c r="C3567" s="144"/>
      <c r="D3567" s="144"/>
      <c r="E3567" s="144"/>
      <c r="F3567" s="144"/>
      <c r="G3567" s="144" t="s">
        <v>1404</v>
      </c>
      <c r="H3567" s="158">
        <v>1800</v>
      </c>
      <c r="I3567" s="144" t="s">
        <v>1405</v>
      </c>
      <c r="J3567" s="159">
        <v>8856</v>
      </c>
    </row>
    <row r="3568" spans="1:10" ht="15.75">
      <c r="A3568" s="147"/>
      <c r="B3568" s="147"/>
      <c r="C3568" s="147"/>
      <c r="D3568" s="147"/>
      <c r="E3568" s="147"/>
      <c r="F3568" s="147"/>
      <c r="G3568" s="147"/>
      <c r="H3568" s="147"/>
      <c r="I3568" s="147"/>
      <c r="J3568" s="147"/>
    </row>
    <row r="3569" spans="1:10" ht="15.75" customHeight="1">
      <c r="A3569" s="144" t="s">
        <v>938</v>
      </c>
      <c r="B3569" s="144" t="s">
        <v>165</v>
      </c>
      <c r="C3569" s="144" t="s">
        <v>1367</v>
      </c>
      <c r="D3569" s="144" t="s">
        <v>1368</v>
      </c>
      <c r="E3569" s="271" t="s">
        <v>1369</v>
      </c>
      <c r="F3569" s="271"/>
      <c r="G3569" s="144" t="s">
        <v>1370</v>
      </c>
      <c r="H3569" s="144" t="s">
        <v>1371</v>
      </c>
      <c r="I3569" s="144" t="s">
        <v>1372</v>
      </c>
      <c r="J3569" s="144" t="s">
        <v>1373</v>
      </c>
    </row>
    <row r="3570" spans="1:10" ht="47.25" customHeight="1">
      <c r="A3570" s="147" t="s">
        <v>1374</v>
      </c>
      <c r="B3570" s="147" t="s">
        <v>927</v>
      </c>
      <c r="C3570" s="147" t="s">
        <v>177</v>
      </c>
      <c r="D3570" s="147" t="s">
        <v>939</v>
      </c>
      <c r="E3570" s="273" t="s">
        <v>1445</v>
      </c>
      <c r="F3570" s="273"/>
      <c r="G3570" s="147" t="s">
        <v>222</v>
      </c>
      <c r="H3570" s="148">
        <v>1</v>
      </c>
      <c r="I3570" s="149">
        <v>3.9</v>
      </c>
      <c r="J3570" s="149">
        <v>3.9</v>
      </c>
    </row>
    <row r="3571" spans="1:10" ht="45" customHeight="1">
      <c r="A3571" s="150" t="s">
        <v>1376</v>
      </c>
      <c r="B3571" s="150" t="s">
        <v>2270</v>
      </c>
      <c r="C3571" s="150" t="s">
        <v>177</v>
      </c>
      <c r="D3571" s="150" t="s">
        <v>2271</v>
      </c>
      <c r="E3571" s="274" t="s">
        <v>1375</v>
      </c>
      <c r="F3571" s="274"/>
      <c r="G3571" s="150" t="s">
        <v>180</v>
      </c>
      <c r="H3571" s="151">
        <v>0.03</v>
      </c>
      <c r="I3571" s="152">
        <v>17.23</v>
      </c>
      <c r="J3571" s="152">
        <v>0.51</v>
      </c>
    </row>
    <row r="3572" spans="1:10" ht="45" customHeight="1">
      <c r="A3572" s="150" t="s">
        <v>1376</v>
      </c>
      <c r="B3572" s="150" t="s">
        <v>2272</v>
      </c>
      <c r="C3572" s="150" t="s">
        <v>177</v>
      </c>
      <c r="D3572" s="150" t="s">
        <v>2273</v>
      </c>
      <c r="E3572" s="274" t="s">
        <v>1375</v>
      </c>
      <c r="F3572" s="274"/>
      <c r="G3572" s="150" t="s">
        <v>180</v>
      </c>
      <c r="H3572" s="151">
        <v>0.03</v>
      </c>
      <c r="I3572" s="152">
        <v>20.71</v>
      </c>
      <c r="J3572" s="152">
        <v>0.62</v>
      </c>
    </row>
    <row r="3573" spans="1:10" ht="30" customHeight="1">
      <c r="A3573" s="153" t="s">
        <v>1379</v>
      </c>
      <c r="B3573" s="153" t="s">
        <v>2321</v>
      </c>
      <c r="C3573" s="153" t="s">
        <v>177</v>
      </c>
      <c r="D3573" s="153" t="s">
        <v>2322</v>
      </c>
      <c r="E3573" s="275" t="s">
        <v>1482</v>
      </c>
      <c r="F3573" s="275"/>
      <c r="G3573" s="153" t="s">
        <v>222</v>
      </c>
      <c r="H3573" s="154">
        <v>1.19</v>
      </c>
      <c r="I3573" s="155">
        <v>2.31</v>
      </c>
      <c r="J3573" s="155">
        <v>2.74</v>
      </c>
    </row>
    <row r="3574" spans="1:10" ht="15" customHeight="1">
      <c r="A3574" s="153" t="s">
        <v>1379</v>
      </c>
      <c r="B3574" s="153" t="s">
        <v>2309</v>
      </c>
      <c r="C3574" s="153" t="s">
        <v>177</v>
      </c>
      <c r="D3574" s="153" t="s">
        <v>2310</v>
      </c>
      <c r="E3574" s="275" t="s">
        <v>1482</v>
      </c>
      <c r="F3574" s="275"/>
      <c r="G3574" s="153" t="s">
        <v>185</v>
      </c>
      <c r="H3574" s="154">
        <v>8.9999999999999993E-3</v>
      </c>
      <c r="I3574" s="155">
        <v>3.78</v>
      </c>
      <c r="J3574" s="155">
        <v>0.03</v>
      </c>
    </row>
    <row r="3575" spans="1:10">
      <c r="A3575" s="156"/>
      <c r="B3575" s="156"/>
      <c r="C3575" s="156"/>
      <c r="D3575" s="156"/>
      <c r="E3575" s="156" t="s">
        <v>1399</v>
      </c>
      <c r="F3575" s="157">
        <v>0.83</v>
      </c>
      <c r="G3575" s="156" t="s">
        <v>1400</v>
      </c>
      <c r="H3575" s="157">
        <v>0</v>
      </c>
      <c r="I3575" s="156" t="s">
        <v>1401</v>
      </c>
      <c r="J3575" s="157">
        <v>0.83</v>
      </c>
    </row>
    <row r="3576" spans="1:10" ht="30" customHeight="1">
      <c r="A3576" s="156"/>
      <c r="B3576" s="156"/>
      <c r="C3576" s="156"/>
      <c r="D3576" s="156"/>
      <c r="E3576" s="156" t="s">
        <v>1402</v>
      </c>
      <c r="F3576" s="157">
        <v>1.02</v>
      </c>
      <c r="G3576" s="156"/>
      <c r="H3576" s="276" t="s">
        <v>1403</v>
      </c>
      <c r="I3576" s="276"/>
      <c r="J3576" s="157">
        <v>4.92</v>
      </c>
    </row>
    <row r="3577" spans="1:10" ht="15.75">
      <c r="A3577" s="144"/>
      <c r="B3577" s="144"/>
      <c r="C3577" s="144"/>
      <c r="D3577" s="144"/>
      <c r="E3577" s="144"/>
      <c r="F3577" s="144"/>
      <c r="G3577" s="144" t="s">
        <v>1404</v>
      </c>
      <c r="H3577" s="158">
        <v>600</v>
      </c>
      <c r="I3577" s="144" t="s">
        <v>1405</v>
      </c>
      <c r="J3577" s="159">
        <v>2952</v>
      </c>
    </row>
    <row r="3578" spans="1:10" ht="15.75">
      <c r="A3578" s="147"/>
      <c r="B3578" s="147"/>
      <c r="C3578" s="147"/>
      <c r="D3578" s="147"/>
      <c r="E3578" s="147"/>
      <c r="F3578" s="147"/>
      <c r="G3578" s="147"/>
      <c r="H3578" s="147"/>
      <c r="I3578" s="147"/>
      <c r="J3578" s="147"/>
    </row>
    <row r="3579" spans="1:10" ht="15.75" customHeight="1">
      <c r="A3579" s="144" t="s">
        <v>941</v>
      </c>
      <c r="B3579" s="144" t="s">
        <v>165</v>
      </c>
      <c r="C3579" s="144" t="s">
        <v>1367</v>
      </c>
      <c r="D3579" s="144" t="s">
        <v>1368</v>
      </c>
      <c r="E3579" s="271" t="s">
        <v>1369</v>
      </c>
      <c r="F3579" s="271"/>
      <c r="G3579" s="144" t="s">
        <v>1370</v>
      </c>
      <c r="H3579" s="144" t="s">
        <v>1371</v>
      </c>
      <c r="I3579" s="144" t="s">
        <v>1372</v>
      </c>
      <c r="J3579" s="144" t="s">
        <v>1373</v>
      </c>
    </row>
    <row r="3580" spans="1:10" ht="47.25" customHeight="1">
      <c r="A3580" s="147" t="s">
        <v>1374</v>
      </c>
      <c r="B3580" s="147" t="s">
        <v>940</v>
      </c>
      <c r="C3580" s="147" t="s">
        <v>177</v>
      </c>
      <c r="D3580" s="147" t="s">
        <v>942</v>
      </c>
      <c r="E3580" s="273" t="s">
        <v>1445</v>
      </c>
      <c r="F3580" s="273"/>
      <c r="G3580" s="147" t="s">
        <v>222</v>
      </c>
      <c r="H3580" s="148">
        <v>1</v>
      </c>
      <c r="I3580" s="149">
        <v>25.53</v>
      </c>
      <c r="J3580" s="149">
        <v>25.53</v>
      </c>
    </row>
    <row r="3581" spans="1:10" ht="45" customHeight="1">
      <c r="A3581" s="150" t="s">
        <v>1376</v>
      </c>
      <c r="B3581" s="150" t="s">
        <v>2270</v>
      </c>
      <c r="C3581" s="150" t="s">
        <v>177</v>
      </c>
      <c r="D3581" s="150" t="s">
        <v>2271</v>
      </c>
      <c r="E3581" s="274" t="s">
        <v>1375</v>
      </c>
      <c r="F3581" s="274"/>
      <c r="G3581" s="150" t="s">
        <v>180</v>
      </c>
      <c r="H3581" s="151">
        <v>1.1900000000000001E-2</v>
      </c>
      <c r="I3581" s="152">
        <v>17.23</v>
      </c>
      <c r="J3581" s="152">
        <v>0.2</v>
      </c>
    </row>
    <row r="3582" spans="1:10" ht="45" customHeight="1">
      <c r="A3582" s="150" t="s">
        <v>1376</v>
      </c>
      <c r="B3582" s="150" t="s">
        <v>2272</v>
      </c>
      <c r="C3582" s="150" t="s">
        <v>177</v>
      </c>
      <c r="D3582" s="150" t="s">
        <v>2273</v>
      </c>
      <c r="E3582" s="274" t="s">
        <v>1375</v>
      </c>
      <c r="F3582" s="274"/>
      <c r="G3582" s="150" t="s">
        <v>180</v>
      </c>
      <c r="H3582" s="151">
        <v>1.1900000000000001E-2</v>
      </c>
      <c r="I3582" s="152">
        <v>20.71</v>
      </c>
      <c r="J3582" s="152">
        <v>0.24</v>
      </c>
    </row>
    <row r="3583" spans="1:10" ht="30" customHeight="1">
      <c r="A3583" s="153" t="s">
        <v>1379</v>
      </c>
      <c r="B3583" s="153" t="s">
        <v>2323</v>
      </c>
      <c r="C3583" s="153" t="s">
        <v>177</v>
      </c>
      <c r="D3583" s="153" t="s">
        <v>2324</v>
      </c>
      <c r="E3583" s="275" t="s">
        <v>1482</v>
      </c>
      <c r="F3583" s="275"/>
      <c r="G3583" s="153" t="s">
        <v>222</v>
      </c>
      <c r="H3583" s="154">
        <v>1.0269999999999999</v>
      </c>
      <c r="I3583" s="155">
        <v>24.41</v>
      </c>
      <c r="J3583" s="155">
        <v>25.06</v>
      </c>
    </row>
    <row r="3584" spans="1:10" ht="15" customHeight="1">
      <c r="A3584" s="153" t="s">
        <v>1379</v>
      </c>
      <c r="B3584" s="153" t="s">
        <v>2309</v>
      </c>
      <c r="C3584" s="153" t="s">
        <v>177</v>
      </c>
      <c r="D3584" s="153" t="s">
        <v>2310</v>
      </c>
      <c r="E3584" s="275" t="s">
        <v>1482</v>
      </c>
      <c r="F3584" s="275"/>
      <c r="G3584" s="153" t="s">
        <v>185</v>
      </c>
      <c r="H3584" s="154">
        <v>0.01</v>
      </c>
      <c r="I3584" s="155">
        <v>3.78</v>
      </c>
      <c r="J3584" s="155">
        <v>0.03</v>
      </c>
    </row>
    <row r="3585" spans="1:10">
      <c r="A3585" s="156"/>
      <c r="B3585" s="156"/>
      <c r="C3585" s="156"/>
      <c r="D3585" s="156"/>
      <c r="E3585" s="156" t="s">
        <v>1399</v>
      </c>
      <c r="F3585" s="157">
        <v>0.32</v>
      </c>
      <c r="G3585" s="156" t="s">
        <v>1400</v>
      </c>
      <c r="H3585" s="157">
        <v>0</v>
      </c>
      <c r="I3585" s="156" t="s">
        <v>1401</v>
      </c>
      <c r="J3585" s="157">
        <v>0.32</v>
      </c>
    </row>
    <row r="3586" spans="1:10" ht="30" customHeight="1">
      <c r="A3586" s="156"/>
      <c r="B3586" s="156"/>
      <c r="C3586" s="156"/>
      <c r="D3586" s="156"/>
      <c r="E3586" s="156" t="s">
        <v>1402</v>
      </c>
      <c r="F3586" s="157">
        <v>6.73</v>
      </c>
      <c r="G3586" s="156"/>
      <c r="H3586" s="276" t="s">
        <v>1403</v>
      </c>
      <c r="I3586" s="276"/>
      <c r="J3586" s="157">
        <v>32.26</v>
      </c>
    </row>
    <row r="3587" spans="1:10" ht="15.75">
      <c r="A3587" s="144"/>
      <c r="B3587" s="144"/>
      <c r="C3587" s="144"/>
      <c r="D3587" s="144"/>
      <c r="E3587" s="144"/>
      <c r="F3587" s="144"/>
      <c r="G3587" s="144" t="s">
        <v>1404</v>
      </c>
      <c r="H3587" s="158">
        <v>25</v>
      </c>
      <c r="I3587" s="144" t="s">
        <v>1405</v>
      </c>
      <c r="J3587" s="159">
        <v>806.5</v>
      </c>
    </row>
    <row r="3588" spans="1:10" ht="15.75">
      <c r="A3588" s="147"/>
      <c r="B3588" s="147"/>
      <c r="C3588" s="147"/>
      <c r="D3588" s="147"/>
      <c r="E3588" s="147"/>
      <c r="F3588" s="147"/>
      <c r="G3588" s="147"/>
      <c r="H3588" s="147"/>
      <c r="I3588" s="147"/>
      <c r="J3588" s="147"/>
    </row>
    <row r="3589" spans="1:10" ht="15.75" customHeight="1">
      <c r="A3589" s="144" t="s">
        <v>943</v>
      </c>
      <c r="B3589" s="144" t="s">
        <v>165</v>
      </c>
      <c r="C3589" s="144" t="s">
        <v>1367</v>
      </c>
      <c r="D3589" s="144" t="s">
        <v>1368</v>
      </c>
      <c r="E3589" s="271" t="s">
        <v>1369</v>
      </c>
      <c r="F3589" s="271"/>
      <c r="G3589" s="144" t="s">
        <v>1370</v>
      </c>
      <c r="H3589" s="144" t="s">
        <v>1371</v>
      </c>
      <c r="I3589" s="144" t="s">
        <v>1372</v>
      </c>
      <c r="J3589" s="144" t="s">
        <v>1373</v>
      </c>
    </row>
    <row r="3590" spans="1:10" ht="47.25" customHeight="1">
      <c r="A3590" s="147" t="s">
        <v>1374</v>
      </c>
      <c r="B3590" s="147" t="s">
        <v>940</v>
      </c>
      <c r="C3590" s="147" t="s">
        <v>177</v>
      </c>
      <c r="D3590" s="147" t="s">
        <v>944</v>
      </c>
      <c r="E3590" s="273" t="s">
        <v>1445</v>
      </c>
      <c r="F3590" s="273"/>
      <c r="G3590" s="147" t="s">
        <v>222</v>
      </c>
      <c r="H3590" s="148">
        <v>1</v>
      </c>
      <c r="I3590" s="149">
        <v>25.53</v>
      </c>
      <c r="J3590" s="149">
        <v>25.53</v>
      </c>
    </row>
    <row r="3591" spans="1:10" ht="45" customHeight="1">
      <c r="A3591" s="150" t="s">
        <v>1376</v>
      </c>
      <c r="B3591" s="150" t="s">
        <v>2270</v>
      </c>
      <c r="C3591" s="150" t="s">
        <v>177</v>
      </c>
      <c r="D3591" s="150" t="s">
        <v>2271</v>
      </c>
      <c r="E3591" s="274" t="s">
        <v>1375</v>
      </c>
      <c r="F3591" s="274"/>
      <c r="G3591" s="150" t="s">
        <v>180</v>
      </c>
      <c r="H3591" s="151">
        <v>1.1900000000000001E-2</v>
      </c>
      <c r="I3591" s="152">
        <v>17.23</v>
      </c>
      <c r="J3591" s="152">
        <v>0.2</v>
      </c>
    </row>
    <row r="3592" spans="1:10" ht="45" customHeight="1">
      <c r="A3592" s="150" t="s">
        <v>1376</v>
      </c>
      <c r="B3592" s="150" t="s">
        <v>2272</v>
      </c>
      <c r="C3592" s="150" t="s">
        <v>177</v>
      </c>
      <c r="D3592" s="150" t="s">
        <v>2273</v>
      </c>
      <c r="E3592" s="274" t="s">
        <v>1375</v>
      </c>
      <c r="F3592" s="274"/>
      <c r="G3592" s="150" t="s">
        <v>180</v>
      </c>
      <c r="H3592" s="151">
        <v>1.1900000000000001E-2</v>
      </c>
      <c r="I3592" s="152">
        <v>20.71</v>
      </c>
      <c r="J3592" s="152">
        <v>0.24</v>
      </c>
    </row>
    <row r="3593" spans="1:10" ht="30" customHeight="1">
      <c r="A3593" s="153" t="s">
        <v>1379</v>
      </c>
      <c r="B3593" s="153" t="s">
        <v>2323</v>
      </c>
      <c r="C3593" s="153" t="s">
        <v>177</v>
      </c>
      <c r="D3593" s="153" t="s">
        <v>2324</v>
      </c>
      <c r="E3593" s="275" t="s">
        <v>1482</v>
      </c>
      <c r="F3593" s="275"/>
      <c r="G3593" s="153" t="s">
        <v>222</v>
      </c>
      <c r="H3593" s="154">
        <v>1.0269999999999999</v>
      </c>
      <c r="I3593" s="155">
        <v>24.41</v>
      </c>
      <c r="J3593" s="155">
        <v>25.06</v>
      </c>
    </row>
    <row r="3594" spans="1:10" ht="15" customHeight="1">
      <c r="A3594" s="153" t="s">
        <v>1379</v>
      </c>
      <c r="B3594" s="153" t="s">
        <v>2309</v>
      </c>
      <c r="C3594" s="153" t="s">
        <v>177</v>
      </c>
      <c r="D3594" s="153" t="s">
        <v>2310</v>
      </c>
      <c r="E3594" s="275" t="s">
        <v>1482</v>
      </c>
      <c r="F3594" s="275"/>
      <c r="G3594" s="153" t="s">
        <v>185</v>
      </c>
      <c r="H3594" s="154">
        <v>0.01</v>
      </c>
      <c r="I3594" s="155">
        <v>3.78</v>
      </c>
      <c r="J3594" s="155">
        <v>0.03</v>
      </c>
    </row>
    <row r="3595" spans="1:10">
      <c r="A3595" s="156"/>
      <c r="B3595" s="156"/>
      <c r="C3595" s="156"/>
      <c r="D3595" s="156"/>
      <c r="E3595" s="156" t="s">
        <v>1399</v>
      </c>
      <c r="F3595" s="157">
        <v>0.32</v>
      </c>
      <c r="G3595" s="156" t="s">
        <v>1400</v>
      </c>
      <c r="H3595" s="157">
        <v>0</v>
      </c>
      <c r="I3595" s="156" t="s">
        <v>1401</v>
      </c>
      <c r="J3595" s="157">
        <v>0.32</v>
      </c>
    </row>
    <row r="3596" spans="1:10" ht="30" customHeight="1">
      <c r="A3596" s="156"/>
      <c r="B3596" s="156"/>
      <c r="C3596" s="156"/>
      <c r="D3596" s="156"/>
      <c r="E3596" s="156" t="s">
        <v>1402</v>
      </c>
      <c r="F3596" s="157">
        <v>6.73</v>
      </c>
      <c r="G3596" s="156"/>
      <c r="H3596" s="276" t="s">
        <v>1403</v>
      </c>
      <c r="I3596" s="276"/>
      <c r="J3596" s="157">
        <v>32.26</v>
      </c>
    </row>
    <row r="3597" spans="1:10" ht="15.75">
      <c r="A3597" s="144"/>
      <c r="B3597" s="144"/>
      <c r="C3597" s="144"/>
      <c r="D3597" s="144"/>
      <c r="E3597" s="144"/>
      <c r="F3597" s="144"/>
      <c r="G3597" s="144" t="s">
        <v>1404</v>
      </c>
      <c r="H3597" s="158">
        <v>75</v>
      </c>
      <c r="I3597" s="144" t="s">
        <v>1405</v>
      </c>
      <c r="J3597" s="159">
        <v>2419.5</v>
      </c>
    </row>
    <row r="3598" spans="1:10" ht="15.75">
      <c r="A3598" s="147"/>
      <c r="B3598" s="147"/>
      <c r="C3598" s="147"/>
      <c r="D3598" s="147"/>
      <c r="E3598" s="147"/>
      <c r="F3598" s="147"/>
      <c r="G3598" s="147"/>
      <c r="H3598" s="147"/>
      <c r="I3598" s="147"/>
      <c r="J3598" s="147"/>
    </row>
    <row r="3599" spans="1:10" ht="15.75" customHeight="1">
      <c r="A3599" s="144" t="s">
        <v>945</v>
      </c>
      <c r="B3599" s="144" t="s">
        <v>165</v>
      </c>
      <c r="C3599" s="144" t="s">
        <v>1367</v>
      </c>
      <c r="D3599" s="144" t="s">
        <v>1368</v>
      </c>
      <c r="E3599" s="271" t="s">
        <v>1369</v>
      </c>
      <c r="F3599" s="271"/>
      <c r="G3599" s="144" t="s">
        <v>1370</v>
      </c>
      <c r="H3599" s="144" t="s">
        <v>1371</v>
      </c>
      <c r="I3599" s="144" t="s">
        <v>1372</v>
      </c>
      <c r="J3599" s="144" t="s">
        <v>1373</v>
      </c>
    </row>
    <row r="3600" spans="1:10" ht="47.25" customHeight="1">
      <c r="A3600" s="147" t="s">
        <v>1374</v>
      </c>
      <c r="B3600" s="147" t="s">
        <v>940</v>
      </c>
      <c r="C3600" s="147" t="s">
        <v>177</v>
      </c>
      <c r="D3600" s="147" t="s">
        <v>946</v>
      </c>
      <c r="E3600" s="273" t="s">
        <v>1445</v>
      </c>
      <c r="F3600" s="273"/>
      <c r="G3600" s="147" t="s">
        <v>222</v>
      </c>
      <c r="H3600" s="148">
        <v>1</v>
      </c>
      <c r="I3600" s="149">
        <v>25.53</v>
      </c>
      <c r="J3600" s="149">
        <v>25.53</v>
      </c>
    </row>
    <row r="3601" spans="1:10" ht="45" customHeight="1">
      <c r="A3601" s="150" t="s">
        <v>1376</v>
      </c>
      <c r="B3601" s="150" t="s">
        <v>2270</v>
      </c>
      <c r="C3601" s="150" t="s">
        <v>177</v>
      </c>
      <c r="D3601" s="150" t="s">
        <v>2271</v>
      </c>
      <c r="E3601" s="274" t="s">
        <v>1375</v>
      </c>
      <c r="F3601" s="274"/>
      <c r="G3601" s="150" t="s">
        <v>180</v>
      </c>
      <c r="H3601" s="151">
        <v>1.1900000000000001E-2</v>
      </c>
      <c r="I3601" s="152">
        <v>17.23</v>
      </c>
      <c r="J3601" s="152">
        <v>0.2</v>
      </c>
    </row>
    <row r="3602" spans="1:10" ht="45" customHeight="1">
      <c r="A3602" s="150" t="s">
        <v>1376</v>
      </c>
      <c r="B3602" s="150" t="s">
        <v>2272</v>
      </c>
      <c r="C3602" s="150" t="s">
        <v>177</v>
      </c>
      <c r="D3602" s="150" t="s">
        <v>2273</v>
      </c>
      <c r="E3602" s="274" t="s">
        <v>1375</v>
      </c>
      <c r="F3602" s="274"/>
      <c r="G3602" s="150" t="s">
        <v>180</v>
      </c>
      <c r="H3602" s="151">
        <v>1.1900000000000001E-2</v>
      </c>
      <c r="I3602" s="152">
        <v>20.71</v>
      </c>
      <c r="J3602" s="152">
        <v>0.24</v>
      </c>
    </row>
    <row r="3603" spans="1:10" ht="30" customHeight="1">
      <c r="A3603" s="153" t="s">
        <v>1379</v>
      </c>
      <c r="B3603" s="153" t="s">
        <v>2323</v>
      </c>
      <c r="C3603" s="153" t="s">
        <v>177</v>
      </c>
      <c r="D3603" s="153" t="s">
        <v>2324</v>
      </c>
      <c r="E3603" s="275" t="s">
        <v>1482</v>
      </c>
      <c r="F3603" s="275"/>
      <c r="G3603" s="153" t="s">
        <v>222</v>
      </c>
      <c r="H3603" s="154">
        <v>1.0269999999999999</v>
      </c>
      <c r="I3603" s="155">
        <v>24.41</v>
      </c>
      <c r="J3603" s="155">
        <v>25.06</v>
      </c>
    </row>
    <row r="3604" spans="1:10" ht="15" customHeight="1">
      <c r="A3604" s="153" t="s">
        <v>1379</v>
      </c>
      <c r="B3604" s="153" t="s">
        <v>2309</v>
      </c>
      <c r="C3604" s="153" t="s">
        <v>177</v>
      </c>
      <c r="D3604" s="153" t="s">
        <v>2310</v>
      </c>
      <c r="E3604" s="275" t="s">
        <v>1482</v>
      </c>
      <c r="F3604" s="275"/>
      <c r="G3604" s="153" t="s">
        <v>185</v>
      </c>
      <c r="H3604" s="154">
        <v>0.01</v>
      </c>
      <c r="I3604" s="155">
        <v>3.78</v>
      </c>
      <c r="J3604" s="155">
        <v>0.03</v>
      </c>
    </row>
    <row r="3605" spans="1:10">
      <c r="A3605" s="156"/>
      <c r="B3605" s="156"/>
      <c r="C3605" s="156"/>
      <c r="D3605" s="156"/>
      <c r="E3605" s="156" t="s">
        <v>1399</v>
      </c>
      <c r="F3605" s="157">
        <v>0.32</v>
      </c>
      <c r="G3605" s="156" t="s">
        <v>1400</v>
      </c>
      <c r="H3605" s="157">
        <v>0</v>
      </c>
      <c r="I3605" s="156" t="s">
        <v>1401</v>
      </c>
      <c r="J3605" s="157">
        <v>0.32</v>
      </c>
    </row>
    <row r="3606" spans="1:10" ht="30" customHeight="1">
      <c r="A3606" s="156"/>
      <c r="B3606" s="156"/>
      <c r="C3606" s="156"/>
      <c r="D3606" s="156"/>
      <c r="E3606" s="156" t="s">
        <v>1402</v>
      </c>
      <c r="F3606" s="157">
        <v>6.73</v>
      </c>
      <c r="G3606" s="156"/>
      <c r="H3606" s="276" t="s">
        <v>1403</v>
      </c>
      <c r="I3606" s="276"/>
      <c r="J3606" s="157">
        <v>32.26</v>
      </c>
    </row>
    <row r="3607" spans="1:10" ht="15.75">
      <c r="A3607" s="144"/>
      <c r="B3607" s="144"/>
      <c r="C3607" s="144"/>
      <c r="D3607" s="144"/>
      <c r="E3607" s="144"/>
      <c r="F3607" s="144"/>
      <c r="G3607" s="144" t="s">
        <v>1404</v>
      </c>
      <c r="H3607" s="158">
        <v>75</v>
      </c>
      <c r="I3607" s="144" t="s">
        <v>1405</v>
      </c>
      <c r="J3607" s="159">
        <v>2419.5</v>
      </c>
    </row>
    <row r="3608" spans="1:10" ht="15.75">
      <c r="A3608" s="147"/>
      <c r="B3608" s="147"/>
      <c r="C3608" s="147"/>
      <c r="D3608" s="147"/>
      <c r="E3608" s="147"/>
      <c r="F3608" s="147"/>
      <c r="G3608" s="147"/>
      <c r="H3608" s="147"/>
      <c r="I3608" s="147"/>
      <c r="J3608" s="147"/>
    </row>
    <row r="3609" spans="1:10" ht="15.75" customHeight="1">
      <c r="A3609" s="144" t="s">
        <v>947</v>
      </c>
      <c r="B3609" s="144" t="s">
        <v>165</v>
      </c>
      <c r="C3609" s="144" t="s">
        <v>1367</v>
      </c>
      <c r="D3609" s="144" t="s">
        <v>1368</v>
      </c>
      <c r="E3609" s="271" t="s">
        <v>1369</v>
      </c>
      <c r="F3609" s="271"/>
      <c r="G3609" s="144" t="s">
        <v>1370</v>
      </c>
      <c r="H3609" s="144" t="s">
        <v>1371</v>
      </c>
      <c r="I3609" s="144" t="s">
        <v>1372</v>
      </c>
      <c r="J3609" s="144" t="s">
        <v>1373</v>
      </c>
    </row>
    <row r="3610" spans="1:10" ht="47.25" customHeight="1">
      <c r="A3610" s="147" t="s">
        <v>1374</v>
      </c>
      <c r="B3610" s="147" t="s">
        <v>940</v>
      </c>
      <c r="C3610" s="147" t="s">
        <v>177</v>
      </c>
      <c r="D3610" s="147" t="s">
        <v>948</v>
      </c>
      <c r="E3610" s="273" t="s">
        <v>1445</v>
      </c>
      <c r="F3610" s="273"/>
      <c r="G3610" s="147" t="s">
        <v>222</v>
      </c>
      <c r="H3610" s="148">
        <v>1</v>
      </c>
      <c r="I3610" s="149">
        <v>25.53</v>
      </c>
      <c r="J3610" s="149">
        <v>25.53</v>
      </c>
    </row>
    <row r="3611" spans="1:10" ht="45" customHeight="1">
      <c r="A3611" s="150" t="s">
        <v>1376</v>
      </c>
      <c r="B3611" s="150" t="s">
        <v>2270</v>
      </c>
      <c r="C3611" s="150" t="s">
        <v>177</v>
      </c>
      <c r="D3611" s="150" t="s">
        <v>2271</v>
      </c>
      <c r="E3611" s="274" t="s">
        <v>1375</v>
      </c>
      <c r="F3611" s="274"/>
      <c r="G3611" s="150" t="s">
        <v>180</v>
      </c>
      <c r="H3611" s="151">
        <v>1.1900000000000001E-2</v>
      </c>
      <c r="I3611" s="152">
        <v>17.23</v>
      </c>
      <c r="J3611" s="152">
        <v>0.2</v>
      </c>
    </row>
    <row r="3612" spans="1:10" ht="45" customHeight="1">
      <c r="A3612" s="150" t="s">
        <v>1376</v>
      </c>
      <c r="B3612" s="150" t="s">
        <v>2272</v>
      </c>
      <c r="C3612" s="150" t="s">
        <v>177</v>
      </c>
      <c r="D3612" s="150" t="s">
        <v>2273</v>
      </c>
      <c r="E3612" s="274" t="s">
        <v>1375</v>
      </c>
      <c r="F3612" s="274"/>
      <c r="G3612" s="150" t="s">
        <v>180</v>
      </c>
      <c r="H3612" s="151">
        <v>1.1900000000000001E-2</v>
      </c>
      <c r="I3612" s="152">
        <v>20.71</v>
      </c>
      <c r="J3612" s="152">
        <v>0.24</v>
      </c>
    </row>
    <row r="3613" spans="1:10" ht="30" customHeight="1">
      <c r="A3613" s="153" t="s">
        <v>1379</v>
      </c>
      <c r="B3613" s="153" t="s">
        <v>2323</v>
      </c>
      <c r="C3613" s="153" t="s">
        <v>177</v>
      </c>
      <c r="D3613" s="153" t="s">
        <v>2324</v>
      </c>
      <c r="E3613" s="275" t="s">
        <v>1482</v>
      </c>
      <c r="F3613" s="275"/>
      <c r="G3613" s="153" t="s">
        <v>222</v>
      </c>
      <c r="H3613" s="154">
        <v>1.0269999999999999</v>
      </c>
      <c r="I3613" s="155">
        <v>24.41</v>
      </c>
      <c r="J3613" s="155">
        <v>25.06</v>
      </c>
    </row>
    <row r="3614" spans="1:10" ht="15" customHeight="1">
      <c r="A3614" s="153" t="s">
        <v>1379</v>
      </c>
      <c r="B3614" s="153" t="s">
        <v>2309</v>
      </c>
      <c r="C3614" s="153" t="s">
        <v>177</v>
      </c>
      <c r="D3614" s="153" t="s">
        <v>2310</v>
      </c>
      <c r="E3614" s="275" t="s">
        <v>1482</v>
      </c>
      <c r="F3614" s="275"/>
      <c r="G3614" s="153" t="s">
        <v>185</v>
      </c>
      <c r="H3614" s="154">
        <v>0.01</v>
      </c>
      <c r="I3614" s="155">
        <v>3.78</v>
      </c>
      <c r="J3614" s="155">
        <v>0.03</v>
      </c>
    </row>
    <row r="3615" spans="1:10">
      <c r="A3615" s="156"/>
      <c r="B3615" s="156"/>
      <c r="C3615" s="156"/>
      <c r="D3615" s="156"/>
      <c r="E3615" s="156" t="s">
        <v>1399</v>
      </c>
      <c r="F3615" s="157">
        <v>0.32</v>
      </c>
      <c r="G3615" s="156" t="s">
        <v>1400</v>
      </c>
      <c r="H3615" s="157">
        <v>0</v>
      </c>
      <c r="I3615" s="156" t="s">
        <v>1401</v>
      </c>
      <c r="J3615" s="157">
        <v>0.32</v>
      </c>
    </row>
    <row r="3616" spans="1:10" ht="30" customHeight="1">
      <c r="A3616" s="156"/>
      <c r="B3616" s="156"/>
      <c r="C3616" s="156"/>
      <c r="D3616" s="156"/>
      <c r="E3616" s="156" t="s">
        <v>1402</v>
      </c>
      <c r="F3616" s="157">
        <v>6.73</v>
      </c>
      <c r="G3616" s="156"/>
      <c r="H3616" s="276" t="s">
        <v>1403</v>
      </c>
      <c r="I3616" s="276"/>
      <c r="J3616" s="157">
        <v>32.26</v>
      </c>
    </row>
    <row r="3617" spans="1:10" ht="15.75">
      <c r="A3617" s="144"/>
      <c r="B3617" s="144"/>
      <c r="C3617" s="144"/>
      <c r="D3617" s="144"/>
      <c r="E3617" s="144"/>
      <c r="F3617" s="144"/>
      <c r="G3617" s="144" t="s">
        <v>1404</v>
      </c>
      <c r="H3617" s="158">
        <v>75</v>
      </c>
      <c r="I3617" s="144" t="s">
        <v>1405</v>
      </c>
      <c r="J3617" s="159">
        <v>2419.5</v>
      </c>
    </row>
    <row r="3618" spans="1:10" ht="15.75">
      <c r="A3618" s="147"/>
      <c r="B3618" s="147"/>
      <c r="C3618" s="147"/>
      <c r="D3618" s="147"/>
      <c r="E3618" s="147"/>
      <c r="F3618" s="147"/>
      <c r="G3618" s="147"/>
      <c r="H3618" s="147"/>
      <c r="I3618" s="147"/>
      <c r="J3618" s="147"/>
    </row>
    <row r="3619" spans="1:10" ht="15.75" customHeight="1">
      <c r="A3619" s="144" t="s">
        <v>950</v>
      </c>
      <c r="B3619" s="144" t="s">
        <v>165</v>
      </c>
      <c r="C3619" s="144" t="s">
        <v>1367</v>
      </c>
      <c r="D3619" s="144" t="s">
        <v>1368</v>
      </c>
      <c r="E3619" s="271" t="s">
        <v>1369</v>
      </c>
      <c r="F3619" s="271"/>
      <c r="G3619" s="144" t="s">
        <v>1370</v>
      </c>
      <c r="H3619" s="144" t="s">
        <v>1371</v>
      </c>
      <c r="I3619" s="144" t="s">
        <v>1372</v>
      </c>
      <c r="J3619" s="144" t="s">
        <v>1373</v>
      </c>
    </row>
    <row r="3620" spans="1:10" ht="31.5" customHeight="1">
      <c r="A3620" s="147" t="s">
        <v>1374</v>
      </c>
      <c r="B3620" s="147" t="s">
        <v>949</v>
      </c>
      <c r="C3620" s="147" t="s">
        <v>177</v>
      </c>
      <c r="D3620" s="147" t="s">
        <v>951</v>
      </c>
      <c r="E3620" s="273" t="s">
        <v>1445</v>
      </c>
      <c r="F3620" s="273"/>
      <c r="G3620" s="147" t="s">
        <v>222</v>
      </c>
      <c r="H3620" s="148">
        <v>1</v>
      </c>
      <c r="I3620" s="149">
        <v>36.85</v>
      </c>
      <c r="J3620" s="149">
        <v>36.85</v>
      </c>
    </row>
    <row r="3621" spans="1:10" ht="45" customHeight="1">
      <c r="A3621" s="150" t="s">
        <v>1376</v>
      </c>
      <c r="B3621" s="150" t="s">
        <v>2270</v>
      </c>
      <c r="C3621" s="150" t="s">
        <v>177</v>
      </c>
      <c r="D3621" s="150" t="s">
        <v>2271</v>
      </c>
      <c r="E3621" s="274" t="s">
        <v>1375</v>
      </c>
      <c r="F3621" s="274"/>
      <c r="G3621" s="150" t="s">
        <v>180</v>
      </c>
      <c r="H3621" s="151">
        <v>7.2999999999999995E-2</v>
      </c>
      <c r="I3621" s="152">
        <v>17.23</v>
      </c>
      <c r="J3621" s="152">
        <v>1.25</v>
      </c>
    </row>
    <row r="3622" spans="1:10" ht="45" customHeight="1">
      <c r="A3622" s="150" t="s">
        <v>1376</v>
      </c>
      <c r="B3622" s="150" t="s">
        <v>2272</v>
      </c>
      <c r="C3622" s="150" t="s">
        <v>177</v>
      </c>
      <c r="D3622" s="150" t="s">
        <v>2273</v>
      </c>
      <c r="E3622" s="274" t="s">
        <v>1375</v>
      </c>
      <c r="F3622" s="274"/>
      <c r="G3622" s="150" t="s">
        <v>180</v>
      </c>
      <c r="H3622" s="151">
        <v>7.2999999999999995E-2</v>
      </c>
      <c r="I3622" s="152">
        <v>20.71</v>
      </c>
      <c r="J3622" s="152">
        <v>1.51</v>
      </c>
    </row>
    <row r="3623" spans="1:10" ht="30" customHeight="1">
      <c r="A3623" s="153" t="s">
        <v>1379</v>
      </c>
      <c r="B3623" s="153" t="s">
        <v>2325</v>
      </c>
      <c r="C3623" s="153" t="s">
        <v>177</v>
      </c>
      <c r="D3623" s="153" t="s">
        <v>2326</v>
      </c>
      <c r="E3623" s="275" t="s">
        <v>1482</v>
      </c>
      <c r="F3623" s="275"/>
      <c r="G3623" s="153" t="s">
        <v>222</v>
      </c>
      <c r="H3623" s="154">
        <v>1.0149999999999999</v>
      </c>
      <c r="I3623" s="155">
        <v>33.56</v>
      </c>
      <c r="J3623" s="155">
        <v>34.06</v>
      </c>
    </row>
    <row r="3624" spans="1:10" ht="15" customHeight="1">
      <c r="A3624" s="153" t="s">
        <v>1379</v>
      </c>
      <c r="B3624" s="153" t="s">
        <v>2309</v>
      </c>
      <c r="C3624" s="153" t="s">
        <v>177</v>
      </c>
      <c r="D3624" s="153" t="s">
        <v>2310</v>
      </c>
      <c r="E3624" s="275" t="s">
        <v>1482</v>
      </c>
      <c r="F3624" s="275"/>
      <c r="G3624" s="153" t="s">
        <v>185</v>
      </c>
      <c r="H3624" s="154">
        <v>8.9999999999999993E-3</v>
      </c>
      <c r="I3624" s="155">
        <v>3.78</v>
      </c>
      <c r="J3624" s="155">
        <v>0.03</v>
      </c>
    </row>
    <row r="3625" spans="1:10">
      <c r="A3625" s="156"/>
      <c r="B3625" s="156"/>
      <c r="C3625" s="156"/>
      <c r="D3625" s="156"/>
      <c r="E3625" s="156" t="s">
        <v>1399</v>
      </c>
      <c r="F3625" s="157">
        <v>2.04</v>
      </c>
      <c r="G3625" s="156" t="s">
        <v>1400</v>
      </c>
      <c r="H3625" s="157">
        <v>0</v>
      </c>
      <c r="I3625" s="156" t="s">
        <v>1401</v>
      </c>
      <c r="J3625" s="157">
        <v>2.04</v>
      </c>
    </row>
    <row r="3626" spans="1:10" ht="30" customHeight="1">
      <c r="A3626" s="156"/>
      <c r="B3626" s="156"/>
      <c r="C3626" s="156"/>
      <c r="D3626" s="156"/>
      <c r="E3626" s="156" t="s">
        <v>1402</v>
      </c>
      <c r="F3626" s="157">
        <v>9.7100000000000009</v>
      </c>
      <c r="G3626" s="156"/>
      <c r="H3626" s="276" t="s">
        <v>1403</v>
      </c>
      <c r="I3626" s="276"/>
      <c r="J3626" s="157">
        <v>46.56</v>
      </c>
    </row>
    <row r="3627" spans="1:10" ht="15.75">
      <c r="A3627" s="144"/>
      <c r="B3627" s="144"/>
      <c r="C3627" s="144"/>
      <c r="D3627" s="144"/>
      <c r="E3627" s="144"/>
      <c r="F3627" s="144"/>
      <c r="G3627" s="144" t="s">
        <v>1404</v>
      </c>
      <c r="H3627" s="158">
        <v>125</v>
      </c>
      <c r="I3627" s="144" t="s">
        <v>1405</v>
      </c>
      <c r="J3627" s="159">
        <v>5820</v>
      </c>
    </row>
    <row r="3628" spans="1:10" ht="15.75">
      <c r="A3628" s="147"/>
      <c r="B3628" s="147"/>
      <c r="C3628" s="147"/>
      <c r="D3628" s="147"/>
      <c r="E3628" s="147"/>
      <c r="F3628" s="147"/>
      <c r="G3628" s="147"/>
      <c r="H3628" s="147"/>
      <c r="I3628" s="147"/>
      <c r="J3628" s="147"/>
    </row>
    <row r="3629" spans="1:10" ht="15.75" customHeight="1">
      <c r="A3629" s="144" t="s">
        <v>952</v>
      </c>
      <c r="B3629" s="144" t="s">
        <v>165</v>
      </c>
      <c r="C3629" s="144" t="s">
        <v>1367</v>
      </c>
      <c r="D3629" s="144" t="s">
        <v>1368</v>
      </c>
      <c r="E3629" s="271" t="s">
        <v>1369</v>
      </c>
      <c r="F3629" s="271"/>
      <c r="G3629" s="144" t="s">
        <v>1370</v>
      </c>
      <c r="H3629" s="144" t="s">
        <v>1371</v>
      </c>
      <c r="I3629" s="144" t="s">
        <v>1372</v>
      </c>
      <c r="J3629" s="144" t="s">
        <v>1373</v>
      </c>
    </row>
    <row r="3630" spans="1:10" ht="31.5" customHeight="1">
      <c r="A3630" s="147" t="s">
        <v>1374</v>
      </c>
      <c r="B3630" s="147" t="s">
        <v>949</v>
      </c>
      <c r="C3630" s="147" t="s">
        <v>177</v>
      </c>
      <c r="D3630" s="147" t="s">
        <v>953</v>
      </c>
      <c r="E3630" s="273" t="s">
        <v>1445</v>
      </c>
      <c r="F3630" s="273"/>
      <c r="G3630" s="147" t="s">
        <v>222</v>
      </c>
      <c r="H3630" s="148">
        <v>1</v>
      </c>
      <c r="I3630" s="149">
        <v>36.85</v>
      </c>
      <c r="J3630" s="149">
        <v>36.85</v>
      </c>
    </row>
    <row r="3631" spans="1:10" ht="45" customHeight="1">
      <c r="A3631" s="150" t="s">
        <v>1376</v>
      </c>
      <c r="B3631" s="150" t="s">
        <v>2270</v>
      </c>
      <c r="C3631" s="150" t="s">
        <v>177</v>
      </c>
      <c r="D3631" s="150" t="s">
        <v>2271</v>
      </c>
      <c r="E3631" s="274" t="s">
        <v>1375</v>
      </c>
      <c r="F3631" s="274"/>
      <c r="G3631" s="150" t="s">
        <v>180</v>
      </c>
      <c r="H3631" s="151">
        <v>7.2999999999999995E-2</v>
      </c>
      <c r="I3631" s="152">
        <v>17.23</v>
      </c>
      <c r="J3631" s="152">
        <v>1.25</v>
      </c>
    </row>
    <row r="3632" spans="1:10" ht="45" customHeight="1">
      <c r="A3632" s="150" t="s">
        <v>1376</v>
      </c>
      <c r="B3632" s="150" t="s">
        <v>2272</v>
      </c>
      <c r="C3632" s="150" t="s">
        <v>177</v>
      </c>
      <c r="D3632" s="150" t="s">
        <v>2273</v>
      </c>
      <c r="E3632" s="274" t="s">
        <v>1375</v>
      </c>
      <c r="F3632" s="274"/>
      <c r="G3632" s="150" t="s">
        <v>180</v>
      </c>
      <c r="H3632" s="151">
        <v>7.2999999999999995E-2</v>
      </c>
      <c r="I3632" s="152">
        <v>20.71</v>
      </c>
      <c r="J3632" s="152">
        <v>1.51</v>
      </c>
    </row>
    <row r="3633" spans="1:10" ht="30" customHeight="1">
      <c r="A3633" s="153" t="s">
        <v>1379</v>
      </c>
      <c r="B3633" s="153" t="s">
        <v>2325</v>
      </c>
      <c r="C3633" s="153" t="s">
        <v>177</v>
      </c>
      <c r="D3633" s="153" t="s">
        <v>2326</v>
      </c>
      <c r="E3633" s="275" t="s">
        <v>1482</v>
      </c>
      <c r="F3633" s="275"/>
      <c r="G3633" s="153" t="s">
        <v>222</v>
      </c>
      <c r="H3633" s="154">
        <v>1.0149999999999999</v>
      </c>
      <c r="I3633" s="155">
        <v>33.56</v>
      </c>
      <c r="J3633" s="155">
        <v>34.06</v>
      </c>
    </row>
    <row r="3634" spans="1:10" ht="15" customHeight="1">
      <c r="A3634" s="153" t="s">
        <v>1379</v>
      </c>
      <c r="B3634" s="153" t="s">
        <v>2309</v>
      </c>
      <c r="C3634" s="153" t="s">
        <v>177</v>
      </c>
      <c r="D3634" s="153" t="s">
        <v>2310</v>
      </c>
      <c r="E3634" s="275" t="s">
        <v>1482</v>
      </c>
      <c r="F3634" s="275"/>
      <c r="G3634" s="153" t="s">
        <v>185</v>
      </c>
      <c r="H3634" s="154">
        <v>8.9999999999999993E-3</v>
      </c>
      <c r="I3634" s="155">
        <v>3.78</v>
      </c>
      <c r="J3634" s="155">
        <v>0.03</v>
      </c>
    </row>
    <row r="3635" spans="1:10">
      <c r="A3635" s="156"/>
      <c r="B3635" s="156"/>
      <c r="C3635" s="156"/>
      <c r="D3635" s="156"/>
      <c r="E3635" s="156" t="s">
        <v>1399</v>
      </c>
      <c r="F3635" s="157">
        <v>2.04</v>
      </c>
      <c r="G3635" s="156" t="s">
        <v>1400</v>
      </c>
      <c r="H3635" s="157">
        <v>0</v>
      </c>
      <c r="I3635" s="156" t="s">
        <v>1401</v>
      </c>
      <c r="J3635" s="157">
        <v>2.04</v>
      </c>
    </row>
    <row r="3636" spans="1:10" ht="30" customHeight="1">
      <c r="A3636" s="156"/>
      <c r="B3636" s="156"/>
      <c r="C3636" s="156"/>
      <c r="D3636" s="156"/>
      <c r="E3636" s="156" t="s">
        <v>1402</v>
      </c>
      <c r="F3636" s="157">
        <v>9.7100000000000009</v>
      </c>
      <c r="G3636" s="156"/>
      <c r="H3636" s="276" t="s">
        <v>1403</v>
      </c>
      <c r="I3636" s="276"/>
      <c r="J3636" s="157">
        <v>46.56</v>
      </c>
    </row>
    <row r="3637" spans="1:10" ht="15.75">
      <c r="A3637" s="144"/>
      <c r="B3637" s="144"/>
      <c r="C3637" s="144"/>
      <c r="D3637" s="144"/>
      <c r="E3637" s="144"/>
      <c r="F3637" s="144"/>
      <c r="G3637" s="144" t="s">
        <v>1404</v>
      </c>
      <c r="H3637" s="158">
        <v>150</v>
      </c>
      <c r="I3637" s="144" t="s">
        <v>1405</v>
      </c>
      <c r="J3637" s="159">
        <v>6984</v>
      </c>
    </row>
    <row r="3638" spans="1:10" ht="15.75">
      <c r="A3638" s="147"/>
      <c r="B3638" s="147"/>
      <c r="C3638" s="147"/>
      <c r="D3638" s="147"/>
      <c r="E3638" s="147"/>
      <c r="F3638" s="147"/>
      <c r="G3638" s="147"/>
      <c r="H3638" s="147"/>
      <c r="I3638" s="147"/>
      <c r="J3638" s="147"/>
    </row>
    <row r="3639" spans="1:10" ht="15.75" customHeight="1">
      <c r="A3639" s="144" t="s">
        <v>954</v>
      </c>
      <c r="B3639" s="144" t="s">
        <v>165</v>
      </c>
      <c r="C3639" s="144" t="s">
        <v>1367</v>
      </c>
      <c r="D3639" s="144" t="s">
        <v>1368</v>
      </c>
      <c r="E3639" s="271" t="s">
        <v>1369</v>
      </c>
      <c r="F3639" s="271"/>
      <c r="G3639" s="144" t="s">
        <v>1370</v>
      </c>
      <c r="H3639" s="144" t="s">
        <v>1371</v>
      </c>
      <c r="I3639" s="144" t="s">
        <v>1372</v>
      </c>
      <c r="J3639" s="144" t="s">
        <v>1373</v>
      </c>
    </row>
    <row r="3640" spans="1:10" ht="31.5" customHeight="1">
      <c r="A3640" s="147" t="s">
        <v>1374</v>
      </c>
      <c r="B3640" s="147" t="s">
        <v>949</v>
      </c>
      <c r="C3640" s="147" t="s">
        <v>177</v>
      </c>
      <c r="D3640" s="147" t="s">
        <v>955</v>
      </c>
      <c r="E3640" s="273" t="s">
        <v>1445</v>
      </c>
      <c r="F3640" s="273"/>
      <c r="G3640" s="147" t="s">
        <v>222</v>
      </c>
      <c r="H3640" s="148">
        <v>1</v>
      </c>
      <c r="I3640" s="149">
        <v>36.85</v>
      </c>
      <c r="J3640" s="149">
        <v>36.85</v>
      </c>
    </row>
    <row r="3641" spans="1:10" ht="45" customHeight="1">
      <c r="A3641" s="150" t="s">
        <v>1376</v>
      </c>
      <c r="B3641" s="150" t="s">
        <v>2270</v>
      </c>
      <c r="C3641" s="150" t="s">
        <v>177</v>
      </c>
      <c r="D3641" s="150" t="s">
        <v>2271</v>
      </c>
      <c r="E3641" s="274" t="s">
        <v>1375</v>
      </c>
      <c r="F3641" s="274"/>
      <c r="G3641" s="150" t="s">
        <v>180</v>
      </c>
      <c r="H3641" s="151">
        <v>7.2999999999999995E-2</v>
      </c>
      <c r="I3641" s="152">
        <v>17.23</v>
      </c>
      <c r="J3641" s="152">
        <v>1.25</v>
      </c>
    </row>
    <row r="3642" spans="1:10" ht="45" customHeight="1">
      <c r="A3642" s="150" t="s">
        <v>1376</v>
      </c>
      <c r="B3642" s="150" t="s">
        <v>2272</v>
      </c>
      <c r="C3642" s="150" t="s">
        <v>177</v>
      </c>
      <c r="D3642" s="150" t="s">
        <v>2273</v>
      </c>
      <c r="E3642" s="274" t="s">
        <v>1375</v>
      </c>
      <c r="F3642" s="274"/>
      <c r="G3642" s="150" t="s">
        <v>180</v>
      </c>
      <c r="H3642" s="151">
        <v>7.2999999999999995E-2</v>
      </c>
      <c r="I3642" s="152">
        <v>20.71</v>
      </c>
      <c r="J3642" s="152">
        <v>1.51</v>
      </c>
    </row>
    <row r="3643" spans="1:10" ht="30" customHeight="1">
      <c r="A3643" s="153" t="s">
        <v>1379</v>
      </c>
      <c r="B3643" s="153" t="s">
        <v>2325</v>
      </c>
      <c r="C3643" s="153" t="s">
        <v>177</v>
      </c>
      <c r="D3643" s="153" t="s">
        <v>2326</v>
      </c>
      <c r="E3643" s="275" t="s">
        <v>1482</v>
      </c>
      <c r="F3643" s="275"/>
      <c r="G3643" s="153" t="s">
        <v>222</v>
      </c>
      <c r="H3643" s="154">
        <v>1.0149999999999999</v>
      </c>
      <c r="I3643" s="155">
        <v>33.56</v>
      </c>
      <c r="J3643" s="155">
        <v>34.06</v>
      </c>
    </row>
    <row r="3644" spans="1:10" ht="15" customHeight="1">
      <c r="A3644" s="153" t="s">
        <v>1379</v>
      </c>
      <c r="B3644" s="153" t="s">
        <v>2309</v>
      </c>
      <c r="C3644" s="153" t="s">
        <v>177</v>
      </c>
      <c r="D3644" s="153" t="s">
        <v>2310</v>
      </c>
      <c r="E3644" s="275" t="s">
        <v>1482</v>
      </c>
      <c r="F3644" s="275"/>
      <c r="G3644" s="153" t="s">
        <v>185</v>
      </c>
      <c r="H3644" s="154">
        <v>8.9999999999999993E-3</v>
      </c>
      <c r="I3644" s="155">
        <v>3.78</v>
      </c>
      <c r="J3644" s="155">
        <v>0.03</v>
      </c>
    </row>
    <row r="3645" spans="1:10">
      <c r="A3645" s="156"/>
      <c r="B3645" s="156"/>
      <c r="C3645" s="156"/>
      <c r="D3645" s="156"/>
      <c r="E3645" s="156" t="s">
        <v>1399</v>
      </c>
      <c r="F3645" s="157">
        <v>2.04</v>
      </c>
      <c r="G3645" s="156" t="s">
        <v>1400</v>
      </c>
      <c r="H3645" s="157">
        <v>0</v>
      </c>
      <c r="I3645" s="156" t="s">
        <v>1401</v>
      </c>
      <c r="J3645" s="157">
        <v>2.04</v>
      </c>
    </row>
    <row r="3646" spans="1:10" ht="30" customHeight="1">
      <c r="A3646" s="156"/>
      <c r="B3646" s="156"/>
      <c r="C3646" s="156"/>
      <c r="D3646" s="156"/>
      <c r="E3646" s="156" t="s">
        <v>1402</v>
      </c>
      <c r="F3646" s="157">
        <v>9.7100000000000009</v>
      </c>
      <c r="G3646" s="156"/>
      <c r="H3646" s="276" t="s">
        <v>1403</v>
      </c>
      <c r="I3646" s="276"/>
      <c r="J3646" s="157">
        <v>46.56</v>
      </c>
    </row>
    <row r="3647" spans="1:10" ht="15.75">
      <c r="A3647" s="144"/>
      <c r="B3647" s="144"/>
      <c r="C3647" s="144"/>
      <c r="D3647" s="144"/>
      <c r="E3647" s="144"/>
      <c r="F3647" s="144"/>
      <c r="G3647" s="144" t="s">
        <v>1404</v>
      </c>
      <c r="H3647" s="158">
        <v>150</v>
      </c>
      <c r="I3647" s="144" t="s">
        <v>1405</v>
      </c>
      <c r="J3647" s="159">
        <v>6984</v>
      </c>
    </row>
    <row r="3648" spans="1:10" ht="15.75">
      <c r="A3648" s="147"/>
      <c r="B3648" s="147"/>
      <c r="C3648" s="147"/>
      <c r="D3648" s="147"/>
      <c r="E3648" s="147"/>
      <c r="F3648" s="147"/>
      <c r="G3648" s="147"/>
      <c r="H3648" s="147"/>
      <c r="I3648" s="147"/>
      <c r="J3648" s="147"/>
    </row>
    <row r="3649" spans="1:10" ht="15.75" customHeight="1">
      <c r="A3649" s="144" t="s">
        <v>956</v>
      </c>
      <c r="B3649" s="144" t="s">
        <v>165</v>
      </c>
      <c r="C3649" s="144" t="s">
        <v>1367</v>
      </c>
      <c r="D3649" s="144" t="s">
        <v>1368</v>
      </c>
      <c r="E3649" s="271" t="s">
        <v>1369</v>
      </c>
      <c r="F3649" s="271"/>
      <c r="G3649" s="144" t="s">
        <v>1370</v>
      </c>
      <c r="H3649" s="144" t="s">
        <v>1371</v>
      </c>
      <c r="I3649" s="144" t="s">
        <v>1372</v>
      </c>
      <c r="J3649" s="144" t="s">
        <v>1373</v>
      </c>
    </row>
    <row r="3650" spans="1:10" ht="31.5" customHeight="1">
      <c r="A3650" s="147" t="s">
        <v>1374</v>
      </c>
      <c r="B3650" s="147" t="s">
        <v>949</v>
      </c>
      <c r="C3650" s="147" t="s">
        <v>177</v>
      </c>
      <c r="D3650" s="147" t="s">
        <v>957</v>
      </c>
      <c r="E3650" s="273" t="s">
        <v>1445</v>
      </c>
      <c r="F3650" s="273"/>
      <c r="G3650" s="147" t="s">
        <v>222</v>
      </c>
      <c r="H3650" s="148">
        <v>1</v>
      </c>
      <c r="I3650" s="149">
        <v>36.85</v>
      </c>
      <c r="J3650" s="149">
        <v>36.85</v>
      </c>
    </row>
    <row r="3651" spans="1:10" ht="45" customHeight="1">
      <c r="A3651" s="150" t="s">
        <v>1376</v>
      </c>
      <c r="B3651" s="150" t="s">
        <v>2270</v>
      </c>
      <c r="C3651" s="150" t="s">
        <v>177</v>
      </c>
      <c r="D3651" s="150" t="s">
        <v>2271</v>
      </c>
      <c r="E3651" s="274" t="s">
        <v>1375</v>
      </c>
      <c r="F3651" s="274"/>
      <c r="G3651" s="150" t="s">
        <v>180</v>
      </c>
      <c r="H3651" s="151">
        <v>7.2999999999999995E-2</v>
      </c>
      <c r="I3651" s="152">
        <v>17.23</v>
      </c>
      <c r="J3651" s="152">
        <v>1.25</v>
      </c>
    </row>
    <row r="3652" spans="1:10" ht="45" customHeight="1">
      <c r="A3652" s="150" t="s">
        <v>1376</v>
      </c>
      <c r="B3652" s="150" t="s">
        <v>2272</v>
      </c>
      <c r="C3652" s="150" t="s">
        <v>177</v>
      </c>
      <c r="D3652" s="150" t="s">
        <v>2273</v>
      </c>
      <c r="E3652" s="274" t="s">
        <v>1375</v>
      </c>
      <c r="F3652" s="274"/>
      <c r="G3652" s="150" t="s">
        <v>180</v>
      </c>
      <c r="H3652" s="151">
        <v>7.2999999999999995E-2</v>
      </c>
      <c r="I3652" s="152">
        <v>20.71</v>
      </c>
      <c r="J3652" s="152">
        <v>1.51</v>
      </c>
    </row>
    <row r="3653" spans="1:10" ht="30" customHeight="1">
      <c r="A3653" s="153" t="s">
        <v>1379</v>
      </c>
      <c r="B3653" s="153" t="s">
        <v>2325</v>
      </c>
      <c r="C3653" s="153" t="s">
        <v>177</v>
      </c>
      <c r="D3653" s="153" t="s">
        <v>2326</v>
      </c>
      <c r="E3653" s="275" t="s">
        <v>1482</v>
      </c>
      <c r="F3653" s="275"/>
      <c r="G3653" s="153" t="s">
        <v>222</v>
      </c>
      <c r="H3653" s="154">
        <v>1.0149999999999999</v>
      </c>
      <c r="I3653" s="155">
        <v>33.56</v>
      </c>
      <c r="J3653" s="155">
        <v>34.06</v>
      </c>
    </row>
    <row r="3654" spans="1:10" ht="15" customHeight="1">
      <c r="A3654" s="153" t="s">
        <v>1379</v>
      </c>
      <c r="B3654" s="153" t="s">
        <v>2309</v>
      </c>
      <c r="C3654" s="153" t="s">
        <v>177</v>
      </c>
      <c r="D3654" s="153" t="s">
        <v>2310</v>
      </c>
      <c r="E3654" s="275" t="s">
        <v>1482</v>
      </c>
      <c r="F3654" s="275"/>
      <c r="G3654" s="153" t="s">
        <v>185</v>
      </c>
      <c r="H3654" s="154">
        <v>8.9999999999999993E-3</v>
      </c>
      <c r="I3654" s="155">
        <v>3.78</v>
      </c>
      <c r="J3654" s="155">
        <v>0.03</v>
      </c>
    </row>
    <row r="3655" spans="1:10">
      <c r="A3655" s="156"/>
      <c r="B3655" s="156"/>
      <c r="C3655" s="156"/>
      <c r="D3655" s="156"/>
      <c r="E3655" s="156" t="s">
        <v>1399</v>
      </c>
      <c r="F3655" s="157">
        <v>2.04</v>
      </c>
      <c r="G3655" s="156" t="s">
        <v>1400</v>
      </c>
      <c r="H3655" s="157">
        <v>0</v>
      </c>
      <c r="I3655" s="156" t="s">
        <v>1401</v>
      </c>
      <c r="J3655" s="157">
        <v>2.04</v>
      </c>
    </row>
    <row r="3656" spans="1:10" ht="30" customHeight="1">
      <c r="A3656" s="156"/>
      <c r="B3656" s="156"/>
      <c r="C3656" s="156"/>
      <c r="D3656" s="156"/>
      <c r="E3656" s="156" t="s">
        <v>1402</v>
      </c>
      <c r="F3656" s="157">
        <v>9.7100000000000009</v>
      </c>
      <c r="G3656" s="156"/>
      <c r="H3656" s="276" t="s">
        <v>1403</v>
      </c>
      <c r="I3656" s="276"/>
      <c r="J3656" s="157">
        <v>46.56</v>
      </c>
    </row>
    <row r="3657" spans="1:10" ht="15.75">
      <c r="A3657" s="144"/>
      <c r="B3657" s="144"/>
      <c r="C3657" s="144"/>
      <c r="D3657" s="144"/>
      <c r="E3657" s="144"/>
      <c r="F3657" s="144"/>
      <c r="G3657" s="144" t="s">
        <v>1404</v>
      </c>
      <c r="H3657" s="158">
        <v>150</v>
      </c>
      <c r="I3657" s="144" t="s">
        <v>1405</v>
      </c>
      <c r="J3657" s="159">
        <v>6984</v>
      </c>
    </row>
    <row r="3658" spans="1:10" ht="15.75">
      <c r="A3658" s="147"/>
      <c r="B3658" s="147"/>
      <c r="C3658" s="147"/>
      <c r="D3658" s="147"/>
      <c r="E3658" s="147"/>
      <c r="F3658" s="147"/>
      <c r="G3658" s="147"/>
      <c r="H3658" s="147"/>
      <c r="I3658" s="147"/>
      <c r="J3658" s="147"/>
    </row>
    <row r="3659" spans="1:10" ht="15.75" customHeight="1">
      <c r="A3659" s="144" t="s">
        <v>959</v>
      </c>
      <c r="B3659" s="144" t="s">
        <v>165</v>
      </c>
      <c r="C3659" s="144" t="s">
        <v>1367</v>
      </c>
      <c r="D3659" s="144" t="s">
        <v>1368</v>
      </c>
      <c r="E3659" s="271" t="s">
        <v>1369</v>
      </c>
      <c r="F3659" s="271"/>
      <c r="G3659" s="144" t="s">
        <v>1370</v>
      </c>
      <c r="H3659" s="144" t="s">
        <v>1371</v>
      </c>
      <c r="I3659" s="144" t="s">
        <v>1372</v>
      </c>
      <c r="J3659" s="144" t="s">
        <v>1373</v>
      </c>
    </row>
    <row r="3660" spans="1:10" ht="47.25" customHeight="1">
      <c r="A3660" s="147" t="s">
        <v>1374</v>
      </c>
      <c r="B3660" s="147" t="s">
        <v>958</v>
      </c>
      <c r="C3660" s="147" t="s">
        <v>177</v>
      </c>
      <c r="D3660" s="147" t="s">
        <v>960</v>
      </c>
      <c r="E3660" s="273" t="s">
        <v>1445</v>
      </c>
      <c r="F3660" s="273"/>
      <c r="G3660" s="147" t="s">
        <v>222</v>
      </c>
      <c r="H3660" s="148">
        <v>1</v>
      </c>
      <c r="I3660" s="149">
        <v>6.44</v>
      </c>
      <c r="J3660" s="149">
        <v>6.44</v>
      </c>
    </row>
    <row r="3661" spans="1:10" ht="45" customHeight="1">
      <c r="A3661" s="150" t="s">
        <v>1376</v>
      </c>
      <c r="B3661" s="150" t="s">
        <v>2270</v>
      </c>
      <c r="C3661" s="150" t="s">
        <v>177</v>
      </c>
      <c r="D3661" s="150" t="s">
        <v>2271</v>
      </c>
      <c r="E3661" s="274" t="s">
        <v>1375</v>
      </c>
      <c r="F3661" s="274"/>
      <c r="G3661" s="150" t="s">
        <v>180</v>
      </c>
      <c r="H3661" s="151">
        <v>0.04</v>
      </c>
      <c r="I3661" s="152">
        <v>17.23</v>
      </c>
      <c r="J3661" s="152">
        <v>0.68</v>
      </c>
    </row>
    <row r="3662" spans="1:10" ht="45" customHeight="1">
      <c r="A3662" s="150" t="s">
        <v>1376</v>
      </c>
      <c r="B3662" s="150" t="s">
        <v>2272</v>
      </c>
      <c r="C3662" s="150" t="s">
        <v>177</v>
      </c>
      <c r="D3662" s="150" t="s">
        <v>2273</v>
      </c>
      <c r="E3662" s="274" t="s">
        <v>1375</v>
      </c>
      <c r="F3662" s="274"/>
      <c r="G3662" s="150" t="s">
        <v>180</v>
      </c>
      <c r="H3662" s="151">
        <v>0.04</v>
      </c>
      <c r="I3662" s="152">
        <v>20.71</v>
      </c>
      <c r="J3662" s="152">
        <v>0.82</v>
      </c>
    </row>
    <row r="3663" spans="1:10" ht="30" customHeight="1">
      <c r="A3663" s="153" t="s">
        <v>1379</v>
      </c>
      <c r="B3663" s="153" t="s">
        <v>2327</v>
      </c>
      <c r="C3663" s="153" t="s">
        <v>177</v>
      </c>
      <c r="D3663" s="153" t="s">
        <v>2328</v>
      </c>
      <c r="E3663" s="275" t="s">
        <v>1482</v>
      </c>
      <c r="F3663" s="275"/>
      <c r="G3663" s="153" t="s">
        <v>222</v>
      </c>
      <c r="H3663" s="154">
        <v>1.19</v>
      </c>
      <c r="I3663" s="155">
        <v>4.13</v>
      </c>
      <c r="J3663" s="155">
        <v>4.91</v>
      </c>
    </row>
    <row r="3664" spans="1:10" ht="15" customHeight="1">
      <c r="A3664" s="153" t="s">
        <v>1379</v>
      </c>
      <c r="B3664" s="153" t="s">
        <v>2309</v>
      </c>
      <c r="C3664" s="153" t="s">
        <v>177</v>
      </c>
      <c r="D3664" s="153" t="s">
        <v>2310</v>
      </c>
      <c r="E3664" s="275" t="s">
        <v>1482</v>
      </c>
      <c r="F3664" s="275"/>
      <c r="G3664" s="153" t="s">
        <v>185</v>
      </c>
      <c r="H3664" s="154">
        <v>8.9999999999999993E-3</v>
      </c>
      <c r="I3664" s="155">
        <v>3.78</v>
      </c>
      <c r="J3664" s="155">
        <v>0.03</v>
      </c>
    </row>
    <row r="3665" spans="1:10">
      <c r="A3665" s="156"/>
      <c r="B3665" s="156"/>
      <c r="C3665" s="156"/>
      <c r="D3665" s="156"/>
      <c r="E3665" s="156" t="s">
        <v>1399</v>
      </c>
      <c r="F3665" s="157">
        <v>1.1200000000000001</v>
      </c>
      <c r="G3665" s="156" t="s">
        <v>1400</v>
      </c>
      <c r="H3665" s="157">
        <v>0</v>
      </c>
      <c r="I3665" s="156" t="s">
        <v>1401</v>
      </c>
      <c r="J3665" s="157">
        <v>1.1200000000000001</v>
      </c>
    </row>
    <row r="3666" spans="1:10" ht="30" customHeight="1">
      <c r="A3666" s="156"/>
      <c r="B3666" s="156"/>
      <c r="C3666" s="156"/>
      <c r="D3666" s="156"/>
      <c r="E3666" s="156" t="s">
        <v>1402</v>
      </c>
      <c r="F3666" s="157">
        <v>1.69</v>
      </c>
      <c r="G3666" s="156"/>
      <c r="H3666" s="276" t="s">
        <v>1403</v>
      </c>
      <c r="I3666" s="276"/>
      <c r="J3666" s="157">
        <v>8.1300000000000008</v>
      </c>
    </row>
    <row r="3667" spans="1:10" ht="15.75">
      <c r="A3667" s="144"/>
      <c r="B3667" s="144"/>
      <c r="C3667" s="144"/>
      <c r="D3667" s="144"/>
      <c r="E3667" s="144"/>
      <c r="F3667" s="144"/>
      <c r="G3667" s="144" t="s">
        <v>1404</v>
      </c>
      <c r="H3667" s="158">
        <v>100</v>
      </c>
      <c r="I3667" s="144" t="s">
        <v>1405</v>
      </c>
      <c r="J3667" s="159">
        <v>813</v>
      </c>
    </row>
    <row r="3668" spans="1:10" ht="15.75">
      <c r="A3668" s="147"/>
      <c r="B3668" s="147"/>
      <c r="C3668" s="147"/>
      <c r="D3668" s="147"/>
      <c r="E3668" s="147"/>
      <c r="F3668" s="147"/>
      <c r="G3668" s="147"/>
      <c r="H3668" s="147"/>
      <c r="I3668" s="147"/>
      <c r="J3668" s="147"/>
    </row>
    <row r="3669" spans="1:10" ht="15.75" customHeight="1">
      <c r="A3669" s="144" t="s">
        <v>961</v>
      </c>
      <c r="B3669" s="144" t="s">
        <v>165</v>
      </c>
      <c r="C3669" s="144" t="s">
        <v>1367</v>
      </c>
      <c r="D3669" s="144" t="s">
        <v>1368</v>
      </c>
      <c r="E3669" s="271" t="s">
        <v>1369</v>
      </c>
      <c r="F3669" s="271"/>
      <c r="G3669" s="144" t="s">
        <v>1370</v>
      </c>
      <c r="H3669" s="144" t="s">
        <v>1371</v>
      </c>
      <c r="I3669" s="144" t="s">
        <v>1372</v>
      </c>
      <c r="J3669" s="144" t="s">
        <v>1373</v>
      </c>
    </row>
    <row r="3670" spans="1:10" ht="31.5" customHeight="1">
      <c r="A3670" s="147" t="s">
        <v>1374</v>
      </c>
      <c r="B3670" s="147" t="s">
        <v>958</v>
      </c>
      <c r="C3670" s="147" t="s">
        <v>177</v>
      </c>
      <c r="D3670" s="147" t="s">
        <v>962</v>
      </c>
      <c r="E3670" s="273" t="s">
        <v>1445</v>
      </c>
      <c r="F3670" s="273"/>
      <c r="G3670" s="147" t="s">
        <v>222</v>
      </c>
      <c r="H3670" s="148">
        <v>1</v>
      </c>
      <c r="I3670" s="149">
        <v>6.44</v>
      </c>
      <c r="J3670" s="149">
        <v>6.44</v>
      </c>
    </row>
    <row r="3671" spans="1:10" ht="45" customHeight="1">
      <c r="A3671" s="150" t="s">
        <v>1376</v>
      </c>
      <c r="B3671" s="150" t="s">
        <v>2270</v>
      </c>
      <c r="C3671" s="150" t="s">
        <v>177</v>
      </c>
      <c r="D3671" s="150" t="s">
        <v>2271</v>
      </c>
      <c r="E3671" s="274" t="s">
        <v>1375</v>
      </c>
      <c r="F3671" s="274"/>
      <c r="G3671" s="150" t="s">
        <v>180</v>
      </c>
      <c r="H3671" s="151">
        <v>0.04</v>
      </c>
      <c r="I3671" s="152">
        <v>17.23</v>
      </c>
      <c r="J3671" s="152">
        <v>0.68</v>
      </c>
    </row>
    <row r="3672" spans="1:10" ht="45" customHeight="1">
      <c r="A3672" s="150" t="s">
        <v>1376</v>
      </c>
      <c r="B3672" s="150" t="s">
        <v>2272</v>
      </c>
      <c r="C3672" s="150" t="s">
        <v>177</v>
      </c>
      <c r="D3672" s="150" t="s">
        <v>2273</v>
      </c>
      <c r="E3672" s="274" t="s">
        <v>1375</v>
      </c>
      <c r="F3672" s="274"/>
      <c r="G3672" s="150" t="s">
        <v>180</v>
      </c>
      <c r="H3672" s="151">
        <v>0.04</v>
      </c>
      <c r="I3672" s="152">
        <v>20.71</v>
      </c>
      <c r="J3672" s="152">
        <v>0.82</v>
      </c>
    </row>
    <row r="3673" spans="1:10" ht="30" customHeight="1">
      <c r="A3673" s="153" t="s">
        <v>1379</v>
      </c>
      <c r="B3673" s="153" t="s">
        <v>2327</v>
      </c>
      <c r="C3673" s="153" t="s">
        <v>177</v>
      </c>
      <c r="D3673" s="153" t="s">
        <v>2328</v>
      </c>
      <c r="E3673" s="275" t="s">
        <v>1482</v>
      </c>
      <c r="F3673" s="275"/>
      <c r="G3673" s="153" t="s">
        <v>222</v>
      </c>
      <c r="H3673" s="154">
        <v>1.19</v>
      </c>
      <c r="I3673" s="155">
        <v>4.13</v>
      </c>
      <c r="J3673" s="155">
        <v>4.91</v>
      </c>
    </row>
    <row r="3674" spans="1:10" ht="15" customHeight="1">
      <c r="A3674" s="153" t="s">
        <v>1379</v>
      </c>
      <c r="B3674" s="153" t="s">
        <v>2309</v>
      </c>
      <c r="C3674" s="153" t="s">
        <v>177</v>
      </c>
      <c r="D3674" s="153" t="s">
        <v>2310</v>
      </c>
      <c r="E3674" s="275" t="s">
        <v>1482</v>
      </c>
      <c r="F3674" s="275"/>
      <c r="G3674" s="153" t="s">
        <v>185</v>
      </c>
      <c r="H3674" s="154">
        <v>8.9999999999999993E-3</v>
      </c>
      <c r="I3674" s="155">
        <v>3.78</v>
      </c>
      <c r="J3674" s="155">
        <v>0.03</v>
      </c>
    </row>
    <row r="3675" spans="1:10">
      <c r="A3675" s="156"/>
      <c r="B3675" s="156"/>
      <c r="C3675" s="156"/>
      <c r="D3675" s="156"/>
      <c r="E3675" s="156" t="s">
        <v>1399</v>
      </c>
      <c r="F3675" s="157">
        <v>1.1200000000000001</v>
      </c>
      <c r="G3675" s="156" t="s">
        <v>1400</v>
      </c>
      <c r="H3675" s="157">
        <v>0</v>
      </c>
      <c r="I3675" s="156" t="s">
        <v>1401</v>
      </c>
      <c r="J3675" s="157">
        <v>1.1200000000000001</v>
      </c>
    </row>
    <row r="3676" spans="1:10" ht="30" customHeight="1">
      <c r="A3676" s="156"/>
      <c r="B3676" s="156"/>
      <c r="C3676" s="156"/>
      <c r="D3676" s="156"/>
      <c r="E3676" s="156" t="s">
        <v>1402</v>
      </c>
      <c r="F3676" s="157">
        <v>1.69</v>
      </c>
      <c r="G3676" s="156"/>
      <c r="H3676" s="276" t="s">
        <v>1403</v>
      </c>
      <c r="I3676" s="276"/>
      <c r="J3676" s="157">
        <v>8.1300000000000008</v>
      </c>
    </row>
    <row r="3677" spans="1:10" ht="15.75">
      <c r="A3677" s="144"/>
      <c r="B3677" s="144"/>
      <c r="C3677" s="144"/>
      <c r="D3677" s="144"/>
      <c r="E3677" s="144"/>
      <c r="F3677" s="144"/>
      <c r="G3677" s="144" t="s">
        <v>1404</v>
      </c>
      <c r="H3677" s="158">
        <v>150</v>
      </c>
      <c r="I3677" s="144" t="s">
        <v>1405</v>
      </c>
      <c r="J3677" s="159">
        <v>1219.5</v>
      </c>
    </row>
    <row r="3678" spans="1:10" ht="15.75">
      <c r="A3678" s="147"/>
      <c r="B3678" s="147"/>
      <c r="C3678" s="147"/>
      <c r="D3678" s="147"/>
      <c r="E3678" s="147"/>
      <c r="F3678" s="147"/>
      <c r="G3678" s="147"/>
      <c r="H3678" s="147"/>
      <c r="I3678" s="147"/>
      <c r="J3678" s="147"/>
    </row>
    <row r="3679" spans="1:10" ht="15.75" customHeight="1">
      <c r="A3679" s="144" t="s">
        <v>963</v>
      </c>
      <c r="B3679" s="144" t="s">
        <v>165</v>
      </c>
      <c r="C3679" s="144" t="s">
        <v>1367</v>
      </c>
      <c r="D3679" s="144" t="s">
        <v>1368</v>
      </c>
      <c r="E3679" s="271" t="s">
        <v>1369</v>
      </c>
      <c r="F3679" s="271"/>
      <c r="G3679" s="144" t="s">
        <v>1370</v>
      </c>
      <c r="H3679" s="144" t="s">
        <v>1371</v>
      </c>
      <c r="I3679" s="144" t="s">
        <v>1372</v>
      </c>
      <c r="J3679" s="144" t="s">
        <v>1373</v>
      </c>
    </row>
    <row r="3680" spans="1:10" ht="47.25" customHeight="1">
      <c r="A3680" s="147" t="s">
        <v>1374</v>
      </c>
      <c r="B3680" s="147" t="s">
        <v>958</v>
      </c>
      <c r="C3680" s="147" t="s">
        <v>177</v>
      </c>
      <c r="D3680" s="147" t="s">
        <v>964</v>
      </c>
      <c r="E3680" s="273" t="s">
        <v>1445</v>
      </c>
      <c r="F3680" s="273"/>
      <c r="G3680" s="147" t="s">
        <v>222</v>
      </c>
      <c r="H3680" s="148">
        <v>1</v>
      </c>
      <c r="I3680" s="149">
        <v>6.44</v>
      </c>
      <c r="J3680" s="149">
        <v>6.44</v>
      </c>
    </row>
    <row r="3681" spans="1:10" ht="45" customHeight="1">
      <c r="A3681" s="150" t="s">
        <v>1376</v>
      </c>
      <c r="B3681" s="150" t="s">
        <v>2270</v>
      </c>
      <c r="C3681" s="150" t="s">
        <v>177</v>
      </c>
      <c r="D3681" s="150" t="s">
        <v>2271</v>
      </c>
      <c r="E3681" s="274" t="s">
        <v>1375</v>
      </c>
      <c r="F3681" s="274"/>
      <c r="G3681" s="150" t="s">
        <v>180</v>
      </c>
      <c r="H3681" s="151">
        <v>0.04</v>
      </c>
      <c r="I3681" s="152">
        <v>17.23</v>
      </c>
      <c r="J3681" s="152">
        <v>0.68</v>
      </c>
    </row>
    <row r="3682" spans="1:10" ht="45" customHeight="1">
      <c r="A3682" s="150" t="s">
        <v>1376</v>
      </c>
      <c r="B3682" s="150" t="s">
        <v>2272</v>
      </c>
      <c r="C3682" s="150" t="s">
        <v>177</v>
      </c>
      <c r="D3682" s="150" t="s">
        <v>2273</v>
      </c>
      <c r="E3682" s="274" t="s">
        <v>1375</v>
      </c>
      <c r="F3682" s="274"/>
      <c r="G3682" s="150" t="s">
        <v>180</v>
      </c>
      <c r="H3682" s="151">
        <v>0.04</v>
      </c>
      <c r="I3682" s="152">
        <v>20.71</v>
      </c>
      <c r="J3682" s="152">
        <v>0.82</v>
      </c>
    </row>
    <row r="3683" spans="1:10" ht="30" customHeight="1">
      <c r="A3683" s="153" t="s">
        <v>1379</v>
      </c>
      <c r="B3683" s="153" t="s">
        <v>2327</v>
      </c>
      <c r="C3683" s="153" t="s">
        <v>177</v>
      </c>
      <c r="D3683" s="153" t="s">
        <v>2328</v>
      </c>
      <c r="E3683" s="275" t="s">
        <v>1482</v>
      </c>
      <c r="F3683" s="275"/>
      <c r="G3683" s="153" t="s">
        <v>222</v>
      </c>
      <c r="H3683" s="154">
        <v>1.19</v>
      </c>
      <c r="I3683" s="155">
        <v>4.13</v>
      </c>
      <c r="J3683" s="155">
        <v>4.91</v>
      </c>
    </row>
    <row r="3684" spans="1:10" ht="15" customHeight="1">
      <c r="A3684" s="153" t="s">
        <v>1379</v>
      </c>
      <c r="B3684" s="153" t="s">
        <v>2309</v>
      </c>
      <c r="C3684" s="153" t="s">
        <v>177</v>
      </c>
      <c r="D3684" s="153" t="s">
        <v>2310</v>
      </c>
      <c r="E3684" s="275" t="s">
        <v>1482</v>
      </c>
      <c r="F3684" s="275"/>
      <c r="G3684" s="153" t="s">
        <v>185</v>
      </c>
      <c r="H3684" s="154">
        <v>8.9999999999999993E-3</v>
      </c>
      <c r="I3684" s="155">
        <v>3.78</v>
      </c>
      <c r="J3684" s="155">
        <v>0.03</v>
      </c>
    </row>
    <row r="3685" spans="1:10">
      <c r="A3685" s="156"/>
      <c r="B3685" s="156"/>
      <c r="C3685" s="156"/>
      <c r="D3685" s="156"/>
      <c r="E3685" s="156" t="s">
        <v>1399</v>
      </c>
      <c r="F3685" s="157">
        <v>1.1200000000000001</v>
      </c>
      <c r="G3685" s="156" t="s">
        <v>1400</v>
      </c>
      <c r="H3685" s="157">
        <v>0</v>
      </c>
      <c r="I3685" s="156" t="s">
        <v>1401</v>
      </c>
      <c r="J3685" s="157">
        <v>1.1200000000000001</v>
      </c>
    </row>
    <row r="3686" spans="1:10" ht="30" customHeight="1">
      <c r="A3686" s="156"/>
      <c r="B3686" s="156"/>
      <c r="C3686" s="156"/>
      <c r="D3686" s="156"/>
      <c r="E3686" s="156" t="s">
        <v>1402</v>
      </c>
      <c r="F3686" s="157">
        <v>1.69</v>
      </c>
      <c r="G3686" s="156"/>
      <c r="H3686" s="276" t="s">
        <v>1403</v>
      </c>
      <c r="I3686" s="276"/>
      <c r="J3686" s="157">
        <v>8.1300000000000008</v>
      </c>
    </row>
    <row r="3687" spans="1:10" ht="15.75">
      <c r="A3687" s="144"/>
      <c r="B3687" s="144"/>
      <c r="C3687" s="144"/>
      <c r="D3687" s="144"/>
      <c r="E3687" s="144"/>
      <c r="F3687" s="144"/>
      <c r="G3687" s="144" t="s">
        <v>1404</v>
      </c>
      <c r="H3687" s="158">
        <v>130</v>
      </c>
      <c r="I3687" s="144" t="s">
        <v>1405</v>
      </c>
      <c r="J3687" s="159">
        <v>1056.9000000000001</v>
      </c>
    </row>
    <row r="3688" spans="1:10" ht="15.75">
      <c r="A3688" s="147"/>
      <c r="B3688" s="147"/>
      <c r="C3688" s="147"/>
      <c r="D3688" s="147"/>
      <c r="E3688" s="147"/>
      <c r="F3688" s="147"/>
      <c r="G3688" s="147"/>
      <c r="H3688" s="147"/>
      <c r="I3688" s="147"/>
      <c r="J3688" s="147"/>
    </row>
    <row r="3689" spans="1:10" ht="15.75" customHeight="1">
      <c r="A3689" s="144" t="s">
        <v>966</v>
      </c>
      <c r="B3689" s="144" t="s">
        <v>165</v>
      </c>
      <c r="C3689" s="144" t="s">
        <v>1367</v>
      </c>
      <c r="D3689" s="144" t="s">
        <v>1368</v>
      </c>
      <c r="E3689" s="271" t="s">
        <v>1369</v>
      </c>
      <c r="F3689" s="271"/>
      <c r="G3689" s="144" t="s">
        <v>1370</v>
      </c>
      <c r="H3689" s="144" t="s">
        <v>1371</v>
      </c>
      <c r="I3689" s="144" t="s">
        <v>1372</v>
      </c>
      <c r="J3689" s="144" t="s">
        <v>1373</v>
      </c>
    </row>
    <row r="3690" spans="1:10" ht="47.25" customHeight="1">
      <c r="A3690" s="147" t="s">
        <v>1374</v>
      </c>
      <c r="B3690" s="147" t="s">
        <v>965</v>
      </c>
      <c r="C3690" s="147" t="s">
        <v>177</v>
      </c>
      <c r="D3690" s="147" t="s">
        <v>967</v>
      </c>
      <c r="E3690" s="273" t="s">
        <v>1445</v>
      </c>
      <c r="F3690" s="273"/>
      <c r="G3690" s="147" t="s">
        <v>222</v>
      </c>
      <c r="H3690" s="148">
        <v>1</v>
      </c>
      <c r="I3690" s="149">
        <v>8.86</v>
      </c>
      <c r="J3690" s="149">
        <v>8.86</v>
      </c>
    </row>
    <row r="3691" spans="1:10" ht="45" customHeight="1">
      <c r="A3691" s="150" t="s">
        <v>1376</v>
      </c>
      <c r="B3691" s="150" t="s">
        <v>2270</v>
      </c>
      <c r="C3691" s="150" t="s">
        <v>177</v>
      </c>
      <c r="D3691" s="150" t="s">
        <v>2271</v>
      </c>
      <c r="E3691" s="274" t="s">
        <v>1375</v>
      </c>
      <c r="F3691" s="274"/>
      <c r="G3691" s="150" t="s">
        <v>180</v>
      </c>
      <c r="H3691" s="151">
        <v>5.1999999999999998E-2</v>
      </c>
      <c r="I3691" s="152">
        <v>17.23</v>
      </c>
      <c r="J3691" s="152">
        <v>0.89</v>
      </c>
    </row>
    <row r="3692" spans="1:10" ht="45" customHeight="1">
      <c r="A3692" s="150" t="s">
        <v>1376</v>
      </c>
      <c r="B3692" s="150" t="s">
        <v>2272</v>
      </c>
      <c r="C3692" s="150" t="s">
        <v>177</v>
      </c>
      <c r="D3692" s="150" t="s">
        <v>2273</v>
      </c>
      <c r="E3692" s="274" t="s">
        <v>1375</v>
      </c>
      <c r="F3692" s="274"/>
      <c r="G3692" s="150" t="s">
        <v>180</v>
      </c>
      <c r="H3692" s="151">
        <v>5.1999999999999998E-2</v>
      </c>
      <c r="I3692" s="152">
        <v>20.71</v>
      </c>
      <c r="J3692" s="152">
        <v>1.07</v>
      </c>
    </row>
    <row r="3693" spans="1:10" ht="30" customHeight="1">
      <c r="A3693" s="153" t="s">
        <v>1379</v>
      </c>
      <c r="B3693" s="153" t="s">
        <v>2329</v>
      </c>
      <c r="C3693" s="153" t="s">
        <v>177</v>
      </c>
      <c r="D3693" s="153" t="s">
        <v>2330</v>
      </c>
      <c r="E3693" s="275" t="s">
        <v>1482</v>
      </c>
      <c r="F3693" s="275"/>
      <c r="G3693" s="153" t="s">
        <v>222</v>
      </c>
      <c r="H3693" s="154">
        <v>1.19</v>
      </c>
      <c r="I3693" s="155">
        <v>5.78</v>
      </c>
      <c r="J3693" s="155">
        <v>6.87</v>
      </c>
    </row>
    <row r="3694" spans="1:10" ht="15" customHeight="1">
      <c r="A3694" s="153" t="s">
        <v>1379</v>
      </c>
      <c r="B3694" s="153" t="s">
        <v>2309</v>
      </c>
      <c r="C3694" s="153" t="s">
        <v>177</v>
      </c>
      <c r="D3694" s="153" t="s">
        <v>2310</v>
      </c>
      <c r="E3694" s="275" t="s">
        <v>1482</v>
      </c>
      <c r="F3694" s="275"/>
      <c r="G3694" s="153" t="s">
        <v>185</v>
      </c>
      <c r="H3694" s="154">
        <v>8.9999999999999993E-3</v>
      </c>
      <c r="I3694" s="155">
        <v>3.78</v>
      </c>
      <c r="J3694" s="155">
        <v>0.03</v>
      </c>
    </row>
    <row r="3695" spans="1:10">
      <c r="A3695" s="156"/>
      <c r="B3695" s="156"/>
      <c r="C3695" s="156"/>
      <c r="D3695" s="156"/>
      <c r="E3695" s="156" t="s">
        <v>1399</v>
      </c>
      <c r="F3695" s="157">
        <v>1.46</v>
      </c>
      <c r="G3695" s="156" t="s">
        <v>1400</v>
      </c>
      <c r="H3695" s="157">
        <v>0</v>
      </c>
      <c r="I3695" s="156" t="s">
        <v>1401</v>
      </c>
      <c r="J3695" s="157">
        <v>1.46</v>
      </c>
    </row>
    <row r="3696" spans="1:10" ht="30" customHeight="1">
      <c r="A3696" s="156"/>
      <c r="B3696" s="156"/>
      <c r="C3696" s="156"/>
      <c r="D3696" s="156"/>
      <c r="E3696" s="156" t="s">
        <v>1402</v>
      </c>
      <c r="F3696" s="157">
        <v>2.33</v>
      </c>
      <c r="G3696" s="156"/>
      <c r="H3696" s="276" t="s">
        <v>1403</v>
      </c>
      <c r="I3696" s="276"/>
      <c r="J3696" s="157">
        <v>11.19</v>
      </c>
    </row>
    <row r="3697" spans="1:10" ht="15.75">
      <c r="A3697" s="144"/>
      <c r="B3697" s="144"/>
      <c r="C3697" s="144"/>
      <c r="D3697" s="144"/>
      <c r="E3697" s="144"/>
      <c r="F3697" s="144"/>
      <c r="G3697" s="144" t="s">
        <v>1404</v>
      </c>
      <c r="H3697" s="158">
        <v>60</v>
      </c>
      <c r="I3697" s="144" t="s">
        <v>1405</v>
      </c>
      <c r="J3697" s="159">
        <v>671.4</v>
      </c>
    </row>
    <row r="3698" spans="1:10" ht="15.75">
      <c r="A3698" s="147"/>
      <c r="B3698" s="147"/>
      <c r="C3698" s="147"/>
      <c r="D3698" s="147"/>
      <c r="E3698" s="147"/>
      <c r="F3698" s="147"/>
      <c r="G3698" s="147"/>
      <c r="H3698" s="147"/>
      <c r="I3698" s="147"/>
      <c r="J3698" s="147"/>
    </row>
    <row r="3699" spans="1:10" ht="15.75" customHeight="1">
      <c r="A3699" s="144" t="s">
        <v>968</v>
      </c>
      <c r="B3699" s="144" t="s">
        <v>165</v>
      </c>
      <c r="C3699" s="144" t="s">
        <v>1367</v>
      </c>
      <c r="D3699" s="144" t="s">
        <v>1368</v>
      </c>
      <c r="E3699" s="271" t="s">
        <v>1369</v>
      </c>
      <c r="F3699" s="271"/>
      <c r="G3699" s="144" t="s">
        <v>1370</v>
      </c>
      <c r="H3699" s="144" t="s">
        <v>1371</v>
      </c>
      <c r="I3699" s="144" t="s">
        <v>1372</v>
      </c>
      <c r="J3699" s="144" t="s">
        <v>1373</v>
      </c>
    </row>
    <row r="3700" spans="1:10" ht="31.5" customHeight="1">
      <c r="A3700" s="147" t="s">
        <v>1374</v>
      </c>
      <c r="B3700" s="147" t="s">
        <v>965</v>
      </c>
      <c r="C3700" s="147" t="s">
        <v>177</v>
      </c>
      <c r="D3700" s="147" t="s">
        <v>969</v>
      </c>
      <c r="E3700" s="273" t="s">
        <v>1445</v>
      </c>
      <c r="F3700" s="273"/>
      <c r="G3700" s="147" t="s">
        <v>222</v>
      </c>
      <c r="H3700" s="148">
        <v>1</v>
      </c>
      <c r="I3700" s="149">
        <v>8.86</v>
      </c>
      <c r="J3700" s="149">
        <v>8.86</v>
      </c>
    </row>
    <row r="3701" spans="1:10" ht="45" customHeight="1">
      <c r="A3701" s="150" t="s">
        <v>1376</v>
      </c>
      <c r="B3701" s="150" t="s">
        <v>2270</v>
      </c>
      <c r="C3701" s="150" t="s">
        <v>177</v>
      </c>
      <c r="D3701" s="150" t="s">
        <v>2271</v>
      </c>
      <c r="E3701" s="274" t="s">
        <v>1375</v>
      </c>
      <c r="F3701" s="274"/>
      <c r="G3701" s="150" t="s">
        <v>180</v>
      </c>
      <c r="H3701" s="151">
        <v>5.1999999999999998E-2</v>
      </c>
      <c r="I3701" s="152">
        <v>17.23</v>
      </c>
      <c r="J3701" s="152">
        <v>0.89</v>
      </c>
    </row>
    <row r="3702" spans="1:10" ht="45" customHeight="1">
      <c r="A3702" s="150" t="s">
        <v>1376</v>
      </c>
      <c r="B3702" s="150" t="s">
        <v>2272</v>
      </c>
      <c r="C3702" s="150" t="s">
        <v>177</v>
      </c>
      <c r="D3702" s="150" t="s">
        <v>2273</v>
      </c>
      <c r="E3702" s="274" t="s">
        <v>1375</v>
      </c>
      <c r="F3702" s="274"/>
      <c r="G3702" s="150" t="s">
        <v>180</v>
      </c>
      <c r="H3702" s="151">
        <v>5.1999999999999998E-2</v>
      </c>
      <c r="I3702" s="152">
        <v>20.71</v>
      </c>
      <c r="J3702" s="152">
        <v>1.07</v>
      </c>
    </row>
    <row r="3703" spans="1:10" ht="30" customHeight="1">
      <c r="A3703" s="153" t="s">
        <v>1379</v>
      </c>
      <c r="B3703" s="153" t="s">
        <v>2329</v>
      </c>
      <c r="C3703" s="153" t="s">
        <v>177</v>
      </c>
      <c r="D3703" s="153" t="s">
        <v>2330</v>
      </c>
      <c r="E3703" s="275" t="s">
        <v>1482</v>
      </c>
      <c r="F3703" s="275"/>
      <c r="G3703" s="153" t="s">
        <v>222</v>
      </c>
      <c r="H3703" s="154">
        <v>1.19</v>
      </c>
      <c r="I3703" s="155">
        <v>5.78</v>
      </c>
      <c r="J3703" s="155">
        <v>6.87</v>
      </c>
    </row>
    <row r="3704" spans="1:10" ht="15" customHeight="1">
      <c r="A3704" s="153" t="s">
        <v>1379</v>
      </c>
      <c r="B3704" s="153" t="s">
        <v>2309</v>
      </c>
      <c r="C3704" s="153" t="s">
        <v>177</v>
      </c>
      <c r="D3704" s="153" t="s">
        <v>2310</v>
      </c>
      <c r="E3704" s="275" t="s">
        <v>1482</v>
      </c>
      <c r="F3704" s="275"/>
      <c r="G3704" s="153" t="s">
        <v>185</v>
      </c>
      <c r="H3704" s="154">
        <v>8.9999999999999993E-3</v>
      </c>
      <c r="I3704" s="155">
        <v>3.78</v>
      </c>
      <c r="J3704" s="155">
        <v>0.03</v>
      </c>
    </row>
    <row r="3705" spans="1:10">
      <c r="A3705" s="156"/>
      <c r="B3705" s="156"/>
      <c r="C3705" s="156"/>
      <c r="D3705" s="156"/>
      <c r="E3705" s="156" t="s">
        <v>1399</v>
      </c>
      <c r="F3705" s="157">
        <v>1.46</v>
      </c>
      <c r="G3705" s="156" t="s">
        <v>1400</v>
      </c>
      <c r="H3705" s="157">
        <v>0</v>
      </c>
      <c r="I3705" s="156" t="s">
        <v>1401</v>
      </c>
      <c r="J3705" s="157">
        <v>1.46</v>
      </c>
    </row>
    <row r="3706" spans="1:10" ht="30" customHeight="1">
      <c r="A3706" s="156"/>
      <c r="B3706" s="156"/>
      <c r="C3706" s="156"/>
      <c r="D3706" s="156"/>
      <c r="E3706" s="156" t="s">
        <v>1402</v>
      </c>
      <c r="F3706" s="157">
        <v>2.33</v>
      </c>
      <c r="G3706" s="156"/>
      <c r="H3706" s="276" t="s">
        <v>1403</v>
      </c>
      <c r="I3706" s="276"/>
      <c r="J3706" s="157">
        <v>11.19</v>
      </c>
    </row>
    <row r="3707" spans="1:10" ht="15.75">
      <c r="A3707" s="144"/>
      <c r="B3707" s="144"/>
      <c r="C3707" s="144"/>
      <c r="D3707" s="144"/>
      <c r="E3707" s="144"/>
      <c r="F3707" s="144"/>
      <c r="G3707" s="144" t="s">
        <v>1404</v>
      </c>
      <c r="H3707" s="158">
        <v>80</v>
      </c>
      <c r="I3707" s="144" t="s">
        <v>1405</v>
      </c>
      <c r="J3707" s="159">
        <v>895.2</v>
      </c>
    </row>
    <row r="3708" spans="1:10" ht="15.75">
      <c r="A3708" s="147"/>
      <c r="B3708" s="147"/>
      <c r="C3708" s="147"/>
      <c r="D3708" s="147"/>
      <c r="E3708" s="147"/>
      <c r="F3708" s="147"/>
      <c r="G3708" s="147"/>
      <c r="H3708" s="147"/>
      <c r="I3708" s="147"/>
      <c r="J3708" s="147"/>
    </row>
    <row r="3709" spans="1:10" ht="15.75" customHeight="1">
      <c r="A3709" s="144" t="s">
        <v>970</v>
      </c>
      <c r="B3709" s="144" t="s">
        <v>165</v>
      </c>
      <c r="C3709" s="144" t="s">
        <v>1367</v>
      </c>
      <c r="D3709" s="144" t="s">
        <v>1368</v>
      </c>
      <c r="E3709" s="271" t="s">
        <v>1369</v>
      </c>
      <c r="F3709" s="271"/>
      <c r="G3709" s="144" t="s">
        <v>1370</v>
      </c>
      <c r="H3709" s="144" t="s">
        <v>1371</v>
      </c>
      <c r="I3709" s="144" t="s">
        <v>1372</v>
      </c>
      <c r="J3709" s="144" t="s">
        <v>1373</v>
      </c>
    </row>
    <row r="3710" spans="1:10" ht="47.25" customHeight="1">
      <c r="A3710" s="147" t="s">
        <v>1374</v>
      </c>
      <c r="B3710" s="147" t="s">
        <v>965</v>
      </c>
      <c r="C3710" s="147" t="s">
        <v>177</v>
      </c>
      <c r="D3710" s="147" t="s">
        <v>971</v>
      </c>
      <c r="E3710" s="273" t="s">
        <v>1445</v>
      </c>
      <c r="F3710" s="273"/>
      <c r="G3710" s="147" t="s">
        <v>222</v>
      </c>
      <c r="H3710" s="148">
        <v>1</v>
      </c>
      <c r="I3710" s="149">
        <v>8.86</v>
      </c>
      <c r="J3710" s="149">
        <v>8.86</v>
      </c>
    </row>
    <row r="3711" spans="1:10" ht="45" customHeight="1">
      <c r="A3711" s="150" t="s">
        <v>1376</v>
      </c>
      <c r="B3711" s="150" t="s">
        <v>2270</v>
      </c>
      <c r="C3711" s="150" t="s">
        <v>177</v>
      </c>
      <c r="D3711" s="150" t="s">
        <v>2271</v>
      </c>
      <c r="E3711" s="274" t="s">
        <v>1375</v>
      </c>
      <c r="F3711" s="274"/>
      <c r="G3711" s="150" t="s">
        <v>180</v>
      </c>
      <c r="H3711" s="151">
        <v>5.1999999999999998E-2</v>
      </c>
      <c r="I3711" s="152">
        <v>17.23</v>
      </c>
      <c r="J3711" s="152">
        <v>0.89</v>
      </c>
    </row>
    <row r="3712" spans="1:10" ht="45" customHeight="1">
      <c r="A3712" s="150" t="s">
        <v>1376</v>
      </c>
      <c r="B3712" s="150" t="s">
        <v>2272</v>
      </c>
      <c r="C3712" s="150" t="s">
        <v>177</v>
      </c>
      <c r="D3712" s="150" t="s">
        <v>2273</v>
      </c>
      <c r="E3712" s="274" t="s">
        <v>1375</v>
      </c>
      <c r="F3712" s="274"/>
      <c r="G3712" s="150" t="s">
        <v>180</v>
      </c>
      <c r="H3712" s="151">
        <v>5.1999999999999998E-2</v>
      </c>
      <c r="I3712" s="152">
        <v>20.71</v>
      </c>
      <c r="J3712" s="152">
        <v>1.07</v>
      </c>
    </row>
    <row r="3713" spans="1:10" ht="30" customHeight="1">
      <c r="A3713" s="153" t="s">
        <v>1379</v>
      </c>
      <c r="B3713" s="153" t="s">
        <v>2329</v>
      </c>
      <c r="C3713" s="153" t="s">
        <v>177</v>
      </c>
      <c r="D3713" s="153" t="s">
        <v>2330</v>
      </c>
      <c r="E3713" s="275" t="s">
        <v>1482</v>
      </c>
      <c r="F3713" s="275"/>
      <c r="G3713" s="153" t="s">
        <v>222</v>
      </c>
      <c r="H3713" s="154">
        <v>1.19</v>
      </c>
      <c r="I3713" s="155">
        <v>5.78</v>
      </c>
      <c r="J3713" s="155">
        <v>6.87</v>
      </c>
    </row>
    <row r="3714" spans="1:10" ht="15" customHeight="1">
      <c r="A3714" s="153" t="s">
        <v>1379</v>
      </c>
      <c r="B3714" s="153" t="s">
        <v>2309</v>
      </c>
      <c r="C3714" s="153" t="s">
        <v>177</v>
      </c>
      <c r="D3714" s="153" t="s">
        <v>2310</v>
      </c>
      <c r="E3714" s="275" t="s">
        <v>1482</v>
      </c>
      <c r="F3714" s="275"/>
      <c r="G3714" s="153" t="s">
        <v>185</v>
      </c>
      <c r="H3714" s="154">
        <v>8.9999999999999993E-3</v>
      </c>
      <c r="I3714" s="155">
        <v>3.78</v>
      </c>
      <c r="J3714" s="155">
        <v>0.03</v>
      </c>
    </row>
    <row r="3715" spans="1:10">
      <c r="A3715" s="156"/>
      <c r="B3715" s="156"/>
      <c r="C3715" s="156"/>
      <c r="D3715" s="156"/>
      <c r="E3715" s="156" t="s">
        <v>1399</v>
      </c>
      <c r="F3715" s="157">
        <v>1.46</v>
      </c>
      <c r="G3715" s="156" t="s">
        <v>1400</v>
      </c>
      <c r="H3715" s="157">
        <v>0</v>
      </c>
      <c r="I3715" s="156" t="s">
        <v>1401</v>
      </c>
      <c r="J3715" s="157">
        <v>1.46</v>
      </c>
    </row>
    <row r="3716" spans="1:10" ht="30" customHeight="1">
      <c r="A3716" s="156"/>
      <c r="B3716" s="156"/>
      <c r="C3716" s="156"/>
      <c r="D3716" s="156"/>
      <c r="E3716" s="156" t="s">
        <v>1402</v>
      </c>
      <c r="F3716" s="157">
        <v>2.33</v>
      </c>
      <c r="G3716" s="156"/>
      <c r="H3716" s="276" t="s">
        <v>1403</v>
      </c>
      <c r="I3716" s="276"/>
      <c r="J3716" s="157">
        <v>11.19</v>
      </c>
    </row>
    <row r="3717" spans="1:10" ht="15.75">
      <c r="A3717" s="144"/>
      <c r="B3717" s="144"/>
      <c r="C3717" s="144"/>
      <c r="D3717" s="144"/>
      <c r="E3717" s="144"/>
      <c r="F3717" s="144"/>
      <c r="G3717" s="144" t="s">
        <v>1404</v>
      </c>
      <c r="H3717" s="158">
        <v>120</v>
      </c>
      <c r="I3717" s="144" t="s">
        <v>1405</v>
      </c>
      <c r="J3717" s="159">
        <v>1342.8</v>
      </c>
    </row>
    <row r="3718" spans="1:10" ht="15.75">
      <c r="A3718" s="147"/>
      <c r="B3718" s="147"/>
      <c r="C3718" s="147"/>
      <c r="D3718" s="147"/>
      <c r="E3718" s="147"/>
      <c r="F3718" s="147"/>
      <c r="G3718" s="147"/>
      <c r="H3718" s="147"/>
      <c r="I3718" s="147"/>
      <c r="J3718" s="147"/>
    </row>
    <row r="3719" spans="1:10" ht="15.75" customHeight="1">
      <c r="A3719" s="144" t="s">
        <v>972</v>
      </c>
      <c r="B3719" s="144" t="s">
        <v>165</v>
      </c>
      <c r="C3719" s="144" t="s">
        <v>1367</v>
      </c>
      <c r="D3719" s="144" t="s">
        <v>1368</v>
      </c>
      <c r="E3719" s="271" t="s">
        <v>1369</v>
      </c>
      <c r="F3719" s="271"/>
      <c r="G3719" s="144" t="s">
        <v>1370</v>
      </c>
      <c r="H3719" s="144" t="s">
        <v>1371</v>
      </c>
      <c r="I3719" s="144" t="s">
        <v>1372</v>
      </c>
      <c r="J3719" s="144" t="s">
        <v>1373</v>
      </c>
    </row>
    <row r="3720" spans="1:10" ht="47.25" customHeight="1">
      <c r="A3720" s="147" t="s">
        <v>1374</v>
      </c>
      <c r="B3720" s="147" t="s">
        <v>965</v>
      </c>
      <c r="C3720" s="147" t="s">
        <v>177</v>
      </c>
      <c r="D3720" s="147" t="s">
        <v>973</v>
      </c>
      <c r="E3720" s="273" t="s">
        <v>1445</v>
      </c>
      <c r="F3720" s="273"/>
      <c r="G3720" s="147" t="s">
        <v>222</v>
      </c>
      <c r="H3720" s="148">
        <v>1</v>
      </c>
      <c r="I3720" s="149">
        <v>8.86</v>
      </c>
      <c r="J3720" s="149">
        <v>8.86</v>
      </c>
    </row>
    <row r="3721" spans="1:10" ht="45" customHeight="1">
      <c r="A3721" s="150" t="s">
        <v>1376</v>
      </c>
      <c r="B3721" s="150" t="s">
        <v>2270</v>
      </c>
      <c r="C3721" s="150" t="s">
        <v>177</v>
      </c>
      <c r="D3721" s="150" t="s">
        <v>2271</v>
      </c>
      <c r="E3721" s="274" t="s">
        <v>1375</v>
      </c>
      <c r="F3721" s="274"/>
      <c r="G3721" s="150" t="s">
        <v>180</v>
      </c>
      <c r="H3721" s="151">
        <v>5.1999999999999998E-2</v>
      </c>
      <c r="I3721" s="152">
        <v>17.23</v>
      </c>
      <c r="J3721" s="152">
        <v>0.89</v>
      </c>
    </row>
    <row r="3722" spans="1:10" ht="45" customHeight="1">
      <c r="A3722" s="150" t="s">
        <v>1376</v>
      </c>
      <c r="B3722" s="150" t="s">
        <v>2272</v>
      </c>
      <c r="C3722" s="150" t="s">
        <v>177</v>
      </c>
      <c r="D3722" s="150" t="s">
        <v>2273</v>
      </c>
      <c r="E3722" s="274" t="s">
        <v>1375</v>
      </c>
      <c r="F3722" s="274"/>
      <c r="G3722" s="150" t="s">
        <v>180</v>
      </c>
      <c r="H3722" s="151">
        <v>5.1999999999999998E-2</v>
      </c>
      <c r="I3722" s="152">
        <v>20.71</v>
      </c>
      <c r="J3722" s="152">
        <v>1.07</v>
      </c>
    </row>
    <row r="3723" spans="1:10" ht="30" customHeight="1">
      <c r="A3723" s="153" t="s">
        <v>1379</v>
      </c>
      <c r="B3723" s="153" t="s">
        <v>2329</v>
      </c>
      <c r="C3723" s="153" t="s">
        <v>177</v>
      </c>
      <c r="D3723" s="153" t="s">
        <v>2330</v>
      </c>
      <c r="E3723" s="275" t="s">
        <v>1482</v>
      </c>
      <c r="F3723" s="275"/>
      <c r="G3723" s="153" t="s">
        <v>222</v>
      </c>
      <c r="H3723" s="154">
        <v>1.19</v>
      </c>
      <c r="I3723" s="155">
        <v>5.78</v>
      </c>
      <c r="J3723" s="155">
        <v>6.87</v>
      </c>
    </row>
    <row r="3724" spans="1:10" ht="15" customHeight="1">
      <c r="A3724" s="153" t="s">
        <v>1379</v>
      </c>
      <c r="B3724" s="153" t="s">
        <v>2309</v>
      </c>
      <c r="C3724" s="153" t="s">
        <v>177</v>
      </c>
      <c r="D3724" s="153" t="s">
        <v>2310</v>
      </c>
      <c r="E3724" s="275" t="s">
        <v>1482</v>
      </c>
      <c r="F3724" s="275"/>
      <c r="G3724" s="153" t="s">
        <v>185</v>
      </c>
      <c r="H3724" s="154">
        <v>8.9999999999999993E-3</v>
      </c>
      <c r="I3724" s="155">
        <v>3.78</v>
      </c>
      <c r="J3724" s="155">
        <v>0.03</v>
      </c>
    </row>
    <row r="3725" spans="1:10">
      <c r="A3725" s="156"/>
      <c r="B3725" s="156"/>
      <c r="C3725" s="156"/>
      <c r="D3725" s="156"/>
      <c r="E3725" s="156" t="s">
        <v>1399</v>
      </c>
      <c r="F3725" s="157">
        <v>1.46</v>
      </c>
      <c r="G3725" s="156" t="s">
        <v>1400</v>
      </c>
      <c r="H3725" s="157">
        <v>0</v>
      </c>
      <c r="I3725" s="156" t="s">
        <v>1401</v>
      </c>
      <c r="J3725" s="157">
        <v>1.46</v>
      </c>
    </row>
    <row r="3726" spans="1:10" ht="30" customHeight="1">
      <c r="A3726" s="156"/>
      <c r="B3726" s="156"/>
      <c r="C3726" s="156"/>
      <c r="D3726" s="156"/>
      <c r="E3726" s="156" t="s">
        <v>1402</v>
      </c>
      <c r="F3726" s="157">
        <v>2.33</v>
      </c>
      <c r="G3726" s="156"/>
      <c r="H3726" s="276" t="s">
        <v>1403</v>
      </c>
      <c r="I3726" s="276"/>
      <c r="J3726" s="157">
        <v>11.19</v>
      </c>
    </row>
    <row r="3727" spans="1:10" ht="15.75">
      <c r="A3727" s="144"/>
      <c r="B3727" s="144"/>
      <c r="C3727" s="144"/>
      <c r="D3727" s="144"/>
      <c r="E3727" s="144"/>
      <c r="F3727" s="144"/>
      <c r="G3727" s="144" t="s">
        <v>1404</v>
      </c>
      <c r="H3727" s="158">
        <v>90</v>
      </c>
      <c r="I3727" s="144" t="s">
        <v>1405</v>
      </c>
      <c r="J3727" s="159">
        <v>1007.1</v>
      </c>
    </row>
    <row r="3728" spans="1:10" ht="15.75">
      <c r="A3728" s="147"/>
      <c r="B3728" s="147"/>
      <c r="C3728" s="147"/>
      <c r="D3728" s="147"/>
      <c r="E3728" s="147"/>
      <c r="F3728" s="147"/>
      <c r="G3728" s="147"/>
      <c r="H3728" s="147"/>
      <c r="I3728" s="147"/>
      <c r="J3728" s="147"/>
    </row>
    <row r="3729" spans="1:10" ht="15.75">
      <c r="A3729" s="145" t="s">
        <v>118</v>
      </c>
      <c r="B3729" s="145"/>
      <c r="C3729" s="145"/>
      <c r="D3729" s="145" t="s">
        <v>119</v>
      </c>
      <c r="E3729" s="145"/>
      <c r="F3729" s="272"/>
      <c r="G3729" s="272"/>
      <c r="H3729" s="145"/>
      <c r="I3729" s="145"/>
      <c r="J3729" s="146">
        <v>7541.82</v>
      </c>
    </row>
    <row r="3730" spans="1:10" ht="15.75" customHeight="1">
      <c r="A3730" s="144" t="s">
        <v>975</v>
      </c>
      <c r="B3730" s="144" t="s">
        <v>165</v>
      </c>
      <c r="C3730" s="144" t="s">
        <v>1367</v>
      </c>
      <c r="D3730" s="144" t="s">
        <v>1368</v>
      </c>
      <c r="E3730" s="271" t="s">
        <v>1369</v>
      </c>
      <c r="F3730" s="271"/>
      <c r="G3730" s="144" t="s">
        <v>1370</v>
      </c>
      <c r="H3730" s="144" t="s">
        <v>1371</v>
      </c>
      <c r="I3730" s="144" t="s">
        <v>1372</v>
      </c>
      <c r="J3730" s="144" t="s">
        <v>1373</v>
      </c>
    </row>
    <row r="3731" spans="1:10" ht="31.5" customHeight="1">
      <c r="A3731" s="147" t="s">
        <v>1374</v>
      </c>
      <c r="B3731" s="147" t="s">
        <v>974</v>
      </c>
      <c r="C3731" s="147" t="s">
        <v>177</v>
      </c>
      <c r="D3731" s="147" t="s">
        <v>976</v>
      </c>
      <c r="E3731" s="273" t="s">
        <v>1445</v>
      </c>
      <c r="F3731" s="273"/>
      <c r="G3731" s="147" t="s">
        <v>185</v>
      </c>
      <c r="H3731" s="148">
        <v>1</v>
      </c>
      <c r="I3731" s="149">
        <v>122.39</v>
      </c>
      <c r="J3731" s="149">
        <v>122.39</v>
      </c>
    </row>
    <row r="3732" spans="1:10" ht="45" customHeight="1">
      <c r="A3732" s="150" t="s">
        <v>1376</v>
      </c>
      <c r="B3732" s="150" t="s">
        <v>2132</v>
      </c>
      <c r="C3732" s="150" t="s">
        <v>177</v>
      </c>
      <c r="D3732" s="150" t="s">
        <v>2133</v>
      </c>
      <c r="E3732" s="274" t="s">
        <v>1438</v>
      </c>
      <c r="F3732" s="274"/>
      <c r="G3732" s="150" t="s">
        <v>211</v>
      </c>
      <c r="H3732" s="151">
        <v>9.1000000000000004E-3</v>
      </c>
      <c r="I3732" s="152">
        <v>2948.68</v>
      </c>
      <c r="J3732" s="152">
        <v>26.83</v>
      </c>
    </row>
    <row r="3733" spans="1:10" ht="45" customHeight="1">
      <c r="A3733" s="150" t="s">
        <v>1376</v>
      </c>
      <c r="B3733" s="150" t="s">
        <v>2331</v>
      </c>
      <c r="C3733" s="150" t="s">
        <v>177</v>
      </c>
      <c r="D3733" s="150" t="s">
        <v>2332</v>
      </c>
      <c r="E3733" s="274" t="s">
        <v>1476</v>
      </c>
      <c r="F3733" s="274"/>
      <c r="G3733" s="150" t="s">
        <v>211</v>
      </c>
      <c r="H3733" s="151">
        <v>3.5999999999999997E-2</v>
      </c>
      <c r="I3733" s="152">
        <v>219.74</v>
      </c>
      <c r="J3733" s="152">
        <v>7.91</v>
      </c>
    </row>
    <row r="3734" spans="1:10" ht="45" customHeight="1">
      <c r="A3734" s="150" t="s">
        <v>1376</v>
      </c>
      <c r="B3734" s="150" t="s">
        <v>1705</v>
      </c>
      <c r="C3734" s="150" t="s">
        <v>177</v>
      </c>
      <c r="D3734" s="150" t="s">
        <v>1706</v>
      </c>
      <c r="E3734" s="274" t="s">
        <v>1375</v>
      </c>
      <c r="F3734" s="274"/>
      <c r="G3734" s="150" t="s">
        <v>180</v>
      </c>
      <c r="H3734" s="151">
        <v>2.4299999999999999E-2</v>
      </c>
      <c r="I3734" s="152">
        <v>19.98</v>
      </c>
      <c r="J3734" s="152">
        <v>0.48</v>
      </c>
    </row>
    <row r="3735" spans="1:10" ht="45" customHeight="1">
      <c r="A3735" s="150" t="s">
        <v>1376</v>
      </c>
      <c r="B3735" s="150" t="s">
        <v>1628</v>
      </c>
      <c r="C3735" s="150" t="s">
        <v>177</v>
      </c>
      <c r="D3735" s="150" t="s">
        <v>1629</v>
      </c>
      <c r="E3735" s="274" t="s">
        <v>1375</v>
      </c>
      <c r="F3735" s="274"/>
      <c r="G3735" s="150" t="s">
        <v>180</v>
      </c>
      <c r="H3735" s="151">
        <v>1.9099999999999999E-2</v>
      </c>
      <c r="I3735" s="152">
        <v>16.02</v>
      </c>
      <c r="J3735" s="152">
        <v>0.3</v>
      </c>
    </row>
    <row r="3736" spans="1:10" ht="30" customHeight="1">
      <c r="A3736" s="153" t="s">
        <v>1379</v>
      </c>
      <c r="B3736" s="153" t="s">
        <v>2333</v>
      </c>
      <c r="C3736" s="153" t="s">
        <v>177</v>
      </c>
      <c r="D3736" s="153" t="s">
        <v>2334</v>
      </c>
      <c r="E3736" s="275" t="s">
        <v>1482</v>
      </c>
      <c r="F3736" s="275"/>
      <c r="G3736" s="153" t="s">
        <v>185</v>
      </c>
      <c r="H3736" s="154">
        <v>1</v>
      </c>
      <c r="I3736" s="155">
        <v>86.87</v>
      </c>
      <c r="J3736" s="155">
        <v>86.87</v>
      </c>
    </row>
    <row r="3737" spans="1:10">
      <c r="A3737" s="156"/>
      <c r="B3737" s="156"/>
      <c r="C3737" s="156"/>
      <c r="D3737" s="156"/>
      <c r="E3737" s="156" t="s">
        <v>1399</v>
      </c>
      <c r="F3737" s="157">
        <v>14.96</v>
      </c>
      <c r="G3737" s="156" t="s">
        <v>1400</v>
      </c>
      <c r="H3737" s="157">
        <v>0</v>
      </c>
      <c r="I3737" s="156" t="s">
        <v>1401</v>
      </c>
      <c r="J3737" s="157">
        <v>14.96</v>
      </c>
    </row>
    <row r="3738" spans="1:10" ht="30" customHeight="1">
      <c r="A3738" s="156"/>
      <c r="B3738" s="156"/>
      <c r="C3738" s="156"/>
      <c r="D3738" s="156"/>
      <c r="E3738" s="156" t="s">
        <v>1402</v>
      </c>
      <c r="F3738" s="157">
        <v>32.270000000000003</v>
      </c>
      <c r="G3738" s="156"/>
      <c r="H3738" s="276" t="s">
        <v>1403</v>
      </c>
      <c r="I3738" s="276"/>
      <c r="J3738" s="157">
        <v>154.66</v>
      </c>
    </row>
    <row r="3739" spans="1:10" ht="15.75">
      <c r="A3739" s="144"/>
      <c r="B3739" s="144"/>
      <c r="C3739" s="144"/>
      <c r="D3739" s="144"/>
      <c r="E3739" s="144"/>
      <c r="F3739" s="144"/>
      <c r="G3739" s="144" t="s">
        <v>1404</v>
      </c>
      <c r="H3739" s="158">
        <v>14</v>
      </c>
      <c r="I3739" s="144" t="s">
        <v>1405</v>
      </c>
      <c r="J3739" s="159">
        <v>2165.2399999999998</v>
      </c>
    </row>
    <row r="3740" spans="1:10" ht="15.75">
      <c r="A3740" s="147"/>
      <c r="B3740" s="147"/>
      <c r="C3740" s="147"/>
      <c r="D3740" s="147"/>
      <c r="E3740" s="147"/>
      <c r="F3740" s="147"/>
      <c r="G3740" s="147"/>
      <c r="H3740" s="147"/>
      <c r="I3740" s="147"/>
      <c r="J3740" s="147"/>
    </row>
    <row r="3741" spans="1:10" ht="15.75" customHeight="1">
      <c r="A3741" s="144" t="s">
        <v>978</v>
      </c>
      <c r="B3741" s="144" t="s">
        <v>165</v>
      </c>
      <c r="C3741" s="144" t="s">
        <v>1367</v>
      </c>
      <c r="D3741" s="144" t="s">
        <v>1368</v>
      </c>
      <c r="E3741" s="271" t="s">
        <v>1369</v>
      </c>
      <c r="F3741" s="271"/>
      <c r="G3741" s="144" t="s">
        <v>1370</v>
      </c>
      <c r="H3741" s="144" t="s">
        <v>1371</v>
      </c>
      <c r="I3741" s="144" t="s">
        <v>1372</v>
      </c>
      <c r="J3741" s="144" t="s">
        <v>1373</v>
      </c>
    </row>
    <row r="3742" spans="1:10" ht="31.5" customHeight="1">
      <c r="A3742" s="147" t="s">
        <v>1374</v>
      </c>
      <c r="B3742" s="147" t="s">
        <v>977</v>
      </c>
      <c r="C3742" s="147" t="s">
        <v>177</v>
      </c>
      <c r="D3742" s="147" t="s">
        <v>979</v>
      </c>
      <c r="E3742" s="273" t="s">
        <v>1445</v>
      </c>
      <c r="F3742" s="273"/>
      <c r="G3742" s="147" t="s">
        <v>185</v>
      </c>
      <c r="H3742" s="148">
        <v>1</v>
      </c>
      <c r="I3742" s="149">
        <v>193.4</v>
      </c>
      <c r="J3742" s="149">
        <v>193.4</v>
      </c>
    </row>
    <row r="3743" spans="1:10" ht="45" customHeight="1">
      <c r="A3743" s="150" t="s">
        <v>1376</v>
      </c>
      <c r="B3743" s="150" t="s">
        <v>2335</v>
      </c>
      <c r="C3743" s="150" t="s">
        <v>177</v>
      </c>
      <c r="D3743" s="150" t="s">
        <v>2336</v>
      </c>
      <c r="E3743" s="274" t="s">
        <v>1438</v>
      </c>
      <c r="F3743" s="274"/>
      <c r="G3743" s="150" t="s">
        <v>211</v>
      </c>
      <c r="H3743" s="151">
        <v>1.4800000000000001E-2</v>
      </c>
      <c r="I3743" s="152">
        <v>2524.5300000000002</v>
      </c>
      <c r="J3743" s="152">
        <v>37.36</v>
      </c>
    </row>
    <row r="3744" spans="1:10" ht="45" customHeight="1">
      <c r="A3744" s="150" t="s">
        <v>1376</v>
      </c>
      <c r="B3744" s="150" t="s">
        <v>2331</v>
      </c>
      <c r="C3744" s="150" t="s">
        <v>177</v>
      </c>
      <c r="D3744" s="150" t="s">
        <v>2332</v>
      </c>
      <c r="E3744" s="274" t="s">
        <v>1476</v>
      </c>
      <c r="F3744" s="274"/>
      <c r="G3744" s="150" t="s">
        <v>211</v>
      </c>
      <c r="H3744" s="151">
        <v>4.9000000000000002E-2</v>
      </c>
      <c r="I3744" s="152">
        <v>219.74</v>
      </c>
      <c r="J3744" s="152">
        <v>10.76</v>
      </c>
    </row>
    <row r="3745" spans="1:10" ht="45" customHeight="1">
      <c r="A3745" s="150" t="s">
        <v>1376</v>
      </c>
      <c r="B3745" s="150" t="s">
        <v>1628</v>
      </c>
      <c r="C3745" s="150" t="s">
        <v>177</v>
      </c>
      <c r="D3745" s="150" t="s">
        <v>1629</v>
      </c>
      <c r="E3745" s="274" t="s">
        <v>1375</v>
      </c>
      <c r="F3745" s="274"/>
      <c r="G3745" s="150" t="s">
        <v>180</v>
      </c>
      <c r="H3745" s="151">
        <v>2.3900000000000001E-2</v>
      </c>
      <c r="I3745" s="152">
        <v>16.02</v>
      </c>
      <c r="J3745" s="152">
        <v>0.38</v>
      </c>
    </row>
    <row r="3746" spans="1:10" ht="45" customHeight="1">
      <c r="A3746" s="150" t="s">
        <v>1376</v>
      </c>
      <c r="B3746" s="150" t="s">
        <v>1705</v>
      </c>
      <c r="C3746" s="150" t="s">
        <v>177</v>
      </c>
      <c r="D3746" s="150" t="s">
        <v>1706</v>
      </c>
      <c r="E3746" s="274" t="s">
        <v>1375</v>
      </c>
      <c r="F3746" s="274"/>
      <c r="G3746" s="150" t="s">
        <v>180</v>
      </c>
      <c r="H3746" s="151">
        <v>3.04E-2</v>
      </c>
      <c r="I3746" s="152">
        <v>19.98</v>
      </c>
      <c r="J3746" s="152">
        <v>0.6</v>
      </c>
    </row>
    <row r="3747" spans="1:10" ht="30" customHeight="1">
      <c r="A3747" s="153" t="s">
        <v>1379</v>
      </c>
      <c r="B3747" s="153" t="s">
        <v>2337</v>
      </c>
      <c r="C3747" s="153" t="s">
        <v>177</v>
      </c>
      <c r="D3747" s="153" t="s">
        <v>2338</v>
      </c>
      <c r="E3747" s="275" t="s">
        <v>1482</v>
      </c>
      <c r="F3747" s="275"/>
      <c r="G3747" s="153" t="s">
        <v>185</v>
      </c>
      <c r="H3747" s="154">
        <v>1</v>
      </c>
      <c r="I3747" s="155">
        <v>144.30000000000001</v>
      </c>
      <c r="J3747" s="155">
        <v>144.30000000000001</v>
      </c>
    </row>
    <row r="3748" spans="1:10">
      <c r="A3748" s="156"/>
      <c r="B3748" s="156"/>
      <c r="C3748" s="156"/>
      <c r="D3748" s="156"/>
      <c r="E3748" s="156" t="s">
        <v>1399</v>
      </c>
      <c r="F3748" s="157">
        <v>21.2</v>
      </c>
      <c r="G3748" s="156" t="s">
        <v>1400</v>
      </c>
      <c r="H3748" s="157">
        <v>0</v>
      </c>
      <c r="I3748" s="156" t="s">
        <v>1401</v>
      </c>
      <c r="J3748" s="157">
        <v>21.2</v>
      </c>
    </row>
    <row r="3749" spans="1:10" ht="30" customHeight="1">
      <c r="A3749" s="156"/>
      <c r="B3749" s="156"/>
      <c r="C3749" s="156"/>
      <c r="D3749" s="156"/>
      <c r="E3749" s="156" t="s">
        <v>1402</v>
      </c>
      <c r="F3749" s="157">
        <v>50.99</v>
      </c>
      <c r="G3749" s="156"/>
      <c r="H3749" s="276" t="s">
        <v>1403</v>
      </c>
      <c r="I3749" s="276"/>
      <c r="J3749" s="157">
        <v>244.39</v>
      </c>
    </row>
    <row r="3750" spans="1:10" ht="15.75">
      <c r="A3750" s="144"/>
      <c r="B3750" s="144"/>
      <c r="C3750" s="144"/>
      <c r="D3750" s="144"/>
      <c r="E3750" s="144"/>
      <c r="F3750" s="144"/>
      <c r="G3750" s="144" t="s">
        <v>1404</v>
      </c>
      <c r="H3750" s="158">
        <v>22</v>
      </c>
      <c r="I3750" s="144" t="s">
        <v>1405</v>
      </c>
      <c r="J3750" s="159">
        <v>5376.58</v>
      </c>
    </row>
    <row r="3751" spans="1:10" ht="15.75">
      <c r="A3751" s="147"/>
      <c r="B3751" s="147"/>
      <c r="C3751" s="147"/>
      <c r="D3751" s="147"/>
      <c r="E3751" s="147"/>
      <c r="F3751" s="147"/>
      <c r="G3751" s="147"/>
      <c r="H3751" s="147"/>
      <c r="I3751" s="147"/>
      <c r="J3751" s="147"/>
    </row>
    <row r="3752" spans="1:10" ht="15.75">
      <c r="A3752" s="145" t="s">
        <v>120</v>
      </c>
      <c r="B3752" s="145"/>
      <c r="C3752" s="145"/>
      <c r="D3752" s="145" t="s">
        <v>121</v>
      </c>
      <c r="E3752" s="145"/>
      <c r="F3752" s="272"/>
      <c r="G3752" s="272"/>
      <c r="H3752" s="145"/>
      <c r="I3752" s="145"/>
      <c r="J3752" s="146">
        <v>45999.16</v>
      </c>
    </row>
    <row r="3753" spans="1:10" ht="15.75" customHeight="1">
      <c r="A3753" s="144" t="s">
        <v>980</v>
      </c>
      <c r="B3753" s="144" t="s">
        <v>165</v>
      </c>
      <c r="C3753" s="144" t="s">
        <v>1367</v>
      </c>
      <c r="D3753" s="144" t="s">
        <v>1368</v>
      </c>
      <c r="E3753" s="271" t="s">
        <v>1369</v>
      </c>
      <c r="F3753" s="271"/>
      <c r="G3753" s="144" t="s">
        <v>1370</v>
      </c>
      <c r="H3753" s="144" t="s">
        <v>1371</v>
      </c>
      <c r="I3753" s="144" t="s">
        <v>1372</v>
      </c>
      <c r="J3753" s="144" t="s">
        <v>1373</v>
      </c>
    </row>
    <row r="3754" spans="1:10" ht="31.5" customHeight="1">
      <c r="A3754" s="147" t="s">
        <v>1374</v>
      </c>
      <c r="B3754" s="147" t="s">
        <v>867</v>
      </c>
      <c r="C3754" s="147" t="s">
        <v>177</v>
      </c>
      <c r="D3754" s="147" t="s">
        <v>869</v>
      </c>
      <c r="E3754" s="273" t="s">
        <v>1445</v>
      </c>
      <c r="F3754" s="273"/>
      <c r="G3754" s="147" t="s">
        <v>185</v>
      </c>
      <c r="H3754" s="148">
        <v>1</v>
      </c>
      <c r="I3754" s="149">
        <v>12.13</v>
      </c>
      <c r="J3754" s="149">
        <v>12.13</v>
      </c>
    </row>
    <row r="3755" spans="1:10" ht="45" customHeight="1">
      <c r="A3755" s="150" t="s">
        <v>1376</v>
      </c>
      <c r="B3755" s="150" t="s">
        <v>1910</v>
      </c>
      <c r="C3755" s="150" t="s">
        <v>177</v>
      </c>
      <c r="D3755" s="150" t="s">
        <v>1911</v>
      </c>
      <c r="E3755" s="274" t="s">
        <v>1375</v>
      </c>
      <c r="F3755" s="274"/>
      <c r="G3755" s="150" t="s">
        <v>211</v>
      </c>
      <c r="H3755" s="151">
        <v>8.9999999999999998E-4</v>
      </c>
      <c r="I3755" s="152">
        <v>626.39</v>
      </c>
      <c r="J3755" s="152">
        <v>0.56000000000000005</v>
      </c>
    </row>
    <row r="3756" spans="1:10" ht="45" customHeight="1">
      <c r="A3756" s="150" t="s">
        <v>1376</v>
      </c>
      <c r="B3756" s="150" t="s">
        <v>2270</v>
      </c>
      <c r="C3756" s="150" t="s">
        <v>177</v>
      </c>
      <c r="D3756" s="150" t="s">
        <v>2271</v>
      </c>
      <c r="E3756" s="274" t="s">
        <v>1375</v>
      </c>
      <c r="F3756" s="274"/>
      <c r="G3756" s="150" t="s">
        <v>180</v>
      </c>
      <c r="H3756" s="151">
        <v>0.247</v>
      </c>
      <c r="I3756" s="152">
        <v>17.23</v>
      </c>
      <c r="J3756" s="152">
        <v>4.25</v>
      </c>
    </row>
    <row r="3757" spans="1:10" ht="45" customHeight="1">
      <c r="A3757" s="150" t="s">
        <v>1376</v>
      </c>
      <c r="B3757" s="150" t="s">
        <v>2272</v>
      </c>
      <c r="C3757" s="150" t="s">
        <v>177</v>
      </c>
      <c r="D3757" s="150" t="s">
        <v>2273</v>
      </c>
      <c r="E3757" s="274" t="s">
        <v>1375</v>
      </c>
      <c r="F3757" s="274"/>
      <c r="G3757" s="150" t="s">
        <v>180</v>
      </c>
      <c r="H3757" s="151">
        <v>0.247</v>
      </c>
      <c r="I3757" s="152">
        <v>20.71</v>
      </c>
      <c r="J3757" s="152">
        <v>5.1100000000000003</v>
      </c>
    </row>
    <row r="3758" spans="1:10" ht="30" customHeight="1">
      <c r="A3758" s="153" t="s">
        <v>1379</v>
      </c>
      <c r="B3758" s="153" t="s">
        <v>2299</v>
      </c>
      <c r="C3758" s="153" t="s">
        <v>177</v>
      </c>
      <c r="D3758" s="153" t="s">
        <v>2300</v>
      </c>
      <c r="E3758" s="275" t="s">
        <v>1482</v>
      </c>
      <c r="F3758" s="275"/>
      <c r="G3758" s="153" t="s">
        <v>185</v>
      </c>
      <c r="H3758" s="154">
        <v>1</v>
      </c>
      <c r="I3758" s="155">
        <v>2.21</v>
      </c>
      <c r="J3758" s="155">
        <v>2.21</v>
      </c>
    </row>
    <row r="3759" spans="1:10">
      <c r="A3759" s="156"/>
      <c r="B3759" s="156"/>
      <c r="C3759" s="156"/>
      <c r="D3759" s="156"/>
      <c r="E3759" s="156" t="s">
        <v>1399</v>
      </c>
      <c r="F3759" s="157">
        <v>7.02</v>
      </c>
      <c r="G3759" s="156" t="s">
        <v>1400</v>
      </c>
      <c r="H3759" s="157">
        <v>0</v>
      </c>
      <c r="I3759" s="156" t="s">
        <v>1401</v>
      </c>
      <c r="J3759" s="157">
        <v>7.02</v>
      </c>
    </row>
    <row r="3760" spans="1:10" ht="30" customHeight="1">
      <c r="A3760" s="156"/>
      <c r="B3760" s="156"/>
      <c r="C3760" s="156"/>
      <c r="D3760" s="156"/>
      <c r="E3760" s="156" t="s">
        <v>1402</v>
      </c>
      <c r="F3760" s="157">
        <v>3.19</v>
      </c>
      <c r="G3760" s="156"/>
      <c r="H3760" s="276" t="s">
        <v>1403</v>
      </c>
      <c r="I3760" s="276"/>
      <c r="J3760" s="157">
        <v>15.32</v>
      </c>
    </row>
    <row r="3761" spans="1:10" ht="15.75">
      <c r="A3761" s="144"/>
      <c r="B3761" s="144"/>
      <c r="C3761" s="144"/>
      <c r="D3761" s="144"/>
      <c r="E3761" s="144"/>
      <c r="F3761" s="144"/>
      <c r="G3761" s="144" t="s">
        <v>1404</v>
      </c>
      <c r="H3761" s="158">
        <v>3</v>
      </c>
      <c r="I3761" s="144" t="s">
        <v>1405</v>
      </c>
      <c r="J3761" s="159">
        <v>45.96</v>
      </c>
    </row>
    <row r="3762" spans="1:10" ht="15.75">
      <c r="A3762" s="147"/>
      <c r="B3762" s="147"/>
      <c r="C3762" s="147"/>
      <c r="D3762" s="147"/>
      <c r="E3762" s="147"/>
      <c r="F3762" s="147"/>
      <c r="G3762" s="147"/>
      <c r="H3762" s="147"/>
      <c r="I3762" s="147"/>
      <c r="J3762" s="147"/>
    </row>
    <row r="3763" spans="1:10" ht="15.75" customHeight="1">
      <c r="A3763" s="144" t="s">
        <v>982</v>
      </c>
      <c r="B3763" s="144" t="s">
        <v>165</v>
      </c>
      <c r="C3763" s="144" t="s">
        <v>1367</v>
      </c>
      <c r="D3763" s="144" t="s">
        <v>1368</v>
      </c>
      <c r="E3763" s="271" t="s">
        <v>1369</v>
      </c>
      <c r="F3763" s="271"/>
      <c r="G3763" s="144" t="s">
        <v>1370</v>
      </c>
      <c r="H3763" s="144" t="s">
        <v>1371</v>
      </c>
      <c r="I3763" s="144" t="s">
        <v>1372</v>
      </c>
      <c r="J3763" s="144" t="s">
        <v>1373</v>
      </c>
    </row>
    <row r="3764" spans="1:10" ht="47.25" customHeight="1">
      <c r="A3764" s="147" t="s">
        <v>1374</v>
      </c>
      <c r="B3764" s="147" t="s">
        <v>981</v>
      </c>
      <c r="C3764" s="147" t="s">
        <v>177</v>
      </c>
      <c r="D3764" s="147" t="s">
        <v>983</v>
      </c>
      <c r="E3764" s="273" t="s">
        <v>1445</v>
      </c>
      <c r="F3764" s="273"/>
      <c r="G3764" s="147" t="s">
        <v>185</v>
      </c>
      <c r="H3764" s="148">
        <v>1</v>
      </c>
      <c r="I3764" s="149">
        <v>56.55</v>
      </c>
      <c r="J3764" s="149">
        <v>56.55</v>
      </c>
    </row>
    <row r="3765" spans="1:10" ht="45" customHeight="1">
      <c r="A3765" s="150" t="s">
        <v>1376</v>
      </c>
      <c r="B3765" s="150" t="s">
        <v>2339</v>
      </c>
      <c r="C3765" s="150" t="s">
        <v>177</v>
      </c>
      <c r="D3765" s="150" t="s">
        <v>2340</v>
      </c>
      <c r="E3765" s="274" t="s">
        <v>1445</v>
      </c>
      <c r="F3765" s="274"/>
      <c r="G3765" s="150" t="s">
        <v>185</v>
      </c>
      <c r="H3765" s="151">
        <v>1</v>
      </c>
      <c r="I3765" s="152">
        <v>6.6</v>
      </c>
      <c r="J3765" s="152">
        <v>6.6</v>
      </c>
    </row>
    <row r="3766" spans="1:10" ht="45" customHeight="1">
      <c r="A3766" s="150" t="s">
        <v>1376</v>
      </c>
      <c r="B3766" s="150" t="s">
        <v>2341</v>
      </c>
      <c r="C3766" s="150" t="s">
        <v>177</v>
      </c>
      <c r="D3766" s="150" t="s">
        <v>2342</v>
      </c>
      <c r="E3766" s="274" t="s">
        <v>1445</v>
      </c>
      <c r="F3766" s="274"/>
      <c r="G3766" s="150" t="s">
        <v>185</v>
      </c>
      <c r="H3766" s="151">
        <v>1</v>
      </c>
      <c r="I3766" s="152">
        <v>49.95</v>
      </c>
      <c r="J3766" s="152">
        <v>49.95</v>
      </c>
    </row>
    <row r="3767" spans="1:10">
      <c r="A3767" s="156"/>
      <c r="B3767" s="156"/>
      <c r="C3767" s="156"/>
      <c r="D3767" s="156"/>
      <c r="E3767" s="156" t="s">
        <v>1399</v>
      </c>
      <c r="F3767" s="157">
        <v>22.17</v>
      </c>
      <c r="G3767" s="156" t="s">
        <v>1400</v>
      </c>
      <c r="H3767" s="157">
        <v>0</v>
      </c>
      <c r="I3767" s="156" t="s">
        <v>1401</v>
      </c>
      <c r="J3767" s="157">
        <v>22.17</v>
      </c>
    </row>
    <row r="3768" spans="1:10" ht="30" customHeight="1">
      <c r="A3768" s="156"/>
      <c r="B3768" s="156"/>
      <c r="C3768" s="156"/>
      <c r="D3768" s="156"/>
      <c r="E3768" s="156" t="s">
        <v>1402</v>
      </c>
      <c r="F3768" s="157">
        <v>14.91</v>
      </c>
      <c r="G3768" s="156"/>
      <c r="H3768" s="276" t="s">
        <v>1403</v>
      </c>
      <c r="I3768" s="276"/>
      <c r="J3768" s="157">
        <v>71.459999999999994</v>
      </c>
    </row>
    <row r="3769" spans="1:10" ht="15.75">
      <c r="A3769" s="144"/>
      <c r="B3769" s="144"/>
      <c r="C3769" s="144"/>
      <c r="D3769" s="144"/>
      <c r="E3769" s="144"/>
      <c r="F3769" s="144"/>
      <c r="G3769" s="144" t="s">
        <v>1404</v>
      </c>
      <c r="H3769" s="158">
        <v>1</v>
      </c>
      <c r="I3769" s="144" t="s">
        <v>1405</v>
      </c>
      <c r="J3769" s="159">
        <v>71.459999999999994</v>
      </c>
    </row>
    <row r="3770" spans="1:10" ht="15.75">
      <c r="A3770" s="147"/>
      <c r="B3770" s="147"/>
      <c r="C3770" s="147"/>
      <c r="D3770" s="147"/>
      <c r="E3770" s="147"/>
      <c r="F3770" s="147"/>
      <c r="G3770" s="147"/>
      <c r="H3770" s="147"/>
      <c r="I3770" s="147"/>
      <c r="J3770" s="147"/>
    </row>
    <row r="3771" spans="1:10" ht="15.75" customHeight="1">
      <c r="A3771" s="144" t="s">
        <v>985</v>
      </c>
      <c r="B3771" s="144" t="s">
        <v>165</v>
      </c>
      <c r="C3771" s="144" t="s">
        <v>1367</v>
      </c>
      <c r="D3771" s="144" t="s">
        <v>1368</v>
      </c>
      <c r="E3771" s="271" t="s">
        <v>1369</v>
      </c>
      <c r="F3771" s="271"/>
      <c r="G3771" s="144" t="s">
        <v>1370</v>
      </c>
      <c r="H3771" s="144" t="s">
        <v>1371</v>
      </c>
      <c r="I3771" s="144" t="s">
        <v>1372</v>
      </c>
      <c r="J3771" s="144" t="s">
        <v>1373</v>
      </c>
    </row>
    <row r="3772" spans="1:10" ht="31.5" customHeight="1">
      <c r="A3772" s="147" t="s">
        <v>1374</v>
      </c>
      <c r="B3772" s="147" t="s">
        <v>984</v>
      </c>
      <c r="C3772" s="147" t="s">
        <v>177</v>
      </c>
      <c r="D3772" s="147" t="s">
        <v>986</v>
      </c>
      <c r="E3772" s="273" t="s">
        <v>1445</v>
      </c>
      <c r="F3772" s="273"/>
      <c r="G3772" s="147" t="s">
        <v>185</v>
      </c>
      <c r="H3772" s="148">
        <v>1</v>
      </c>
      <c r="I3772" s="149">
        <v>38.76</v>
      </c>
      <c r="J3772" s="149">
        <v>38.76</v>
      </c>
    </row>
    <row r="3773" spans="1:10" ht="45" customHeight="1">
      <c r="A3773" s="150" t="s">
        <v>1376</v>
      </c>
      <c r="B3773" s="150" t="s">
        <v>2339</v>
      </c>
      <c r="C3773" s="150" t="s">
        <v>177</v>
      </c>
      <c r="D3773" s="150" t="s">
        <v>2340</v>
      </c>
      <c r="E3773" s="274" t="s">
        <v>1445</v>
      </c>
      <c r="F3773" s="274"/>
      <c r="G3773" s="150" t="s">
        <v>185</v>
      </c>
      <c r="H3773" s="151">
        <v>1</v>
      </c>
      <c r="I3773" s="152">
        <v>6.6</v>
      </c>
      <c r="J3773" s="152">
        <v>6.6</v>
      </c>
    </row>
    <row r="3774" spans="1:10" ht="45" customHeight="1">
      <c r="A3774" s="150" t="s">
        <v>1376</v>
      </c>
      <c r="B3774" s="150" t="s">
        <v>2343</v>
      </c>
      <c r="C3774" s="150" t="s">
        <v>177</v>
      </c>
      <c r="D3774" s="150" t="s">
        <v>2344</v>
      </c>
      <c r="E3774" s="274" t="s">
        <v>1445</v>
      </c>
      <c r="F3774" s="274"/>
      <c r="G3774" s="150" t="s">
        <v>185</v>
      </c>
      <c r="H3774" s="151">
        <v>1</v>
      </c>
      <c r="I3774" s="152">
        <v>32.159999999999997</v>
      </c>
      <c r="J3774" s="152">
        <v>32.159999999999997</v>
      </c>
    </row>
    <row r="3775" spans="1:10">
      <c r="A3775" s="156"/>
      <c r="B3775" s="156"/>
      <c r="C3775" s="156"/>
      <c r="D3775" s="156"/>
      <c r="E3775" s="156" t="s">
        <v>1399</v>
      </c>
      <c r="F3775" s="157">
        <v>12.9</v>
      </c>
      <c r="G3775" s="156" t="s">
        <v>1400</v>
      </c>
      <c r="H3775" s="157">
        <v>0</v>
      </c>
      <c r="I3775" s="156" t="s">
        <v>1401</v>
      </c>
      <c r="J3775" s="157">
        <v>12.9</v>
      </c>
    </row>
    <row r="3776" spans="1:10" ht="30" customHeight="1">
      <c r="A3776" s="156"/>
      <c r="B3776" s="156"/>
      <c r="C3776" s="156"/>
      <c r="D3776" s="156"/>
      <c r="E3776" s="156" t="s">
        <v>1402</v>
      </c>
      <c r="F3776" s="157">
        <v>10.220000000000001</v>
      </c>
      <c r="G3776" s="156"/>
      <c r="H3776" s="276" t="s">
        <v>1403</v>
      </c>
      <c r="I3776" s="276"/>
      <c r="J3776" s="157">
        <v>48.98</v>
      </c>
    </row>
    <row r="3777" spans="1:10" ht="15.75">
      <c r="A3777" s="144"/>
      <c r="B3777" s="144"/>
      <c r="C3777" s="144"/>
      <c r="D3777" s="144"/>
      <c r="E3777" s="144"/>
      <c r="F3777" s="144"/>
      <c r="G3777" s="144" t="s">
        <v>1404</v>
      </c>
      <c r="H3777" s="158">
        <v>1</v>
      </c>
      <c r="I3777" s="144" t="s">
        <v>1405</v>
      </c>
      <c r="J3777" s="159">
        <v>48.98</v>
      </c>
    </row>
    <row r="3778" spans="1:10" ht="15.75">
      <c r="A3778" s="147"/>
      <c r="B3778" s="147"/>
      <c r="C3778" s="147"/>
      <c r="D3778" s="147"/>
      <c r="E3778" s="147"/>
      <c r="F3778" s="147"/>
      <c r="G3778" s="147"/>
      <c r="H3778" s="147"/>
      <c r="I3778" s="147"/>
      <c r="J3778" s="147"/>
    </row>
    <row r="3779" spans="1:10" ht="15.75" customHeight="1">
      <c r="A3779" s="144" t="s">
        <v>988</v>
      </c>
      <c r="B3779" s="144" t="s">
        <v>165</v>
      </c>
      <c r="C3779" s="144" t="s">
        <v>1367</v>
      </c>
      <c r="D3779" s="144" t="s">
        <v>1368</v>
      </c>
      <c r="E3779" s="271" t="s">
        <v>1369</v>
      </c>
      <c r="F3779" s="271"/>
      <c r="G3779" s="144" t="s">
        <v>1370</v>
      </c>
      <c r="H3779" s="144" t="s">
        <v>1371</v>
      </c>
      <c r="I3779" s="144" t="s">
        <v>1372</v>
      </c>
      <c r="J3779" s="144" t="s">
        <v>1373</v>
      </c>
    </row>
    <row r="3780" spans="1:10" ht="31.5" customHeight="1">
      <c r="A3780" s="147" t="s">
        <v>1374</v>
      </c>
      <c r="B3780" s="147" t="s">
        <v>987</v>
      </c>
      <c r="C3780" s="147" t="s">
        <v>177</v>
      </c>
      <c r="D3780" s="147" t="s">
        <v>989</v>
      </c>
      <c r="E3780" s="273" t="s">
        <v>1445</v>
      </c>
      <c r="F3780" s="273"/>
      <c r="G3780" s="147" t="s">
        <v>185</v>
      </c>
      <c r="H3780" s="148">
        <v>1</v>
      </c>
      <c r="I3780" s="149">
        <v>26.45</v>
      </c>
      <c r="J3780" s="149">
        <v>26.45</v>
      </c>
    </row>
    <row r="3781" spans="1:10" ht="45" customHeight="1">
      <c r="A3781" s="150" t="s">
        <v>1376</v>
      </c>
      <c r="B3781" s="150" t="s">
        <v>2345</v>
      </c>
      <c r="C3781" s="150" t="s">
        <v>177</v>
      </c>
      <c r="D3781" s="150" t="s">
        <v>2346</v>
      </c>
      <c r="E3781" s="274" t="s">
        <v>1445</v>
      </c>
      <c r="F3781" s="274"/>
      <c r="G3781" s="150" t="s">
        <v>185</v>
      </c>
      <c r="H3781" s="151">
        <v>1</v>
      </c>
      <c r="I3781" s="152">
        <v>19.850000000000001</v>
      </c>
      <c r="J3781" s="152">
        <v>19.850000000000001</v>
      </c>
    </row>
    <row r="3782" spans="1:10" ht="45" customHeight="1">
      <c r="A3782" s="150" t="s">
        <v>1376</v>
      </c>
      <c r="B3782" s="150" t="s">
        <v>2339</v>
      </c>
      <c r="C3782" s="150" t="s">
        <v>177</v>
      </c>
      <c r="D3782" s="150" t="s">
        <v>2340</v>
      </c>
      <c r="E3782" s="274" t="s">
        <v>1445</v>
      </c>
      <c r="F3782" s="274"/>
      <c r="G3782" s="150" t="s">
        <v>185</v>
      </c>
      <c r="H3782" s="151">
        <v>1</v>
      </c>
      <c r="I3782" s="152">
        <v>6.6</v>
      </c>
      <c r="J3782" s="152">
        <v>6.6</v>
      </c>
    </row>
    <row r="3783" spans="1:10">
      <c r="A3783" s="156"/>
      <c r="B3783" s="156"/>
      <c r="C3783" s="156"/>
      <c r="D3783" s="156"/>
      <c r="E3783" s="156" t="s">
        <v>1399</v>
      </c>
      <c r="F3783" s="157">
        <v>10.6</v>
      </c>
      <c r="G3783" s="156" t="s">
        <v>1400</v>
      </c>
      <c r="H3783" s="157">
        <v>0</v>
      </c>
      <c r="I3783" s="156" t="s">
        <v>1401</v>
      </c>
      <c r="J3783" s="157">
        <v>10.6</v>
      </c>
    </row>
    <row r="3784" spans="1:10" ht="30" customHeight="1">
      <c r="A3784" s="156"/>
      <c r="B3784" s="156"/>
      <c r="C3784" s="156"/>
      <c r="D3784" s="156"/>
      <c r="E3784" s="156" t="s">
        <v>1402</v>
      </c>
      <c r="F3784" s="157">
        <v>6.97</v>
      </c>
      <c r="G3784" s="156"/>
      <c r="H3784" s="276" t="s">
        <v>1403</v>
      </c>
      <c r="I3784" s="276"/>
      <c r="J3784" s="157">
        <v>33.42</v>
      </c>
    </row>
    <row r="3785" spans="1:10" ht="15.75">
      <c r="A3785" s="144"/>
      <c r="B3785" s="144"/>
      <c r="C3785" s="144"/>
      <c r="D3785" s="144"/>
      <c r="E3785" s="144"/>
      <c r="F3785" s="144"/>
      <c r="G3785" s="144" t="s">
        <v>1404</v>
      </c>
      <c r="H3785" s="158">
        <v>17</v>
      </c>
      <c r="I3785" s="144" t="s">
        <v>1405</v>
      </c>
      <c r="J3785" s="159">
        <v>568.14</v>
      </c>
    </row>
    <row r="3786" spans="1:10" ht="15.75">
      <c r="A3786" s="147"/>
      <c r="B3786" s="147"/>
      <c r="C3786" s="147"/>
      <c r="D3786" s="147"/>
      <c r="E3786" s="147"/>
      <c r="F3786" s="147"/>
      <c r="G3786" s="147"/>
      <c r="H3786" s="147"/>
      <c r="I3786" s="147"/>
      <c r="J3786" s="147"/>
    </row>
    <row r="3787" spans="1:10" ht="15.75" customHeight="1">
      <c r="A3787" s="144" t="s">
        <v>991</v>
      </c>
      <c r="B3787" s="144" t="s">
        <v>165</v>
      </c>
      <c r="C3787" s="144" t="s">
        <v>1367</v>
      </c>
      <c r="D3787" s="144" t="s">
        <v>1368</v>
      </c>
      <c r="E3787" s="271" t="s">
        <v>1369</v>
      </c>
      <c r="F3787" s="271"/>
      <c r="G3787" s="144" t="s">
        <v>1370</v>
      </c>
      <c r="H3787" s="144" t="s">
        <v>1371</v>
      </c>
      <c r="I3787" s="144" t="s">
        <v>1372</v>
      </c>
      <c r="J3787" s="144" t="s">
        <v>1373</v>
      </c>
    </row>
    <row r="3788" spans="1:10" ht="31.5" customHeight="1">
      <c r="A3788" s="147" t="s">
        <v>1374</v>
      </c>
      <c r="B3788" s="147" t="s">
        <v>990</v>
      </c>
      <c r="C3788" s="147" t="s">
        <v>177</v>
      </c>
      <c r="D3788" s="147" t="s">
        <v>992</v>
      </c>
      <c r="E3788" s="273" t="s">
        <v>1445</v>
      </c>
      <c r="F3788" s="273"/>
      <c r="G3788" s="147" t="s">
        <v>185</v>
      </c>
      <c r="H3788" s="148">
        <v>1</v>
      </c>
      <c r="I3788" s="149">
        <v>44.01</v>
      </c>
      <c r="J3788" s="149">
        <v>44.01</v>
      </c>
    </row>
    <row r="3789" spans="1:10" ht="45" customHeight="1">
      <c r="A3789" s="150" t="s">
        <v>1376</v>
      </c>
      <c r="B3789" s="150" t="s">
        <v>2347</v>
      </c>
      <c r="C3789" s="150" t="s">
        <v>177</v>
      </c>
      <c r="D3789" s="150" t="s">
        <v>2348</v>
      </c>
      <c r="E3789" s="274" t="s">
        <v>1445</v>
      </c>
      <c r="F3789" s="274"/>
      <c r="G3789" s="150" t="s">
        <v>185</v>
      </c>
      <c r="H3789" s="151">
        <v>1</v>
      </c>
      <c r="I3789" s="152">
        <v>37.409999999999997</v>
      </c>
      <c r="J3789" s="152">
        <v>37.409999999999997</v>
      </c>
    </row>
    <row r="3790" spans="1:10" ht="45" customHeight="1">
      <c r="A3790" s="150" t="s">
        <v>1376</v>
      </c>
      <c r="B3790" s="150" t="s">
        <v>2339</v>
      </c>
      <c r="C3790" s="150" t="s">
        <v>177</v>
      </c>
      <c r="D3790" s="150" t="s">
        <v>2340</v>
      </c>
      <c r="E3790" s="274" t="s">
        <v>1445</v>
      </c>
      <c r="F3790" s="274"/>
      <c r="G3790" s="150" t="s">
        <v>185</v>
      </c>
      <c r="H3790" s="151">
        <v>1</v>
      </c>
      <c r="I3790" s="152">
        <v>6.6</v>
      </c>
      <c r="J3790" s="152">
        <v>6.6</v>
      </c>
    </row>
    <row r="3791" spans="1:10">
      <c r="A3791" s="156"/>
      <c r="B3791" s="156"/>
      <c r="C3791" s="156"/>
      <c r="D3791" s="156"/>
      <c r="E3791" s="156" t="s">
        <v>1399</v>
      </c>
      <c r="F3791" s="157">
        <v>17.54</v>
      </c>
      <c r="G3791" s="156" t="s">
        <v>1400</v>
      </c>
      <c r="H3791" s="157">
        <v>0</v>
      </c>
      <c r="I3791" s="156" t="s">
        <v>1401</v>
      </c>
      <c r="J3791" s="157">
        <v>17.54</v>
      </c>
    </row>
    <row r="3792" spans="1:10" ht="30" customHeight="1">
      <c r="A3792" s="156"/>
      <c r="B3792" s="156"/>
      <c r="C3792" s="156"/>
      <c r="D3792" s="156"/>
      <c r="E3792" s="156" t="s">
        <v>1402</v>
      </c>
      <c r="F3792" s="157">
        <v>11.6</v>
      </c>
      <c r="G3792" s="156"/>
      <c r="H3792" s="276" t="s">
        <v>1403</v>
      </c>
      <c r="I3792" s="276"/>
      <c r="J3792" s="157">
        <v>55.61</v>
      </c>
    </row>
    <row r="3793" spans="1:10" ht="15.75">
      <c r="A3793" s="144"/>
      <c r="B3793" s="144"/>
      <c r="C3793" s="144"/>
      <c r="D3793" s="144"/>
      <c r="E3793" s="144"/>
      <c r="F3793" s="144"/>
      <c r="G3793" s="144" t="s">
        <v>1404</v>
      </c>
      <c r="H3793" s="158">
        <v>3</v>
      </c>
      <c r="I3793" s="144" t="s">
        <v>1405</v>
      </c>
      <c r="J3793" s="159">
        <v>166.83</v>
      </c>
    </row>
    <row r="3794" spans="1:10" ht="15.75">
      <c r="A3794" s="147"/>
      <c r="B3794" s="147"/>
      <c r="C3794" s="147"/>
      <c r="D3794" s="147"/>
      <c r="E3794" s="147"/>
      <c r="F3794" s="147"/>
      <c r="G3794" s="147"/>
      <c r="H3794" s="147"/>
      <c r="I3794" s="147"/>
      <c r="J3794" s="147"/>
    </row>
    <row r="3795" spans="1:10" ht="15.75" customHeight="1">
      <c r="A3795" s="144" t="s">
        <v>994</v>
      </c>
      <c r="B3795" s="144" t="s">
        <v>165</v>
      </c>
      <c r="C3795" s="144" t="s">
        <v>1367</v>
      </c>
      <c r="D3795" s="144" t="s">
        <v>1368</v>
      </c>
      <c r="E3795" s="271" t="s">
        <v>1369</v>
      </c>
      <c r="F3795" s="271"/>
      <c r="G3795" s="144" t="s">
        <v>1370</v>
      </c>
      <c r="H3795" s="144" t="s">
        <v>1371</v>
      </c>
      <c r="I3795" s="144" t="s">
        <v>1372</v>
      </c>
      <c r="J3795" s="144" t="s">
        <v>1373</v>
      </c>
    </row>
    <row r="3796" spans="1:10" ht="47.25" customHeight="1">
      <c r="A3796" s="147" t="s">
        <v>1374</v>
      </c>
      <c r="B3796" s="147" t="s">
        <v>993</v>
      </c>
      <c r="C3796" s="147" t="s">
        <v>177</v>
      </c>
      <c r="D3796" s="147" t="s">
        <v>995</v>
      </c>
      <c r="E3796" s="273" t="s">
        <v>1445</v>
      </c>
      <c r="F3796" s="273"/>
      <c r="G3796" s="147" t="s">
        <v>185</v>
      </c>
      <c r="H3796" s="148">
        <v>1</v>
      </c>
      <c r="I3796" s="149">
        <v>38.96</v>
      </c>
      <c r="J3796" s="149">
        <v>38.96</v>
      </c>
    </row>
    <row r="3797" spans="1:10" ht="45" customHeight="1">
      <c r="A3797" s="150" t="s">
        <v>1376</v>
      </c>
      <c r="B3797" s="150" t="s">
        <v>2339</v>
      </c>
      <c r="C3797" s="150" t="s">
        <v>177</v>
      </c>
      <c r="D3797" s="150" t="s">
        <v>2340</v>
      </c>
      <c r="E3797" s="274" t="s">
        <v>1445</v>
      </c>
      <c r="F3797" s="274"/>
      <c r="G3797" s="150" t="s">
        <v>185</v>
      </c>
      <c r="H3797" s="151">
        <v>1</v>
      </c>
      <c r="I3797" s="152">
        <v>6.6</v>
      </c>
      <c r="J3797" s="152">
        <v>6.6</v>
      </c>
    </row>
    <row r="3798" spans="1:10" ht="45" customHeight="1">
      <c r="A3798" s="150" t="s">
        <v>1376</v>
      </c>
      <c r="B3798" s="150" t="s">
        <v>2349</v>
      </c>
      <c r="C3798" s="150" t="s">
        <v>177</v>
      </c>
      <c r="D3798" s="150" t="s">
        <v>2350</v>
      </c>
      <c r="E3798" s="274" t="s">
        <v>1445</v>
      </c>
      <c r="F3798" s="274"/>
      <c r="G3798" s="150" t="s">
        <v>185</v>
      </c>
      <c r="H3798" s="151">
        <v>1</v>
      </c>
      <c r="I3798" s="152">
        <v>32.36</v>
      </c>
      <c r="J3798" s="152">
        <v>32.36</v>
      </c>
    </row>
    <row r="3799" spans="1:10">
      <c r="A3799" s="156"/>
      <c r="B3799" s="156"/>
      <c r="C3799" s="156"/>
      <c r="D3799" s="156"/>
      <c r="E3799" s="156" t="s">
        <v>1399</v>
      </c>
      <c r="F3799" s="157">
        <v>15.21</v>
      </c>
      <c r="G3799" s="156" t="s">
        <v>1400</v>
      </c>
      <c r="H3799" s="157">
        <v>0</v>
      </c>
      <c r="I3799" s="156" t="s">
        <v>1401</v>
      </c>
      <c r="J3799" s="157">
        <v>15.21</v>
      </c>
    </row>
    <row r="3800" spans="1:10" ht="30" customHeight="1">
      <c r="A3800" s="156"/>
      <c r="B3800" s="156"/>
      <c r="C3800" s="156"/>
      <c r="D3800" s="156"/>
      <c r="E3800" s="156" t="s">
        <v>1402</v>
      </c>
      <c r="F3800" s="157">
        <v>10.27</v>
      </c>
      <c r="G3800" s="156"/>
      <c r="H3800" s="276" t="s">
        <v>1403</v>
      </c>
      <c r="I3800" s="276"/>
      <c r="J3800" s="157">
        <v>49.23</v>
      </c>
    </row>
    <row r="3801" spans="1:10" ht="15.75">
      <c r="A3801" s="144"/>
      <c r="B3801" s="144"/>
      <c r="C3801" s="144"/>
      <c r="D3801" s="144"/>
      <c r="E3801" s="144"/>
      <c r="F3801" s="144"/>
      <c r="G3801" s="144" t="s">
        <v>1404</v>
      </c>
      <c r="H3801" s="158">
        <v>2</v>
      </c>
      <c r="I3801" s="144" t="s">
        <v>1405</v>
      </c>
      <c r="J3801" s="159">
        <v>98.46</v>
      </c>
    </row>
    <row r="3802" spans="1:10" ht="15.75">
      <c r="A3802" s="147"/>
      <c r="B3802" s="147"/>
      <c r="C3802" s="147"/>
      <c r="D3802" s="147"/>
      <c r="E3802" s="147"/>
      <c r="F3802" s="147"/>
      <c r="G3802" s="147"/>
      <c r="H3802" s="147"/>
      <c r="I3802" s="147"/>
      <c r="J3802" s="147"/>
    </row>
    <row r="3803" spans="1:10" ht="15.75" customHeight="1">
      <c r="A3803" s="144" t="s">
        <v>997</v>
      </c>
      <c r="B3803" s="144" t="s">
        <v>165</v>
      </c>
      <c r="C3803" s="144" t="s">
        <v>1367</v>
      </c>
      <c r="D3803" s="144" t="s">
        <v>1368</v>
      </c>
      <c r="E3803" s="271" t="s">
        <v>1369</v>
      </c>
      <c r="F3803" s="271"/>
      <c r="G3803" s="144" t="s">
        <v>1370</v>
      </c>
      <c r="H3803" s="144" t="s">
        <v>1371</v>
      </c>
      <c r="I3803" s="144" t="s">
        <v>1372</v>
      </c>
      <c r="J3803" s="144" t="s">
        <v>1373</v>
      </c>
    </row>
    <row r="3804" spans="1:10" ht="31.5" customHeight="1">
      <c r="A3804" s="147" t="s">
        <v>1374</v>
      </c>
      <c r="B3804" s="147" t="s">
        <v>996</v>
      </c>
      <c r="C3804" s="147" t="s">
        <v>177</v>
      </c>
      <c r="D3804" s="147" t="s">
        <v>998</v>
      </c>
      <c r="E3804" s="273" t="s">
        <v>1445</v>
      </c>
      <c r="F3804" s="273"/>
      <c r="G3804" s="147" t="s">
        <v>185</v>
      </c>
      <c r="H3804" s="148">
        <v>1</v>
      </c>
      <c r="I3804" s="149">
        <v>21.4</v>
      </c>
      <c r="J3804" s="149">
        <v>21.4</v>
      </c>
    </row>
    <row r="3805" spans="1:10" ht="45" customHeight="1">
      <c r="A3805" s="150" t="s">
        <v>1376</v>
      </c>
      <c r="B3805" s="150" t="s">
        <v>2339</v>
      </c>
      <c r="C3805" s="150" t="s">
        <v>177</v>
      </c>
      <c r="D3805" s="150" t="s">
        <v>2340</v>
      </c>
      <c r="E3805" s="274" t="s">
        <v>1445</v>
      </c>
      <c r="F3805" s="274"/>
      <c r="G3805" s="150" t="s">
        <v>185</v>
      </c>
      <c r="H3805" s="151">
        <v>1</v>
      </c>
      <c r="I3805" s="152">
        <v>6.6</v>
      </c>
      <c r="J3805" s="152">
        <v>6.6</v>
      </c>
    </row>
    <row r="3806" spans="1:10" ht="45" customHeight="1">
      <c r="A3806" s="150" t="s">
        <v>1376</v>
      </c>
      <c r="B3806" s="150" t="s">
        <v>2351</v>
      </c>
      <c r="C3806" s="150" t="s">
        <v>177</v>
      </c>
      <c r="D3806" s="150" t="s">
        <v>2352</v>
      </c>
      <c r="E3806" s="274" t="s">
        <v>1445</v>
      </c>
      <c r="F3806" s="274"/>
      <c r="G3806" s="150" t="s">
        <v>185</v>
      </c>
      <c r="H3806" s="151">
        <v>1</v>
      </c>
      <c r="I3806" s="152">
        <v>14.8</v>
      </c>
      <c r="J3806" s="152">
        <v>14.8</v>
      </c>
    </row>
    <row r="3807" spans="1:10">
      <c r="A3807" s="156"/>
      <c r="B3807" s="156"/>
      <c r="C3807" s="156"/>
      <c r="D3807" s="156"/>
      <c r="E3807" s="156" t="s">
        <v>1399</v>
      </c>
      <c r="F3807" s="157">
        <v>8.26</v>
      </c>
      <c r="G3807" s="156" t="s">
        <v>1400</v>
      </c>
      <c r="H3807" s="157">
        <v>0</v>
      </c>
      <c r="I3807" s="156" t="s">
        <v>1401</v>
      </c>
      <c r="J3807" s="157">
        <v>8.26</v>
      </c>
    </row>
    <row r="3808" spans="1:10" ht="30" customHeight="1">
      <c r="A3808" s="156"/>
      <c r="B3808" s="156"/>
      <c r="C3808" s="156"/>
      <c r="D3808" s="156"/>
      <c r="E3808" s="156" t="s">
        <v>1402</v>
      </c>
      <c r="F3808" s="157">
        <v>5.64</v>
      </c>
      <c r="G3808" s="156"/>
      <c r="H3808" s="276" t="s">
        <v>1403</v>
      </c>
      <c r="I3808" s="276"/>
      <c r="J3808" s="157">
        <v>27.04</v>
      </c>
    </row>
    <row r="3809" spans="1:10" ht="15.75">
      <c r="A3809" s="144"/>
      <c r="B3809" s="144"/>
      <c r="C3809" s="144"/>
      <c r="D3809" s="144"/>
      <c r="E3809" s="144"/>
      <c r="F3809" s="144"/>
      <c r="G3809" s="144" t="s">
        <v>1404</v>
      </c>
      <c r="H3809" s="158">
        <v>31</v>
      </c>
      <c r="I3809" s="144" t="s">
        <v>1405</v>
      </c>
      <c r="J3809" s="159">
        <v>838.24</v>
      </c>
    </row>
    <row r="3810" spans="1:10" ht="15.75">
      <c r="A3810" s="147"/>
      <c r="B3810" s="147"/>
      <c r="C3810" s="147"/>
      <c r="D3810" s="147"/>
      <c r="E3810" s="147"/>
      <c r="F3810" s="147"/>
      <c r="G3810" s="147"/>
      <c r="H3810" s="147"/>
      <c r="I3810" s="147"/>
      <c r="J3810" s="147"/>
    </row>
    <row r="3811" spans="1:10" ht="15.75" customHeight="1">
      <c r="A3811" s="144" t="s">
        <v>1000</v>
      </c>
      <c r="B3811" s="144" t="s">
        <v>165</v>
      </c>
      <c r="C3811" s="144" t="s">
        <v>1367</v>
      </c>
      <c r="D3811" s="144" t="s">
        <v>1368</v>
      </c>
      <c r="E3811" s="271" t="s">
        <v>1369</v>
      </c>
      <c r="F3811" s="271"/>
      <c r="G3811" s="144" t="s">
        <v>1370</v>
      </c>
      <c r="H3811" s="144" t="s">
        <v>1371</v>
      </c>
      <c r="I3811" s="144" t="s">
        <v>1372</v>
      </c>
      <c r="J3811" s="144" t="s">
        <v>1373</v>
      </c>
    </row>
    <row r="3812" spans="1:10" ht="31.5" customHeight="1">
      <c r="A3812" s="147" t="s">
        <v>1374</v>
      </c>
      <c r="B3812" s="147" t="s">
        <v>999</v>
      </c>
      <c r="C3812" s="147" t="s">
        <v>177</v>
      </c>
      <c r="D3812" s="147" t="s">
        <v>1001</v>
      </c>
      <c r="E3812" s="273" t="s">
        <v>1445</v>
      </c>
      <c r="F3812" s="273"/>
      <c r="G3812" s="147" t="s">
        <v>185</v>
      </c>
      <c r="H3812" s="148">
        <v>1</v>
      </c>
      <c r="I3812" s="149">
        <v>33.94</v>
      </c>
      <c r="J3812" s="149">
        <v>33.94</v>
      </c>
    </row>
    <row r="3813" spans="1:10" ht="45" customHeight="1">
      <c r="A3813" s="150" t="s">
        <v>1376</v>
      </c>
      <c r="B3813" s="150" t="s">
        <v>2353</v>
      </c>
      <c r="C3813" s="150" t="s">
        <v>177</v>
      </c>
      <c r="D3813" s="150" t="s">
        <v>2354</v>
      </c>
      <c r="E3813" s="274" t="s">
        <v>1445</v>
      </c>
      <c r="F3813" s="274"/>
      <c r="G3813" s="150" t="s">
        <v>185</v>
      </c>
      <c r="H3813" s="151">
        <v>1</v>
      </c>
      <c r="I3813" s="152">
        <v>27.34</v>
      </c>
      <c r="J3813" s="152">
        <v>27.34</v>
      </c>
    </row>
    <row r="3814" spans="1:10" ht="45" customHeight="1">
      <c r="A3814" s="150" t="s">
        <v>1376</v>
      </c>
      <c r="B3814" s="150" t="s">
        <v>2339</v>
      </c>
      <c r="C3814" s="150" t="s">
        <v>177</v>
      </c>
      <c r="D3814" s="150" t="s">
        <v>2340</v>
      </c>
      <c r="E3814" s="274" t="s">
        <v>1445</v>
      </c>
      <c r="F3814" s="274"/>
      <c r="G3814" s="150" t="s">
        <v>185</v>
      </c>
      <c r="H3814" s="151">
        <v>1</v>
      </c>
      <c r="I3814" s="152">
        <v>6.6</v>
      </c>
      <c r="J3814" s="152">
        <v>6.6</v>
      </c>
    </row>
    <row r="3815" spans="1:10">
      <c r="A3815" s="156"/>
      <c r="B3815" s="156"/>
      <c r="C3815" s="156"/>
      <c r="D3815" s="156"/>
      <c r="E3815" s="156" t="s">
        <v>1399</v>
      </c>
      <c r="F3815" s="157">
        <v>12.9</v>
      </c>
      <c r="G3815" s="156" t="s">
        <v>1400</v>
      </c>
      <c r="H3815" s="157">
        <v>0</v>
      </c>
      <c r="I3815" s="156" t="s">
        <v>1401</v>
      </c>
      <c r="J3815" s="157">
        <v>12.9</v>
      </c>
    </row>
    <row r="3816" spans="1:10" ht="30" customHeight="1">
      <c r="A3816" s="156"/>
      <c r="B3816" s="156"/>
      <c r="C3816" s="156"/>
      <c r="D3816" s="156"/>
      <c r="E3816" s="156" t="s">
        <v>1402</v>
      </c>
      <c r="F3816" s="157">
        <v>8.94</v>
      </c>
      <c r="G3816" s="156"/>
      <c r="H3816" s="276" t="s">
        <v>1403</v>
      </c>
      <c r="I3816" s="276"/>
      <c r="J3816" s="157">
        <v>42.88</v>
      </c>
    </row>
    <row r="3817" spans="1:10" ht="15.75">
      <c r="A3817" s="144"/>
      <c r="B3817" s="144"/>
      <c r="C3817" s="144"/>
      <c r="D3817" s="144"/>
      <c r="E3817" s="144"/>
      <c r="F3817" s="144"/>
      <c r="G3817" s="144" t="s">
        <v>1404</v>
      </c>
      <c r="H3817" s="158">
        <v>1</v>
      </c>
      <c r="I3817" s="144" t="s">
        <v>1405</v>
      </c>
      <c r="J3817" s="159">
        <v>42.88</v>
      </c>
    </row>
    <row r="3818" spans="1:10" ht="15.75">
      <c r="A3818" s="147"/>
      <c r="B3818" s="147"/>
      <c r="C3818" s="147"/>
      <c r="D3818" s="147"/>
      <c r="E3818" s="147"/>
      <c r="F3818" s="147"/>
      <c r="G3818" s="147"/>
      <c r="H3818" s="147"/>
      <c r="I3818" s="147"/>
      <c r="J3818" s="147"/>
    </row>
    <row r="3819" spans="1:10" ht="15.75" customHeight="1">
      <c r="A3819" s="144" t="s">
        <v>1003</v>
      </c>
      <c r="B3819" s="144" t="s">
        <v>165</v>
      </c>
      <c r="C3819" s="144" t="s">
        <v>1367</v>
      </c>
      <c r="D3819" s="144" t="s">
        <v>1368</v>
      </c>
      <c r="E3819" s="271" t="s">
        <v>1369</v>
      </c>
      <c r="F3819" s="271"/>
      <c r="G3819" s="144" t="s">
        <v>1370</v>
      </c>
      <c r="H3819" s="144" t="s">
        <v>1371</v>
      </c>
      <c r="I3819" s="144" t="s">
        <v>1372</v>
      </c>
      <c r="J3819" s="144" t="s">
        <v>1373</v>
      </c>
    </row>
    <row r="3820" spans="1:10" ht="31.5" customHeight="1">
      <c r="A3820" s="147" t="s">
        <v>1374</v>
      </c>
      <c r="B3820" s="147" t="s">
        <v>1002</v>
      </c>
      <c r="C3820" s="147" t="s">
        <v>177</v>
      </c>
      <c r="D3820" s="147" t="s">
        <v>1004</v>
      </c>
      <c r="E3820" s="273" t="s">
        <v>1445</v>
      </c>
      <c r="F3820" s="273"/>
      <c r="G3820" s="147" t="s">
        <v>185</v>
      </c>
      <c r="H3820" s="148">
        <v>1</v>
      </c>
      <c r="I3820" s="149">
        <v>46.49</v>
      </c>
      <c r="J3820" s="149">
        <v>46.49</v>
      </c>
    </row>
    <row r="3821" spans="1:10" ht="45" customHeight="1">
      <c r="A3821" s="150" t="s">
        <v>1376</v>
      </c>
      <c r="B3821" s="150" t="s">
        <v>2339</v>
      </c>
      <c r="C3821" s="150" t="s">
        <v>177</v>
      </c>
      <c r="D3821" s="150" t="s">
        <v>2340</v>
      </c>
      <c r="E3821" s="274" t="s">
        <v>1445</v>
      </c>
      <c r="F3821" s="274"/>
      <c r="G3821" s="150" t="s">
        <v>185</v>
      </c>
      <c r="H3821" s="151">
        <v>1</v>
      </c>
      <c r="I3821" s="152">
        <v>6.6</v>
      </c>
      <c r="J3821" s="152">
        <v>6.6</v>
      </c>
    </row>
    <row r="3822" spans="1:10" ht="45" customHeight="1">
      <c r="A3822" s="150" t="s">
        <v>1376</v>
      </c>
      <c r="B3822" s="150" t="s">
        <v>2355</v>
      </c>
      <c r="C3822" s="150" t="s">
        <v>177</v>
      </c>
      <c r="D3822" s="150" t="s">
        <v>2356</v>
      </c>
      <c r="E3822" s="274" t="s">
        <v>1445</v>
      </c>
      <c r="F3822" s="274"/>
      <c r="G3822" s="150" t="s">
        <v>185</v>
      </c>
      <c r="H3822" s="151">
        <v>1</v>
      </c>
      <c r="I3822" s="152">
        <v>39.89</v>
      </c>
      <c r="J3822" s="152">
        <v>39.89</v>
      </c>
    </row>
    <row r="3823" spans="1:10">
      <c r="A3823" s="156"/>
      <c r="B3823" s="156"/>
      <c r="C3823" s="156"/>
      <c r="D3823" s="156"/>
      <c r="E3823" s="156" t="s">
        <v>1399</v>
      </c>
      <c r="F3823" s="157">
        <v>17.54</v>
      </c>
      <c r="G3823" s="156" t="s">
        <v>1400</v>
      </c>
      <c r="H3823" s="157">
        <v>0</v>
      </c>
      <c r="I3823" s="156" t="s">
        <v>1401</v>
      </c>
      <c r="J3823" s="157">
        <v>17.54</v>
      </c>
    </row>
    <row r="3824" spans="1:10" ht="30" customHeight="1">
      <c r="A3824" s="156"/>
      <c r="B3824" s="156"/>
      <c r="C3824" s="156"/>
      <c r="D3824" s="156"/>
      <c r="E3824" s="156" t="s">
        <v>1402</v>
      </c>
      <c r="F3824" s="157">
        <v>12.25</v>
      </c>
      <c r="G3824" s="156"/>
      <c r="H3824" s="276" t="s">
        <v>1403</v>
      </c>
      <c r="I3824" s="276"/>
      <c r="J3824" s="157">
        <v>58.74</v>
      </c>
    </row>
    <row r="3825" spans="1:10" ht="15.75">
      <c r="A3825" s="144"/>
      <c r="B3825" s="144"/>
      <c r="C3825" s="144"/>
      <c r="D3825" s="144"/>
      <c r="E3825" s="144"/>
      <c r="F3825" s="144"/>
      <c r="G3825" s="144" t="s">
        <v>1404</v>
      </c>
      <c r="H3825" s="158">
        <v>1</v>
      </c>
      <c r="I3825" s="144" t="s">
        <v>1405</v>
      </c>
      <c r="J3825" s="159">
        <v>58.74</v>
      </c>
    </row>
    <row r="3826" spans="1:10" ht="15.75">
      <c r="A3826" s="147"/>
      <c r="B3826" s="147"/>
      <c r="C3826" s="147"/>
      <c r="D3826" s="147"/>
      <c r="E3826" s="147"/>
      <c r="F3826" s="147"/>
      <c r="G3826" s="147"/>
      <c r="H3826" s="147"/>
      <c r="I3826" s="147"/>
      <c r="J3826" s="147"/>
    </row>
    <row r="3827" spans="1:10" ht="15.75" customHeight="1">
      <c r="A3827" s="144" t="s">
        <v>1006</v>
      </c>
      <c r="B3827" s="144" t="s">
        <v>165</v>
      </c>
      <c r="C3827" s="144" t="s">
        <v>1367</v>
      </c>
      <c r="D3827" s="144" t="s">
        <v>1368</v>
      </c>
      <c r="E3827" s="271" t="s">
        <v>1369</v>
      </c>
      <c r="F3827" s="271"/>
      <c r="G3827" s="144" t="s">
        <v>1370</v>
      </c>
      <c r="H3827" s="144" t="s">
        <v>1371</v>
      </c>
      <c r="I3827" s="144" t="s">
        <v>1372</v>
      </c>
      <c r="J3827" s="144" t="s">
        <v>1373</v>
      </c>
    </row>
    <row r="3828" spans="1:10" ht="31.5" customHeight="1">
      <c r="A3828" s="147" t="s">
        <v>1374</v>
      </c>
      <c r="B3828" s="147" t="s">
        <v>1005</v>
      </c>
      <c r="C3828" s="147" t="s">
        <v>470</v>
      </c>
      <c r="D3828" s="147" t="s">
        <v>1007</v>
      </c>
      <c r="E3828" s="273" t="s">
        <v>2294</v>
      </c>
      <c r="F3828" s="273"/>
      <c r="G3828" s="147" t="s">
        <v>563</v>
      </c>
      <c r="H3828" s="148">
        <v>1</v>
      </c>
      <c r="I3828" s="149">
        <v>4.67</v>
      </c>
      <c r="J3828" s="149">
        <v>4.67</v>
      </c>
    </row>
    <row r="3829" spans="1:10" ht="45" customHeight="1">
      <c r="A3829" s="150" t="s">
        <v>1376</v>
      </c>
      <c r="B3829" s="150" t="s">
        <v>1890</v>
      </c>
      <c r="C3829" s="150" t="s">
        <v>470</v>
      </c>
      <c r="D3829" s="150" t="s">
        <v>1891</v>
      </c>
      <c r="E3829" s="274" t="s">
        <v>1892</v>
      </c>
      <c r="F3829" s="274"/>
      <c r="G3829" s="150" t="s">
        <v>1893</v>
      </c>
      <c r="H3829" s="151">
        <v>0.08</v>
      </c>
      <c r="I3829" s="152">
        <v>3.69</v>
      </c>
      <c r="J3829" s="152">
        <v>0.28999999999999998</v>
      </c>
    </row>
    <row r="3830" spans="1:10" ht="15" customHeight="1">
      <c r="A3830" s="153" t="s">
        <v>1379</v>
      </c>
      <c r="B3830" s="153" t="s">
        <v>2357</v>
      </c>
      <c r="C3830" s="153" t="s">
        <v>470</v>
      </c>
      <c r="D3830" s="153" t="s">
        <v>2358</v>
      </c>
      <c r="E3830" s="275" t="s">
        <v>1482</v>
      </c>
      <c r="F3830" s="275"/>
      <c r="G3830" s="153" t="s">
        <v>563</v>
      </c>
      <c r="H3830" s="154">
        <v>1</v>
      </c>
      <c r="I3830" s="155">
        <v>3.5</v>
      </c>
      <c r="J3830" s="155">
        <v>3.5</v>
      </c>
    </row>
    <row r="3831" spans="1:10" ht="15" customHeight="1">
      <c r="A3831" s="153" t="s">
        <v>1379</v>
      </c>
      <c r="B3831" s="153" t="s">
        <v>1900</v>
      </c>
      <c r="C3831" s="153" t="s">
        <v>177</v>
      </c>
      <c r="D3831" s="153" t="s">
        <v>1901</v>
      </c>
      <c r="E3831" s="275" t="s">
        <v>1398</v>
      </c>
      <c r="F3831" s="275"/>
      <c r="G3831" s="153" t="s">
        <v>180</v>
      </c>
      <c r="H3831" s="154">
        <v>0.08</v>
      </c>
      <c r="I3831" s="155">
        <v>11.05</v>
      </c>
      <c r="J3831" s="155">
        <v>0.88</v>
      </c>
    </row>
    <row r="3832" spans="1:10">
      <c r="A3832" s="156"/>
      <c r="B3832" s="156"/>
      <c r="C3832" s="156"/>
      <c r="D3832" s="156"/>
      <c r="E3832" s="156" t="s">
        <v>1399</v>
      </c>
      <c r="F3832" s="157">
        <v>0.88</v>
      </c>
      <c r="G3832" s="156" t="s">
        <v>1400</v>
      </c>
      <c r="H3832" s="157">
        <v>0</v>
      </c>
      <c r="I3832" s="156" t="s">
        <v>1401</v>
      </c>
      <c r="J3832" s="157">
        <v>0.88</v>
      </c>
    </row>
    <row r="3833" spans="1:10" ht="30" customHeight="1">
      <c r="A3833" s="156"/>
      <c r="B3833" s="156"/>
      <c r="C3833" s="156"/>
      <c r="D3833" s="156"/>
      <c r="E3833" s="156" t="s">
        <v>1402</v>
      </c>
      <c r="F3833" s="157">
        <v>1.23</v>
      </c>
      <c r="G3833" s="156"/>
      <c r="H3833" s="276" t="s">
        <v>1403</v>
      </c>
      <c r="I3833" s="276"/>
      <c r="J3833" s="157">
        <v>5.9</v>
      </c>
    </row>
    <row r="3834" spans="1:10" ht="15.75">
      <c r="A3834" s="144"/>
      <c r="B3834" s="144"/>
      <c r="C3834" s="144"/>
      <c r="D3834" s="144"/>
      <c r="E3834" s="144"/>
      <c r="F3834" s="144"/>
      <c r="G3834" s="144" t="s">
        <v>1404</v>
      </c>
      <c r="H3834" s="158">
        <v>27</v>
      </c>
      <c r="I3834" s="144" t="s">
        <v>1405</v>
      </c>
      <c r="J3834" s="159">
        <v>159.30000000000001</v>
      </c>
    </row>
    <row r="3835" spans="1:10" ht="15.75">
      <c r="A3835" s="147"/>
      <c r="B3835" s="147"/>
      <c r="C3835" s="147"/>
      <c r="D3835" s="147"/>
      <c r="E3835" s="147"/>
      <c r="F3835" s="147"/>
      <c r="G3835" s="147"/>
      <c r="H3835" s="147"/>
      <c r="I3835" s="147"/>
      <c r="J3835" s="147"/>
    </row>
    <row r="3836" spans="1:10" ht="15.75" customHeight="1">
      <c r="A3836" s="144" t="s">
        <v>1009</v>
      </c>
      <c r="B3836" s="144" t="s">
        <v>165</v>
      </c>
      <c r="C3836" s="144" t="s">
        <v>1367</v>
      </c>
      <c r="D3836" s="144" t="s">
        <v>1368</v>
      </c>
      <c r="E3836" s="271" t="s">
        <v>1369</v>
      </c>
      <c r="F3836" s="271"/>
      <c r="G3836" s="144" t="s">
        <v>1370</v>
      </c>
      <c r="H3836" s="144" t="s">
        <v>1371</v>
      </c>
      <c r="I3836" s="144" t="s">
        <v>1372</v>
      </c>
      <c r="J3836" s="144" t="s">
        <v>1373</v>
      </c>
    </row>
    <row r="3837" spans="1:10" ht="31.5" customHeight="1">
      <c r="A3837" s="147" t="s">
        <v>1374</v>
      </c>
      <c r="B3837" s="147" t="s">
        <v>1008</v>
      </c>
      <c r="C3837" s="147" t="s">
        <v>470</v>
      </c>
      <c r="D3837" s="147" t="s">
        <v>1010</v>
      </c>
      <c r="E3837" s="273" t="s">
        <v>2294</v>
      </c>
      <c r="F3837" s="273"/>
      <c r="G3837" s="147" t="s">
        <v>563</v>
      </c>
      <c r="H3837" s="148">
        <v>1</v>
      </c>
      <c r="I3837" s="149">
        <v>3.47</v>
      </c>
      <c r="J3837" s="149">
        <v>3.47</v>
      </c>
    </row>
    <row r="3838" spans="1:10" ht="45" customHeight="1">
      <c r="A3838" s="150" t="s">
        <v>1376</v>
      </c>
      <c r="B3838" s="150" t="s">
        <v>1890</v>
      </c>
      <c r="C3838" s="150" t="s">
        <v>470</v>
      </c>
      <c r="D3838" s="150" t="s">
        <v>1891</v>
      </c>
      <c r="E3838" s="274" t="s">
        <v>1892</v>
      </c>
      <c r="F3838" s="274"/>
      <c r="G3838" s="150" t="s">
        <v>1893</v>
      </c>
      <c r="H3838" s="151">
        <v>0.08</v>
      </c>
      <c r="I3838" s="152">
        <v>3.69</v>
      </c>
      <c r="J3838" s="152">
        <v>0.28999999999999998</v>
      </c>
    </row>
    <row r="3839" spans="1:10" ht="15" customHeight="1">
      <c r="A3839" s="153" t="s">
        <v>1379</v>
      </c>
      <c r="B3839" s="153" t="s">
        <v>2359</v>
      </c>
      <c r="C3839" s="153" t="s">
        <v>470</v>
      </c>
      <c r="D3839" s="153" t="s">
        <v>1010</v>
      </c>
      <c r="E3839" s="275" t="s">
        <v>1482</v>
      </c>
      <c r="F3839" s="275"/>
      <c r="G3839" s="153" t="s">
        <v>563</v>
      </c>
      <c r="H3839" s="154">
        <v>1</v>
      </c>
      <c r="I3839" s="155">
        <v>2.2999999999999998</v>
      </c>
      <c r="J3839" s="155">
        <v>2.2999999999999998</v>
      </c>
    </row>
    <row r="3840" spans="1:10" ht="15" customHeight="1">
      <c r="A3840" s="153" t="s">
        <v>1379</v>
      </c>
      <c r="B3840" s="153" t="s">
        <v>1900</v>
      </c>
      <c r="C3840" s="153" t="s">
        <v>177</v>
      </c>
      <c r="D3840" s="153" t="s">
        <v>1901</v>
      </c>
      <c r="E3840" s="275" t="s">
        <v>1398</v>
      </c>
      <c r="F3840" s="275"/>
      <c r="G3840" s="153" t="s">
        <v>180</v>
      </c>
      <c r="H3840" s="154">
        <v>0.08</v>
      </c>
      <c r="I3840" s="155">
        <v>11.05</v>
      </c>
      <c r="J3840" s="155">
        <v>0.88</v>
      </c>
    </row>
    <row r="3841" spans="1:10">
      <c r="A3841" s="156"/>
      <c r="B3841" s="156"/>
      <c r="C3841" s="156"/>
      <c r="D3841" s="156"/>
      <c r="E3841" s="156" t="s">
        <v>1399</v>
      </c>
      <c r="F3841" s="157">
        <v>0.88</v>
      </c>
      <c r="G3841" s="156" t="s">
        <v>1400</v>
      </c>
      <c r="H3841" s="157">
        <v>0</v>
      </c>
      <c r="I3841" s="156" t="s">
        <v>1401</v>
      </c>
      <c r="J3841" s="157">
        <v>0.88</v>
      </c>
    </row>
    <row r="3842" spans="1:10" ht="30" customHeight="1">
      <c r="A3842" s="156"/>
      <c r="B3842" s="156"/>
      <c r="C3842" s="156"/>
      <c r="D3842" s="156"/>
      <c r="E3842" s="156" t="s">
        <v>1402</v>
      </c>
      <c r="F3842" s="157">
        <v>0.91</v>
      </c>
      <c r="G3842" s="156"/>
      <c r="H3842" s="276" t="s">
        <v>1403</v>
      </c>
      <c r="I3842" s="276"/>
      <c r="J3842" s="157">
        <v>4.38</v>
      </c>
    </row>
    <row r="3843" spans="1:10" ht="15.75">
      <c r="A3843" s="144"/>
      <c r="B3843" s="144"/>
      <c r="C3843" s="144"/>
      <c r="D3843" s="144"/>
      <c r="E3843" s="144"/>
      <c r="F3843" s="144"/>
      <c r="G3843" s="144" t="s">
        <v>1404</v>
      </c>
      <c r="H3843" s="158">
        <v>3</v>
      </c>
      <c r="I3843" s="144" t="s">
        <v>1405</v>
      </c>
      <c r="J3843" s="159">
        <v>13.14</v>
      </c>
    </row>
    <row r="3844" spans="1:10" ht="15.75">
      <c r="A3844" s="147"/>
      <c r="B3844" s="147"/>
      <c r="C3844" s="147"/>
      <c r="D3844" s="147"/>
      <c r="E3844" s="147"/>
      <c r="F3844" s="147"/>
      <c r="G3844" s="147"/>
      <c r="H3844" s="147"/>
      <c r="I3844" s="147"/>
      <c r="J3844" s="147"/>
    </row>
    <row r="3845" spans="1:10" ht="15.75" customHeight="1">
      <c r="A3845" s="144" t="s">
        <v>1011</v>
      </c>
      <c r="B3845" s="144" t="s">
        <v>165</v>
      </c>
      <c r="C3845" s="144" t="s">
        <v>1367</v>
      </c>
      <c r="D3845" s="144" t="s">
        <v>1368</v>
      </c>
      <c r="E3845" s="271" t="s">
        <v>1369</v>
      </c>
      <c r="F3845" s="271"/>
      <c r="G3845" s="144" t="s">
        <v>1370</v>
      </c>
      <c r="H3845" s="144" t="s">
        <v>1371</v>
      </c>
      <c r="I3845" s="144" t="s">
        <v>1372</v>
      </c>
      <c r="J3845" s="144" t="s">
        <v>1373</v>
      </c>
    </row>
    <row r="3846" spans="1:10" ht="31.5" customHeight="1">
      <c r="A3846" s="147" t="s">
        <v>1374</v>
      </c>
      <c r="B3846" s="147" t="s">
        <v>996</v>
      </c>
      <c r="C3846" s="147" t="s">
        <v>177</v>
      </c>
      <c r="D3846" s="147" t="s">
        <v>1012</v>
      </c>
      <c r="E3846" s="273" t="s">
        <v>1445</v>
      </c>
      <c r="F3846" s="273"/>
      <c r="G3846" s="147" t="s">
        <v>185</v>
      </c>
      <c r="H3846" s="148">
        <v>1</v>
      </c>
      <c r="I3846" s="149">
        <v>21.4</v>
      </c>
      <c r="J3846" s="149">
        <v>21.4</v>
      </c>
    </row>
    <row r="3847" spans="1:10" ht="45" customHeight="1">
      <c r="A3847" s="150" t="s">
        <v>1376</v>
      </c>
      <c r="B3847" s="150" t="s">
        <v>2339</v>
      </c>
      <c r="C3847" s="150" t="s">
        <v>177</v>
      </c>
      <c r="D3847" s="150" t="s">
        <v>2340</v>
      </c>
      <c r="E3847" s="274" t="s">
        <v>1445</v>
      </c>
      <c r="F3847" s="274"/>
      <c r="G3847" s="150" t="s">
        <v>185</v>
      </c>
      <c r="H3847" s="151">
        <v>1</v>
      </c>
      <c r="I3847" s="152">
        <v>6.6</v>
      </c>
      <c r="J3847" s="152">
        <v>6.6</v>
      </c>
    </row>
    <row r="3848" spans="1:10" ht="45" customHeight="1">
      <c r="A3848" s="150" t="s">
        <v>1376</v>
      </c>
      <c r="B3848" s="150" t="s">
        <v>2351</v>
      </c>
      <c r="C3848" s="150" t="s">
        <v>177</v>
      </c>
      <c r="D3848" s="150" t="s">
        <v>2352</v>
      </c>
      <c r="E3848" s="274" t="s">
        <v>1445</v>
      </c>
      <c r="F3848" s="274"/>
      <c r="G3848" s="150" t="s">
        <v>185</v>
      </c>
      <c r="H3848" s="151">
        <v>1</v>
      </c>
      <c r="I3848" s="152">
        <v>14.8</v>
      </c>
      <c r="J3848" s="152">
        <v>14.8</v>
      </c>
    </row>
    <row r="3849" spans="1:10">
      <c r="A3849" s="156"/>
      <c r="B3849" s="156"/>
      <c r="C3849" s="156"/>
      <c r="D3849" s="156"/>
      <c r="E3849" s="156" t="s">
        <v>1399</v>
      </c>
      <c r="F3849" s="157">
        <v>8.26</v>
      </c>
      <c r="G3849" s="156" t="s">
        <v>1400</v>
      </c>
      <c r="H3849" s="157">
        <v>0</v>
      </c>
      <c r="I3849" s="156" t="s">
        <v>1401</v>
      </c>
      <c r="J3849" s="157">
        <v>8.26</v>
      </c>
    </row>
    <row r="3850" spans="1:10" ht="30" customHeight="1">
      <c r="A3850" s="156"/>
      <c r="B3850" s="156"/>
      <c r="C3850" s="156"/>
      <c r="D3850" s="156"/>
      <c r="E3850" s="156" t="s">
        <v>1402</v>
      </c>
      <c r="F3850" s="157">
        <v>5.64</v>
      </c>
      <c r="G3850" s="156"/>
      <c r="H3850" s="276" t="s">
        <v>1403</v>
      </c>
      <c r="I3850" s="276"/>
      <c r="J3850" s="157">
        <v>27.04</v>
      </c>
    </row>
    <row r="3851" spans="1:10" ht="15.75">
      <c r="A3851" s="144"/>
      <c r="B3851" s="144"/>
      <c r="C3851" s="144"/>
      <c r="D3851" s="144"/>
      <c r="E3851" s="144"/>
      <c r="F3851" s="144"/>
      <c r="G3851" s="144" t="s">
        <v>1404</v>
      </c>
      <c r="H3851" s="158">
        <v>136</v>
      </c>
      <c r="I3851" s="144" t="s">
        <v>1405</v>
      </c>
      <c r="J3851" s="159">
        <v>3677.44</v>
      </c>
    </row>
    <row r="3852" spans="1:10" ht="15.75">
      <c r="A3852" s="147"/>
      <c r="B3852" s="147"/>
      <c r="C3852" s="147"/>
      <c r="D3852" s="147"/>
      <c r="E3852" s="147"/>
      <c r="F3852" s="147"/>
      <c r="G3852" s="147"/>
      <c r="H3852" s="147"/>
      <c r="I3852" s="147"/>
      <c r="J3852" s="147"/>
    </row>
    <row r="3853" spans="1:10" ht="15.75" customHeight="1">
      <c r="A3853" s="144" t="s">
        <v>1013</v>
      </c>
      <c r="B3853" s="144" t="s">
        <v>165</v>
      </c>
      <c r="C3853" s="144" t="s">
        <v>1367</v>
      </c>
      <c r="D3853" s="144" t="s">
        <v>1368</v>
      </c>
      <c r="E3853" s="271" t="s">
        <v>1369</v>
      </c>
      <c r="F3853" s="271"/>
      <c r="G3853" s="144" t="s">
        <v>1370</v>
      </c>
      <c r="H3853" s="144" t="s">
        <v>1371</v>
      </c>
      <c r="I3853" s="144" t="s">
        <v>1372</v>
      </c>
      <c r="J3853" s="144" t="s">
        <v>1373</v>
      </c>
    </row>
    <row r="3854" spans="1:10" ht="31.5" customHeight="1">
      <c r="A3854" s="147" t="s">
        <v>1374</v>
      </c>
      <c r="B3854" s="147" t="s">
        <v>999</v>
      </c>
      <c r="C3854" s="147" t="s">
        <v>177</v>
      </c>
      <c r="D3854" s="147" t="s">
        <v>1014</v>
      </c>
      <c r="E3854" s="273" t="s">
        <v>1445</v>
      </c>
      <c r="F3854" s="273"/>
      <c r="G3854" s="147" t="s">
        <v>185</v>
      </c>
      <c r="H3854" s="148">
        <v>1</v>
      </c>
      <c r="I3854" s="149">
        <v>33.94</v>
      </c>
      <c r="J3854" s="149">
        <v>33.94</v>
      </c>
    </row>
    <row r="3855" spans="1:10" ht="45" customHeight="1">
      <c r="A3855" s="150" t="s">
        <v>1376</v>
      </c>
      <c r="B3855" s="150" t="s">
        <v>2353</v>
      </c>
      <c r="C3855" s="150" t="s">
        <v>177</v>
      </c>
      <c r="D3855" s="150" t="s">
        <v>2354</v>
      </c>
      <c r="E3855" s="274" t="s">
        <v>1445</v>
      </c>
      <c r="F3855" s="274"/>
      <c r="G3855" s="150" t="s">
        <v>185</v>
      </c>
      <c r="H3855" s="151">
        <v>1</v>
      </c>
      <c r="I3855" s="152">
        <v>27.34</v>
      </c>
      <c r="J3855" s="152">
        <v>27.34</v>
      </c>
    </row>
    <row r="3856" spans="1:10" ht="45" customHeight="1">
      <c r="A3856" s="150" t="s">
        <v>1376</v>
      </c>
      <c r="B3856" s="150" t="s">
        <v>2339</v>
      </c>
      <c r="C3856" s="150" t="s">
        <v>177</v>
      </c>
      <c r="D3856" s="150" t="s">
        <v>2340</v>
      </c>
      <c r="E3856" s="274" t="s">
        <v>1445</v>
      </c>
      <c r="F3856" s="274"/>
      <c r="G3856" s="150" t="s">
        <v>185</v>
      </c>
      <c r="H3856" s="151">
        <v>1</v>
      </c>
      <c r="I3856" s="152">
        <v>6.6</v>
      </c>
      <c r="J3856" s="152">
        <v>6.6</v>
      </c>
    </row>
    <row r="3857" spans="1:10">
      <c r="A3857" s="156"/>
      <c r="B3857" s="156"/>
      <c r="C3857" s="156"/>
      <c r="D3857" s="156"/>
      <c r="E3857" s="156" t="s">
        <v>1399</v>
      </c>
      <c r="F3857" s="157">
        <v>12.9</v>
      </c>
      <c r="G3857" s="156" t="s">
        <v>1400</v>
      </c>
      <c r="H3857" s="157">
        <v>0</v>
      </c>
      <c r="I3857" s="156" t="s">
        <v>1401</v>
      </c>
      <c r="J3857" s="157">
        <v>12.9</v>
      </c>
    </row>
    <row r="3858" spans="1:10" ht="30" customHeight="1">
      <c r="A3858" s="156"/>
      <c r="B3858" s="156"/>
      <c r="C3858" s="156"/>
      <c r="D3858" s="156"/>
      <c r="E3858" s="156" t="s">
        <v>1402</v>
      </c>
      <c r="F3858" s="157">
        <v>8.94</v>
      </c>
      <c r="G3858" s="156"/>
      <c r="H3858" s="276" t="s">
        <v>1403</v>
      </c>
      <c r="I3858" s="276"/>
      <c r="J3858" s="157">
        <v>42.88</v>
      </c>
    </row>
    <row r="3859" spans="1:10" ht="15.75">
      <c r="A3859" s="144"/>
      <c r="B3859" s="144"/>
      <c r="C3859" s="144"/>
      <c r="D3859" s="144"/>
      <c r="E3859" s="144"/>
      <c r="F3859" s="144"/>
      <c r="G3859" s="144" t="s">
        <v>1404</v>
      </c>
      <c r="H3859" s="158">
        <v>34</v>
      </c>
      <c r="I3859" s="144" t="s">
        <v>1405</v>
      </c>
      <c r="J3859" s="159">
        <v>1457.92</v>
      </c>
    </row>
    <row r="3860" spans="1:10" ht="15.75">
      <c r="A3860" s="147"/>
      <c r="B3860" s="147"/>
      <c r="C3860" s="147"/>
      <c r="D3860" s="147"/>
      <c r="E3860" s="147"/>
      <c r="F3860" s="147"/>
      <c r="G3860" s="147"/>
      <c r="H3860" s="147"/>
      <c r="I3860" s="147"/>
      <c r="J3860" s="147"/>
    </row>
    <row r="3861" spans="1:10" ht="15.75" customHeight="1">
      <c r="A3861" s="144" t="s">
        <v>1016</v>
      </c>
      <c r="B3861" s="144" t="s">
        <v>165</v>
      </c>
      <c r="C3861" s="144" t="s">
        <v>1367</v>
      </c>
      <c r="D3861" s="144" t="s">
        <v>1368</v>
      </c>
      <c r="E3861" s="271" t="s">
        <v>1369</v>
      </c>
      <c r="F3861" s="271"/>
      <c r="G3861" s="144" t="s">
        <v>1370</v>
      </c>
      <c r="H3861" s="144" t="s">
        <v>1371</v>
      </c>
      <c r="I3861" s="144" t="s">
        <v>1372</v>
      </c>
      <c r="J3861" s="144" t="s">
        <v>1373</v>
      </c>
    </row>
    <row r="3862" spans="1:10" ht="31.5" customHeight="1">
      <c r="A3862" s="147" t="s">
        <v>1374</v>
      </c>
      <c r="B3862" s="147" t="s">
        <v>1015</v>
      </c>
      <c r="C3862" s="147" t="s">
        <v>177</v>
      </c>
      <c r="D3862" s="147" t="s">
        <v>1017</v>
      </c>
      <c r="E3862" s="273" t="s">
        <v>1445</v>
      </c>
      <c r="F3862" s="273"/>
      <c r="G3862" s="147" t="s">
        <v>185</v>
      </c>
      <c r="H3862" s="148">
        <v>1</v>
      </c>
      <c r="I3862" s="149">
        <v>32.56</v>
      </c>
      <c r="J3862" s="149">
        <v>32.56</v>
      </c>
    </row>
    <row r="3863" spans="1:10" ht="45" customHeight="1">
      <c r="A3863" s="150" t="s">
        <v>1376</v>
      </c>
      <c r="B3863" s="150" t="s">
        <v>2339</v>
      </c>
      <c r="C3863" s="150" t="s">
        <v>177</v>
      </c>
      <c r="D3863" s="150" t="s">
        <v>2340</v>
      </c>
      <c r="E3863" s="274" t="s">
        <v>1445</v>
      </c>
      <c r="F3863" s="274"/>
      <c r="G3863" s="150" t="s">
        <v>185</v>
      </c>
      <c r="H3863" s="151">
        <v>1</v>
      </c>
      <c r="I3863" s="152">
        <v>6.6</v>
      </c>
      <c r="J3863" s="152">
        <v>6.6</v>
      </c>
    </row>
    <row r="3864" spans="1:10" ht="45" customHeight="1">
      <c r="A3864" s="150" t="s">
        <v>1376</v>
      </c>
      <c r="B3864" s="150" t="s">
        <v>2360</v>
      </c>
      <c r="C3864" s="150" t="s">
        <v>177</v>
      </c>
      <c r="D3864" s="150" t="s">
        <v>2361</v>
      </c>
      <c r="E3864" s="274" t="s">
        <v>1445</v>
      </c>
      <c r="F3864" s="274"/>
      <c r="G3864" s="150" t="s">
        <v>185</v>
      </c>
      <c r="H3864" s="151">
        <v>1</v>
      </c>
      <c r="I3864" s="152">
        <v>25.96</v>
      </c>
      <c r="J3864" s="152">
        <v>25.96</v>
      </c>
    </row>
    <row r="3865" spans="1:10">
      <c r="A3865" s="156"/>
      <c r="B3865" s="156"/>
      <c r="C3865" s="156"/>
      <c r="D3865" s="156"/>
      <c r="E3865" s="156" t="s">
        <v>1399</v>
      </c>
      <c r="F3865" s="157">
        <v>15.88</v>
      </c>
      <c r="G3865" s="156" t="s">
        <v>1400</v>
      </c>
      <c r="H3865" s="157">
        <v>0</v>
      </c>
      <c r="I3865" s="156" t="s">
        <v>1401</v>
      </c>
      <c r="J3865" s="157">
        <v>15.88</v>
      </c>
    </row>
    <row r="3866" spans="1:10" ht="30" customHeight="1">
      <c r="A3866" s="156"/>
      <c r="B3866" s="156"/>
      <c r="C3866" s="156"/>
      <c r="D3866" s="156"/>
      <c r="E3866" s="156" t="s">
        <v>1402</v>
      </c>
      <c r="F3866" s="157">
        <v>8.58</v>
      </c>
      <c r="G3866" s="156"/>
      <c r="H3866" s="276" t="s">
        <v>1403</v>
      </c>
      <c r="I3866" s="276"/>
      <c r="J3866" s="157">
        <v>41.14</v>
      </c>
    </row>
    <row r="3867" spans="1:10" ht="15.75">
      <c r="A3867" s="144"/>
      <c r="B3867" s="144"/>
      <c r="C3867" s="144"/>
      <c r="D3867" s="144"/>
      <c r="E3867" s="144"/>
      <c r="F3867" s="144"/>
      <c r="G3867" s="144" t="s">
        <v>1404</v>
      </c>
      <c r="H3867" s="158">
        <v>28</v>
      </c>
      <c r="I3867" s="144" t="s">
        <v>1405</v>
      </c>
      <c r="J3867" s="159">
        <v>1151.92</v>
      </c>
    </row>
    <row r="3868" spans="1:10" ht="15.75">
      <c r="A3868" s="147"/>
      <c r="B3868" s="147"/>
      <c r="C3868" s="147"/>
      <c r="D3868" s="147"/>
      <c r="E3868" s="147"/>
      <c r="F3868" s="147"/>
      <c r="G3868" s="147"/>
      <c r="H3868" s="147"/>
      <c r="I3868" s="147"/>
      <c r="J3868" s="147"/>
    </row>
    <row r="3869" spans="1:10" ht="15.75" customHeight="1">
      <c r="A3869" s="144" t="s">
        <v>1019</v>
      </c>
      <c r="B3869" s="144" t="s">
        <v>165</v>
      </c>
      <c r="C3869" s="144" t="s">
        <v>1367</v>
      </c>
      <c r="D3869" s="144" t="s">
        <v>1368</v>
      </c>
      <c r="E3869" s="271" t="s">
        <v>1369</v>
      </c>
      <c r="F3869" s="271"/>
      <c r="G3869" s="144" t="s">
        <v>1370</v>
      </c>
      <c r="H3869" s="144" t="s">
        <v>1371</v>
      </c>
      <c r="I3869" s="144" t="s">
        <v>1372</v>
      </c>
      <c r="J3869" s="144" t="s">
        <v>1373</v>
      </c>
    </row>
    <row r="3870" spans="1:10" ht="31.5" customHeight="1">
      <c r="A3870" s="147" t="s">
        <v>1374</v>
      </c>
      <c r="B3870" s="147" t="s">
        <v>1018</v>
      </c>
      <c r="C3870" s="147" t="s">
        <v>470</v>
      </c>
      <c r="D3870" s="147" t="s">
        <v>1020</v>
      </c>
      <c r="E3870" s="273" t="s">
        <v>2294</v>
      </c>
      <c r="F3870" s="273"/>
      <c r="G3870" s="147" t="s">
        <v>563</v>
      </c>
      <c r="H3870" s="148">
        <v>1</v>
      </c>
      <c r="I3870" s="149">
        <v>3.38</v>
      </c>
      <c r="J3870" s="149">
        <v>3.38</v>
      </c>
    </row>
    <row r="3871" spans="1:10" ht="45" customHeight="1">
      <c r="A3871" s="150" t="s">
        <v>1376</v>
      </c>
      <c r="B3871" s="150" t="s">
        <v>1890</v>
      </c>
      <c r="C3871" s="150" t="s">
        <v>470</v>
      </c>
      <c r="D3871" s="150" t="s">
        <v>1891</v>
      </c>
      <c r="E3871" s="274" t="s">
        <v>1892</v>
      </c>
      <c r="F3871" s="274"/>
      <c r="G3871" s="150" t="s">
        <v>1893</v>
      </c>
      <c r="H3871" s="151">
        <v>0.08</v>
      </c>
      <c r="I3871" s="152">
        <v>3.69</v>
      </c>
      <c r="J3871" s="152">
        <v>0.28999999999999998</v>
      </c>
    </row>
    <row r="3872" spans="1:10" ht="30" customHeight="1">
      <c r="A3872" s="153" t="s">
        <v>1379</v>
      </c>
      <c r="B3872" s="153" t="s">
        <v>2362</v>
      </c>
      <c r="C3872" s="153" t="s">
        <v>177</v>
      </c>
      <c r="D3872" s="153" t="s">
        <v>2363</v>
      </c>
      <c r="E3872" s="275" t="s">
        <v>1482</v>
      </c>
      <c r="F3872" s="275"/>
      <c r="G3872" s="153" t="s">
        <v>185</v>
      </c>
      <c r="H3872" s="154">
        <v>1</v>
      </c>
      <c r="I3872" s="155">
        <v>2.21</v>
      </c>
      <c r="J3872" s="155">
        <v>2.21</v>
      </c>
    </row>
    <row r="3873" spans="1:10" ht="15" customHeight="1">
      <c r="A3873" s="153" t="s">
        <v>1379</v>
      </c>
      <c r="B3873" s="153" t="s">
        <v>1900</v>
      </c>
      <c r="C3873" s="153" t="s">
        <v>177</v>
      </c>
      <c r="D3873" s="153" t="s">
        <v>1901</v>
      </c>
      <c r="E3873" s="275" t="s">
        <v>1398</v>
      </c>
      <c r="F3873" s="275"/>
      <c r="G3873" s="153" t="s">
        <v>180</v>
      </c>
      <c r="H3873" s="154">
        <v>0.08</v>
      </c>
      <c r="I3873" s="155">
        <v>11.05</v>
      </c>
      <c r="J3873" s="155">
        <v>0.88</v>
      </c>
    </row>
    <row r="3874" spans="1:10">
      <c r="A3874" s="156"/>
      <c r="B3874" s="156"/>
      <c r="C3874" s="156"/>
      <c r="D3874" s="156"/>
      <c r="E3874" s="156" t="s">
        <v>1399</v>
      </c>
      <c r="F3874" s="157">
        <v>0.88</v>
      </c>
      <c r="G3874" s="156" t="s">
        <v>1400</v>
      </c>
      <c r="H3874" s="157">
        <v>0</v>
      </c>
      <c r="I3874" s="156" t="s">
        <v>1401</v>
      </c>
      <c r="J3874" s="157">
        <v>0.88</v>
      </c>
    </row>
    <row r="3875" spans="1:10" ht="30" customHeight="1">
      <c r="A3875" s="156"/>
      <c r="B3875" s="156"/>
      <c r="C3875" s="156"/>
      <c r="D3875" s="156"/>
      <c r="E3875" s="156" t="s">
        <v>1402</v>
      </c>
      <c r="F3875" s="157">
        <v>0.89</v>
      </c>
      <c r="G3875" s="156"/>
      <c r="H3875" s="276" t="s">
        <v>1403</v>
      </c>
      <c r="I3875" s="276"/>
      <c r="J3875" s="157">
        <v>4.2699999999999996</v>
      </c>
    </row>
    <row r="3876" spans="1:10" ht="15.75">
      <c r="A3876" s="144"/>
      <c r="B3876" s="144"/>
      <c r="C3876" s="144"/>
      <c r="D3876" s="144"/>
      <c r="E3876" s="144"/>
      <c r="F3876" s="144"/>
      <c r="G3876" s="144" t="s">
        <v>1404</v>
      </c>
      <c r="H3876" s="158">
        <v>4</v>
      </c>
      <c r="I3876" s="144" t="s">
        <v>1405</v>
      </c>
      <c r="J3876" s="159">
        <v>17.079999999999998</v>
      </c>
    </row>
    <row r="3877" spans="1:10" ht="15.75">
      <c r="A3877" s="147"/>
      <c r="B3877" s="147"/>
      <c r="C3877" s="147"/>
      <c r="D3877" s="147"/>
      <c r="E3877" s="147"/>
      <c r="F3877" s="147"/>
      <c r="G3877" s="147"/>
      <c r="H3877" s="147"/>
      <c r="I3877" s="147"/>
      <c r="J3877" s="147"/>
    </row>
    <row r="3878" spans="1:10" ht="15.75" customHeight="1">
      <c r="A3878" s="144" t="s">
        <v>1022</v>
      </c>
      <c r="B3878" s="144" t="s">
        <v>165</v>
      </c>
      <c r="C3878" s="144" t="s">
        <v>1367</v>
      </c>
      <c r="D3878" s="144" t="s">
        <v>1368</v>
      </c>
      <c r="E3878" s="271" t="s">
        <v>1369</v>
      </c>
      <c r="F3878" s="271"/>
      <c r="G3878" s="144" t="s">
        <v>1370</v>
      </c>
      <c r="H3878" s="144" t="s">
        <v>1371</v>
      </c>
      <c r="I3878" s="144" t="s">
        <v>1372</v>
      </c>
      <c r="J3878" s="144" t="s">
        <v>1373</v>
      </c>
    </row>
    <row r="3879" spans="1:10" ht="47.25" customHeight="1">
      <c r="A3879" s="147" t="s">
        <v>1374</v>
      </c>
      <c r="B3879" s="147" t="s">
        <v>1021</v>
      </c>
      <c r="C3879" s="147" t="s">
        <v>177</v>
      </c>
      <c r="D3879" s="147" t="s">
        <v>1023</v>
      </c>
      <c r="E3879" s="273" t="s">
        <v>1445</v>
      </c>
      <c r="F3879" s="273"/>
      <c r="G3879" s="147" t="s">
        <v>185</v>
      </c>
      <c r="H3879" s="148">
        <v>1</v>
      </c>
      <c r="I3879" s="149">
        <v>55.52</v>
      </c>
      <c r="J3879" s="149">
        <v>55.52</v>
      </c>
    </row>
    <row r="3880" spans="1:10" ht="45" customHeight="1">
      <c r="A3880" s="150" t="s">
        <v>1376</v>
      </c>
      <c r="B3880" s="150" t="s">
        <v>2339</v>
      </c>
      <c r="C3880" s="150" t="s">
        <v>177</v>
      </c>
      <c r="D3880" s="150" t="s">
        <v>2340</v>
      </c>
      <c r="E3880" s="274" t="s">
        <v>1445</v>
      </c>
      <c r="F3880" s="274"/>
      <c r="G3880" s="150" t="s">
        <v>185</v>
      </c>
      <c r="H3880" s="151">
        <v>1</v>
      </c>
      <c r="I3880" s="152">
        <v>6.6</v>
      </c>
      <c r="J3880" s="152">
        <v>6.6</v>
      </c>
    </row>
    <row r="3881" spans="1:10" ht="45" customHeight="1">
      <c r="A3881" s="150" t="s">
        <v>1376</v>
      </c>
      <c r="B3881" s="150" t="s">
        <v>2364</v>
      </c>
      <c r="C3881" s="150" t="s">
        <v>177</v>
      </c>
      <c r="D3881" s="150" t="s">
        <v>2365</v>
      </c>
      <c r="E3881" s="274" t="s">
        <v>1445</v>
      </c>
      <c r="F3881" s="274"/>
      <c r="G3881" s="150" t="s">
        <v>185</v>
      </c>
      <c r="H3881" s="151">
        <v>1</v>
      </c>
      <c r="I3881" s="152">
        <v>48.92</v>
      </c>
      <c r="J3881" s="152">
        <v>48.92</v>
      </c>
    </row>
    <row r="3882" spans="1:10">
      <c r="A3882" s="156"/>
      <c r="B3882" s="156"/>
      <c r="C3882" s="156"/>
      <c r="D3882" s="156"/>
      <c r="E3882" s="156" t="s">
        <v>1399</v>
      </c>
      <c r="F3882" s="157">
        <v>22.17</v>
      </c>
      <c r="G3882" s="156" t="s">
        <v>1400</v>
      </c>
      <c r="H3882" s="157">
        <v>0</v>
      </c>
      <c r="I3882" s="156" t="s">
        <v>1401</v>
      </c>
      <c r="J3882" s="157">
        <v>22.17</v>
      </c>
    </row>
    <row r="3883" spans="1:10" ht="30" customHeight="1">
      <c r="A3883" s="156"/>
      <c r="B3883" s="156"/>
      <c r="C3883" s="156"/>
      <c r="D3883" s="156"/>
      <c r="E3883" s="156" t="s">
        <v>1402</v>
      </c>
      <c r="F3883" s="157">
        <v>14.64</v>
      </c>
      <c r="G3883" s="156"/>
      <c r="H3883" s="276" t="s">
        <v>1403</v>
      </c>
      <c r="I3883" s="276"/>
      <c r="J3883" s="157">
        <v>70.16</v>
      </c>
    </row>
    <row r="3884" spans="1:10" ht="15.75">
      <c r="A3884" s="144"/>
      <c r="B3884" s="144"/>
      <c r="C3884" s="144"/>
      <c r="D3884" s="144"/>
      <c r="E3884" s="144"/>
      <c r="F3884" s="144"/>
      <c r="G3884" s="144" t="s">
        <v>1404</v>
      </c>
      <c r="H3884" s="158">
        <v>7</v>
      </c>
      <c r="I3884" s="144" t="s">
        <v>1405</v>
      </c>
      <c r="J3884" s="159">
        <v>491.12</v>
      </c>
    </row>
    <row r="3885" spans="1:10" ht="15.75">
      <c r="A3885" s="147"/>
      <c r="B3885" s="147"/>
      <c r="C3885" s="147"/>
      <c r="D3885" s="147"/>
      <c r="E3885" s="147"/>
      <c r="F3885" s="147"/>
      <c r="G3885" s="147"/>
      <c r="H3885" s="147"/>
      <c r="I3885" s="147"/>
      <c r="J3885" s="147"/>
    </row>
    <row r="3886" spans="1:10" ht="15.75" customHeight="1">
      <c r="A3886" s="144" t="s">
        <v>1025</v>
      </c>
      <c r="B3886" s="144" t="s">
        <v>165</v>
      </c>
      <c r="C3886" s="144" t="s">
        <v>1367</v>
      </c>
      <c r="D3886" s="144" t="s">
        <v>1368</v>
      </c>
      <c r="E3886" s="271" t="s">
        <v>1369</v>
      </c>
      <c r="F3886" s="271"/>
      <c r="G3886" s="144" t="s">
        <v>1370</v>
      </c>
      <c r="H3886" s="144" t="s">
        <v>1371</v>
      </c>
      <c r="I3886" s="144" t="s">
        <v>1372</v>
      </c>
      <c r="J3886" s="144" t="s">
        <v>1373</v>
      </c>
    </row>
    <row r="3887" spans="1:10" ht="47.25" customHeight="1">
      <c r="A3887" s="147" t="s">
        <v>1374</v>
      </c>
      <c r="B3887" s="147" t="s">
        <v>1024</v>
      </c>
      <c r="C3887" s="147" t="s">
        <v>182</v>
      </c>
      <c r="D3887" s="147" t="s">
        <v>1023</v>
      </c>
      <c r="E3887" s="273" t="s">
        <v>1445</v>
      </c>
      <c r="F3887" s="273"/>
      <c r="G3887" s="147" t="s">
        <v>185</v>
      </c>
      <c r="H3887" s="148">
        <v>1</v>
      </c>
      <c r="I3887" s="149">
        <v>59.6</v>
      </c>
      <c r="J3887" s="149">
        <v>59.6</v>
      </c>
    </row>
    <row r="3888" spans="1:10" ht="45" customHeight="1">
      <c r="A3888" s="150" t="s">
        <v>1376</v>
      </c>
      <c r="B3888" s="150" t="s">
        <v>2364</v>
      </c>
      <c r="C3888" s="150" t="s">
        <v>177</v>
      </c>
      <c r="D3888" s="150" t="s">
        <v>2365</v>
      </c>
      <c r="E3888" s="274" t="s">
        <v>1445</v>
      </c>
      <c r="F3888" s="274"/>
      <c r="G3888" s="150" t="s">
        <v>185</v>
      </c>
      <c r="H3888" s="151">
        <v>1</v>
      </c>
      <c r="I3888" s="152">
        <v>48.92</v>
      </c>
      <c r="J3888" s="152">
        <v>48.92</v>
      </c>
    </row>
    <row r="3889" spans="1:10" ht="45" customHeight="1">
      <c r="A3889" s="150" t="s">
        <v>1376</v>
      </c>
      <c r="B3889" s="150" t="s">
        <v>2366</v>
      </c>
      <c r="C3889" s="150" t="s">
        <v>177</v>
      </c>
      <c r="D3889" s="150" t="s">
        <v>2367</v>
      </c>
      <c r="E3889" s="274" t="s">
        <v>1445</v>
      </c>
      <c r="F3889" s="274"/>
      <c r="G3889" s="150" t="s">
        <v>185</v>
      </c>
      <c r="H3889" s="151">
        <v>1</v>
      </c>
      <c r="I3889" s="152">
        <v>10.68</v>
      </c>
      <c r="J3889" s="152">
        <v>10.68</v>
      </c>
    </row>
    <row r="3890" spans="1:10">
      <c r="A3890" s="156"/>
      <c r="B3890" s="156"/>
      <c r="C3890" s="156"/>
      <c r="D3890" s="156"/>
      <c r="E3890" s="156" t="s">
        <v>1399</v>
      </c>
      <c r="F3890" s="157">
        <v>22.52</v>
      </c>
      <c r="G3890" s="156" t="s">
        <v>1400</v>
      </c>
      <c r="H3890" s="157">
        <v>0</v>
      </c>
      <c r="I3890" s="156" t="s">
        <v>1401</v>
      </c>
      <c r="J3890" s="157">
        <v>22.52</v>
      </c>
    </row>
    <row r="3891" spans="1:10" ht="30" customHeight="1">
      <c r="A3891" s="156"/>
      <c r="B3891" s="156"/>
      <c r="C3891" s="156"/>
      <c r="D3891" s="156"/>
      <c r="E3891" s="156" t="s">
        <v>1402</v>
      </c>
      <c r="F3891" s="157">
        <v>15.71</v>
      </c>
      <c r="G3891" s="156"/>
      <c r="H3891" s="276" t="s">
        <v>1403</v>
      </c>
      <c r="I3891" s="276"/>
      <c r="J3891" s="157">
        <v>75.31</v>
      </c>
    </row>
    <row r="3892" spans="1:10" ht="15.75">
      <c r="A3892" s="144"/>
      <c r="B3892" s="144"/>
      <c r="C3892" s="144"/>
      <c r="D3892" s="144"/>
      <c r="E3892" s="144"/>
      <c r="F3892" s="144"/>
      <c r="G3892" s="144" t="s">
        <v>1404</v>
      </c>
      <c r="H3892" s="158">
        <v>1</v>
      </c>
      <c r="I3892" s="144" t="s">
        <v>1405</v>
      </c>
      <c r="J3892" s="159">
        <v>75.31</v>
      </c>
    </row>
    <row r="3893" spans="1:10" ht="15.75">
      <c r="A3893" s="147"/>
      <c r="B3893" s="147"/>
      <c r="C3893" s="147"/>
      <c r="D3893" s="147"/>
      <c r="E3893" s="147"/>
      <c r="F3893" s="147"/>
      <c r="G3893" s="147"/>
      <c r="H3893" s="147"/>
      <c r="I3893" s="147"/>
      <c r="J3893" s="147"/>
    </row>
    <row r="3894" spans="1:10" ht="15.75" customHeight="1">
      <c r="A3894" s="144" t="s">
        <v>1026</v>
      </c>
      <c r="B3894" s="144" t="s">
        <v>165</v>
      </c>
      <c r="C3894" s="144" t="s">
        <v>1367</v>
      </c>
      <c r="D3894" s="144" t="s">
        <v>1368</v>
      </c>
      <c r="E3894" s="271" t="s">
        <v>1369</v>
      </c>
      <c r="F3894" s="271"/>
      <c r="G3894" s="144" t="s">
        <v>1370</v>
      </c>
      <c r="H3894" s="144" t="s">
        <v>1371</v>
      </c>
      <c r="I3894" s="144" t="s">
        <v>1372</v>
      </c>
      <c r="J3894" s="144" t="s">
        <v>1373</v>
      </c>
    </row>
    <row r="3895" spans="1:10" ht="31.5" customHeight="1">
      <c r="A3895" s="147" t="s">
        <v>1374</v>
      </c>
      <c r="B3895" s="147" t="s">
        <v>1015</v>
      </c>
      <c r="C3895" s="147" t="s">
        <v>177</v>
      </c>
      <c r="D3895" s="147" t="s">
        <v>1017</v>
      </c>
      <c r="E3895" s="273" t="s">
        <v>1445</v>
      </c>
      <c r="F3895" s="273"/>
      <c r="G3895" s="147" t="s">
        <v>185</v>
      </c>
      <c r="H3895" s="148">
        <v>1</v>
      </c>
      <c r="I3895" s="149">
        <v>32.56</v>
      </c>
      <c r="J3895" s="149">
        <v>32.56</v>
      </c>
    </row>
    <row r="3896" spans="1:10" ht="45" customHeight="1">
      <c r="A3896" s="150" t="s">
        <v>1376</v>
      </c>
      <c r="B3896" s="150" t="s">
        <v>2339</v>
      </c>
      <c r="C3896" s="150" t="s">
        <v>177</v>
      </c>
      <c r="D3896" s="150" t="s">
        <v>2340</v>
      </c>
      <c r="E3896" s="274" t="s">
        <v>1445</v>
      </c>
      <c r="F3896" s="274"/>
      <c r="G3896" s="150" t="s">
        <v>185</v>
      </c>
      <c r="H3896" s="151">
        <v>1</v>
      </c>
      <c r="I3896" s="152">
        <v>6.6</v>
      </c>
      <c r="J3896" s="152">
        <v>6.6</v>
      </c>
    </row>
    <row r="3897" spans="1:10" ht="45" customHeight="1">
      <c r="A3897" s="150" t="s">
        <v>1376</v>
      </c>
      <c r="B3897" s="150" t="s">
        <v>2360</v>
      </c>
      <c r="C3897" s="150" t="s">
        <v>177</v>
      </c>
      <c r="D3897" s="150" t="s">
        <v>2361</v>
      </c>
      <c r="E3897" s="274" t="s">
        <v>1445</v>
      </c>
      <c r="F3897" s="274"/>
      <c r="G3897" s="150" t="s">
        <v>185</v>
      </c>
      <c r="H3897" s="151">
        <v>1</v>
      </c>
      <c r="I3897" s="152">
        <v>25.96</v>
      </c>
      <c r="J3897" s="152">
        <v>25.96</v>
      </c>
    </row>
    <row r="3898" spans="1:10">
      <c r="A3898" s="156"/>
      <c r="B3898" s="156"/>
      <c r="C3898" s="156"/>
      <c r="D3898" s="156"/>
      <c r="E3898" s="156" t="s">
        <v>1399</v>
      </c>
      <c r="F3898" s="157">
        <v>15.88</v>
      </c>
      <c r="G3898" s="156" t="s">
        <v>1400</v>
      </c>
      <c r="H3898" s="157">
        <v>0</v>
      </c>
      <c r="I3898" s="156" t="s">
        <v>1401</v>
      </c>
      <c r="J3898" s="157">
        <v>15.88</v>
      </c>
    </row>
    <row r="3899" spans="1:10" ht="30" customHeight="1">
      <c r="A3899" s="156"/>
      <c r="B3899" s="156"/>
      <c r="C3899" s="156"/>
      <c r="D3899" s="156"/>
      <c r="E3899" s="156" t="s">
        <v>1402</v>
      </c>
      <c r="F3899" s="157">
        <v>8.58</v>
      </c>
      <c r="G3899" s="156"/>
      <c r="H3899" s="276" t="s">
        <v>1403</v>
      </c>
      <c r="I3899" s="276"/>
      <c r="J3899" s="157">
        <v>41.14</v>
      </c>
    </row>
    <row r="3900" spans="1:10" ht="15.75">
      <c r="A3900" s="144"/>
      <c r="B3900" s="144"/>
      <c r="C3900" s="144"/>
      <c r="D3900" s="144"/>
      <c r="E3900" s="144"/>
      <c r="F3900" s="144"/>
      <c r="G3900" s="144" t="s">
        <v>1404</v>
      </c>
      <c r="H3900" s="158">
        <v>144</v>
      </c>
      <c r="I3900" s="144" t="s">
        <v>1405</v>
      </c>
      <c r="J3900" s="159">
        <v>5924.16</v>
      </c>
    </row>
    <row r="3901" spans="1:10" ht="15.75">
      <c r="A3901" s="147"/>
      <c r="B3901" s="147"/>
      <c r="C3901" s="147"/>
      <c r="D3901" s="147"/>
      <c r="E3901" s="147"/>
      <c r="F3901" s="147"/>
      <c r="G3901" s="147"/>
      <c r="H3901" s="147"/>
      <c r="I3901" s="147"/>
      <c r="J3901" s="147"/>
    </row>
    <row r="3902" spans="1:10" ht="15.75" customHeight="1">
      <c r="A3902" s="144" t="s">
        <v>1028</v>
      </c>
      <c r="B3902" s="144" t="s">
        <v>165</v>
      </c>
      <c r="C3902" s="144" t="s">
        <v>1367</v>
      </c>
      <c r="D3902" s="144" t="s">
        <v>1368</v>
      </c>
      <c r="E3902" s="271" t="s">
        <v>1369</v>
      </c>
      <c r="F3902" s="271"/>
      <c r="G3902" s="144" t="s">
        <v>1370</v>
      </c>
      <c r="H3902" s="144" t="s">
        <v>1371</v>
      </c>
      <c r="I3902" s="144" t="s">
        <v>1372</v>
      </c>
      <c r="J3902" s="144" t="s">
        <v>1373</v>
      </c>
    </row>
    <row r="3903" spans="1:10" ht="31.5" customHeight="1">
      <c r="A3903" s="147" t="s">
        <v>1374</v>
      </c>
      <c r="B3903" s="147" t="s">
        <v>1027</v>
      </c>
      <c r="C3903" s="147" t="s">
        <v>182</v>
      </c>
      <c r="D3903" s="147" t="s">
        <v>1029</v>
      </c>
      <c r="E3903" s="273" t="s">
        <v>1948</v>
      </c>
      <c r="F3903" s="273"/>
      <c r="G3903" s="147" t="s">
        <v>185</v>
      </c>
      <c r="H3903" s="148">
        <v>1</v>
      </c>
      <c r="I3903" s="149">
        <v>36.64</v>
      </c>
      <c r="J3903" s="149">
        <v>36.64</v>
      </c>
    </row>
    <row r="3904" spans="1:10" ht="45" customHeight="1">
      <c r="A3904" s="150" t="s">
        <v>1376</v>
      </c>
      <c r="B3904" s="150" t="s">
        <v>2360</v>
      </c>
      <c r="C3904" s="150" t="s">
        <v>177</v>
      </c>
      <c r="D3904" s="150" t="s">
        <v>2361</v>
      </c>
      <c r="E3904" s="274" t="s">
        <v>1445</v>
      </c>
      <c r="F3904" s="274"/>
      <c r="G3904" s="150" t="s">
        <v>185</v>
      </c>
      <c r="H3904" s="151">
        <v>1</v>
      </c>
      <c r="I3904" s="152">
        <v>25.96</v>
      </c>
      <c r="J3904" s="152">
        <v>25.96</v>
      </c>
    </row>
    <row r="3905" spans="1:10" ht="45" customHeight="1">
      <c r="A3905" s="150" t="s">
        <v>1376</v>
      </c>
      <c r="B3905" s="150" t="s">
        <v>2366</v>
      </c>
      <c r="C3905" s="150" t="s">
        <v>177</v>
      </c>
      <c r="D3905" s="150" t="s">
        <v>2367</v>
      </c>
      <c r="E3905" s="274" t="s">
        <v>1445</v>
      </c>
      <c r="F3905" s="274"/>
      <c r="G3905" s="150" t="s">
        <v>185</v>
      </c>
      <c r="H3905" s="151">
        <v>1</v>
      </c>
      <c r="I3905" s="152">
        <v>10.68</v>
      </c>
      <c r="J3905" s="152">
        <v>10.68</v>
      </c>
    </row>
    <row r="3906" spans="1:10">
      <c r="A3906" s="156"/>
      <c r="B3906" s="156"/>
      <c r="C3906" s="156"/>
      <c r="D3906" s="156"/>
      <c r="E3906" s="156" t="s">
        <v>1399</v>
      </c>
      <c r="F3906" s="157">
        <v>16.23</v>
      </c>
      <c r="G3906" s="156" t="s">
        <v>1400</v>
      </c>
      <c r="H3906" s="157">
        <v>0</v>
      </c>
      <c r="I3906" s="156" t="s">
        <v>1401</v>
      </c>
      <c r="J3906" s="157">
        <v>16.23</v>
      </c>
    </row>
    <row r="3907" spans="1:10" ht="30" customHeight="1">
      <c r="A3907" s="156"/>
      <c r="B3907" s="156"/>
      <c r="C3907" s="156"/>
      <c r="D3907" s="156"/>
      <c r="E3907" s="156" t="s">
        <v>1402</v>
      </c>
      <c r="F3907" s="157">
        <v>9.66</v>
      </c>
      <c r="G3907" s="156"/>
      <c r="H3907" s="276" t="s">
        <v>1403</v>
      </c>
      <c r="I3907" s="276"/>
      <c r="J3907" s="157">
        <v>46.3</v>
      </c>
    </row>
    <row r="3908" spans="1:10" ht="15.75">
      <c r="A3908" s="144"/>
      <c r="B3908" s="144"/>
      <c r="C3908" s="144"/>
      <c r="D3908" s="144"/>
      <c r="E3908" s="144"/>
      <c r="F3908" s="144"/>
      <c r="G3908" s="144" t="s">
        <v>1404</v>
      </c>
      <c r="H3908" s="158">
        <v>26</v>
      </c>
      <c r="I3908" s="144" t="s">
        <v>1405</v>
      </c>
      <c r="J3908" s="159">
        <v>1203.8</v>
      </c>
    </row>
    <row r="3909" spans="1:10" ht="15.75">
      <c r="A3909" s="147"/>
      <c r="B3909" s="147"/>
      <c r="C3909" s="147"/>
      <c r="D3909" s="147"/>
      <c r="E3909" s="147"/>
      <c r="F3909" s="147"/>
      <c r="G3909" s="147"/>
      <c r="H3909" s="147"/>
      <c r="I3909" s="147"/>
      <c r="J3909" s="147"/>
    </row>
    <row r="3910" spans="1:10" ht="15.75" customHeight="1">
      <c r="A3910" s="144" t="s">
        <v>1030</v>
      </c>
      <c r="B3910" s="144" t="s">
        <v>165</v>
      </c>
      <c r="C3910" s="144" t="s">
        <v>1367</v>
      </c>
      <c r="D3910" s="144" t="s">
        <v>1368</v>
      </c>
      <c r="E3910" s="271" t="s">
        <v>1369</v>
      </c>
      <c r="F3910" s="271"/>
      <c r="G3910" s="144" t="s">
        <v>1370</v>
      </c>
      <c r="H3910" s="144" t="s">
        <v>1371</v>
      </c>
      <c r="I3910" s="144" t="s">
        <v>1372</v>
      </c>
      <c r="J3910" s="144" t="s">
        <v>1373</v>
      </c>
    </row>
    <row r="3911" spans="1:10" ht="31.5" customHeight="1">
      <c r="A3911" s="147" t="s">
        <v>1374</v>
      </c>
      <c r="B3911" s="147" t="s">
        <v>1027</v>
      </c>
      <c r="C3911" s="147" t="s">
        <v>182</v>
      </c>
      <c r="D3911" s="147" t="s">
        <v>1029</v>
      </c>
      <c r="E3911" s="273" t="s">
        <v>1948</v>
      </c>
      <c r="F3911" s="273"/>
      <c r="G3911" s="147" t="s">
        <v>185</v>
      </c>
      <c r="H3911" s="148">
        <v>1</v>
      </c>
      <c r="I3911" s="149">
        <v>36.64</v>
      </c>
      <c r="J3911" s="149">
        <v>36.64</v>
      </c>
    </row>
    <row r="3912" spans="1:10" ht="45" customHeight="1">
      <c r="A3912" s="150" t="s">
        <v>1376</v>
      </c>
      <c r="B3912" s="150" t="s">
        <v>2360</v>
      </c>
      <c r="C3912" s="150" t="s">
        <v>177</v>
      </c>
      <c r="D3912" s="150" t="s">
        <v>2361</v>
      </c>
      <c r="E3912" s="274" t="s">
        <v>1445</v>
      </c>
      <c r="F3912" s="274"/>
      <c r="G3912" s="150" t="s">
        <v>185</v>
      </c>
      <c r="H3912" s="151">
        <v>1</v>
      </c>
      <c r="I3912" s="152">
        <v>25.96</v>
      </c>
      <c r="J3912" s="152">
        <v>25.96</v>
      </c>
    </row>
    <row r="3913" spans="1:10" ht="45" customHeight="1">
      <c r="A3913" s="150" t="s">
        <v>1376</v>
      </c>
      <c r="B3913" s="150" t="s">
        <v>2366</v>
      </c>
      <c r="C3913" s="150" t="s">
        <v>177</v>
      </c>
      <c r="D3913" s="150" t="s">
        <v>2367</v>
      </c>
      <c r="E3913" s="274" t="s">
        <v>1445</v>
      </c>
      <c r="F3913" s="274"/>
      <c r="G3913" s="150" t="s">
        <v>185</v>
      </c>
      <c r="H3913" s="151">
        <v>1</v>
      </c>
      <c r="I3913" s="152">
        <v>10.68</v>
      </c>
      <c r="J3913" s="152">
        <v>10.68</v>
      </c>
    </row>
    <row r="3914" spans="1:10">
      <c r="A3914" s="156"/>
      <c r="B3914" s="156"/>
      <c r="C3914" s="156"/>
      <c r="D3914" s="156"/>
      <c r="E3914" s="156" t="s">
        <v>1399</v>
      </c>
      <c r="F3914" s="157">
        <v>16.23</v>
      </c>
      <c r="G3914" s="156" t="s">
        <v>1400</v>
      </c>
      <c r="H3914" s="157">
        <v>0</v>
      </c>
      <c r="I3914" s="156" t="s">
        <v>1401</v>
      </c>
      <c r="J3914" s="157">
        <v>16.23</v>
      </c>
    </row>
    <row r="3915" spans="1:10" ht="30" customHeight="1">
      <c r="A3915" s="156"/>
      <c r="B3915" s="156"/>
      <c r="C3915" s="156"/>
      <c r="D3915" s="156"/>
      <c r="E3915" s="156" t="s">
        <v>1402</v>
      </c>
      <c r="F3915" s="157">
        <v>9.66</v>
      </c>
      <c r="G3915" s="156"/>
      <c r="H3915" s="276" t="s">
        <v>1403</v>
      </c>
      <c r="I3915" s="276"/>
      <c r="J3915" s="157">
        <v>46.3</v>
      </c>
    </row>
    <row r="3916" spans="1:10" ht="15.75">
      <c r="A3916" s="144"/>
      <c r="B3916" s="144"/>
      <c r="C3916" s="144"/>
      <c r="D3916" s="144"/>
      <c r="E3916" s="144"/>
      <c r="F3916" s="144"/>
      <c r="G3916" s="144" t="s">
        <v>1404</v>
      </c>
      <c r="H3916" s="158">
        <v>26</v>
      </c>
      <c r="I3916" s="144" t="s">
        <v>1405</v>
      </c>
      <c r="J3916" s="159">
        <v>1203.8</v>
      </c>
    </row>
    <row r="3917" spans="1:10" ht="15.75">
      <c r="A3917" s="147"/>
      <c r="B3917" s="147"/>
      <c r="C3917" s="147"/>
      <c r="D3917" s="147"/>
      <c r="E3917" s="147"/>
      <c r="F3917" s="147"/>
      <c r="G3917" s="147"/>
      <c r="H3917" s="147"/>
      <c r="I3917" s="147"/>
      <c r="J3917" s="147"/>
    </row>
    <row r="3918" spans="1:10" ht="15.75" customHeight="1">
      <c r="A3918" s="144" t="s">
        <v>1032</v>
      </c>
      <c r="B3918" s="144" t="s">
        <v>165</v>
      </c>
      <c r="C3918" s="144" t="s">
        <v>1367</v>
      </c>
      <c r="D3918" s="144" t="s">
        <v>1368</v>
      </c>
      <c r="E3918" s="271" t="s">
        <v>1369</v>
      </c>
      <c r="F3918" s="271"/>
      <c r="G3918" s="144" t="s">
        <v>1370</v>
      </c>
      <c r="H3918" s="144" t="s">
        <v>1371</v>
      </c>
      <c r="I3918" s="144" t="s">
        <v>1372</v>
      </c>
      <c r="J3918" s="144" t="s">
        <v>1373</v>
      </c>
    </row>
    <row r="3919" spans="1:10" ht="31.5">
      <c r="A3919" s="147" t="s">
        <v>1374</v>
      </c>
      <c r="B3919" s="147" t="s">
        <v>1031</v>
      </c>
      <c r="C3919" s="147" t="s">
        <v>639</v>
      </c>
      <c r="D3919" s="147" t="s">
        <v>1033</v>
      </c>
      <c r="E3919" s="273">
        <v>73</v>
      </c>
      <c r="F3919" s="273"/>
      <c r="G3919" s="147" t="s">
        <v>185</v>
      </c>
      <c r="H3919" s="148">
        <v>1</v>
      </c>
      <c r="I3919" s="149">
        <v>3957.25</v>
      </c>
      <c r="J3919" s="149">
        <v>3957.25</v>
      </c>
    </row>
    <row r="3920" spans="1:10" ht="45" customHeight="1">
      <c r="A3920" s="150" t="s">
        <v>1376</v>
      </c>
      <c r="B3920" s="150" t="s">
        <v>2270</v>
      </c>
      <c r="C3920" s="150" t="s">
        <v>177</v>
      </c>
      <c r="D3920" s="150" t="s">
        <v>2271</v>
      </c>
      <c r="E3920" s="274" t="s">
        <v>1375</v>
      </c>
      <c r="F3920" s="274"/>
      <c r="G3920" s="150" t="s">
        <v>180</v>
      </c>
      <c r="H3920" s="151">
        <v>2.2999999999999998</v>
      </c>
      <c r="I3920" s="152">
        <v>17.23</v>
      </c>
      <c r="J3920" s="152">
        <v>39.619999999999997</v>
      </c>
    </row>
    <row r="3921" spans="1:10" ht="45" customHeight="1">
      <c r="A3921" s="150" t="s">
        <v>1376</v>
      </c>
      <c r="B3921" s="150" t="s">
        <v>2272</v>
      </c>
      <c r="C3921" s="150" t="s">
        <v>177</v>
      </c>
      <c r="D3921" s="150" t="s">
        <v>2273</v>
      </c>
      <c r="E3921" s="274" t="s">
        <v>1375</v>
      </c>
      <c r="F3921" s="274"/>
      <c r="G3921" s="150" t="s">
        <v>180</v>
      </c>
      <c r="H3921" s="151">
        <v>2.2999999999999998</v>
      </c>
      <c r="I3921" s="152">
        <v>20.71</v>
      </c>
      <c r="J3921" s="152">
        <v>47.63</v>
      </c>
    </row>
    <row r="3922" spans="1:10" ht="15" customHeight="1">
      <c r="A3922" s="153" t="s">
        <v>1379</v>
      </c>
      <c r="B3922" s="153" t="s">
        <v>2368</v>
      </c>
      <c r="C3922" s="153" t="s">
        <v>639</v>
      </c>
      <c r="D3922" s="153" t="s">
        <v>2369</v>
      </c>
      <c r="E3922" s="275" t="s">
        <v>1482</v>
      </c>
      <c r="F3922" s="275"/>
      <c r="G3922" s="153" t="s">
        <v>185</v>
      </c>
      <c r="H3922" s="154">
        <v>1</v>
      </c>
      <c r="I3922" s="155">
        <v>3870</v>
      </c>
      <c r="J3922" s="155">
        <v>3870</v>
      </c>
    </row>
    <row r="3923" spans="1:10">
      <c r="A3923" s="156"/>
      <c r="B3923" s="156"/>
      <c r="C3923" s="156"/>
      <c r="D3923" s="156"/>
      <c r="E3923" s="156" t="s">
        <v>1399</v>
      </c>
      <c r="F3923" s="157">
        <v>64.62</v>
      </c>
      <c r="G3923" s="156" t="s">
        <v>1400</v>
      </c>
      <c r="H3923" s="157">
        <v>0</v>
      </c>
      <c r="I3923" s="156" t="s">
        <v>1401</v>
      </c>
      <c r="J3923" s="157">
        <v>64.62</v>
      </c>
    </row>
    <row r="3924" spans="1:10" ht="30" customHeight="1">
      <c r="A3924" s="156"/>
      <c r="B3924" s="156"/>
      <c r="C3924" s="156"/>
      <c r="D3924" s="156"/>
      <c r="E3924" s="156" t="s">
        <v>1402</v>
      </c>
      <c r="F3924" s="157">
        <v>1043.52</v>
      </c>
      <c r="G3924" s="156"/>
      <c r="H3924" s="276" t="s">
        <v>1403</v>
      </c>
      <c r="I3924" s="276"/>
      <c r="J3924" s="157">
        <v>5000.7700000000004</v>
      </c>
    </row>
    <row r="3925" spans="1:10" ht="15.75">
      <c r="A3925" s="144"/>
      <c r="B3925" s="144"/>
      <c r="C3925" s="144"/>
      <c r="D3925" s="144"/>
      <c r="E3925" s="144"/>
      <c r="F3925" s="144"/>
      <c r="G3925" s="144" t="s">
        <v>1404</v>
      </c>
      <c r="H3925" s="158">
        <v>4</v>
      </c>
      <c r="I3925" s="144" t="s">
        <v>1405</v>
      </c>
      <c r="J3925" s="159">
        <v>20003.080000000002</v>
      </c>
    </row>
    <row r="3926" spans="1:10" ht="15.75">
      <c r="A3926" s="147"/>
      <c r="B3926" s="147"/>
      <c r="C3926" s="147"/>
      <c r="D3926" s="147"/>
      <c r="E3926" s="147"/>
      <c r="F3926" s="147"/>
      <c r="G3926" s="147"/>
      <c r="H3926" s="147"/>
      <c r="I3926" s="147"/>
      <c r="J3926" s="147"/>
    </row>
    <row r="3927" spans="1:10" ht="15.75" customHeight="1">
      <c r="A3927" s="144" t="s">
        <v>1035</v>
      </c>
      <c r="B3927" s="144" t="s">
        <v>165</v>
      </c>
      <c r="C3927" s="144" t="s">
        <v>1367</v>
      </c>
      <c r="D3927" s="144" t="s">
        <v>1368</v>
      </c>
      <c r="E3927" s="271" t="s">
        <v>1369</v>
      </c>
      <c r="F3927" s="271"/>
      <c r="G3927" s="144" t="s">
        <v>1370</v>
      </c>
      <c r="H3927" s="144" t="s">
        <v>1371</v>
      </c>
      <c r="I3927" s="144" t="s">
        <v>1372</v>
      </c>
      <c r="J3927" s="144" t="s">
        <v>1373</v>
      </c>
    </row>
    <row r="3928" spans="1:10" ht="31.5">
      <c r="A3928" s="147" t="s">
        <v>1374</v>
      </c>
      <c r="B3928" s="147" t="s">
        <v>1034</v>
      </c>
      <c r="C3928" s="147" t="s">
        <v>639</v>
      </c>
      <c r="D3928" s="147" t="s">
        <v>1036</v>
      </c>
      <c r="E3928" s="273">
        <v>60</v>
      </c>
      <c r="F3928" s="273"/>
      <c r="G3928" s="147" t="s">
        <v>185</v>
      </c>
      <c r="H3928" s="148">
        <v>1</v>
      </c>
      <c r="I3928" s="149">
        <v>190.83</v>
      </c>
      <c r="J3928" s="149">
        <v>190.83</v>
      </c>
    </row>
    <row r="3929" spans="1:10" ht="45" customHeight="1">
      <c r="A3929" s="150" t="s">
        <v>1376</v>
      </c>
      <c r="B3929" s="150" t="s">
        <v>2270</v>
      </c>
      <c r="C3929" s="150" t="s">
        <v>177</v>
      </c>
      <c r="D3929" s="150" t="s">
        <v>2271</v>
      </c>
      <c r="E3929" s="274" t="s">
        <v>1375</v>
      </c>
      <c r="F3929" s="274"/>
      <c r="G3929" s="150" t="s">
        <v>180</v>
      </c>
      <c r="H3929" s="151">
        <v>1.7010000000000001</v>
      </c>
      <c r="I3929" s="152">
        <v>17.23</v>
      </c>
      <c r="J3929" s="152">
        <v>29.3</v>
      </c>
    </row>
    <row r="3930" spans="1:10" ht="45" customHeight="1">
      <c r="A3930" s="150" t="s">
        <v>1376</v>
      </c>
      <c r="B3930" s="150" t="s">
        <v>2272</v>
      </c>
      <c r="C3930" s="150" t="s">
        <v>177</v>
      </c>
      <c r="D3930" s="150" t="s">
        <v>2273</v>
      </c>
      <c r="E3930" s="274" t="s">
        <v>1375</v>
      </c>
      <c r="F3930" s="274"/>
      <c r="G3930" s="150" t="s">
        <v>180</v>
      </c>
      <c r="H3930" s="151">
        <v>1.2749999999999999</v>
      </c>
      <c r="I3930" s="152">
        <v>20.71</v>
      </c>
      <c r="J3930" s="152">
        <v>26.4</v>
      </c>
    </row>
    <row r="3931" spans="1:10" ht="15" customHeight="1">
      <c r="A3931" s="153" t="s">
        <v>1379</v>
      </c>
      <c r="B3931" s="153" t="s">
        <v>2370</v>
      </c>
      <c r="C3931" s="153" t="s">
        <v>639</v>
      </c>
      <c r="D3931" s="153" t="s">
        <v>1036</v>
      </c>
      <c r="E3931" s="275" t="s">
        <v>1482</v>
      </c>
      <c r="F3931" s="275"/>
      <c r="G3931" s="153" t="s">
        <v>185</v>
      </c>
      <c r="H3931" s="154">
        <v>1</v>
      </c>
      <c r="I3931" s="155">
        <v>135.13</v>
      </c>
      <c r="J3931" s="155">
        <v>135.13</v>
      </c>
    </row>
    <row r="3932" spans="1:10">
      <c r="A3932" s="156"/>
      <c r="B3932" s="156"/>
      <c r="C3932" s="156"/>
      <c r="D3932" s="156"/>
      <c r="E3932" s="156" t="s">
        <v>1399</v>
      </c>
      <c r="F3932" s="157">
        <v>41.06</v>
      </c>
      <c r="G3932" s="156" t="s">
        <v>1400</v>
      </c>
      <c r="H3932" s="157">
        <v>0</v>
      </c>
      <c r="I3932" s="156" t="s">
        <v>1401</v>
      </c>
      <c r="J3932" s="157">
        <v>41.06</v>
      </c>
    </row>
    <row r="3933" spans="1:10" ht="30" customHeight="1">
      <c r="A3933" s="156"/>
      <c r="B3933" s="156"/>
      <c r="C3933" s="156"/>
      <c r="D3933" s="156"/>
      <c r="E3933" s="156" t="s">
        <v>1402</v>
      </c>
      <c r="F3933" s="157">
        <v>50.32</v>
      </c>
      <c r="G3933" s="156"/>
      <c r="H3933" s="276" t="s">
        <v>1403</v>
      </c>
      <c r="I3933" s="276"/>
      <c r="J3933" s="157">
        <v>241.15</v>
      </c>
    </row>
    <row r="3934" spans="1:10" ht="15.75">
      <c r="A3934" s="144"/>
      <c r="B3934" s="144"/>
      <c r="C3934" s="144"/>
      <c r="D3934" s="144"/>
      <c r="E3934" s="144"/>
      <c r="F3934" s="144"/>
      <c r="G3934" s="144" t="s">
        <v>1404</v>
      </c>
      <c r="H3934" s="158">
        <v>36</v>
      </c>
      <c r="I3934" s="144" t="s">
        <v>1405</v>
      </c>
      <c r="J3934" s="159">
        <v>8681.4</v>
      </c>
    </row>
    <row r="3935" spans="1:10" ht="15.75">
      <c r="A3935" s="147"/>
      <c r="B3935" s="147"/>
      <c r="C3935" s="147"/>
      <c r="D3935" s="147"/>
      <c r="E3935" s="147"/>
      <c r="F3935" s="147"/>
      <c r="G3935" s="147"/>
      <c r="H3935" s="147"/>
      <c r="I3935" s="147"/>
      <c r="J3935" s="147"/>
    </row>
    <row r="3936" spans="1:10" ht="15.75">
      <c r="A3936" s="145" t="s">
        <v>122</v>
      </c>
      <c r="B3936" s="145"/>
      <c r="C3936" s="145"/>
      <c r="D3936" s="145" t="s">
        <v>123</v>
      </c>
      <c r="E3936" s="145"/>
      <c r="F3936" s="272"/>
      <c r="G3936" s="272"/>
      <c r="H3936" s="145"/>
      <c r="I3936" s="145"/>
      <c r="J3936" s="146">
        <v>15591.54</v>
      </c>
    </row>
    <row r="3937" spans="1:10" ht="15.75" customHeight="1">
      <c r="A3937" s="144" t="s">
        <v>1038</v>
      </c>
      <c r="B3937" s="144" t="s">
        <v>165</v>
      </c>
      <c r="C3937" s="144" t="s">
        <v>1367</v>
      </c>
      <c r="D3937" s="144" t="s">
        <v>1368</v>
      </c>
      <c r="E3937" s="271" t="s">
        <v>1369</v>
      </c>
      <c r="F3937" s="271"/>
      <c r="G3937" s="144" t="s">
        <v>1370</v>
      </c>
      <c r="H3937" s="144" t="s">
        <v>1371</v>
      </c>
      <c r="I3937" s="144" t="s">
        <v>1372</v>
      </c>
      <c r="J3937" s="144" t="s">
        <v>1373</v>
      </c>
    </row>
    <row r="3938" spans="1:10" ht="31.5" customHeight="1">
      <c r="A3938" s="147" t="s">
        <v>1374</v>
      </c>
      <c r="B3938" s="147" t="s">
        <v>1037</v>
      </c>
      <c r="C3938" s="147" t="s">
        <v>177</v>
      </c>
      <c r="D3938" s="147" t="s">
        <v>1039</v>
      </c>
      <c r="E3938" s="273" t="s">
        <v>1445</v>
      </c>
      <c r="F3938" s="273"/>
      <c r="G3938" s="147" t="s">
        <v>185</v>
      </c>
      <c r="H3938" s="148">
        <v>1</v>
      </c>
      <c r="I3938" s="149">
        <v>88.91</v>
      </c>
      <c r="J3938" s="149">
        <v>88.91</v>
      </c>
    </row>
    <row r="3939" spans="1:10" ht="45" customHeight="1">
      <c r="A3939" s="150" t="s">
        <v>1376</v>
      </c>
      <c r="B3939" s="150" t="s">
        <v>2270</v>
      </c>
      <c r="C3939" s="150" t="s">
        <v>177</v>
      </c>
      <c r="D3939" s="150" t="s">
        <v>2271</v>
      </c>
      <c r="E3939" s="274" t="s">
        <v>1375</v>
      </c>
      <c r="F3939" s="274"/>
      <c r="G3939" s="150" t="s">
        <v>180</v>
      </c>
      <c r="H3939" s="151">
        <v>0.40570000000000001</v>
      </c>
      <c r="I3939" s="152">
        <v>17.23</v>
      </c>
      <c r="J3939" s="152">
        <v>6.99</v>
      </c>
    </row>
    <row r="3940" spans="1:10" ht="45" customHeight="1">
      <c r="A3940" s="150" t="s">
        <v>1376</v>
      </c>
      <c r="B3940" s="150" t="s">
        <v>2272</v>
      </c>
      <c r="C3940" s="150" t="s">
        <v>177</v>
      </c>
      <c r="D3940" s="150" t="s">
        <v>2273</v>
      </c>
      <c r="E3940" s="274" t="s">
        <v>1375</v>
      </c>
      <c r="F3940" s="274"/>
      <c r="G3940" s="150" t="s">
        <v>180</v>
      </c>
      <c r="H3940" s="151">
        <v>0.40570000000000001</v>
      </c>
      <c r="I3940" s="152">
        <v>20.71</v>
      </c>
      <c r="J3940" s="152">
        <v>8.4</v>
      </c>
    </row>
    <row r="3941" spans="1:10" ht="15" customHeight="1">
      <c r="A3941" s="153" t="s">
        <v>1379</v>
      </c>
      <c r="B3941" s="153" t="s">
        <v>2371</v>
      </c>
      <c r="C3941" s="153" t="s">
        <v>177</v>
      </c>
      <c r="D3941" s="153" t="s">
        <v>2372</v>
      </c>
      <c r="E3941" s="275" t="s">
        <v>1482</v>
      </c>
      <c r="F3941" s="275"/>
      <c r="G3941" s="153" t="s">
        <v>185</v>
      </c>
      <c r="H3941" s="154">
        <v>1</v>
      </c>
      <c r="I3941" s="155">
        <v>69.14</v>
      </c>
      <c r="J3941" s="155">
        <v>69.14</v>
      </c>
    </row>
    <row r="3942" spans="1:10" ht="30" customHeight="1">
      <c r="A3942" s="153" t="s">
        <v>1379</v>
      </c>
      <c r="B3942" s="153" t="s">
        <v>2373</v>
      </c>
      <c r="C3942" s="153" t="s">
        <v>177</v>
      </c>
      <c r="D3942" s="153" t="s">
        <v>2374</v>
      </c>
      <c r="E3942" s="275" t="s">
        <v>1482</v>
      </c>
      <c r="F3942" s="275"/>
      <c r="G3942" s="153" t="s">
        <v>185</v>
      </c>
      <c r="H3942" s="154">
        <v>3</v>
      </c>
      <c r="I3942" s="155">
        <v>1.46</v>
      </c>
      <c r="J3942" s="155">
        <v>4.38</v>
      </c>
    </row>
    <row r="3943" spans="1:10">
      <c r="A3943" s="156"/>
      <c r="B3943" s="156"/>
      <c r="C3943" s="156"/>
      <c r="D3943" s="156"/>
      <c r="E3943" s="156" t="s">
        <v>1399</v>
      </c>
      <c r="F3943" s="157">
        <v>11.39</v>
      </c>
      <c r="G3943" s="156" t="s">
        <v>1400</v>
      </c>
      <c r="H3943" s="157">
        <v>0</v>
      </c>
      <c r="I3943" s="156" t="s">
        <v>1401</v>
      </c>
      <c r="J3943" s="157">
        <v>11.39</v>
      </c>
    </row>
    <row r="3944" spans="1:10" ht="30" customHeight="1">
      <c r="A3944" s="156"/>
      <c r="B3944" s="156"/>
      <c r="C3944" s="156"/>
      <c r="D3944" s="156"/>
      <c r="E3944" s="156" t="s">
        <v>1402</v>
      </c>
      <c r="F3944" s="157">
        <v>23.44</v>
      </c>
      <c r="G3944" s="156"/>
      <c r="H3944" s="276" t="s">
        <v>1403</v>
      </c>
      <c r="I3944" s="276"/>
      <c r="J3944" s="157">
        <v>112.35</v>
      </c>
    </row>
    <row r="3945" spans="1:10" ht="15.75">
      <c r="A3945" s="144"/>
      <c r="B3945" s="144"/>
      <c r="C3945" s="144"/>
      <c r="D3945" s="144"/>
      <c r="E3945" s="144"/>
      <c r="F3945" s="144"/>
      <c r="G3945" s="144" t="s">
        <v>1404</v>
      </c>
      <c r="H3945" s="158">
        <v>1</v>
      </c>
      <c r="I3945" s="144" t="s">
        <v>1405</v>
      </c>
      <c r="J3945" s="159">
        <v>112.35</v>
      </c>
    </row>
    <row r="3946" spans="1:10" ht="15.75">
      <c r="A3946" s="147"/>
      <c r="B3946" s="147"/>
      <c r="C3946" s="147"/>
      <c r="D3946" s="147"/>
      <c r="E3946" s="147"/>
      <c r="F3946" s="147"/>
      <c r="G3946" s="147"/>
      <c r="H3946" s="147"/>
      <c r="I3946" s="147"/>
      <c r="J3946" s="147"/>
    </row>
    <row r="3947" spans="1:10" ht="15.75" customHeight="1">
      <c r="A3947" s="144" t="s">
        <v>1041</v>
      </c>
      <c r="B3947" s="144" t="s">
        <v>165</v>
      </c>
      <c r="C3947" s="144" t="s">
        <v>1367</v>
      </c>
      <c r="D3947" s="144" t="s">
        <v>1368</v>
      </c>
      <c r="E3947" s="271" t="s">
        <v>1369</v>
      </c>
      <c r="F3947" s="271"/>
      <c r="G3947" s="144" t="s">
        <v>1370</v>
      </c>
      <c r="H3947" s="144" t="s">
        <v>1371</v>
      </c>
      <c r="I3947" s="144" t="s">
        <v>1372</v>
      </c>
      <c r="J3947" s="144" t="s">
        <v>1373</v>
      </c>
    </row>
    <row r="3948" spans="1:10" ht="31.5" customHeight="1">
      <c r="A3948" s="147" t="s">
        <v>1374</v>
      </c>
      <c r="B3948" s="147" t="s">
        <v>1040</v>
      </c>
      <c r="C3948" s="147" t="s">
        <v>177</v>
      </c>
      <c r="D3948" s="147" t="s">
        <v>1042</v>
      </c>
      <c r="E3948" s="273" t="s">
        <v>1445</v>
      </c>
      <c r="F3948" s="273"/>
      <c r="G3948" s="147" t="s">
        <v>185</v>
      </c>
      <c r="H3948" s="148">
        <v>1</v>
      </c>
      <c r="I3948" s="149">
        <v>95.86</v>
      </c>
      <c r="J3948" s="149">
        <v>95.86</v>
      </c>
    </row>
    <row r="3949" spans="1:10" ht="45" customHeight="1">
      <c r="A3949" s="150" t="s">
        <v>1376</v>
      </c>
      <c r="B3949" s="150" t="s">
        <v>2270</v>
      </c>
      <c r="C3949" s="150" t="s">
        <v>177</v>
      </c>
      <c r="D3949" s="150" t="s">
        <v>2271</v>
      </c>
      <c r="E3949" s="274" t="s">
        <v>1375</v>
      </c>
      <c r="F3949" s="274"/>
      <c r="G3949" s="150" t="s">
        <v>180</v>
      </c>
      <c r="H3949" s="151">
        <v>0.56769999999999998</v>
      </c>
      <c r="I3949" s="152">
        <v>17.23</v>
      </c>
      <c r="J3949" s="152">
        <v>9.7799999999999994</v>
      </c>
    </row>
    <row r="3950" spans="1:10" ht="45" customHeight="1">
      <c r="A3950" s="150" t="s">
        <v>1376</v>
      </c>
      <c r="B3950" s="150" t="s">
        <v>2272</v>
      </c>
      <c r="C3950" s="150" t="s">
        <v>177</v>
      </c>
      <c r="D3950" s="150" t="s">
        <v>2273</v>
      </c>
      <c r="E3950" s="274" t="s">
        <v>1375</v>
      </c>
      <c r="F3950" s="274"/>
      <c r="G3950" s="150" t="s">
        <v>180</v>
      </c>
      <c r="H3950" s="151">
        <v>0.56769999999999998</v>
      </c>
      <c r="I3950" s="152">
        <v>20.71</v>
      </c>
      <c r="J3950" s="152">
        <v>11.75</v>
      </c>
    </row>
    <row r="3951" spans="1:10" ht="15" customHeight="1">
      <c r="A3951" s="153" t="s">
        <v>1379</v>
      </c>
      <c r="B3951" s="153" t="s">
        <v>2371</v>
      </c>
      <c r="C3951" s="153" t="s">
        <v>177</v>
      </c>
      <c r="D3951" s="153" t="s">
        <v>2372</v>
      </c>
      <c r="E3951" s="275" t="s">
        <v>1482</v>
      </c>
      <c r="F3951" s="275"/>
      <c r="G3951" s="153" t="s">
        <v>185</v>
      </c>
      <c r="H3951" s="154">
        <v>1</v>
      </c>
      <c r="I3951" s="155">
        <v>69.14</v>
      </c>
      <c r="J3951" s="155">
        <v>69.14</v>
      </c>
    </row>
    <row r="3952" spans="1:10" ht="30" customHeight="1">
      <c r="A3952" s="153" t="s">
        <v>1379</v>
      </c>
      <c r="B3952" s="153" t="s">
        <v>2375</v>
      </c>
      <c r="C3952" s="153" t="s">
        <v>177</v>
      </c>
      <c r="D3952" s="153" t="s">
        <v>2376</v>
      </c>
      <c r="E3952" s="275" t="s">
        <v>1482</v>
      </c>
      <c r="F3952" s="275"/>
      <c r="G3952" s="153" t="s">
        <v>185</v>
      </c>
      <c r="H3952" s="154">
        <v>3</v>
      </c>
      <c r="I3952" s="155">
        <v>1.73</v>
      </c>
      <c r="J3952" s="155">
        <v>5.19</v>
      </c>
    </row>
    <row r="3953" spans="1:10">
      <c r="A3953" s="156"/>
      <c r="B3953" s="156"/>
      <c r="C3953" s="156"/>
      <c r="D3953" s="156"/>
      <c r="E3953" s="156" t="s">
        <v>1399</v>
      </c>
      <c r="F3953" s="157">
        <v>15.94</v>
      </c>
      <c r="G3953" s="156" t="s">
        <v>1400</v>
      </c>
      <c r="H3953" s="157">
        <v>0</v>
      </c>
      <c r="I3953" s="156" t="s">
        <v>1401</v>
      </c>
      <c r="J3953" s="157">
        <v>15.94</v>
      </c>
    </row>
    <row r="3954" spans="1:10" ht="30" customHeight="1">
      <c r="A3954" s="156"/>
      <c r="B3954" s="156"/>
      <c r="C3954" s="156"/>
      <c r="D3954" s="156"/>
      <c r="E3954" s="156" t="s">
        <v>1402</v>
      </c>
      <c r="F3954" s="157">
        <v>25.27</v>
      </c>
      <c r="G3954" s="156"/>
      <c r="H3954" s="276" t="s">
        <v>1403</v>
      </c>
      <c r="I3954" s="276"/>
      <c r="J3954" s="157">
        <v>121.13</v>
      </c>
    </row>
    <row r="3955" spans="1:10" ht="15.75">
      <c r="A3955" s="144"/>
      <c r="B3955" s="144"/>
      <c r="C3955" s="144"/>
      <c r="D3955" s="144"/>
      <c r="E3955" s="144"/>
      <c r="F3955" s="144"/>
      <c r="G3955" s="144" t="s">
        <v>1404</v>
      </c>
      <c r="H3955" s="158">
        <v>1</v>
      </c>
      <c r="I3955" s="144" t="s">
        <v>1405</v>
      </c>
      <c r="J3955" s="159">
        <v>121.13</v>
      </c>
    </row>
    <row r="3956" spans="1:10" ht="15.75">
      <c r="A3956" s="147"/>
      <c r="B3956" s="147"/>
      <c r="C3956" s="147"/>
      <c r="D3956" s="147"/>
      <c r="E3956" s="147"/>
      <c r="F3956" s="147"/>
      <c r="G3956" s="147"/>
      <c r="H3956" s="147"/>
      <c r="I3956" s="147"/>
      <c r="J3956" s="147"/>
    </row>
    <row r="3957" spans="1:10" ht="15.75" customHeight="1">
      <c r="A3957" s="144" t="s">
        <v>1044</v>
      </c>
      <c r="B3957" s="144" t="s">
        <v>165</v>
      </c>
      <c r="C3957" s="144" t="s">
        <v>1367</v>
      </c>
      <c r="D3957" s="144" t="s">
        <v>1368</v>
      </c>
      <c r="E3957" s="271" t="s">
        <v>1369</v>
      </c>
      <c r="F3957" s="271"/>
      <c r="G3957" s="144" t="s">
        <v>1370</v>
      </c>
      <c r="H3957" s="144" t="s">
        <v>1371</v>
      </c>
      <c r="I3957" s="144" t="s">
        <v>1372</v>
      </c>
      <c r="J3957" s="144" t="s">
        <v>1373</v>
      </c>
    </row>
    <row r="3958" spans="1:10" ht="31.5" customHeight="1">
      <c r="A3958" s="147" t="s">
        <v>1374</v>
      </c>
      <c r="B3958" s="147" t="s">
        <v>1043</v>
      </c>
      <c r="C3958" s="147" t="s">
        <v>177</v>
      </c>
      <c r="D3958" s="147" t="s">
        <v>1045</v>
      </c>
      <c r="E3958" s="273" t="s">
        <v>1445</v>
      </c>
      <c r="F3958" s="273"/>
      <c r="G3958" s="147" t="s">
        <v>185</v>
      </c>
      <c r="H3958" s="148">
        <v>1</v>
      </c>
      <c r="I3958" s="149">
        <v>157.46</v>
      </c>
      <c r="J3958" s="149">
        <v>157.46</v>
      </c>
    </row>
    <row r="3959" spans="1:10" ht="45" customHeight="1">
      <c r="A3959" s="150" t="s">
        <v>1376</v>
      </c>
      <c r="B3959" s="150" t="s">
        <v>2270</v>
      </c>
      <c r="C3959" s="150" t="s">
        <v>177</v>
      </c>
      <c r="D3959" s="150" t="s">
        <v>2271</v>
      </c>
      <c r="E3959" s="274" t="s">
        <v>1375</v>
      </c>
      <c r="F3959" s="274"/>
      <c r="G3959" s="150" t="s">
        <v>180</v>
      </c>
      <c r="H3959" s="151">
        <v>0.78300000000000003</v>
      </c>
      <c r="I3959" s="152">
        <v>17.23</v>
      </c>
      <c r="J3959" s="152">
        <v>13.49</v>
      </c>
    </row>
    <row r="3960" spans="1:10" ht="45" customHeight="1">
      <c r="A3960" s="150" t="s">
        <v>1376</v>
      </c>
      <c r="B3960" s="150" t="s">
        <v>2272</v>
      </c>
      <c r="C3960" s="150" t="s">
        <v>177</v>
      </c>
      <c r="D3960" s="150" t="s">
        <v>2273</v>
      </c>
      <c r="E3960" s="274" t="s">
        <v>1375</v>
      </c>
      <c r="F3960" s="274"/>
      <c r="G3960" s="150" t="s">
        <v>180</v>
      </c>
      <c r="H3960" s="151">
        <v>0.78300000000000003</v>
      </c>
      <c r="I3960" s="152">
        <v>20.71</v>
      </c>
      <c r="J3960" s="152">
        <v>16.21</v>
      </c>
    </row>
    <row r="3961" spans="1:10" ht="15" customHeight="1">
      <c r="A3961" s="153" t="s">
        <v>1379</v>
      </c>
      <c r="B3961" s="153" t="s">
        <v>2377</v>
      </c>
      <c r="C3961" s="153" t="s">
        <v>177</v>
      </c>
      <c r="D3961" s="153" t="s">
        <v>2378</v>
      </c>
      <c r="E3961" s="275" t="s">
        <v>1482</v>
      </c>
      <c r="F3961" s="275"/>
      <c r="G3961" s="153" t="s">
        <v>185</v>
      </c>
      <c r="H3961" s="154">
        <v>1</v>
      </c>
      <c r="I3961" s="155">
        <v>120.59</v>
      </c>
      <c r="J3961" s="155">
        <v>120.59</v>
      </c>
    </row>
    <row r="3962" spans="1:10" ht="30" customHeight="1">
      <c r="A3962" s="153" t="s">
        <v>1379</v>
      </c>
      <c r="B3962" s="153" t="s">
        <v>2379</v>
      </c>
      <c r="C3962" s="153" t="s">
        <v>177</v>
      </c>
      <c r="D3962" s="153" t="s">
        <v>2380</v>
      </c>
      <c r="E3962" s="275" t="s">
        <v>1482</v>
      </c>
      <c r="F3962" s="275"/>
      <c r="G3962" s="153" t="s">
        <v>185</v>
      </c>
      <c r="H3962" s="154">
        <v>3</v>
      </c>
      <c r="I3962" s="155">
        <v>2.39</v>
      </c>
      <c r="J3962" s="155">
        <v>7.17</v>
      </c>
    </row>
    <row r="3963" spans="1:10">
      <c r="A3963" s="156"/>
      <c r="B3963" s="156"/>
      <c r="C3963" s="156"/>
      <c r="D3963" s="156"/>
      <c r="E3963" s="156" t="s">
        <v>1399</v>
      </c>
      <c r="F3963" s="157">
        <v>21.99</v>
      </c>
      <c r="G3963" s="156" t="s">
        <v>1400</v>
      </c>
      <c r="H3963" s="157">
        <v>0</v>
      </c>
      <c r="I3963" s="156" t="s">
        <v>1401</v>
      </c>
      <c r="J3963" s="157">
        <v>21.99</v>
      </c>
    </row>
    <row r="3964" spans="1:10" ht="30" customHeight="1">
      <c r="A3964" s="156"/>
      <c r="B3964" s="156"/>
      <c r="C3964" s="156"/>
      <c r="D3964" s="156"/>
      <c r="E3964" s="156" t="s">
        <v>1402</v>
      </c>
      <c r="F3964" s="157">
        <v>41.52</v>
      </c>
      <c r="G3964" s="156"/>
      <c r="H3964" s="276" t="s">
        <v>1403</v>
      </c>
      <c r="I3964" s="276"/>
      <c r="J3964" s="157">
        <v>198.98</v>
      </c>
    </row>
    <row r="3965" spans="1:10" ht="15.75">
      <c r="A3965" s="144"/>
      <c r="B3965" s="144"/>
      <c r="C3965" s="144"/>
      <c r="D3965" s="144"/>
      <c r="E3965" s="144"/>
      <c r="F3965" s="144"/>
      <c r="G3965" s="144" t="s">
        <v>1404</v>
      </c>
      <c r="H3965" s="158">
        <v>2</v>
      </c>
      <c r="I3965" s="144" t="s">
        <v>1405</v>
      </c>
      <c r="J3965" s="159">
        <v>397.96</v>
      </c>
    </row>
    <row r="3966" spans="1:10" ht="15.75">
      <c r="A3966" s="147"/>
      <c r="B3966" s="147"/>
      <c r="C3966" s="147"/>
      <c r="D3966" s="147"/>
      <c r="E3966" s="147"/>
      <c r="F3966" s="147"/>
      <c r="G3966" s="147"/>
      <c r="H3966" s="147"/>
      <c r="I3966" s="147"/>
      <c r="J3966" s="147"/>
    </row>
    <row r="3967" spans="1:10" ht="15.75" customHeight="1">
      <c r="A3967" s="144" t="s">
        <v>1046</v>
      </c>
      <c r="B3967" s="144" t="s">
        <v>165</v>
      </c>
      <c r="C3967" s="144" t="s">
        <v>1367</v>
      </c>
      <c r="D3967" s="144" t="s">
        <v>1368</v>
      </c>
      <c r="E3967" s="271" t="s">
        <v>1369</v>
      </c>
      <c r="F3967" s="271"/>
      <c r="G3967" s="144" t="s">
        <v>1370</v>
      </c>
      <c r="H3967" s="144" t="s">
        <v>1371</v>
      </c>
      <c r="I3967" s="144" t="s">
        <v>1372</v>
      </c>
      <c r="J3967" s="144" t="s">
        <v>1373</v>
      </c>
    </row>
    <row r="3968" spans="1:10" ht="31.5" customHeight="1">
      <c r="A3968" s="147" t="s">
        <v>1374</v>
      </c>
      <c r="B3968" s="147" t="s">
        <v>1043</v>
      </c>
      <c r="C3968" s="147" t="s">
        <v>177</v>
      </c>
      <c r="D3968" s="147" t="s">
        <v>1047</v>
      </c>
      <c r="E3968" s="273" t="s">
        <v>1445</v>
      </c>
      <c r="F3968" s="273"/>
      <c r="G3968" s="147" t="s">
        <v>185</v>
      </c>
      <c r="H3968" s="148">
        <v>1</v>
      </c>
      <c r="I3968" s="149">
        <v>157.46</v>
      </c>
      <c r="J3968" s="149">
        <v>157.46</v>
      </c>
    </row>
    <row r="3969" spans="1:10" ht="45" customHeight="1">
      <c r="A3969" s="150" t="s">
        <v>1376</v>
      </c>
      <c r="B3969" s="150" t="s">
        <v>2270</v>
      </c>
      <c r="C3969" s="150" t="s">
        <v>177</v>
      </c>
      <c r="D3969" s="150" t="s">
        <v>2271</v>
      </c>
      <c r="E3969" s="274" t="s">
        <v>1375</v>
      </c>
      <c r="F3969" s="274"/>
      <c r="G3969" s="150" t="s">
        <v>180</v>
      </c>
      <c r="H3969" s="151">
        <v>0.78300000000000003</v>
      </c>
      <c r="I3969" s="152">
        <v>17.23</v>
      </c>
      <c r="J3969" s="152">
        <v>13.49</v>
      </c>
    </row>
    <row r="3970" spans="1:10" ht="45" customHeight="1">
      <c r="A3970" s="150" t="s">
        <v>1376</v>
      </c>
      <c r="B3970" s="150" t="s">
        <v>2272</v>
      </c>
      <c r="C3970" s="150" t="s">
        <v>177</v>
      </c>
      <c r="D3970" s="150" t="s">
        <v>2273</v>
      </c>
      <c r="E3970" s="274" t="s">
        <v>1375</v>
      </c>
      <c r="F3970" s="274"/>
      <c r="G3970" s="150" t="s">
        <v>180</v>
      </c>
      <c r="H3970" s="151">
        <v>0.78300000000000003</v>
      </c>
      <c r="I3970" s="152">
        <v>20.71</v>
      </c>
      <c r="J3970" s="152">
        <v>16.21</v>
      </c>
    </row>
    <row r="3971" spans="1:10" ht="15" customHeight="1">
      <c r="A3971" s="153" t="s">
        <v>1379</v>
      </c>
      <c r="B3971" s="153" t="s">
        <v>2377</v>
      </c>
      <c r="C3971" s="153" t="s">
        <v>177</v>
      </c>
      <c r="D3971" s="153" t="s">
        <v>2378</v>
      </c>
      <c r="E3971" s="275" t="s">
        <v>1482</v>
      </c>
      <c r="F3971" s="275"/>
      <c r="G3971" s="153" t="s">
        <v>185</v>
      </c>
      <c r="H3971" s="154">
        <v>1</v>
      </c>
      <c r="I3971" s="155">
        <v>120.59</v>
      </c>
      <c r="J3971" s="155">
        <v>120.59</v>
      </c>
    </row>
    <row r="3972" spans="1:10" ht="30" customHeight="1">
      <c r="A3972" s="153" t="s">
        <v>1379</v>
      </c>
      <c r="B3972" s="153" t="s">
        <v>2379</v>
      </c>
      <c r="C3972" s="153" t="s">
        <v>177</v>
      </c>
      <c r="D3972" s="153" t="s">
        <v>2380</v>
      </c>
      <c r="E3972" s="275" t="s">
        <v>1482</v>
      </c>
      <c r="F3972" s="275"/>
      <c r="G3972" s="153" t="s">
        <v>185</v>
      </c>
      <c r="H3972" s="154">
        <v>3</v>
      </c>
      <c r="I3972" s="155">
        <v>2.39</v>
      </c>
      <c r="J3972" s="155">
        <v>7.17</v>
      </c>
    </row>
    <row r="3973" spans="1:10">
      <c r="A3973" s="156"/>
      <c r="B3973" s="156"/>
      <c r="C3973" s="156"/>
      <c r="D3973" s="156"/>
      <c r="E3973" s="156" t="s">
        <v>1399</v>
      </c>
      <c r="F3973" s="157">
        <v>21.99</v>
      </c>
      <c r="G3973" s="156" t="s">
        <v>1400</v>
      </c>
      <c r="H3973" s="157">
        <v>0</v>
      </c>
      <c r="I3973" s="156" t="s">
        <v>1401</v>
      </c>
      <c r="J3973" s="157">
        <v>21.99</v>
      </c>
    </row>
    <row r="3974" spans="1:10" ht="30" customHeight="1">
      <c r="A3974" s="156"/>
      <c r="B3974" s="156"/>
      <c r="C3974" s="156"/>
      <c r="D3974" s="156"/>
      <c r="E3974" s="156" t="s">
        <v>1402</v>
      </c>
      <c r="F3974" s="157">
        <v>41.52</v>
      </c>
      <c r="G3974" s="156"/>
      <c r="H3974" s="276" t="s">
        <v>1403</v>
      </c>
      <c r="I3974" s="276"/>
      <c r="J3974" s="157">
        <v>198.98</v>
      </c>
    </row>
    <row r="3975" spans="1:10" ht="15.75">
      <c r="A3975" s="144"/>
      <c r="B3975" s="144"/>
      <c r="C3975" s="144"/>
      <c r="D3975" s="144"/>
      <c r="E3975" s="144"/>
      <c r="F3975" s="144"/>
      <c r="G3975" s="144" t="s">
        <v>1404</v>
      </c>
      <c r="H3975" s="158">
        <v>2</v>
      </c>
      <c r="I3975" s="144" t="s">
        <v>1405</v>
      </c>
      <c r="J3975" s="159">
        <v>397.96</v>
      </c>
    </row>
    <row r="3976" spans="1:10" ht="15.75">
      <c r="A3976" s="147"/>
      <c r="B3976" s="147"/>
      <c r="C3976" s="147"/>
      <c r="D3976" s="147"/>
      <c r="E3976" s="147"/>
      <c r="F3976" s="147"/>
      <c r="G3976" s="147"/>
      <c r="H3976" s="147"/>
      <c r="I3976" s="147"/>
      <c r="J3976" s="147"/>
    </row>
    <row r="3977" spans="1:10" ht="15.75" customHeight="1">
      <c r="A3977" s="144" t="s">
        <v>1048</v>
      </c>
      <c r="B3977" s="144" t="s">
        <v>165</v>
      </c>
      <c r="C3977" s="144" t="s">
        <v>1367</v>
      </c>
      <c r="D3977" s="144" t="s">
        <v>1368</v>
      </c>
      <c r="E3977" s="271" t="s">
        <v>1369</v>
      </c>
      <c r="F3977" s="271"/>
      <c r="G3977" s="144" t="s">
        <v>1370</v>
      </c>
      <c r="H3977" s="144" t="s">
        <v>1371</v>
      </c>
      <c r="I3977" s="144" t="s">
        <v>1372</v>
      </c>
      <c r="J3977" s="144" t="s">
        <v>1373</v>
      </c>
    </row>
    <row r="3978" spans="1:10" ht="31.5" customHeight="1">
      <c r="A3978" s="147" t="s">
        <v>1374</v>
      </c>
      <c r="B3978" s="147" t="s">
        <v>1043</v>
      </c>
      <c r="C3978" s="147" t="s">
        <v>177</v>
      </c>
      <c r="D3978" s="147" t="s">
        <v>1049</v>
      </c>
      <c r="E3978" s="273" t="s">
        <v>1445</v>
      </c>
      <c r="F3978" s="273"/>
      <c r="G3978" s="147" t="s">
        <v>185</v>
      </c>
      <c r="H3978" s="148">
        <v>1</v>
      </c>
      <c r="I3978" s="149">
        <v>157.46</v>
      </c>
      <c r="J3978" s="149">
        <v>157.46</v>
      </c>
    </row>
    <row r="3979" spans="1:10" ht="45" customHeight="1">
      <c r="A3979" s="150" t="s">
        <v>1376</v>
      </c>
      <c r="B3979" s="150" t="s">
        <v>2270</v>
      </c>
      <c r="C3979" s="150" t="s">
        <v>177</v>
      </c>
      <c r="D3979" s="150" t="s">
        <v>2271</v>
      </c>
      <c r="E3979" s="274" t="s">
        <v>1375</v>
      </c>
      <c r="F3979" s="274"/>
      <c r="G3979" s="150" t="s">
        <v>180</v>
      </c>
      <c r="H3979" s="151">
        <v>0.78300000000000003</v>
      </c>
      <c r="I3979" s="152">
        <v>17.23</v>
      </c>
      <c r="J3979" s="152">
        <v>13.49</v>
      </c>
    </row>
    <row r="3980" spans="1:10" ht="45" customHeight="1">
      <c r="A3980" s="150" t="s">
        <v>1376</v>
      </c>
      <c r="B3980" s="150" t="s">
        <v>2272</v>
      </c>
      <c r="C3980" s="150" t="s">
        <v>177</v>
      </c>
      <c r="D3980" s="150" t="s">
        <v>2273</v>
      </c>
      <c r="E3980" s="274" t="s">
        <v>1375</v>
      </c>
      <c r="F3980" s="274"/>
      <c r="G3980" s="150" t="s">
        <v>180</v>
      </c>
      <c r="H3980" s="151">
        <v>0.78300000000000003</v>
      </c>
      <c r="I3980" s="152">
        <v>20.71</v>
      </c>
      <c r="J3980" s="152">
        <v>16.21</v>
      </c>
    </row>
    <row r="3981" spans="1:10" ht="15" customHeight="1">
      <c r="A3981" s="153" t="s">
        <v>1379</v>
      </c>
      <c r="B3981" s="153" t="s">
        <v>2377</v>
      </c>
      <c r="C3981" s="153" t="s">
        <v>177</v>
      </c>
      <c r="D3981" s="153" t="s">
        <v>2378</v>
      </c>
      <c r="E3981" s="275" t="s">
        <v>1482</v>
      </c>
      <c r="F3981" s="275"/>
      <c r="G3981" s="153" t="s">
        <v>185</v>
      </c>
      <c r="H3981" s="154">
        <v>1</v>
      </c>
      <c r="I3981" s="155">
        <v>120.59</v>
      </c>
      <c r="J3981" s="155">
        <v>120.59</v>
      </c>
    </row>
    <row r="3982" spans="1:10" ht="30" customHeight="1">
      <c r="A3982" s="153" t="s">
        <v>1379</v>
      </c>
      <c r="B3982" s="153" t="s">
        <v>2379</v>
      </c>
      <c r="C3982" s="153" t="s">
        <v>177</v>
      </c>
      <c r="D3982" s="153" t="s">
        <v>2380</v>
      </c>
      <c r="E3982" s="275" t="s">
        <v>1482</v>
      </c>
      <c r="F3982" s="275"/>
      <c r="G3982" s="153" t="s">
        <v>185</v>
      </c>
      <c r="H3982" s="154">
        <v>3</v>
      </c>
      <c r="I3982" s="155">
        <v>2.39</v>
      </c>
      <c r="J3982" s="155">
        <v>7.17</v>
      </c>
    </row>
    <row r="3983" spans="1:10">
      <c r="A3983" s="156"/>
      <c r="B3983" s="156"/>
      <c r="C3983" s="156"/>
      <c r="D3983" s="156"/>
      <c r="E3983" s="156" t="s">
        <v>1399</v>
      </c>
      <c r="F3983" s="157">
        <v>21.99</v>
      </c>
      <c r="G3983" s="156" t="s">
        <v>1400</v>
      </c>
      <c r="H3983" s="157">
        <v>0</v>
      </c>
      <c r="I3983" s="156" t="s">
        <v>1401</v>
      </c>
      <c r="J3983" s="157">
        <v>21.99</v>
      </c>
    </row>
    <row r="3984" spans="1:10" ht="30" customHeight="1">
      <c r="A3984" s="156"/>
      <c r="B3984" s="156"/>
      <c r="C3984" s="156"/>
      <c r="D3984" s="156"/>
      <c r="E3984" s="156" t="s">
        <v>1402</v>
      </c>
      <c r="F3984" s="157">
        <v>41.52</v>
      </c>
      <c r="G3984" s="156"/>
      <c r="H3984" s="276" t="s">
        <v>1403</v>
      </c>
      <c r="I3984" s="276"/>
      <c r="J3984" s="157">
        <v>198.98</v>
      </c>
    </row>
    <row r="3985" spans="1:10" ht="15.75">
      <c r="A3985" s="144"/>
      <c r="B3985" s="144"/>
      <c r="C3985" s="144"/>
      <c r="D3985" s="144"/>
      <c r="E3985" s="144"/>
      <c r="F3985" s="144"/>
      <c r="G3985" s="144" t="s">
        <v>1404</v>
      </c>
      <c r="H3985" s="158">
        <v>4</v>
      </c>
      <c r="I3985" s="144" t="s">
        <v>1405</v>
      </c>
      <c r="J3985" s="159">
        <v>795.92</v>
      </c>
    </row>
    <row r="3986" spans="1:10" ht="15.75">
      <c r="A3986" s="147"/>
      <c r="B3986" s="147"/>
      <c r="C3986" s="147"/>
      <c r="D3986" s="147"/>
      <c r="E3986" s="147"/>
      <c r="F3986" s="147"/>
      <c r="G3986" s="147"/>
      <c r="H3986" s="147"/>
      <c r="I3986" s="147"/>
      <c r="J3986" s="147"/>
    </row>
    <row r="3987" spans="1:10" ht="15.75" customHeight="1">
      <c r="A3987" s="144" t="s">
        <v>1050</v>
      </c>
      <c r="B3987" s="144" t="s">
        <v>165</v>
      </c>
      <c r="C3987" s="144" t="s">
        <v>1367</v>
      </c>
      <c r="D3987" s="144" t="s">
        <v>1368</v>
      </c>
      <c r="E3987" s="271" t="s">
        <v>1369</v>
      </c>
      <c r="F3987" s="271"/>
      <c r="G3987" s="144" t="s">
        <v>1370</v>
      </c>
      <c r="H3987" s="144" t="s">
        <v>1371</v>
      </c>
      <c r="I3987" s="144" t="s">
        <v>1372</v>
      </c>
      <c r="J3987" s="144" t="s">
        <v>1373</v>
      </c>
    </row>
    <row r="3988" spans="1:10" ht="31.5" customHeight="1">
      <c r="A3988" s="147" t="s">
        <v>1374</v>
      </c>
      <c r="B3988" s="147" t="s">
        <v>1043</v>
      </c>
      <c r="C3988" s="147" t="s">
        <v>177</v>
      </c>
      <c r="D3988" s="147" t="s">
        <v>1051</v>
      </c>
      <c r="E3988" s="273" t="s">
        <v>1445</v>
      </c>
      <c r="F3988" s="273"/>
      <c r="G3988" s="147" t="s">
        <v>185</v>
      </c>
      <c r="H3988" s="148">
        <v>1</v>
      </c>
      <c r="I3988" s="149">
        <v>157.46</v>
      </c>
      <c r="J3988" s="149">
        <v>157.46</v>
      </c>
    </row>
    <row r="3989" spans="1:10" ht="45" customHeight="1">
      <c r="A3989" s="150" t="s">
        <v>1376</v>
      </c>
      <c r="B3989" s="150" t="s">
        <v>2270</v>
      </c>
      <c r="C3989" s="150" t="s">
        <v>177</v>
      </c>
      <c r="D3989" s="150" t="s">
        <v>2271</v>
      </c>
      <c r="E3989" s="274" t="s">
        <v>1375</v>
      </c>
      <c r="F3989" s="274"/>
      <c r="G3989" s="150" t="s">
        <v>180</v>
      </c>
      <c r="H3989" s="151">
        <v>0.78300000000000003</v>
      </c>
      <c r="I3989" s="152">
        <v>17.23</v>
      </c>
      <c r="J3989" s="152">
        <v>13.49</v>
      </c>
    </row>
    <row r="3990" spans="1:10" ht="45" customHeight="1">
      <c r="A3990" s="150" t="s">
        <v>1376</v>
      </c>
      <c r="B3990" s="150" t="s">
        <v>2272</v>
      </c>
      <c r="C3990" s="150" t="s">
        <v>177</v>
      </c>
      <c r="D3990" s="150" t="s">
        <v>2273</v>
      </c>
      <c r="E3990" s="274" t="s">
        <v>1375</v>
      </c>
      <c r="F3990" s="274"/>
      <c r="G3990" s="150" t="s">
        <v>180</v>
      </c>
      <c r="H3990" s="151">
        <v>0.78300000000000003</v>
      </c>
      <c r="I3990" s="152">
        <v>20.71</v>
      </c>
      <c r="J3990" s="152">
        <v>16.21</v>
      </c>
    </row>
    <row r="3991" spans="1:10" ht="15" customHeight="1">
      <c r="A3991" s="153" t="s">
        <v>1379</v>
      </c>
      <c r="B3991" s="153" t="s">
        <v>2377</v>
      </c>
      <c r="C3991" s="153" t="s">
        <v>177</v>
      </c>
      <c r="D3991" s="153" t="s">
        <v>2378</v>
      </c>
      <c r="E3991" s="275" t="s">
        <v>1482</v>
      </c>
      <c r="F3991" s="275"/>
      <c r="G3991" s="153" t="s">
        <v>185</v>
      </c>
      <c r="H3991" s="154">
        <v>1</v>
      </c>
      <c r="I3991" s="155">
        <v>120.59</v>
      </c>
      <c r="J3991" s="155">
        <v>120.59</v>
      </c>
    </row>
    <row r="3992" spans="1:10" ht="30" customHeight="1">
      <c r="A3992" s="153" t="s">
        <v>1379</v>
      </c>
      <c r="B3992" s="153" t="s">
        <v>2379</v>
      </c>
      <c r="C3992" s="153" t="s">
        <v>177</v>
      </c>
      <c r="D3992" s="153" t="s">
        <v>2380</v>
      </c>
      <c r="E3992" s="275" t="s">
        <v>1482</v>
      </c>
      <c r="F3992" s="275"/>
      <c r="G3992" s="153" t="s">
        <v>185</v>
      </c>
      <c r="H3992" s="154">
        <v>3</v>
      </c>
      <c r="I3992" s="155">
        <v>2.39</v>
      </c>
      <c r="J3992" s="155">
        <v>7.17</v>
      </c>
    </row>
    <row r="3993" spans="1:10">
      <c r="A3993" s="156"/>
      <c r="B3993" s="156"/>
      <c r="C3993" s="156"/>
      <c r="D3993" s="156"/>
      <c r="E3993" s="156" t="s">
        <v>1399</v>
      </c>
      <c r="F3993" s="157">
        <v>21.99</v>
      </c>
      <c r="G3993" s="156" t="s">
        <v>1400</v>
      </c>
      <c r="H3993" s="157">
        <v>0</v>
      </c>
      <c r="I3993" s="156" t="s">
        <v>1401</v>
      </c>
      <c r="J3993" s="157">
        <v>21.99</v>
      </c>
    </row>
    <row r="3994" spans="1:10" ht="30" customHeight="1">
      <c r="A3994" s="156"/>
      <c r="B3994" s="156"/>
      <c r="C3994" s="156"/>
      <c r="D3994" s="156"/>
      <c r="E3994" s="156" t="s">
        <v>1402</v>
      </c>
      <c r="F3994" s="157">
        <v>41.52</v>
      </c>
      <c r="G3994" s="156"/>
      <c r="H3994" s="276" t="s">
        <v>1403</v>
      </c>
      <c r="I3994" s="276"/>
      <c r="J3994" s="157">
        <v>198.98</v>
      </c>
    </row>
    <row r="3995" spans="1:10" ht="15.75">
      <c r="A3995" s="144"/>
      <c r="B3995" s="144"/>
      <c r="C3995" s="144"/>
      <c r="D3995" s="144"/>
      <c r="E3995" s="144"/>
      <c r="F3995" s="144"/>
      <c r="G3995" s="144" t="s">
        <v>1404</v>
      </c>
      <c r="H3995" s="158">
        <v>1</v>
      </c>
      <c r="I3995" s="144" t="s">
        <v>1405</v>
      </c>
      <c r="J3995" s="159">
        <v>198.98</v>
      </c>
    </row>
    <row r="3996" spans="1:10" ht="15.75">
      <c r="A3996" s="147"/>
      <c r="B3996" s="147"/>
      <c r="C3996" s="147"/>
      <c r="D3996" s="147"/>
      <c r="E3996" s="147"/>
      <c r="F3996" s="147"/>
      <c r="G3996" s="147"/>
      <c r="H3996" s="147"/>
      <c r="I3996" s="147"/>
      <c r="J3996" s="147"/>
    </row>
    <row r="3997" spans="1:10" ht="15.75" customHeight="1">
      <c r="A3997" s="144" t="s">
        <v>1053</v>
      </c>
      <c r="B3997" s="144" t="s">
        <v>165</v>
      </c>
      <c r="C3997" s="144" t="s">
        <v>1367</v>
      </c>
      <c r="D3997" s="144" t="s">
        <v>1368</v>
      </c>
      <c r="E3997" s="271" t="s">
        <v>1369</v>
      </c>
      <c r="F3997" s="271"/>
      <c r="G3997" s="144" t="s">
        <v>1370</v>
      </c>
      <c r="H3997" s="144" t="s">
        <v>1371</v>
      </c>
      <c r="I3997" s="144" t="s">
        <v>1372</v>
      </c>
      <c r="J3997" s="144" t="s">
        <v>1373</v>
      </c>
    </row>
    <row r="3998" spans="1:10" ht="31.5" customHeight="1">
      <c r="A3998" s="147" t="s">
        <v>1374</v>
      </c>
      <c r="B3998" s="147" t="s">
        <v>1052</v>
      </c>
      <c r="C3998" s="147" t="s">
        <v>177</v>
      </c>
      <c r="D3998" s="147" t="s">
        <v>1054</v>
      </c>
      <c r="E3998" s="273" t="s">
        <v>1445</v>
      </c>
      <c r="F3998" s="273"/>
      <c r="G3998" s="147" t="s">
        <v>185</v>
      </c>
      <c r="H3998" s="148">
        <v>1</v>
      </c>
      <c r="I3998" s="149">
        <v>12.03</v>
      </c>
      <c r="J3998" s="149">
        <v>12.03</v>
      </c>
    </row>
    <row r="3999" spans="1:10" ht="45" customHeight="1">
      <c r="A3999" s="150" t="s">
        <v>1376</v>
      </c>
      <c r="B3999" s="150" t="s">
        <v>2270</v>
      </c>
      <c r="C3999" s="150" t="s">
        <v>177</v>
      </c>
      <c r="D3999" s="150" t="s">
        <v>2271</v>
      </c>
      <c r="E3999" s="274" t="s">
        <v>1375</v>
      </c>
      <c r="F3999" s="274"/>
      <c r="G3999" s="150" t="s">
        <v>180</v>
      </c>
      <c r="H3999" s="151">
        <v>3.5200000000000002E-2</v>
      </c>
      <c r="I3999" s="152">
        <v>17.23</v>
      </c>
      <c r="J3999" s="152">
        <v>0.6</v>
      </c>
    </row>
    <row r="4000" spans="1:10" ht="45" customHeight="1">
      <c r="A4000" s="150" t="s">
        <v>1376</v>
      </c>
      <c r="B4000" s="150" t="s">
        <v>2272</v>
      </c>
      <c r="C4000" s="150" t="s">
        <v>177</v>
      </c>
      <c r="D4000" s="150" t="s">
        <v>2273</v>
      </c>
      <c r="E4000" s="274" t="s">
        <v>1375</v>
      </c>
      <c r="F4000" s="274"/>
      <c r="G4000" s="150" t="s">
        <v>180</v>
      </c>
      <c r="H4000" s="151">
        <v>3.5200000000000002E-2</v>
      </c>
      <c r="I4000" s="152">
        <v>20.71</v>
      </c>
      <c r="J4000" s="152">
        <v>0.72</v>
      </c>
    </row>
    <row r="4001" spans="1:10" ht="15" customHeight="1">
      <c r="A4001" s="153" t="s">
        <v>1379</v>
      </c>
      <c r="B4001" s="153" t="s">
        <v>2381</v>
      </c>
      <c r="C4001" s="153" t="s">
        <v>177</v>
      </c>
      <c r="D4001" s="153" t="s">
        <v>2382</v>
      </c>
      <c r="E4001" s="275" t="s">
        <v>1482</v>
      </c>
      <c r="F4001" s="275"/>
      <c r="G4001" s="153" t="s">
        <v>185</v>
      </c>
      <c r="H4001" s="154">
        <v>1</v>
      </c>
      <c r="I4001" s="155">
        <v>9.84</v>
      </c>
      <c r="J4001" s="155">
        <v>9.84</v>
      </c>
    </row>
    <row r="4002" spans="1:10" ht="30" customHeight="1">
      <c r="A4002" s="153" t="s">
        <v>1379</v>
      </c>
      <c r="B4002" s="153" t="s">
        <v>2383</v>
      </c>
      <c r="C4002" s="153" t="s">
        <v>177</v>
      </c>
      <c r="D4002" s="153" t="s">
        <v>2384</v>
      </c>
      <c r="E4002" s="275" t="s">
        <v>1482</v>
      </c>
      <c r="F4002" s="275"/>
      <c r="G4002" s="153" t="s">
        <v>185</v>
      </c>
      <c r="H4002" s="154">
        <v>1</v>
      </c>
      <c r="I4002" s="155">
        <v>0.87</v>
      </c>
      <c r="J4002" s="155">
        <v>0.87</v>
      </c>
    </row>
    <row r="4003" spans="1:10">
      <c r="A4003" s="156"/>
      <c r="B4003" s="156"/>
      <c r="C4003" s="156"/>
      <c r="D4003" s="156"/>
      <c r="E4003" s="156" t="s">
        <v>1399</v>
      </c>
      <c r="F4003" s="157">
        <v>0.98</v>
      </c>
      <c r="G4003" s="156" t="s">
        <v>1400</v>
      </c>
      <c r="H4003" s="157">
        <v>0</v>
      </c>
      <c r="I4003" s="156" t="s">
        <v>1401</v>
      </c>
      <c r="J4003" s="157">
        <v>0.98</v>
      </c>
    </row>
    <row r="4004" spans="1:10" ht="30" customHeight="1">
      <c r="A4004" s="156"/>
      <c r="B4004" s="156"/>
      <c r="C4004" s="156"/>
      <c r="D4004" s="156"/>
      <c r="E4004" s="156" t="s">
        <v>1402</v>
      </c>
      <c r="F4004" s="157">
        <v>3.17</v>
      </c>
      <c r="G4004" s="156"/>
      <c r="H4004" s="276" t="s">
        <v>1403</v>
      </c>
      <c r="I4004" s="276"/>
      <c r="J4004" s="157">
        <v>15.2</v>
      </c>
    </row>
    <row r="4005" spans="1:10" ht="15.75">
      <c r="A4005" s="144"/>
      <c r="B4005" s="144"/>
      <c r="C4005" s="144"/>
      <c r="D4005" s="144"/>
      <c r="E4005" s="144"/>
      <c r="F4005" s="144"/>
      <c r="G4005" s="144" t="s">
        <v>1404</v>
      </c>
      <c r="H4005" s="158">
        <v>32</v>
      </c>
      <c r="I4005" s="144" t="s">
        <v>1405</v>
      </c>
      <c r="J4005" s="159">
        <v>486.4</v>
      </c>
    </row>
    <row r="4006" spans="1:10" ht="15.75">
      <c r="A4006" s="147"/>
      <c r="B4006" s="147"/>
      <c r="C4006" s="147"/>
      <c r="D4006" s="147"/>
      <c r="E4006" s="147"/>
      <c r="F4006" s="147"/>
      <c r="G4006" s="147"/>
      <c r="H4006" s="147"/>
      <c r="I4006" s="147"/>
      <c r="J4006" s="147"/>
    </row>
    <row r="4007" spans="1:10" ht="15.75" customHeight="1">
      <c r="A4007" s="144" t="s">
        <v>1056</v>
      </c>
      <c r="B4007" s="144" t="s">
        <v>165</v>
      </c>
      <c r="C4007" s="144" t="s">
        <v>1367</v>
      </c>
      <c r="D4007" s="144" t="s">
        <v>1368</v>
      </c>
      <c r="E4007" s="271" t="s">
        <v>1369</v>
      </c>
      <c r="F4007" s="271"/>
      <c r="G4007" s="144" t="s">
        <v>1370</v>
      </c>
      <c r="H4007" s="144" t="s">
        <v>1371</v>
      </c>
      <c r="I4007" s="144" t="s">
        <v>1372</v>
      </c>
      <c r="J4007" s="144" t="s">
        <v>1373</v>
      </c>
    </row>
    <row r="4008" spans="1:10" ht="31.5" customHeight="1">
      <c r="A4008" s="147" t="s">
        <v>1374</v>
      </c>
      <c r="B4008" s="147" t="s">
        <v>1055</v>
      </c>
      <c r="C4008" s="147" t="s">
        <v>177</v>
      </c>
      <c r="D4008" s="147" t="s">
        <v>1057</v>
      </c>
      <c r="E4008" s="273" t="s">
        <v>1445</v>
      </c>
      <c r="F4008" s="273"/>
      <c r="G4008" s="147" t="s">
        <v>185</v>
      </c>
      <c r="H4008" s="148">
        <v>1</v>
      </c>
      <c r="I4008" s="149">
        <v>12.51</v>
      </c>
      <c r="J4008" s="149">
        <v>12.51</v>
      </c>
    </row>
    <row r="4009" spans="1:10" ht="45" customHeight="1">
      <c r="A4009" s="150" t="s">
        <v>1376</v>
      </c>
      <c r="B4009" s="150" t="s">
        <v>2270</v>
      </c>
      <c r="C4009" s="150" t="s">
        <v>177</v>
      </c>
      <c r="D4009" s="150" t="s">
        <v>2271</v>
      </c>
      <c r="E4009" s="274" t="s">
        <v>1375</v>
      </c>
      <c r="F4009" s="274"/>
      <c r="G4009" s="150" t="s">
        <v>180</v>
      </c>
      <c r="H4009" s="151">
        <v>4.7600000000000003E-2</v>
      </c>
      <c r="I4009" s="152">
        <v>17.23</v>
      </c>
      <c r="J4009" s="152">
        <v>0.82</v>
      </c>
    </row>
    <row r="4010" spans="1:10" ht="45" customHeight="1">
      <c r="A4010" s="150" t="s">
        <v>1376</v>
      </c>
      <c r="B4010" s="150" t="s">
        <v>2272</v>
      </c>
      <c r="C4010" s="150" t="s">
        <v>177</v>
      </c>
      <c r="D4010" s="150" t="s">
        <v>2273</v>
      </c>
      <c r="E4010" s="274" t="s">
        <v>1375</v>
      </c>
      <c r="F4010" s="274"/>
      <c r="G4010" s="150" t="s">
        <v>180</v>
      </c>
      <c r="H4010" s="151">
        <v>4.7600000000000003E-2</v>
      </c>
      <c r="I4010" s="152">
        <v>20.71</v>
      </c>
      <c r="J4010" s="152">
        <v>0.98</v>
      </c>
    </row>
    <row r="4011" spans="1:10" ht="15" customHeight="1">
      <c r="A4011" s="153" t="s">
        <v>1379</v>
      </c>
      <c r="B4011" s="153" t="s">
        <v>2381</v>
      </c>
      <c r="C4011" s="153" t="s">
        <v>177</v>
      </c>
      <c r="D4011" s="153" t="s">
        <v>2382</v>
      </c>
      <c r="E4011" s="275" t="s">
        <v>1482</v>
      </c>
      <c r="F4011" s="275"/>
      <c r="G4011" s="153" t="s">
        <v>185</v>
      </c>
      <c r="H4011" s="154">
        <v>1</v>
      </c>
      <c r="I4011" s="155">
        <v>9.84</v>
      </c>
      <c r="J4011" s="155">
        <v>9.84</v>
      </c>
    </row>
    <row r="4012" spans="1:10" ht="30" customHeight="1">
      <c r="A4012" s="153" t="s">
        <v>1379</v>
      </c>
      <c r="B4012" s="153" t="s">
        <v>2383</v>
      </c>
      <c r="C4012" s="153" t="s">
        <v>177</v>
      </c>
      <c r="D4012" s="153" t="s">
        <v>2384</v>
      </c>
      <c r="E4012" s="275" t="s">
        <v>1482</v>
      </c>
      <c r="F4012" s="275"/>
      <c r="G4012" s="153" t="s">
        <v>185</v>
      </c>
      <c r="H4012" s="154">
        <v>1</v>
      </c>
      <c r="I4012" s="155">
        <v>0.87</v>
      </c>
      <c r="J4012" s="155">
        <v>0.87</v>
      </c>
    </row>
    <row r="4013" spans="1:10">
      <c r="A4013" s="156"/>
      <c r="B4013" s="156"/>
      <c r="C4013" s="156"/>
      <c r="D4013" s="156"/>
      <c r="E4013" s="156" t="s">
        <v>1399</v>
      </c>
      <c r="F4013" s="157">
        <v>1.33</v>
      </c>
      <c r="G4013" s="156" t="s">
        <v>1400</v>
      </c>
      <c r="H4013" s="157">
        <v>0</v>
      </c>
      <c r="I4013" s="156" t="s">
        <v>1401</v>
      </c>
      <c r="J4013" s="157">
        <v>1.33</v>
      </c>
    </row>
    <row r="4014" spans="1:10" ht="30" customHeight="1">
      <c r="A4014" s="156"/>
      <c r="B4014" s="156"/>
      <c r="C4014" s="156"/>
      <c r="D4014" s="156"/>
      <c r="E4014" s="156" t="s">
        <v>1402</v>
      </c>
      <c r="F4014" s="157">
        <v>3.29</v>
      </c>
      <c r="G4014" s="156"/>
      <c r="H4014" s="276" t="s">
        <v>1403</v>
      </c>
      <c r="I4014" s="276"/>
      <c r="J4014" s="157">
        <v>15.8</v>
      </c>
    </row>
    <row r="4015" spans="1:10" ht="15.75">
      <c r="A4015" s="144"/>
      <c r="B4015" s="144"/>
      <c r="C4015" s="144"/>
      <c r="D4015" s="144"/>
      <c r="E4015" s="144"/>
      <c r="F4015" s="144"/>
      <c r="G4015" s="144" t="s">
        <v>1404</v>
      </c>
      <c r="H4015" s="158">
        <v>1</v>
      </c>
      <c r="I4015" s="144" t="s">
        <v>1405</v>
      </c>
      <c r="J4015" s="159">
        <v>15.8</v>
      </c>
    </row>
    <row r="4016" spans="1:10" ht="15.75">
      <c r="A4016" s="147"/>
      <c r="B4016" s="147"/>
      <c r="C4016" s="147"/>
      <c r="D4016" s="147"/>
      <c r="E4016" s="147"/>
      <c r="F4016" s="147"/>
      <c r="G4016" s="147"/>
      <c r="H4016" s="147"/>
      <c r="I4016" s="147"/>
      <c r="J4016" s="147"/>
    </row>
    <row r="4017" spans="1:10" ht="15.75" customHeight="1">
      <c r="A4017" s="144" t="s">
        <v>1058</v>
      </c>
      <c r="B4017" s="144" t="s">
        <v>165</v>
      </c>
      <c r="C4017" s="144" t="s">
        <v>1367</v>
      </c>
      <c r="D4017" s="144" t="s">
        <v>1368</v>
      </c>
      <c r="E4017" s="271" t="s">
        <v>1369</v>
      </c>
      <c r="F4017" s="271"/>
      <c r="G4017" s="144" t="s">
        <v>1370</v>
      </c>
      <c r="H4017" s="144" t="s">
        <v>1371</v>
      </c>
      <c r="I4017" s="144" t="s">
        <v>1372</v>
      </c>
      <c r="J4017" s="144" t="s">
        <v>1373</v>
      </c>
    </row>
    <row r="4018" spans="1:10" ht="31.5" customHeight="1">
      <c r="A4018" s="147" t="s">
        <v>1374</v>
      </c>
      <c r="B4018" s="147" t="s">
        <v>1055</v>
      </c>
      <c r="C4018" s="147" t="s">
        <v>177</v>
      </c>
      <c r="D4018" s="147" t="s">
        <v>1057</v>
      </c>
      <c r="E4018" s="273" t="s">
        <v>1445</v>
      </c>
      <c r="F4018" s="273"/>
      <c r="G4018" s="147" t="s">
        <v>185</v>
      </c>
      <c r="H4018" s="148">
        <v>1</v>
      </c>
      <c r="I4018" s="149">
        <v>12.51</v>
      </c>
      <c r="J4018" s="149">
        <v>12.51</v>
      </c>
    </row>
    <row r="4019" spans="1:10" ht="45" customHeight="1">
      <c r="A4019" s="150" t="s">
        <v>1376</v>
      </c>
      <c r="B4019" s="150" t="s">
        <v>2270</v>
      </c>
      <c r="C4019" s="150" t="s">
        <v>177</v>
      </c>
      <c r="D4019" s="150" t="s">
        <v>2271</v>
      </c>
      <c r="E4019" s="274" t="s">
        <v>1375</v>
      </c>
      <c r="F4019" s="274"/>
      <c r="G4019" s="150" t="s">
        <v>180</v>
      </c>
      <c r="H4019" s="151">
        <v>4.7600000000000003E-2</v>
      </c>
      <c r="I4019" s="152">
        <v>17.23</v>
      </c>
      <c r="J4019" s="152">
        <v>0.82</v>
      </c>
    </row>
    <row r="4020" spans="1:10" ht="45" customHeight="1">
      <c r="A4020" s="150" t="s">
        <v>1376</v>
      </c>
      <c r="B4020" s="150" t="s">
        <v>2272</v>
      </c>
      <c r="C4020" s="150" t="s">
        <v>177</v>
      </c>
      <c r="D4020" s="150" t="s">
        <v>2273</v>
      </c>
      <c r="E4020" s="274" t="s">
        <v>1375</v>
      </c>
      <c r="F4020" s="274"/>
      <c r="G4020" s="150" t="s">
        <v>180</v>
      </c>
      <c r="H4020" s="151">
        <v>4.7600000000000003E-2</v>
      </c>
      <c r="I4020" s="152">
        <v>20.71</v>
      </c>
      <c r="J4020" s="152">
        <v>0.98</v>
      </c>
    </row>
    <row r="4021" spans="1:10" ht="15" customHeight="1">
      <c r="A4021" s="153" t="s">
        <v>1379</v>
      </c>
      <c r="B4021" s="153" t="s">
        <v>2381</v>
      </c>
      <c r="C4021" s="153" t="s">
        <v>177</v>
      </c>
      <c r="D4021" s="153" t="s">
        <v>2382</v>
      </c>
      <c r="E4021" s="275" t="s">
        <v>1482</v>
      </c>
      <c r="F4021" s="275"/>
      <c r="G4021" s="153" t="s">
        <v>185</v>
      </c>
      <c r="H4021" s="154">
        <v>1</v>
      </c>
      <c r="I4021" s="155">
        <v>9.84</v>
      </c>
      <c r="J4021" s="155">
        <v>9.84</v>
      </c>
    </row>
    <row r="4022" spans="1:10" ht="30" customHeight="1">
      <c r="A4022" s="153" t="s">
        <v>1379</v>
      </c>
      <c r="B4022" s="153" t="s">
        <v>2383</v>
      </c>
      <c r="C4022" s="153" t="s">
        <v>177</v>
      </c>
      <c r="D4022" s="153" t="s">
        <v>2384</v>
      </c>
      <c r="E4022" s="275" t="s">
        <v>1482</v>
      </c>
      <c r="F4022" s="275"/>
      <c r="G4022" s="153" t="s">
        <v>185</v>
      </c>
      <c r="H4022" s="154">
        <v>1</v>
      </c>
      <c r="I4022" s="155">
        <v>0.87</v>
      </c>
      <c r="J4022" s="155">
        <v>0.87</v>
      </c>
    </row>
    <row r="4023" spans="1:10">
      <c r="A4023" s="156"/>
      <c r="B4023" s="156"/>
      <c r="C4023" s="156"/>
      <c r="D4023" s="156"/>
      <c r="E4023" s="156" t="s">
        <v>1399</v>
      </c>
      <c r="F4023" s="157">
        <v>1.33</v>
      </c>
      <c r="G4023" s="156" t="s">
        <v>1400</v>
      </c>
      <c r="H4023" s="157">
        <v>0</v>
      </c>
      <c r="I4023" s="156" t="s">
        <v>1401</v>
      </c>
      <c r="J4023" s="157">
        <v>1.33</v>
      </c>
    </row>
    <row r="4024" spans="1:10" ht="30" customHeight="1">
      <c r="A4024" s="156"/>
      <c r="B4024" s="156"/>
      <c r="C4024" s="156"/>
      <c r="D4024" s="156"/>
      <c r="E4024" s="156" t="s">
        <v>1402</v>
      </c>
      <c r="F4024" s="157">
        <v>3.29</v>
      </c>
      <c r="G4024" s="156"/>
      <c r="H4024" s="276" t="s">
        <v>1403</v>
      </c>
      <c r="I4024" s="276"/>
      <c r="J4024" s="157">
        <v>15.8</v>
      </c>
    </row>
    <row r="4025" spans="1:10" ht="15.75">
      <c r="A4025" s="144"/>
      <c r="B4025" s="144"/>
      <c r="C4025" s="144"/>
      <c r="D4025" s="144"/>
      <c r="E4025" s="144"/>
      <c r="F4025" s="144"/>
      <c r="G4025" s="144" t="s">
        <v>1404</v>
      </c>
      <c r="H4025" s="158">
        <v>32</v>
      </c>
      <c r="I4025" s="144" t="s">
        <v>1405</v>
      </c>
      <c r="J4025" s="159">
        <v>505.6</v>
      </c>
    </row>
    <row r="4026" spans="1:10" ht="15.75">
      <c r="A4026" s="147"/>
      <c r="B4026" s="147"/>
      <c r="C4026" s="147"/>
      <c r="D4026" s="147"/>
      <c r="E4026" s="147"/>
      <c r="F4026" s="147"/>
      <c r="G4026" s="147"/>
      <c r="H4026" s="147"/>
      <c r="I4026" s="147"/>
      <c r="J4026" s="147"/>
    </row>
    <row r="4027" spans="1:10" ht="15.75" customHeight="1">
      <c r="A4027" s="144" t="s">
        <v>1060</v>
      </c>
      <c r="B4027" s="144" t="s">
        <v>165</v>
      </c>
      <c r="C4027" s="144" t="s">
        <v>1367</v>
      </c>
      <c r="D4027" s="144" t="s">
        <v>1368</v>
      </c>
      <c r="E4027" s="271" t="s">
        <v>1369</v>
      </c>
      <c r="F4027" s="271"/>
      <c r="G4027" s="144" t="s">
        <v>1370</v>
      </c>
      <c r="H4027" s="144" t="s">
        <v>1371</v>
      </c>
      <c r="I4027" s="144" t="s">
        <v>1372</v>
      </c>
      <c r="J4027" s="144" t="s">
        <v>1373</v>
      </c>
    </row>
    <row r="4028" spans="1:10" ht="31.5" customHeight="1">
      <c r="A4028" s="147" t="s">
        <v>1374</v>
      </c>
      <c r="B4028" s="147" t="s">
        <v>1059</v>
      </c>
      <c r="C4028" s="147" t="s">
        <v>177</v>
      </c>
      <c r="D4028" s="147" t="s">
        <v>1061</v>
      </c>
      <c r="E4028" s="273" t="s">
        <v>1445</v>
      </c>
      <c r="F4028" s="273"/>
      <c r="G4028" s="147" t="s">
        <v>185</v>
      </c>
      <c r="H4028" s="148">
        <v>1</v>
      </c>
      <c r="I4028" s="149">
        <v>60.83</v>
      </c>
      <c r="J4028" s="149">
        <v>60.83</v>
      </c>
    </row>
    <row r="4029" spans="1:10" ht="45" customHeight="1">
      <c r="A4029" s="150" t="s">
        <v>1376</v>
      </c>
      <c r="B4029" s="150" t="s">
        <v>2270</v>
      </c>
      <c r="C4029" s="150" t="s">
        <v>177</v>
      </c>
      <c r="D4029" s="150" t="s">
        <v>2271</v>
      </c>
      <c r="E4029" s="274" t="s">
        <v>1375</v>
      </c>
      <c r="F4029" s="274"/>
      <c r="G4029" s="150" t="s">
        <v>180</v>
      </c>
      <c r="H4029" s="151">
        <v>7.0300000000000001E-2</v>
      </c>
      <c r="I4029" s="152">
        <v>17.23</v>
      </c>
      <c r="J4029" s="152">
        <v>1.21</v>
      </c>
    </row>
    <row r="4030" spans="1:10" ht="45" customHeight="1">
      <c r="A4030" s="150" t="s">
        <v>1376</v>
      </c>
      <c r="B4030" s="150" t="s">
        <v>2272</v>
      </c>
      <c r="C4030" s="150" t="s">
        <v>177</v>
      </c>
      <c r="D4030" s="150" t="s">
        <v>2273</v>
      </c>
      <c r="E4030" s="274" t="s">
        <v>1375</v>
      </c>
      <c r="F4030" s="274"/>
      <c r="G4030" s="150" t="s">
        <v>180</v>
      </c>
      <c r="H4030" s="151">
        <v>7.0300000000000001E-2</v>
      </c>
      <c r="I4030" s="152">
        <v>20.71</v>
      </c>
      <c r="J4030" s="152">
        <v>1.45</v>
      </c>
    </row>
    <row r="4031" spans="1:10" ht="15" customHeight="1">
      <c r="A4031" s="153" t="s">
        <v>1379</v>
      </c>
      <c r="B4031" s="153" t="s">
        <v>2385</v>
      </c>
      <c r="C4031" s="153" t="s">
        <v>177</v>
      </c>
      <c r="D4031" s="153" t="s">
        <v>2386</v>
      </c>
      <c r="E4031" s="275" t="s">
        <v>1482</v>
      </c>
      <c r="F4031" s="275"/>
      <c r="G4031" s="153" t="s">
        <v>185</v>
      </c>
      <c r="H4031" s="154">
        <v>1</v>
      </c>
      <c r="I4031" s="155">
        <v>56.43</v>
      </c>
      <c r="J4031" s="155">
        <v>56.43</v>
      </c>
    </row>
    <row r="4032" spans="1:10" ht="30" customHeight="1">
      <c r="A4032" s="153" t="s">
        <v>1379</v>
      </c>
      <c r="B4032" s="153" t="s">
        <v>2383</v>
      </c>
      <c r="C4032" s="153" t="s">
        <v>177</v>
      </c>
      <c r="D4032" s="153" t="s">
        <v>2384</v>
      </c>
      <c r="E4032" s="275" t="s">
        <v>1482</v>
      </c>
      <c r="F4032" s="275"/>
      <c r="G4032" s="153" t="s">
        <v>185</v>
      </c>
      <c r="H4032" s="154">
        <v>2</v>
      </c>
      <c r="I4032" s="155">
        <v>0.87</v>
      </c>
      <c r="J4032" s="155">
        <v>1.74</v>
      </c>
    </row>
    <row r="4033" spans="1:10">
      <c r="A4033" s="156"/>
      <c r="B4033" s="156"/>
      <c r="C4033" s="156"/>
      <c r="D4033" s="156"/>
      <c r="E4033" s="156" t="s">
        <v>1399</v>
      </c>
      <c r="F4033" s="157">
        <v>1.97</v>
      </c>
      <c r="G4033" s="156" t="s">
        <v>1400</v>
      </c>
      <c r="H4033" s="157">
        <v>0</v>
      </c>
      <c r="I4033" s="156" t="s">
        <v>1401</v>
      </c>
      <c r="J4033" s="157">
        <v>1.97</v>
      </c>
    </row>
    <row r="4034" spans="1:10" ht="30" customHeight="1">
      <c r="A4034" s="156"/>
      <c r="B4034" s="156"/>
      <c r="C4034" s="156"/>
      <c r="D4034" s="156"/>
      <c r="E4034" s="156" t="s">
        <v>1402</v>
      </c>
      <c r="F4034" s="157">
        <v>16.04</v>
      </c>
      <c r="G4034" s="156"/>
      <c r="H4034" s="276" t="s">
        <v>1403</v>
      </c>
      <c r="I4034" s="276"/>
      <c r="J4034" s="157">
        <v>76.87</v>
      </c>
    </row>
    <row r="4035" spans="1:10" ht="15.75">
      <c r="A4035" s="144"/>
      <c r="B4035" s="144"/>
      <c r="C4035" s="144"/>
      <c r="D4035" s="144"/>
      <c r="E4035" s="144"/>
      <c r="F4035" s="144"/>
      <c r="G4035" s="144" t="s">
        <v>1404</v>
      </c>
      <c r="H4035" s="158">
        <v>8</v>
      </c>
      <c r="I4035" s="144" t="s">
        <v>1405</v>
      </c>
      <c r="J4035" s="159">
        <v>614.96</v>
      </c>
    </row>
    <row r="4036" spans="1:10" ht="15.75">
      <c r="A4036" s="147"/>
      <c r="B4036" s="147"/>
      <c r="C4036" s="147"/>
      <c r="D4036" s="147"/>
      <c r="E4036" s="147"/>
      <c r="F4036" s="147"/>
      <c r="G4036" s="147"/>
      <c r="H4036" s="147"/>
      <c r="I4036" s="147"/>
      <c r="J4036" s="147"/>
    </row>
    <row r="4037" spans="1:10" ht="15.75" customHeight="1">
      <c r="A4037" s="144" t="s">
        <v>1063</v>
      </c>
      <c r="B4037" s="144" t="s">
        <v>165</v>
      </c>
      <c r="C4037" s="144" t="s">
        <v>1367</v>
      </c>
      <c r="D4037" s="144" t="s">
        <v>1368</v>
      </c>
      <c r="E4037" s="271" t="s">
        <v>1369</v>
      </c>
      <c r="F4037" s="271"/>
      <c r="G4037" s="144" t="s">
        <v>1370</v>
      </c>
      <c r="H4037" s="144" t="s">
        <v>1371</v>
      </c>
      <c r="I4037" s="144" t="s">
        <v>1372</v>
      </c>
      <c r="J4037" s="144" t="s">
        <v>1373</v>
      </c>
    </row>
    <row r="4038" spans="1:10" ht="31.5" customHeight="1">
      <c r="A4038" s="147" t="s">
        <v>1374</v>
      </c>
      <c r="B4038" s="147" t="s">
        <v>1062</v>
      </c>
      <c r="C4038" s="147" t="s">
        <v>177</v>
      </c>
      <c r="D4038" s="147" t="s">
        <v>1064</v>
      </c>
      <c r="E4038" s="273" t="s">
        <v>1445</v>
      </c>
      <c r="F4038" s="273"/>
      <c r="G4038" s="147" t="s">
        <v>185</v>
      </c>
      <c r="H4038" s="148">
        <v>1</v>
      </c>
      <c r="I4038" s="149">
        <v>61.78</v>
      </c>
      <c r="J4038" s="149">
        <v>61.78</v>
      </c>
    </row>
    <row r="4039" spans="1:10" ht="45" customHeight="1">
      <c r="A4039" s="150" t="s">
        <v>1376</v>
      </c>
      <c r="B4039" s="150" t="s">
        <v>2270</v>
      </c>
      <c r="C4039" s="150" t="s">
        <v>177</v>
      </c>
      <c r="D4039" s="150" t="s">
        <v>2271</v>
      </c>
      <c r="E4039" s="274" t="s">
        <v>1375</v>
      </c>
      <c r="F4039" s="274"/>
      <c r="G4039" s="150" t="s">
        <v>180</v>
      </c>
      <c r="H4039" s="151">
        <v>9.5200000000000007E-2</v>
      </c>
      <c r="I4039" s="152">
        <v>17.23</v>
      </c>
      <c r="J4039" s="152">
        <v>1.64</v>
      </c>
    </row>
    <row r="4040" spans="1:10" ht="45" customHeight="1">
      <c r="A4040" s="150" t="s">
        <v>1376</v>
      </c>
      <c r="B4040" s="150" t="s">
        <v>2272</v>
      </c>
      <c r="C4040" s="150" t="s">
        <v>177</v>
      </c>
      <c r="D4040" s="150" t="s">
        <v>2273</v>
      </c>
      <c r="E4040" s="274" t="s">
        <v>1375</v>
      </c>
      <c r="F4040" s="274"/>
      <c r="G4040" s="150" t="s">
        <v>180</v>
      </c>
      <c r="H4040" s="151">
        <v>9.5200000000000007E-2</v>
      </c>
      <c r="I4040" s="152">
        <v>20.71</v>
      </c>
      <c r="J4040" s="152">
        <v>1.97</v>
      </c>
    </row>
    <row r="4041" spans="1:10" ht="15" customHeight="1">
      <c r="A4041" s="153" t="s">
        <v>1379</v>
      </c>
      <c r="B4041" s="153" t="s">
        <v>2385</v>
      </c>
      <c r="C4041" s="153" t="s">
        <v>177</v>
      </c>
      <c r="D4041" s="153" t="s">
        <v>2386</v>
      </c>
      <c r="E4041" s="275" t="s">
        <v>1482</v>
      </c>
      <c r="F4041" s="275"/>
      <c r="G4041" s="153" t="s">
        <v>185</v>
      </c>
      <c r="H4041" s="154">
        <v>1</v>
      </c>
      <c r="I4041" s="155">
        <v>56.43</v>
      </c>
      <c r="J4041" s="155">
        <v>56.43</v>
      </c>
    </row>
    <row r="4042" spans="1:10" ht="30" customHeight="1">
      <c r="A4042" s="153" t="s">
        <v>1379</v>
      </c>
      <c r="B4042" s="153" t="s">
        <v>2383</v>
      </c>
      <c r="C4042" s="153" t="s">
        <v>177</v>
      </c>
      <c r="D4042" s="153" t="s">
        <v>2384</v>
      </c>
      <c r="E4042" s="275" t="s">
        <v>1482</v>
      </c>
      <c r="F4042" s="275"/>
      <c r="G4042" s="153" t="s">
        <v>185</v>
      </c>
      <c r="H4042" s="154">
        <v>2</v>
      </c>
      <c r="I4042" s="155">
        <v>0.87</v>
      </c>
      <c r="J4042" s="155">
        <v>1.74</v>
      </c>
    </row>
    <row r="4043" spans="1:10">
      <c r="A4043" s="156"/>
      <c r="B4043" s="156"/>
      <c r="C4043" s="156"/>
      <c r="D4043" s="156"/>
      <c r="E4043" s="156" t="s">
        <v>1399</v>
      </c>
      <c r="F4043" s="157">
        <v>2.67</v>
      </c>
      <c r="G4043" s="156" t="s">
        <v>1400</v>
      </c>
      <c r="H4043" s="157">
        <v>0</v>
      </c>
      <c r="I4043" s="156" t="s">
        <v>1401</v>
      </c>
      <c r="J4043" s="157">
        <v>2.67</v>
      </c>
    </row>
    <row r="4044" spans="1:10" ht="30" customHeight="1">
      <c r="A4044" s="156"/>
      <c r="B4044" s="156"/>
      <c r="C4044" s="156"/>
      <c r="D4044" s="156"/>
      <c r="E4044" s="156" t="s">
        <v>1402</v>
      </c>
      <c r="F4044" s="157">
        <v>16.29</v>
      </c>
      <c r="G4044" s="156"/>
      <c r="H4044" s="276" t="s">
        <v>1403</v>
      </c>
      <c r="I4044" s="276"/>
      <c r="J4044" s="157">
        <v>78.069999999999993</v>
      </c>
    </row>
    <row r="4045" spans="1:10" ht="15.75">
      <c r="A4045" s="144"/>
      <c r="B4045" s="144"/>
      <c r="C4045" s="144"/>
      <c r="D4045" s="144"/>
      <c r="E4045" s="144"/>
      <c r="F4045" s="144"/>
      <c r="G4045" s="144" t="s">
        <v>1404</v>
      </c>
      <c r="H4045" s="158">
        <v>9</v>
      </c>
      <c r="I4045" s="144" t="s">
        <v>1405</v>
      </c>
      <c r="J4045" s="159">
        <v>702.63</v>
      </c>
    </row>
    <row r="4046" spans="1:10" ht="15.75">
      <c r="A4046" s="147"/>
      <c r="B4046" s="147"/>
      <c r="C4046" s="147"/>
      <c r="D4046" s="147"/>
      <c r="E4046" s="147"/>
      <c r="F4046" s="147"/>
      <c r="G4046" s="147"/>
      <c r="H4046" s="147"/>
      <c r="I4046" s="147"/>
      <c r="J4046" s="147"/>
    </row>
    <row r="4047" spans="1:10" ht="15.75" customHeight="1">
      <c r="A4047" s="144" t="s">
        <v>1066</v>
      </c>
      <c r="B4047" s="144" t="s">
        <v>165</v>
      </c>
      <c r="C4047" s="144" t="s">
        <v>1367</v>
      </c>
      <c r="D4047" s="144" t="s">
        <v>1368</v>
      </c>
      <c r="E4047" s="271" t="s">
        <v>1369</v>
      </c>
      <c r="F4047" s="271"/>
      <c r="G4047" s="144" t="s">
        <v>1370</v>
      </c>
      <c r="H4047" s="144" t="s">
        <v>1371</v>
      </c>
      <c r="I4047" s="144" t="s">
        <v>1372</v>
      </c>
      <c r="J4047" s="144" t="s">
        <v>1373</v>
      </c>
    </row>
    <row r="4048" spans="1:10" ht="31.5" customHeight="1">
      <c r="A4048" s="147" t="s">
        <v>1374</v>
      </c>
      <c r="B4048" s="147" t="s">
        <v>1065</v>
      </c>
      <c r="C4048" s="147" t="s">
        <v>177</v>
      </c>
      <c r="D4048" s="147" t="s">
        <v>1067</v>
      </c>
      <c r="E4048" s="273" t="s">
        <v>1445</v>
      </c>
      <c r="F4048" s="273"/>
      <c r="G4048" s="147" t="s">
        <v>185</v>
      </c>
      <c r="H4048" s="148">
        <v>1</v>
      </c>
      <c r="I4048" s="149">
        <v>66.040000000000006</v>
      </c>
      <c r="J4048" s="149">
        <v>66.040000000000006</v>
      </c>
    </row>
    <row r="4049" spans="1:10" ht="45" customHeight="1">
      <c r="A4049" s="150" t="s">
        <v>1376</v>
      </c>
      <c r="B4049" s="150" t="s">
        <v>2270</v>
      </c>
      <c r="C4049" s="150" t="s">
        <v>177</v>
      </c>
      <c r="D4049" s="150" t="s">
        <v>2271</v>
      </c>
      <c r="E4049" s="274" t="s">
        <v>1375</v>
      </c>
      <c r="F4049" s="274"/>
      <c r="G4049" s="150" t="s">
        <v>180</v>
      </c>
      <c r="H4049" s="151">
        <v>0.18229999999999999</v>
      </c>
      <c r="I4049" s="152">
        <v>17.23</v>
      </c>
      <c r="J4049" s="152">
        <v>3.14</v>
      </c>
    </row>
    <row r="4050" spans="1:10" ht="45" customHeight="1">
      <c r="A4050" s="150" t="s">
        <v>1376</v>
      </c>
      <c r="B4050" s="150" t="s">
        <v>2272</v>
      </c>
      <c r="C4050" s="150" t="s">
        <v>177</v>
      </c>
      <c r="D4050" s="150" t="s">
        <v>2273</v>
      </c>
      <c r="E4050" s="274" t="s">
        <v>1375</v>
      </c>
      <c r="F4050" s="274"/>
      <c r="G4050" s="150" t="s">
        <v>180</v>
      </c>
      <c r="H4050" s="151">
        <v>0.18229999999999999</v>
      </c>
      <c r="I4050" s="152">
        <v>20.71</v>
      </c>
      <c r="J4050" s="152">
        <v>3.77</v>
      </c>
    </row>
    <row r="4051" spans="1:10" ht="15" customHeight="1">
      <c r="A4051" s="153" t="s">
        <v>1379</v>
      </c>
      <c r="B4051" s="153" t="s">
        <v>2385</v>
      </c>
      <c r="C4051" s="153" t="s">
        <v>177</v>
      </c>
      <c r="D4051" s="153" t="s">
        <v>2386</v>
      </c>
      <c r="E4051" s="275" t="s">
        <v>1482</v>
      </c>
      <c r="F4051" s="275"/>
      <c r="G4051" s="153" t="s">
        <v>185</v>
      </c>
      <c r="H4051" s="154">
        <v>1</v>
      </c>
      <c r="I4051" s="155">
        <v>56.43</v>
      </c>
      <c r="J4051" s="155">
        <v>56.43</v>
      </c>
    </row>
    <row r="4052" spans="1:10" ht="30" customHeight="1">
      <c r="A4052" s="153" t="s">
        <v>1379</v>
      </c>
      <c r="B4052" s="153" t="s">
        <v>2387</v>
      </c>
      <c r="C4052" s="153" t="s">
        <v>177</v>
      </c>
      <c r="D4052" s="153" t="s">
        <v>2388</v>
      </c>
      <c r="E4052" s="275" t="s">
        <v>1482</v>
      </c>
      <c r="F4052" s="275"/>
      <c r="G4052" s="153" t="s">
        <v>185</v>
      </c>
      <c r="H4052" s="154">
        <v>2</v>
      </c>
      <c r="I4052" s="155">
        <v>1.35</v>
      </c>
      <c r="J4052" s="155">
        <v>2.7</v>
      </c>
    </row>
    <row r="4053" spans="1:10">
      <c r="A4053" s="156"/>
      <c r="B4053" s="156"/>
      <c r="C4053" s="156"/>
      <c r="D4053" s="156"/>
      <c r="E4053" s="156" t="s">
        <v>1399</v>
      </c>
      <c r="F4053" s="157">
        <v>5.1100000000000003</v>
      </c>
      <c r="G4053" s="156" t="s">
        <v>1400</v>
      </c>
      <c r="H4053" s="157">
        <v>0</v>
      </c>
      <c r="I4053" s="156" t="s">
        <v>1401</v>
      </c>
      <c r="J4053" s="157">
        <v>5.1100000000000003</v>
      </c>
    </row>
    <row r="4054" spans="1:10" ht="30" customHeight="1">
      <c r="A4054" s="156"/>
      <c r="B4054" s="156"/>
      <c r="C4054" s="156"/>
      <c r="D4054" s="156"/>
      <c r="E4054" s="156" t="s">
        <v>1402</v>
      </c>
      <c r="F4054" s="157">
        <v>17.41</v>
      </c>
      <c r="G4054" s="156"/>
      <c r="H4054" s="276" t="s">
        <v>1403</v>
      </c>
      <c r="I4054" s="276"/>
      <c r="J4054" s="157">
        <v>83.45</v>
      </c>
    </row>
    <row r="4055" spans="1:10" ht="15.75">
      <c r="A4055" s="144"/>
      <c r="B4055" s="144"/>
      <c r="C4055" s="144"/>
      <c r="D4055" s="144"/>
      <c r="E4055" s="144"/>
      <c r="F4055" s="144"/>
      <c r="G4055" s="144" t="s">
        <v>1404</v>
      </c>
      <c r="H4055" s="158">
        <v>14</v>
      </c>
      <c r="I4055" s="144" t="s">
        <v>1405</v>
      </c>
      <c r="J4055" s="159">
        <v>1168.3</v>
      </c>
    </row>
    <row r="4056" spans="1:10" ht="15.75">
      <c r="A4056" s="147"/>
      <c r="B4056" s="147"/>
      <c r="C4056" s="147"/>
      <c r="D4056" s="147"/>
      <c r="E4056" s="147"/>
      <c r="F4056" s="147"/>
      <c r="G4056" s="147"/>
      <c r="H4056" s="147"/>
      <c r="I4056" s="147"/>
      <c r="J4056" s="147"/>
    </row>
    <row r="4057" spans="1:10" ht="15.75" customHeight="1">
      <c r="A4057" s="144" t="s">
        <v>1069</v>
      </c>
      <c r="B4057" s="144" t="s">
        <v>165</v>
      </c>
      <c r="C4057" s="144" t="s">
        <v>1367</v>
      </c>
      <c r="D4057" s="144" t="s">
        <v>1368</v>
      </c>
      <c r="E4057" s="271" t="s">
        <v>1369</v>
      </c>
      <c r="F4057" s="271"/>
      <c r="G4057" s="144" t="s">
        <v>1370</v>
      </c>
      <c r="H4057" s="144" t="s">
        <v>1371</v>
      </c>
      <c r="I4057" s="144" t="s">
        <v>1372</v>
      </c>
      <c r="J4057" s="144" t="s">
        <v>1373</v>
      </c>
    </row>
    <row r="4058" spans="1:10" ht="31.5" customHeight="1">
      <c r="A4058" s="147" t="s">
        <v>1374</v>
      </c>
      <c r="B4058" s="147" t="s">
        <v>1068</v>
      </c>
      <c r="C4058" s="147" t="s">
        <v>177</v>
      </c>
      <c r="D4058" s="147" t="s">
        <v>1070</v>
      </c>
      <c r="E4058" s="273" t="s">
        <v>1445</v>
      </c>
      <c r="F4058" s="273"/>
      <c r="G4058" s="147" t="s">
        <v>185</v>
      </c>
      <c r="H4058" s="148">
        <v>1</v>
      </c>
      <c r="I4058" s="149">
        <v>672.17</v>
      </c>
      <c r="J4058" s="149">
        <v>672.17</v>
      </c>
    </row>
    <row r="4059" spans="1:10" ht="45" customHeight="1">
      <c r="A4059" s="150" t="s">
        <v>1376</v>
      </c>
      <c r="B4059" s="150" t="s">
        <v>2270</v>
      </c>
      <c r="C4059" s="150" t="s">
        <v>177</v>
      </c>
      <c r="D4059" s="150" t="s">
        <v>2271</v>
      </c>
      <c r="E4059" s="274" t="s">
        <v>1375</v>
      </c>
      <c r="F4059" s="274"/>
      <c r="G4059" s="150" t="s">
        <v>180</v>
      </c>
      <c r="H4059" s="151">
        <v>1.3231999999999999</v>
      </c>
      <c r="I4059" s="152">
        <v>17.23</v>
      </c>
      <c r="J4059" s="152">
        <v>22.79</v>
      </c>
    </row>
    <row r="4060" spans="1:10" ht="45" customHeight="1">
      <c r="A4060" s="150" t="s">
        <v>1376</v>
      </c>
      <c r="B4060" s="150" t="s">
        <v>2272</v>
      </c>
      <c r="C4060" s="150" t="s">
        <v>177</v>
      </c>
      <c r="D4060" s="150" t="s">
        <v>2273</v>
      </c>
      <c r="E4060" s="274" t="s">
        <v>1375</v>
      </c>
      <c r="F4060" s="274"/>
      <c r="G4060" s="150" t="s">
        <v>180</v>
      </c>
      <c r="H4060" s="151">
        <v>1.3231999999999999</v>
      </c>
      <c r="I4060" s="152">
        <v>20.71</v>
      </c>
      <c r="J4060" s="152">
        <v>27.4</v>
      </c>
    </row>
    <row r="4061" spans="1:10" ht="15" customHeight="1">
      <c r="A4061" s="153" t="s">
        <v>1379</v>
      </c>
      <c r="B4061" s="153" t="s">
        <v>2389</v>
      </c>
      <c r="C4061" s="153" t="s">
        <v>177</v>
      </c>
      <c r="D4061" s="153" t="s">
        <v>2390</v>
      </c>
      <c r="E4061" s="275" t="s">
        <v>1482</v>
      </c>
      <c r="F4061" s="275"/>
      <c r="G4061" s="153" t="s">
        <v>185</v>
      </c>
      <c r="H4061" s="154">
        <v>1</v>
      </c>
      <c r="I4061" s="155">
        <v>600.41</v>
      </c>
      <c r="J4061" s="155">
        <v>600.41</v>
      </c>
    </row>
    <row r="4062" spans="1:10" ht="30" customHeight="1">
      <c r="A4062" s="153" t="s">
        <v>1379</v>
      </c>
      <c r="B4062" s="153" t="s">
        <v>2391</v>
      </c>
      <c r="C4062" s="153" t="s">
        <v>177</v>
      </c>
      <c r="D4062" s="153" t="s">
        <v>2392</v>
      </c>
      <c r="E4062" s="275" t="s">
        <v>1482</v>
      </c>
      <c r="F4062" s="275"/>
      <c r="G4062" s="153" t="s">
        <v>185</v>
      </c>
      <c r="H4062" s="154">
        <v>3</v>
      </c>
      <c r="I4062" s="155">
        <v>7.19</v>
      </c>
      <c r="J4062" s="155">
        <v>21.57</v>
      </c>
    </row>
    <row r="4063" spans="1:10">
      <c r="A4063" s="156"/>
      <c r="B4063" s="156"/>
      <c r="C4063" s="156"/>
      <c r="D4063" s="156"/>
      <c r="E4063" s="156" t="s">
        <v>1399</v>
      </c>
      <c r="F4063" s="157">
        <v>37.17</v>
      </c>
      <c r="G4063" s="156" t="s">
        <v>1400</v>
      </c>
      <c r="H4063" s="157">
        <v>0</v>
      </c>
      <c r="I4063" s="156" t="s">
        <v>1401</v>
      </c>
      <c r="J4063" s="157">
        <v>37.17</v>
      </c>
    </row>
    <row r="4064" spans="1:10" ht="30" customHeight="1">
      <c r="A4064" s="156"/>
      <c r="B4064" s="156"/>
      <c r="C4064" s="156"/>
      <c r="D4064" s="156"/>
      <c r="E4064" s="156" t="s">
        <v>1402</v>
      </c>
      <c r="F4064" s="157">
        <v>177.25</v>
      </c>
      <c r="G4064" s="156"/>
      <c r="H4064" s="276" t="s">
        <v>1403</v>
      </c>
      <c r="I4064" s="276"/>
      <c r="J4064" s="157">
        <v>849.42</v>
      </c>
    </row>
    <row r="4065" spans="1:10" ht="15.75">
      <c r="A4065" s="144"/>
      <c r="B4065" s="144"/>
      <c r="C4065" s="144"/>
      <c r="D4065" s="144"/>
      <c r="E4065" s="144"/>
      <c r="F4065" s="144"/>
      <c r="G4065" s="144" t="s">
        <v>1404</v>
      </c>
      <c r="H4065" s="158">
        <v>1</v>
      </c>
      <c r="I4065" s="144" t="s">
        <v>1405</v>
      </c>
      <c r="J4065" s="159">
        <v>849.42</v>
      </c>
    </row>
    <row r="4066" spans="1:10" ht="15.75">
      <c r="A4066" s="147"/>
      <c r="B4066" s="147"/>
      <c r="C4066" s="147"/>
      <c r="D4066" s="147"/>
      <c r="E4066" s="147"/>
      <c r="F4066" s="147"/>
      <c r="G4066" s="147"/>
      <c r="H4066" s="147"/>
      <c r="I4066" s="147"/>
      <c r="J4066" s="147"/>
    </row>
    <row r="4067" spans="1:10" ht="15.75" customHeight="1">
      <c r="A4067" s="144" t="s">
        <v>1072</v>
      </c>
      <c r="B4067" s="144" t="s">
        <v>165</v>
      </c>
      <c r="C4067" s="144" t="s">
        <v>1367</v>
      </c>
      <c r="D4067" s="144" t="s">
        <v>1368</v>
      </c>
      <c r="E4067" s="271" t="s">
        <v>1369</v>
      </c>
      <c r="F4067" s="271"/>
      <c r="G4067" s="144" t="s">
        <v>1370</v>
      </c>
      <c r="H4067" s="144" t="s">
        <v>1371</v>
      </c>
      <c r="I4067" s="144" t="s">
        <v>1372</v>
      </c>
      <c r="J4067" s="144" t="s">
        <v>1373</v>
      </c>
    </row>
    <row r="4068" spans="1:10" ht="31.5" customHeight="1">
      <c r="A4068" s="147" t="s">
        <v>1374</v>
      </c>
      <c r="B4068" s="147" t="s">
        <v>1071</v>
      </c>
      <c r="C4068" s="147" t="s">
        <v>177</v>
      </c>
      <c r="D4068" s="147" t="s">
        <v>1073</v>
      </c>
      <c r="E4068" s="273" t="s">
        <v>1445</v>
      </c>
      <c r="F4068" s="273"/>
      <c r="G4068" s="147" t="s">
        <v>185</v>
      </c>
      <c r="H4068" s="148">
        <v>1</v>
      </c>
      <c r="I4068" s="149">
        <v>1461.66</v>
      </c>
      <c r="J4068" s="149">
        <v>1461.66</v>
      </c>
    </row>
    <row r="4069" spans="1:10" ht="45" customHeight="1">
      <c r="A4069" s="150" t="s">
        <v>1376</v>
      </c>
      <c r="B4069" s="150" t="s">
        <v>2270</v>
      </c>
      <c r="C4069" s="150" t="s">
        <v>177</v>
      </c>
      <c r="D4069" s="150" t="s">
        <v>2271</v>
      </c>
      <c r="E4069" s="274" t="s">
        <v>1375</v>
      </c>
      <c r="F4069" s="274"/>
      <c r="G4069" s="150" t="s">
        <v>180</v>
      </c>
      <c r="H4069" s="151">
        <v>1.3231999999999999</v>
      </c>
      <c r="I4069" s="152">
        <v>17.23</v>
      </c>
      <c r="J4069" s="152">
        <v>22.79</v>
      </c>
    </row>
    <row r="4070" spans="1:10" ht="45" customHeight="1">
      <c r="A4070" s="150" t="s">
        <v>1376</v>
      </c>
      <c r="B4070" s="150" t="s">
        <v>2272</v>
      </c>
      <c r="C4070" s="150" t="s">
        <v>177</v>
      </c>
      <c r="D4070" s="150" t="s">
        <v>2273</v>
      </c>
      <c r="E4070" s="274" t="s">
        <v>1375</v>
      </c>
      <c r="F4070" s="274"/>
      <c r="G4070" s="150" t="s">
        <v>180</v>
      </c>
      <c r="H4070" s="151">
        <v>1.3231999999999999</v>
      </c>
      <c r="I4070" s="152">
        <v>20.71</v>
      </c>
      <c r="J4070" s="152">
        <v>27.4</v>
      </c>
    </row>
    <row r="4071" spans="1:10" ht="15" customHeight="1">
      <c r="A4071" s="153" t="s">
        <v>1379</v>
      </c>
      <c r="B4071" s="153" t="s">
        <v>2393</v>
      </c>
      <c r="C4071" s="153" t="s">
        <v>177</v>
      </c>
      <c r="D4071" s="153" t="s">
        <v>2394</v>
      </c>
      <c r="E4071" s="275" t="s">
        <v>1482</v>
      </c>
      <c r="F4071" s="275"/>
      <c r="G4071" s="153" t="s">
        <v>185</v>
      </c>
      <c r="H4071" s="154">
        <v>1</v>
      </c>
      <c r="I4071" s="155">
        <v>1381.14</v>
      </c>
      <c r="J4071" s="155">
        <v>1381.14</v>
      </c>
    </row>
    <row r="4072" spans="1:10" ht="30" customHeight="1">
      <c r="A4072" s="153" t="s">
        <v>1379</v>
      </c>
      <c r="B4072" s="153" t="s">
        <v>2395</v>
      </c>
      <c r="C4072" s="153" t="s">
        <v>177</v>
      </c>
      <c r="D4072" s="153" t="s">
        <v>2396</v>
      </c>
      <c r="E4072" s="275" t="s">
        <v>1482</v>
      </c>
      <c r="F4072" s="275"/>
      <c r="G4072" s="153" t="s">
        <v>185</v>
      </c>
      <c r="H4072" s="154">
        <v>3</v>
      </c>
      <c r="I4072" s="155">
        <v>10.11</v>
      </c>
      <c r="J4072" s="155">
        <v>30.33</v>
      </c>
    </row>
    <row r="4073" spans="1:10">
      <c r="A4073" s="156"/>
      <c r="B4073" s="156"/>
      <c r="C4073" s="156"/>
      <c r="D4073" s="156"/>
      <c r="E4073" s="156" t="s">
        <v>1399</v>
      </c>
      <c r="F4073" s="157">
        <v>37.17</v>
      </c>
      <c r="G4073" s="156" t="s">
        <v>1400</v>
      </c>
      <c r="H4073" s="157">
        <v>0</v>
      </c>
      <c r="I4073" s="156" t="s">
        <v>1401</v>
      </c>
      <c r="J4073" s="157">
        <v>37.17</v>
      </c>
    </row>
    <row r="4074" spans="1:10" ht="30" customHeight="1">
      <c r="A4074" s="156"/>
      <c r="B4074" s="156"/>
      <c r="C4074" s="156"/>
      <c r="D4074" s="156"/>
      <c r="E4074" s="156" t="s">
        <v>1402</v>
      </c>
      <c r="F4074" s="157">
        <v>385.43</v>
      </c>
      <c r="G4074" s="156"/>
      <c r="H4074" s="276" t="s">
        <v>1403</v>
      </c>
      <c r="I4074" s="276"/>
      <c r="J4074" s="157">
        <v>1847.09</v>
      </c>
    </row>
    <row r="4075" spans="1:10" ht="15.75">
      <c r="A4075" s="144"/>
      <c r="B4075" s="144"/>
      <c r="C4075" s="144"/>
      <c r="D4075" s="144"/>
      <c r="E4075" s="144"/>
      <c r="F4075" s="144"/>
      <c r="G4075" s="144" t="s">
        <v>1404</v>
      </c>
      <c r="H4075" s="158">
        <v>2</v>
      </c>
      <c r="I4075" s="144" t="s">
        <v>1405</v>
      </c>
      <c r="J4075" s="159">
        <v>3694.18</v>
      </c>
    </row>
    <row r="4076" spans="1:10" ht="15.75">
      <c r="A4076" s="147"/>
      <c r="B4076" s="147"/>
      <c r="C4076" s="147"/>
      <c r="D4076" s="147"/>
      <c r="E4076" s="147"/>
      <c r="F4076" s="147"/>
      <c r="G4076" s="147"/>
      <c r="H4076" s="147"/>
      <c r="I4076" s="147"/>
      <c r="J4076" s="147"/>
    </row>
    <row r="4077" spans="1:10" ht="15.75" customHeight="1">
      <c r="A4077" s="144" t="s">
        <v>1074</v>
      </c>
      <c r="B4077" s="144" t="s">
        <v>165</v>
      </c>
      <c r="C4077" s="144" t="s">
        <v>1367</v>
      </c>
      <c r="D4077" s="144" t="s">
        <v>1368</v>
      </c>
      <c r="E4077" s="271" t="s">
        <v>1369</v>
      </c>
      <c r="F4077" s="271"/>
      <c r="G4077" s="144" t="s">
        <v>1370</v>
      </c>
      <c r="H4077" s="144" t="s">
        <v>1371</v>
      </c>
      <c r="I4077" s="144" t="s">
        <v>1372</v>
      </c>
      <c r="J4077" s="144" t="s">
        <v>1373</v>
      </c>
    </row>
    <row r="4078" spans="1:10" ht="31.5" customHeight="1">
      <c r="A4078" s="147" t="s">
        <v>1374</v>
      </c>
      <c r="B4078" s="147" t="s">
        <v>1037</v>
      </c>
      <c r="C4078" s="147" t="s">
        <v>177</v>
      </c>
      <c r="D4078" s="147" t="s">
        <v>1039</v>
      </c>
      <c r="E4078" s="273" t="s">
        <v>1445</v>
      </c>
      <c r="F4078" s="273"/>
      <c r="G4078" s="147" t="s">
        <v>185</v>
      </c>
      <c r="H4078" s="148">
        <v>1</v>
      </c>
      <c r="I4078" s="149">
        <v>88.91</v>
      </c>
      <c r="J4078" s="149">
        <v>88.91</v>
      </c>
    </row>
    <row r="4079" spans="1:10" ht="45" customHeight="1">
      <c r="A4079" s="150" t="s">
        <v>1376</v>
      </c>
      <c r="B4079" s="150" t="s">
        <v>2270</v>
      </c>
      <c r="C4079" s="150" t="s">
        <v>177</v>
      </c>
      <c r="D4079" s="150" t="s">
        <v>2271</v>
      </c>
      <c r="E4079" s="274" t="s">
        <v>1375</v>
      </c>
      <c r="F4079" s="274"/>
      <c r="G4079" s="150" t="s">
        <v>180</v>
      </c>
      <c r="H4079" s="151">
        <v>0.40570000000000001</v>
      </c>
      <c r="I4079" s="152">
        <v>17.23</v>
      </c>
      <c r="J4079" s="152">
        <v>6.99</v>
      </c>
    </row>
    <row r="4080" spans="1:10" ht="45" customHeight="1">
      <c r="A4080" s="150" t="s">
        <v>1376</v>
      </c>
      <c r="B4080" s="150" t="s">
        <v>2272</v>
      </c>
      <c r="C4080" s="150" t="s">
        <v>177</v>
      </c>
      <c r="D4080" s="150" t="s">
        <v>2273</v>
      </c>
      <c r="E4080" s="274" t="s">
        <v>1375</v>
      </c>
      <c r="F4080" s="274"/>
      <c r="G4080" s="150" t="s">
        <v>180</v>
      </c>
      <c r="H4080" s="151">
        <v>0.40570000000000001</v>
      </c>
      <c r="I4080" s="152">
        <v>20.71</v>
      </c>
      <c r="J4080" s="152">
        <v>8.4</v>
      </c>
    </row>
    <row r="4081" spans="1:10" ht="15" customHeight="1">
      <c r="A4081" s="153" t="s">
        <v>1379</v>
      </c>
      <c r="B4081" s="153" t="s">
        <v>2371</v>
      </c>
      <c r="C4081" s="153" t="s">
        <v>177</v>
      </c>
      <c r="D4081" s="153" t="s">
        <v>2372</v>
      </c>
      <c r="E4081" s="275" t="s">
        <v>1482</v>
      </c>
      <c r="F4081" s="275"/>
      <c r="G4081" s="153" t="s">
        <v>185</v>
      </c>
      <c r="H4081" s="154">
        <v>1</v>
      </c>
      <c r="I4081" s="155">
        <v>69.14</v>
      </c>
      <c r="J4081" s="155">
        <v>69.14</v>
      </c>
    </row>
    <row r="4082" spans="1:10" ht="30" customHeight="1">
      <c r="A4082" s="153" t="s">
        <v>1379</v>
      </c>
      <c r="B4082" s="153" t="s">
        <v>2373</v>
      </c>
      <c r="C4082" s="153" t="s">
        <v>177</v>
      </c>
      <c r="D4082" s="153" t="s">
        <v>2374</v>
      </c>
      <c r="E4082" s="275" t="s">
        <v>1482</v>
      </c>
      <c r="F4082" s="275"/>
      <c r="G4082" s="153" t="s">
        <v>185</v>
      </c>
      <c r="H4082" s="154">
        <v>3</v>
      </c>
      <c r="I4082" s="155">
        <v>1.46</v>
      </c>
      <c r="J4082" s="155">
        <v>4.38</v>
      </c>
    </row>
    <row r="4083" spans="1:10">
      <c r="A4083" s="156"/>
      <c r="B4083" s="156"/>
      <c r="C4083" s="156"/>
      <c r="D4083" s="156"/>
      <c r="E4083" s="156" t="s">
        <v>1399</v>
      </c>
      <c r="F4083" s="157">
        <v>11.39</v>
      </c>
      <c r="G4083" s="156" t="s">
        <v>1400</v>
      </c>
      <c r="H4083" s="157">
        <v>0</v>
      </c>
      <c r="I4083" s="156" t="s">
        <v>1401</v>
      </c>
      <c r="J4083" s="157">
        <v>11.39</v>
      </c>
    </row>
    <row r="4084" spans="1:10" ht="30" customHeight="1">
      <c r="A4084" s="156"/>
      <c r="B4084" s="156"/>
      <c r="C4084" s="156"/>
      <c r="D4084" s="156"/>
      <c r="E4084" s="156" t="s">
        <v>1402</v>
      </c>
      <c r="F4084" s="157">
        <v>23.44</v>
      </c>
      <c r="G4084" s="156"/>
      <c r="H4084" s="276" t="s">
        <v>1403</v>
      </c>
      <c r="I4084" s="276"/>
      <c r="J4084" s="157">
        <v>112.35</v>
      </c>
    </row>
    <row r="4085" spans="1:10" ht="15.75">
      <c r="A4085" s="144"/>
      <c r="B4085" s="144"/>
      <c r="C4085" s="144"/>
      <c r="D4085" s="144"/>
      <c r="E4085" s="144"/>
      <c r="F4085" s="144"/>
      <c r="G4085" s="144" t="s">
        <v>1404</v>
      </c>
      <c r="H4085" s="158">
        <v>1</v>
      </c>
      <c r="I4085" s="144" t="s">
        <v>1405</v>
      </c>
      <c r="J4085" s="159">
        <v>112.35</v>
      </c>
    </row>
    <row r="4086" spans="1:10" ht="15.75">
      <c r="A4086" s="147"/>
      <c r="B4086" s="147"/>
      <c r="C4086" s="147"/>
      <c r="D4086" s="147"/>
      <c r="E4086" s="147"/>
      <c r="F4086" s="147"/>
      <c r="G4086" s="147"/>
      <c r="H4086" s="147"/>
      <c r="I4086" s="147"/>
      <c r="J4086" s="147"/>
    </row>
    <row r="4087" spans="1:10" ht="15.75" customHeight="1">
      <c r="A4087" s="144" t="s">
        <v>1076</v>
      </c>
      <c r="B4087" s="144" t="s">
        <v>165</v>
      </c>
      <c r="C4087" s="144" t="s">
        <v>1367</v>
      </c>
      <c r="D4087" s="144" t="s">
        <v>1368</v>
      </c>
      <c r="E4087" s="271" t="s">
        <v>1369</v>
      </c>
      <c r="F4087" s="271"/>
      <c r="G4087" s="144" t="s">
        <v>1370</v>
      </c>
      <c r="H4087" s="144" t="s">
        <v>1371</v>
      </c>
      <c r="I4087" s="144" t="s">
        <v>1372</v>
      </c>
      <c r="J4087" s="144" t="s">
        <v>1373</v>
      </c>
    </row>
    <row r="4088" spans="1:10" ht="31.5" customHeight="1">
      <c r="A4088" s="147" t="s">
        <v>1374</v>
      </c>
      <c r="B4088" s="147" t="s">
        <v>1075</v>
      </c>
      <c r="C4088" s="147" t="s">
        <v>470</v>
      </c>
      <c r="D4088" s="147" t="s">
        <v>1077</v>
      </c>
      <c r="E4088" s="273" t="s">
        <v>2397</v>
      </c>
      <c r="F4088" s="273"/>
      <c r="G4088" s="147" t="s">
        <v>563</v>
      </c>
      <c r="H4088" s="148">
        <v>1</v>
      </c>
      <c r="I4088" s="149">
        <v>107.96</v>
      </c>
      <c r="J4088" s="149">
        <v>107.96</v>
      </c>
    </row>
    <row r="4089" spans="1:10" ht="45" customHeight="1">
      <c r="A4089" s="150" t="s">
        <v>1376</v>
      </c>
      <c r="B4089" s="150" t="s">
        <v>2280</v>
      </c>
      <c r="C4089" s="150" t="s">
        <v>470</v>
      </c>
      <c r="D4089" s="150" t="s">
        <v>2281</v>
      </c>
      <c r="E4089" s="274" t="s">
        <v>1892</v>
      </c>
      <c r="F4089" s="274"/>
      <c r="G4089" s="150" t="s">
        <v>1893</v>
      </c>
      <c r="H4089" s="151">
        <v>0.3</v>
      </c>
      <c r="I4089" s="152">
        <v>3.56</v>
      </c>
      <c r="J4089" s="152">
        <v>1.06</v>
      </c>
    </row>
    <row r="4090" spans="1:10" ht="45" customHeight="1">
      <c r="A4090" s="150" t="s">
        <v>1376</v>
      </c>
      <c r="B4090" s="150" t="s">
        <v>1890</v>
      </c>
      <c r="C4090" s="150" t="s">
        <v>470</v>
      </c>
      <c r="D4090" s="150" t="s">
        <v>1891</v>
      </c>
      <c r="E4090" s="274" t="s">
        <v>1892</v>
      </c>
      <c r="F4090" s="274"/>
      <c r="G4090" s="150" t="s">
        <v>1893</v>
      </c>
      <c r="H4090" s="151">
        <v>0.3</v>
      </c>
      <c r="I4090" s="152">
        <v>3.69</v>
      </c>
      <c r="J4090" s="152">
        <v>1.1000000000000001</v>
      </c>
    </row>
    <row r="4091" spans="1:10" ht="15" customHeight="1">
      <c r="A4091" s="153" t="s">
        <v>1379</v>
      </c>
      <c r="B4091" s="153" t="s">
        <v>2398</v>
      </c>
      <c r="C4091" s="153" t="s">
        <v>470</v>
      </c>
      <c r="D4091" s="153" t="s">
        <v>2399</v>
      </c>
      <c r="E4091" s="275" t="s">
        <v>1482</v>
      </c>
      <c r="F4091" s="275"/>
      <c r="G4091" s="153" t="s">
        <v>563</v>
      </c>
      <c r="H4091" s="154">
        <v>1</v>
      </c>
      <c r="I4091" s="155">
        <v>97.9</v>
      </c>
      <c r="J4091" s="155">
        <v>97.9</v>
      </c>
    </row>
    <row r="4092" spans="1:10" ht="15" customHeight="1">
      <c r="A4092" s="153" t="s">
        <v>1379</v>
      </c>
      <c r="B4092" s="153" t="s">
        <v>2286</v>
      </c>
      <c r="C4092" s="153" t="s">
        <v>177</v>
      </c>
      <c r="D4092" s="153" t="s">
        <v>2287</v>
      </c>
      <c r="E4092" s="275" t="s">
        <v>1398</v>
      </c>
      <c r="F4092" s="275"/>
      <c r="G4092" s="153" t="s">
        <v>180</v>
      </c>
      <c r="H4092" s="154">
        <v>0.3</v>
      </c>
      <c r="I4092" s="155">
        <v>15.33</v>
      </c>
      <c r="J4092" s="155">
        <v>4.59</v>
      </c>
    </row>
    <row r="4093" spans="1:10" ht="15" customHeight="1">
      <c r="A4093" s="153" t="s">
        <v>1379</v>
      </c>
      <c r="B4093" s="153" t="s">
        <v>1900</v>
      </c>
      <c r="C4093" s="153" t="s">
        <v>177</v>
      </c>
      <c r="D4093" s="153" t="s">
        <v>1901</v>
      </c>
      <c r="E4093" s="275" t="s">
        <v>1398</v>
      </c>
      <c r="F4093" s="275"/>
      <c r="G4093" s="153" t="s">
        <v>180</v>
      </c>
      <c r="H4093" s="154">
        <v>0.3</v>
      </c>
      <c r="I4093" s="155">
        <v>11.05</v>
      </c>
      <c r="J4093" s="155">
        <v>3.31</v>
      </c>
    </row>
    <row r="4094" spans="1:10">
      <c r="A4094" s="156"/>
      <c r="B4094" s="156"/>
      <c r="C4094" s="156"/>
      <c r="D4094" s="156"/>
      <c r="E4094" s="156" t="s">
        <v>1399</v>
      </c>
      <c r="F4094" s="157">
        <v>7.9</v>
      </c>
      <c r="G4094" s="156" t="s">
        <v>1400</v>
      </c>
      <c r="H4094" s="157">
        <v>0</v>
      </c>
      <c r="I4094" s="156" t="s">
        <v>1401</v>
      </c>
      <c r="J4094" s="157">
        <v>7.9</v>
      </c>
    </row>
    <row r="4095" spans="1:10" ht="30" customHeight="1">
      <c r="A4095" s="156"/>
      <c r="B4095" s="156"/>
      <c r="C4095" s="156"/>
      <c r="D4095" s="156"/>
      <c r="E4095" s="156" t="s">
        <v>1402</v>
      </c>
      <c r="F4095" s="157">
        <v>28.46</v>
      </c>
      <c r="G4095" s="156"/>
      <c r="H4095" s="276" t="s">
        <v>1403</v>
      </c>
      <c r="I4095" s="276"/>
      <c r="J4095" s="157">
        <v>136.41999999999999</v>
      </c>
    </row>
    <row r="4096" spans="1:10" ht="15.75">
      <c r="A4096" s="144"/>
      <c r="B4096" s="144"/>
      <c r="C4096" s="144"/>
      <c r="D4096" s="144"/>
      <c r="E4096" s="144"/>
      <c r="F4096" s="144"/>
      <c r="G4096" s="144" t="s">
        <v>1404</v>
      </c>
      <c r="H4096" s="158">
        <v>28</v>
      </c>
      <c r="I4096" s="144" t="s">
        <v>1405</v>
      </c>
      <c r="J4096" s="159">
        <v>3819.76</v>
      </c>
    </row>
    <row r="4097" spans="1:10" ht="15.75">
      <c r="A4097" s="147"/>
      <c r="B4097" s="147"/>
      <c r="C4097" s="147"/>
      <c r="D4097" s="147"/>
      <c r="E4097" s="147"/>
      <c r="F4097" s="147"/>
      <c r="G4097" s="147"/>
      <c r="H4097" s="147"/>
      <c r="I4097" s="147"/>
      <c r="J4097" s="147"/>
    </row>
    <row r="4098" spans="1:10" ht="15.75" customHeight="1">
      <c r="A4098" s="144" t="s">
        <v>1080</v>
      </c>
      <c r="B4098" s="144" t="s">
        <v>165</v>
      </c>
      <c r="C4098" s="144" t="s">
        <v>1367</v>
      </c>
      <c r="D4098" s="144" t="s">
        <v>1368</v>
      </c>
      <c r="E4098" s="271" t="s">
        <v>1369</v>
      </c>
      <c r="F4098" s="271"/>
      <c r="G4098" s="144" t="s">
        <v>1370</v>
      </c>
      <c r="H4098" s="144" t="s">
        <v>1371</v>
      </c>
      <c r="I4098" s="144" t="s">
        <v>1372</v>
      </c>
      <c r="J4098" s="144" t="s">
        <v>1373</v>
      </c>
    </row>
    <row r="4099" spans="1:10" ht="31.5">
      <c r="A4099" s="147" t="s">
        <v>1374</v>
      </c>
      <c r="B4099" s="147" t="s">
        <v>1078</v>
      </c>
      <c r="C4099" s="147" t="s">
        <v>1079</v>
      </c>
      <c r="D4099" s="147" t="s">
        <v>1081</v>
      </c>
      <c r="E4099" s="273">
        <v>7</v>
      </c>
      <c r="F4099" s="273"/>
      <c r="G4099" s="147" t="s">
        <v>1082</v>
      </c>
      <c r="H4099" s="148">
        <v>1</v>
      </c>
      <c r="I4099" s="149">
        <v>221.16</v>
      </c>
      <c r="J4099" s="149">
        <v>221.16</v>
      </c>
    </row>
    <row r="4100" spans="1:10" ht="30" customHeight="1">
      <c r="A4100" s="153" t="s">
        <v>1379</v>
      </c>
      <c r="B4100" s="153" t="s">
        <v>2400</v>
      </c>
      <c r="C4100" s="153" t="s">
        <v>1079</v>
      </c>
      <c r="D4100" s="153" t="s">
        <v>2401</v>
      </c>
      <c r="E4100" s="275" t="s">
        <v>1482</v>
      </c>
      <c r="F4100" s="275"/>
      <c r="G4100" s="153" t="s">
        <v>563</v>
      </c>
      <c r="H4100" s="154">
        <v>1</v>
      </c>
      <c r="I4100" s="155">
        <v>194.57</v>
      </c>
      <c r="J4100" s="155">
        <v>194.57</v>
      </c>
    </row>
    <row r="4101" spans="1:10" ht="30" customHeight="1">
      <c r="A4101" s="153" t="s">
        <v>1379</v>
      </c>
      <c r="B4101" s="153" t="s">
        <v>2402</v>
      </c>
      <c r="C4101" s="153" t="s">
        <v>1079</v>
      </c>
      <c r="D4101" s="153" t="s">
        <v>2403</v>
      </c>
      <c r="E4101" s="275" t="s">
        <v>1398</v>
      </c>
      <c r="F4101" s="275"/>
      <c r="G4101" s="153" t="s">
        <v>1893</v>
      </c>
      <c r="H4101" s="154">
        <v>1</v>
      </c>
      <c r="I4101" s="155">
        <v>10.62</v>
      </c>
      <c r="J4101" s="155">
        <v>10.62</v>
      </c>
    </row>
    <row r="4102" spans="1:10" ht="30" customHeight="1">
      <c r="A4102" s="153" t="s">
        <v>1379</v>
      </c>
      <c r="B4102" s="153" t="s">
        <v>2404</v>
      </c>
      <c r="C4102" s="153" t="s">
        <v>1079</v>
      </c>
      <c r="D4102" s="153" t="s">
        <v>2405</v>
      </c>
      <c r="E4102" s="275" t="s">
        <v>1398</v>
      </c>
      <c r="F4102" s="275"/>
      <c r="G4102" s="153" t="s">
        <v>1893</v>
      </c>
      <c r="H4102" s="154">
        <v>1</v>
      </c>
      <c r="I4102" s="155">
        <v>15.97</v>
      </c>
      <c r="J4102" s="155">
        <v>15.97</v>
      </c>
    </row>
    <row r="4103" spans="1:10">
      <c r="A4103" s="156"/>
      <c r="B4103" s="156"/>
      <c r="C4103" s="156"/>
      <c r="D4103" s="156"/>
      <c r="E4103" s="156" t="s">
        <v>1399</v>
      </c>
      <c r="F4103" s="157">
        <v>26.59</v>
      </c>
      <c r="G4103" s="156" t="s">
        <v>1400</v>
      </c>
      <c r="H4103" s="157">
        <v>0</v>
      </c>
      <c r="I4103" s="156" t="s">
        <v>1401</v>
      </c>
      <c r="J4103" s="157">
        <v>26.59</v>
      </c>
    </row>
    <row r="4104" spans="1:10" ht="30" customHeight="1">
      <c r="A4104" s="156"/>
      <c r="B4104" s="156"/>
      <c r="C4104" s="156"/>
      <c r="D4104" s="156"/>
      <c r="E4104" s="156" t="s">
        <v>1402</v>
      </c>
      <c r="F4104" s="157">
        <v>58.31</v>
      </c>
      <c r="G4104" s="156"/>
      <c r="H4104" s="276" t="s">
        <v>1403</v>
      </c>
      <c r="I4104" s="276"/>
      <c r="J4104" s="157">
        <v>279.47000000000003</v>
      </c>
    </row>
    <row r="4105" spans="1:10" ht="15.75">
      <c r="A4105" s="144"/>
      <c r="B4105" s="144"/>
      <c r="C4105" s="144"/>
      <c r="D4105" s="144"/>
      <c r="E4105" s="144"/>
      <c r="F4105" s="144"/>
      <c r="G4105" s="144" t="s">
        <v>1404</v>
      </c>
      <c r="H4105" s="158">
        <v>3</v>
      </c>
      <c r="I4105" s="144" t="s">
        <v>1405</v>
      </c>
      <c r="J4105" s="159">
        <v>838.41</v>
      </c>
    </row>
    <row r="4106" spans="1:10" ht="15.75">
      <c r="A4106" s="147"/>
      <c r="B4106" s="147"/>
      <c r="C4106" s="147"/>
      <c r="D4106" s="147"/>
      <c r="E4106" s="147"/>
      <c r="F4106" s="147"/>
      <c r="G4106" s="147"/>
      <c r="H4106" s="147"/>
      <c r="I4106" s="147"/>
      <c r="J4106" s="147"/>
    </row>
    <row r="4107" spans="1:10" ht="15.75" customHeight="1">
      <c r="A4107" s="144" t="s">
        <v>1084</v>
      </c>
      <c r="B4107" s="144" t="s">
        <v>165</v>
      </c>
      <c r="C4107" s="144" t="s">
        <v>1367</v>
      </c>
      <c r="D4107" s="144" t="s">
        <v>1368</v>
      </c>
      <c r="E4107" s="271" t="s">
        <v>1369</v>
      </c>
      <c r="F4107" s="271"/>
      <c r="G4107" s="144" t="s">
        <v>1370</v>
      </c>
      <c r="H4107" s="144" t="s">
        <v>1371</v>
      </c>
      <c r="I4107" s="144" t="s">
        <v>1372</v>
      </c>
      <c r="J4107" s="144" t="s">
        <v>1373</v>
      </c>
    </row>
    <row r="4108" spans="1:10" ht="31.5">
      <c r="A4108" s="147" t="s">
        <v>1374</v>
      </c>
      <c r="B4108" s="147" t="s">
        <v>1083</v>
      </c>
      <c r="C4108" s="147" t="s">
        <v>639</v>
      </c>
      <c r="D4108" s="147" t="s">
        <v>1085</v>
      </c>
      <c r="E4108" s="273">
        <v>64</v>
      </c>
      <c r="F4108" s="273"/>
      <c r="G4108" s="147" t="s">
        <v>185</v>
      </c>
      <c r="H4108" s="148">
        <v>1</v>
      </c>
      <c r="I4108" s="149">
        <v>600.96</v>
      </c>
      <c r="J4108" s="149">
        <v>600.96</v>
      </c>
    </row>
    <row r="4109" spans="1:10" ht="45" customHeight="1">
      <c r="A4109" s="150" t="s">
        <v>1376</v>
      </c>
      <c r="B4109" s="150" t="s">
        <v>2270</v>
      </c>
      <c r="C4109" s="150" t="s">
        <v>177</v>
      </c>
      <c r="D4109" s="150" t="s">
        <v>2271</v>
      </c>
      <c r="E4109" s="274" t="s">
        <v>1375</v>
      </c>
      <c r="F4109" s="274"/>
      <c r="G4109" s="150" t="s">
        <v>180</v>
      </c>
      <c r="H4109" s="151">
        <v>0.5</v>
      </c>
      <c r="I4109" s="152">
        <v>17.23</v>
      </c>
      <c r="J4109" s="152">
        <v>8.61</v>
      </c>
    </row>
    <row r="4110" spans="1:10" ht="45" customHeight="1">
      <c r="A4110" s="150" t="s">
        <v>1376</v>
      </c>
      <c r="B4110" s="150" t="s">
        <v>2272</v>
      </c>
      <c r="C4110" s="150" t="s">
        <v>177</v>
      </c>
      <c r="D4110" s="150" t="s">
        <v>2273</v>
      </c>
      <c r="E4110" s="274" t="s">
        <v>1375</v>
      </c>
      <c r="F4110" s="274"/>
      <c r="G4110" s="150" t="s">
        <v>180</v>
      </c>
      <c r="H4110" s="151">
        <v>0.5</v>
      </c>
      <c r="I4110" s="152">
        <v>20.71</v>
      </c>
      <c r="J4110" s="152">
        <v>10.35</v>
      </c>
    </row>
    <row r="4111" spans="1:10" ht="15" customHeight="1">
      <c r="A4111" s="153" t="s">
        <v>1379</v>
      </c>
      <c r="B4111" s="153" t="s">
        <v>2406</v>
      </c>
      <c r="C4111" s="153" t="s">
        <v>639</v>
      </c>
      <c r="D4111" s="153" t="s">
        <v>2407</v>
      </c>
      <c r="E4111" s="275" t="s">
        <v>1482</v>
      </c>
      <c r="F4111" s="275"/>
      <c r="G4111" s="153" t="s">
        <v>185</v>
      </c>
      <c r="H4111" s="154">
        <v>1</v>
      </c>
      <c r="I4111" s="155">
        <v>582</v>
      </c>
      <c r="J4111" s="155">
        <v>582</v>
      </c>
    </row>
    <row r="4112" spans="1:10">
      <c r="A4112" s="156"/>
      <c r="B4112" s="156"/>
      <c r="C4112" s="156"/>
      <c r="D4112" s="156"/>
      <c r="E4112" s="156" t="s">
        <v>1399</v>
      </c>
      <c r="F4112" s="157">
        <v>14.04</v>
      </c>
      <c r="G4112" s="156" t="s">
        <v>1400</v>
      </c>
      <c r="H4112" s="157">
        <v>0</v>
      </c>
      <c r="I4112" s="156" t="s">
        <v>1401</v>
      </c>
      <c r="J4112" s="157">
        <v>14.04</v>
      </c>
    </row>
    <row r="4113" spans="1:10" ht="30" customHeight="1">
      <c r="A4113" s="156"/>
      <c r="B4113" s="156"/>
      <c r="C4113" s="156"/>
      <c r="D4113" s="156"/>
      <c r="E4113" s="156" t="s">
        <v>1402</v>
      </c>
      <c r="F4113" s="157">
        <v>158.47</v>
      </c>
      <c r="G4113" s="156"/>
      <c r="H4113" s="276" t="s">
        <v>1403</v>
      </c>
      <c r="I4113" s="276"/>
      <c r="J4113" s="157">
        <v>759.43</v>
      </c>
    </row>
    <row r="4114" spans="1:10" ht="15.75">
      <c r="A4114" s="144"/>
      <c r="B4114" s="144"/>
      <c r="C4114" s="144"/>
      <c r="D4114" s="144"/>
      <c r="E4114" s="144"/>
      <c r="F4114" s="144"/>
      <c r="G4114" s="144" t="s">
        <v>1404</v>
      </c>
      <c r="H4114" s="158">
        <v>1</v>
      </c>
      <c r="I4114" s="144" t="s">
        <v>1405</v>
      </c>
      <c r="J4114" s="159">
        <v>759.43</v>
      </c>
    </row>
    <row r="4115" spans="1:10" ht="15.75">
      <c r="A4115" s="147"/>
      <c r="B4115" s="147"/>
      <c r="C4115" s="147"/>
      <c r="D4115" s="147"/>
      <c r="E4115" s="147"/>
      <c r="F4115" s="147"/>
      <c r="G4115" s="147"/>
      <c r="H4115" s="147"/>
      <c r="I4115" s="147"/>
      <c r="J4115" s="147"/>
    </row>
    <row r="4116" spans="1:10" ht="15.75">
      <c r="A4116" s="145" t="s">
        <v>124</v>
      </c>
      <c r="B4116" s="145"/>
      <c r="C4116" s="145"/>
      <c r="D4116" s="145" t="s">
        <v>125</v>
      </c>
      <c r="E4116" s="145"/>
      <c r="F4116" s="272"/>
      <c r="G4116" s="272"/>
      <c r="H4116" s="145"/>
      <c r="I4116" s="145"/>
      <c r="J4116" s="146">
        <v>39323.35</v>
      </c>
    </row>
    <row r="4117" spans="1:10" ht="15.75" customHeight="1">
      <c r="A4117" s="144" t="s">
        <v>1087</v>
      </c>
      <c r="B4117" s="144" t="s">
        <v>165</v>
      </c>
      <c r="C4117" s="144" t="s">
        <v>1367</v>
      </c>
      <c r="D4117" s="144" t="s">
        <v>1368</v>
      </c>
      <c r="E4117" s="271" t="s">
        <v>1369</v>
      </c>
      <c r="F4117" s="271"/>
      <c r="G4117" s="144" t="s">
        <v>1370</v>
      </c>
      <c r="H4117" s="144" t="s">
        <v>1371</v>
      </c>
      <c r="I4117" s="144" t="s">
        <v>1372</v>
      </c>
      <c r="J4117" s="144" t="s">
        <v>1373</v>
      </c>
    </row>
    <row r="4118" spans="1:10" ht="47.25" customHeight="1">
      <c r="A4118" s="147" t="s">
        <v>1374</v>
      </c>
      <c r="B4118" s="147" t="s">
        <v>1086</v>
      </c>
      <c r="C4118" s="147" t="s">
        <v>177</v>
      </c>
      <c r="D4118" s="147" t="s">
        <v>1088</v>
      </c>
      <c r="E4118" s="273" t="s">
        <v>1445</v>
      </c>
      <c r="F4118" s="273"/>
      <c r="G4118" s="147" t="s">
        <v>222</v>
      </c>
      <c r="H4118" s="148">
        <v>1</v>
      </c>
      <c r="I4118" s="149">
        <v>12.38</v>
      </c>
      <c r="J4118" s="149">
        <v>12.38</v>
      </c>
    </row>
    <row r="4119" spans="1:10" ht="45" customHeight="1">
      <c r="A4119" s="150" t="s">
        <v>1376</v>
      </c>
      <c r="B4119" s="150" t="s">
        <v>2270</v>
      </c>
      <c r="C4119" s="150" t="s">
        <v>177</v>
      </c>
      <c r="D4119" s="150" t="s">
        <v>2271</v>
      </c>
      <c r="E4119" s="274" t="s">
        <v>1375</v>
      </c>
      <c r="F4119" s="274"/>
      <c r="G4119" s="150" t="s">
        <v>180</v>
      </c>
      <c r="H4119" s="151">
        <v>0.16400000000000001</v>
      </c>
      <c r="I4119" s="152">
        <v>17.23</v>
      </c>
      <c r="J4119" s="152">
        <v>2.82</v>
      </c>
    </row>
    <row r="4120" spans="1:10" ht="45" customHeight="1">
      <c r="A4120" s="150" t="s">
        <v>1376</v>
      </c>
      <c r="B4120" s="150" t="s">
        <v>2272</v>
      </c>
      <c r="C4120" s="150" t="s">
        <v>177</v>
      </c>
      <c r="D4120" s="150" t="s">
        <v>2273</v>
      </c>
      <c r="E4120" s="274" t="s">
        <v>1375</v>
      </c>
      <c r="F4120" s="274"/>
      <c r="G4120" s="150" t="s">
        <v>180</v>
      </c>
      <c r="H4120" s="151">
        <v>0.16400000000000001</v>
      </c>
      <c r="I4120" s="152">
        <v>20.71</v>
      </c>
      <c r="J4120" s="152">
        <v>3.39</v>
      </c>
    </row>
    <row r="4121" spans="1:10" ht="30" customHeight="1">
      <c r="A4121" s="153" t="s">
        <v>1379</v>
      </c>
      <c r="B4121" s="153" t="s">
        <v>2408</v>
      </c>
      <c r="C4121" s="153" t="s">
        <v>177</v>
      </c>
      <c r="D4121" s="153" t="s">
        <v>2409</v>
      </c>
      <c r="E4121" s="275" t="s">
        <v>1482</v>
      </c>
      <c r="F4121" s="275"/>
      <c r="G4121" s="153" t="s">
        <v>222</v>
      </c>
      <c r="H4121" s="154">
        <v>1.0169999999999999</v>
      </c>
      <c r="I4121" s="155">
        <v>6.07</v>
      </c>
      <c r="J4121" s="155">
        <v>6.17</v>
      </c>
    </row>
    <row r="4122" spans="1:10">
      <c r="A4122" s="156"/>
      <c r="B4122" s="156"/>
      <c r="C4122" s="156"/>
      <c r="D4122" s="156"/>
      <c r="E4122" s="156" t="s">
        <v>1399</v>
      </c>
      <c r="F4122" s="157">
        <v>4.59</v>
      </c>
      <c r="G4122" s="156" t="s">
        <v>1400</v>
      </c>
      <c r="H4122" s="157">
        <v>0</v>
      </c>
      <c r="I4122" s="156" t="s">
        <v>1401</v>
      </c>
      <c r="J4122" s="157">
        <v>4.59</v>
      </c>
    </row>
    <row r="4123" spans="1:10" ht="30" customHeight="1">
      <c r="A4123" s="156"/>
      <c r="B4123" s="156"/>
      <c r="C4123" s="156"/>
      <c r="D4123" s="156"/>
      <c r="E4123" s="156" t="s">
        <v>1402</v>
      </c>
      <c r="F4123" s="157">
        <v>3.26</v>
      </c>
      <c r="G4123" s="156"/>
      <c r="H4123" s="276" t="s">
        <v>1403</v>
      </c>
      <c r="I4123" s="276"/>
      <c r="J4123" s="157">
        <v>15.64</v>
      </c>
    </row>
    <row r="4124" spans="1:10" ht="15.75">
      <c r="A4124" s="144"/>
      <c r="B4124" s="144"/>
      <c r="C4124" s="144"/>
      <c r="D4124" s="144"/>
      <c r="E4124" s="144"/>
      <c r="F4124" s="144"/>
      <c r="G4124" s="144" t="s">
        <v>1404</v>
      </c>
      <c r="H4124" s="158">
        <v>100</v>
      </c>
      <c r="I4124" s="144" t="s">
        <v>1405</v>
      </c>
      <c r="J4124" s="159">
        <v>1564</v>
      </c>
    </row>
    <row r="4125" spans="1:10" ht="15.75">
      <c r="A4125" s="147"/>
      <c r="B4125" s="147"/>
      <c r="C4125" s="147"/>
      <c r="D4125" s="147"/>
      <c r="E4125" s="147"/>
      <c r="F4125" s="147"/>
      <c r="G4125" s="147"/>
      <c r="H4125" s="147"/>
      <c r="I4125" s="147"/>
      <c r="J4125" s="147"/>
    </row>
    <row r="4126" spans="1:10" ht="15.75" customHeight="1">
      <c r="A4126" s="144" t="s">
        <v>1090</v>
      </c>
      <c r="B4126" s="144" t="s">
        <v>165</v>
      </c>
      <c r="C4126" s="144" t="s">
        <v>1367</v>
      </c>
      <c r="D4126" s="144" t="s">
        <v>1368</v>
      </c>
      <c r="E4126" s="271" t="s">
        <v>1369</v>
      </c>
      <c r="F4126" s="271"/>
      <c r="G4126" s="144" t="s">
        <v>1370</v>
      </c>
      <c r="H4126" s="144" t="s">
        <v>1371</v>
      </c>
      <c r="I4126" s="144" t="s">
        <v>1372</v>
      </c>
      <c r="J4126" s="144" t="s">
        <v>1373</v>
      </c>
    </row>
    <row r="4127" spans="1:10" ht="47.25" customHeight="1">
      <c r="A4127" s="147" t="s">
        <v>1374</v>
      </c>
      <c r="B4127" s="147" t="s">
        <v>1089</v>
      </c>
      <c r="C4127" s="147" t="s">
        <v>177</v>
      </c>
      <c r="D4127" s="147" t="s">
        <v>1091</v>
      </c>
      <c r="E4127" s="273" t="s">
        <v>1445</v>
      </c>
      <c r="F4127" s="273"/>
      <c r="G4127" s="147" t="s">
        <v>222</v>
      </c>
      <c r="H4127" s="148">
        <v>1</v>
      </c>
      <c r="I4127" s="149">
        <v>8.66</v>
      </c>
      <c r="J4127" s="149">
        <v>8.66</v>
      </c>
    </row>
    <row r="4128" spans="1:10" ht="45" customHeight="1">
      <c r="A4128" s="150" t="s">
        <v>1376</v>
      </c>
      <c r="B4128" s="150" t="s">
        <v>2270</v>
      </c>
      <c r="C4128" s="150" t="s">
        <v>177</v>
      </c>
      <c r="D4128" s="150" t="s">
        <v>2271</v>
      </c>
      <c r="E4128" s="274" t="s">
        <v>1375</v>
      </c>
      <c r="F4128" s="274"/>
      <c r="G4128" s="150" t="s">
        <v>180</v>
      </c>
      <c r="H4128" s="151">
        <v>0.14399999999999999</v>
      </c>
      <c r="I4128" s="152">
        <v>17.23</v>
      </c>
      <c r="J4128" s="152">
        <v>2.48</v>
      </c>
    </row>
    <row r="4129" spans="1:10" ht="45" customHeight="1">
      <c r="A4129" s="150" t="s">
        <v>1376</v>
      </c>
      <c r="B4129" s="150" t="s">
        <v>2272</v>
      </c>
      <c r="C4129" s="150" t="s">
        <v>177</v>
      </c>
      <c r="D4129" s="150" t="s">
        <v>2273</v>
      </c>
      <c r="E4129" s="274" t="s">
        <v>1375</v>
      </c>
      <c r="F4129" s="274"/>
      <c r="G4129" s="150" t="s">
        <v>180</v>
      </c>
      <c r="H4129" s="151">
        <v>0.14399999999999999</v>
      </c>
      <c r="I4129" s="152">
        <v>20.71</v>
      </c>
      <c r="J4129" s="152">
        <v>2.98</v>
      </c>
    </row>
    <row r="4130" spans="1:10" ht="30" customHeight="1">
      <c r="A4130" s="153" t="s">
        <v>1379</v>
      </c>
      <c r="B4130" s="153" t="s">
        <v>2410</v>
      </c>
      <c r="C4130" s="153" t="s">
        <v>177</v>
      </c>
      <c r="D4130" s="153" t="s">
        <v>2411</v>
      </c>
      <c r="E4130" s="275" t="s">
        <v>1482</v>
      </c>
      <c r="F4130" s="275"/>
      <c r="G4130" s="153" t="s">
        <v>222</v>
      </c>
      <c r="H4130" s="154">
        <v>1.0169999999999999</v>
      </c>
      <c r="I4130" s="155">
        <v>3.15</v>
      </c>
      <c r="J4130" s="155">
        <v>3.2</v>
      </c>
    </row>
    <row r="4131" spans="1:10">
      <c r="A4131" s="156"/>
      <c r="B4131" s="156"/>
      <c r="C4131" s="156"/>
      <c r="D4131" s="156"/>
      <c r="E4131" s="156" t="s">
        <v>1399</v>
      </c>
      <c r="F4131" s="157">
        <v>4.04</v>
      </c>
      <c r="G4131" s="156" t="s">
        <v>1400</v>
      </c>
      <c r="H4131" s="157">
        <v>0</v>
      </c>
      <c r="I4131" s="156" t="s">
        <v>1401</v>
      </c>
      <c r="J4131" s="157">
        <v>4.04</v>
      </c>
    </row>
    <row r="4132" spans="1:10" ht="30" customHeight="1">
      <c r="A4132" s="156"/>
      <c r="B4132" s="156"/>
      <c r="C4132" s="156"/>
      <c r="D4132" s="156"/>
      <c r="E4132" s="156" t="s">
        <v>1402</v>
      </c>
      <c r="F4132" s="157">
        <v>2.2799999999999998</v>
      </c>
      <c r="G4132" s="156"/>
      <c r="H4132" s="276" t="s">
        <v>1403</v>
      </c>
      <c r="I4132" s="276"/>
      <c r="J4132" s="157">
        <v>10.94</v>
      </c>
    </row>
    <row r="4133" spans="1:10" ht="15.75">
      <c r="A4133" s="144"/>
      <c r="B4133" s="144"/>
      <c r="C4133" s="144"/>
      <c r="D4133" s="144"/>
      <c r="E4133" s="144"/>
      <c r="F4133" s="144"/>
      <c r="G4133" s="144" t="s">
        <v>1404</v>
      </c>
      <c r="H4133" s="158">
        <v>1550</v>
      </c>
      <c r="I4133" s="144" t="s">
        <v>1405</v>
      </c>
      <c r="J4133" s="159">
        <v>16957</v>
      </c>
    </row>
    <row r="4134" spans="1:10" ht="15.75">
      <c r="A4134" s="147"/>
      <c r="B4134" s="147"/>
      <c r="C4134" s="147"/>
      <c r="D4134" s="147"/>
      <c r="E4134" s="147"/>
      <c r="F4134" s="147"/>
      <c r="G4134" s="147"/>
      <c r="H4134" s="147"/>
      <c r="I4134" s="147"/>
      <c r="J4134" s="147"/>
    </row>
    <row r="4135" spans="1:10" ht="15.75" customHeight="1">
      <c r="A4135" s="144" t="s">
        <v>1093</v>
      </c>
      <c r="B4135" s="144" t="s">
        <v>165</v>
      </c>
      <c r="C4135" s="144" t="s">
        <v>1367</v>
      </c>
      <c r="D4135" s="144" t="s">
        <v>1368</v>
      </c>
      <c r="E4135" s="271" t="s">
        <v>1369</v>
      </c>
      <c r="F4135" s="271"/>
      <c r="G4135" s="144" t="s">
        <v>1370</v>
      </c>
      <c r="H4135" s="144" t="s">
        <v>1371</v>
      </c>
      <c r="I4135" s="144" t="s">
        <v>1372</v>
      </c>
      <c r="J4135" s="144" t="s">
        <v>1373</v>
      </c>
    </row>
    <row r="4136" spans="1:10" ht="47.25" customHeight="1">
      <c r="A4136" s="147" t="s">
        <v>1374</v>
      </c>
      <c r="B4136" s="147" t="s">
        <v>1092</v>
      </c>
      <c r="C4136" s="147" t="s">
        <v>177</v>
      </c>
      <c r="D4136" s="147" t="s">
        <v>1094</v>
      </c>
      <c r="E4136" s="273" t="s">
        <v>1445</v>
      </c>
      <c r="F4136" s="273"/>
      <c r="G4136" s="147" t="s">
        <v>222</v>
      </c>
      <c r="H4136" s="148">
        <v>1</v>
      </c>
      <c r="I4136" s="149">
        <v>14.15</v>
      </c>
      <c r="J4136" s="149">
        <v>14.15</v>
      </c>
    </row>
    <row r="4137" spans="1:10" ht="45" customHeight="1">
      <c r="A4137" s="150" t="s">
        <v>1376</v>
      </c>
      <c r="B4137" s="150" t="s">
        <v>2270</v>
      </c>
      <c r="C4137" s="150" t="s">
        <v>177</v>
      </c>
      <c r="D4137" s="150" t="s">
        <v>2271</v>
      </c>
      <c r="E4137" s="274" t="s">
        <v>1375</v>
      </c>
      <c r="F4137" s="274"/>
      <c r="G4137" s="150" t="s">
        <v>180</v>
      </c>
      <c r="H4137" s="151">
        <v>0.11219999999999999</v>
      </c>
      <c r="I4137" s="152">
        <v>17.23</v>
      </c>
      <c r="J4137" s="152">
        <v>1.93</v>
      </c>
    </row>
    <row r="4138" spans="1:10" ht="45" customHeight="1">
      <c r="A4138" s="150" t="s">
        <v>1376</v>
      </c>
      <c r="B4138" s="150" t="s">
        <v>2272</v>
      </c>
      <c r="C4138" s="150" t="s">
        <v>177</v>
      </c>
      <c r="D4138" s="150" t="s">
        <v>2273</v>
      </c>
      <c r="E4138" s="274" t="s">
        <v>1375</v>
      </c>
      <c r="F4138" s="274"/>
      <c r="G4138" s="150" t="s">
        <v>180</v>
      </c>
      <c r="H4138" s="151">
        <v>0.11219999999999999</v>
      </c>
      <c r="I4138" s="152">
        <v>20.71</v>
      </c>
      <c r="J4138" s="152">
        <v>2.3199999999999998</v>
      </c>
    </row>
    <row r="4139" spans="1:10" ht="15" customHeight="1">
      <c r="A4139" s="153" t="s">
        <v>1379</v>
      </c>
      <c r="B4139" s="153" t="s">
        <v>2412</v>
      </c>
      <c r="C4139" s="153" t="s">
        <v>177</v>
      </c>
      <c r="D4139" s="153" t="s">
        <v>2413</v>
      </c>
      <c r="E4139" s="275" t="s">
        <v>1482</v>
      </c>
      <c r="F4139" s="275"/>
      <c r="G4139" s="153" t="s">
        <v>222</v>
      </c>
      <c r="H4139" s="154">
        <v>1.1000000000000001</v>
      </c>
      <c r="I4139" s="155">
        <v>9</v>
      </c>
      <c r="J4139" s="155">
        <v>9.9</v>
      </c>
    </row>
    <row r="4140" spans="1:10">
      <c r="A4140" s="156"/>
      <c r="B4140" s="156"/>
      <c r="C4140" s="156"/>
      <c r="D4140" s="156"/>
      <c r="E4140" s="156" t="s">
        <v>1399</v>
      </c>
      <c r="F4140" s="157">
        <v>3.15</v>
      </c>
      <c r="G4140" s="156" t="s">
        <v>1400</v>
      </c>
      <c r="H4140" s="157">
        <v>0</v>
      </c>
      <c r="I4140" s="156" t="s">
        <v>1401</v>
      </c>
      <c r="J4140" s="157">
        <v>3.15</v>
      </c>
    </row>
    <row r="4141" spans="1:10" ht="30" customHeight="1">
      <c r="A4141" s="156"/>
      <c r="B4141" s="156"/>
      <c r="C4141" s="156"/>
      <c r="D4141" s="156"/>
      <c r="E4141" s="156" t="s">
        <v>1402</v>
      </c>
      <c r="F4141" s="157">
        <v>3.73</v>
      </c>
      <c r="G4141" s="156"/>
      <c r="H4141" s="276" t="s">
        <v>1403</v>
      </c>
      <c r="I4141" s="276"/>
      <c r="J4141" s="157">
        <v>17.88</v>
      </c>
    </row>
    <row r="4142" spans="1:10" ht="15.75">
      <c r="A4142" s="144"/>
      <c r="B4142" s="144"/>
      <c r="C4142" s="144"/>
      <c r="D4142" s="144"/>
      <c r="E4142" s="144"/>
      <c r="F4142" s="144"/>
      <c r="G4142" s="144" t="s">
        <v>1404</v>
      </c>
      <c r="H4142" s="158">
        <v>50</v>
      </c>
      <c r="I4142" s="144" t="s">
        <v>1405</v>
      </c>
      <c r="J4142" s="159">
        <v>894</v>
      </c>
    </row>
    <row r="4143" spans="1:10" ht="15.75">
      <c r="A4143" s="147"/>
      <c r="B4143" s="147"/>
      <c r="C4143" s="147"/>
      <c r="D4143" s="147"/>
      <c r="E4143" s="147"/>
      <c r="F4143" s="147"/>
      <c r="G4143" s="147"/>
      <c r="H4143" s="147"/>
      <c r="I4143" s="147"/>
      <c r="J4143" s="147"/>
    </row>
    <row r="4144" spans="1:10" ht="15.75" customHeight="1">
      <c r="A4144" s="144" t="s">
        <v>1096</v>
      </c>
      <c r="B4144" s="144" t="s">
        <v>165</v>
      </c>
      <c r="C4144" s="144" t="s">
        <v>1367</v>
      </c>
      <c r="D4144" s="144" t="s">
        <v>1368</v>
      </c>
      <c r="E4144" s="271" t="s">
        <v>1369</v>
      </c>
      <c r="F4144" s="271"/>
      <c r="G4144" s="144" t="s">
        <v>1370</v>
      </c>
      <c r="H4144" s="144" t="s">
        <v>1371</v>
      </c>
      <c r="I4144" s="144" t="s">
        <v>1372</v>
      </c>
      <c r="J4144" s="144" t="s">
        <v>1373</v>
      </c>
    </row>
    <row r="4145" spans="1:10" ht="47.25" customHeight="1">
      <c r="A4145" s="147" t="s">
        <v>1374</v>
      </c>
      <c r="B4145" s="147" t="s">
        <v>1095</v>
      </c>
      <c r="C4145" s="147" t="s">
        <v>177</v>
      </c>
      <c r="D4145" s="147" t="s">
        <v>1097</v>
      </c>
      <c r="E4145" s="273" t="s">
        <v>1445</v>
      </c>
      <c r="F4145" s="273"/>
      <c r="G4145" s="147" t="s">
        <v>222</v>
      </c>
      <c r="H4145" s="148">
        <v>1</v>
      </c>
      <c r="I4145" s="149">
        <v>16.68</v>
      </c>
      <c r="J4145" s="149">
        <v>16.68</v>
      </c>
    </row>
    <row r="4146" spans="1:10" ht="45" customHeight="1">
      <c r="A4146" s="150" t="s">
        <v>1376</v>
      </c>
      <c r="B4146" s="150" t="s">
        <v>2270</v>
      </c>
      <c r="C4146" s="150" t="s">
        <v>177</v>
      </c>
      <c r="D4146" s="150" t="s">
        <v>2271</v>
      </c>
      <c r="E4146" s="274" t="s">
        <v>1375</v>
      </c>
      <c r="F4146" s="274"/>
      <c r="G4146" s="150" t="s">
        <v>180</v>
      </c>
      <c r="H4146" s="151">
        <v>0.221</v>
      </c>
      <c r="I4146" s="152">
        <v>17.23</v>
      </c>
      <c r="J4146" s="152">
        <v>3.8</v>
      </c>
    </row>
    <row r="4147" spans="1:10" ht="45" customHeight="1">
      <c r="A4147" s="150" t="s">
        <v>1376</v>
      </c>
      <c r="B4147" s="150" t="s">
        <v>2272</v>
      </c>
      <c r="C4147" s="150" t="s">
        <v>177</v>
      </c>
      <c r="D4147" s="150" t="s">
        <v>2273</v>
      </c>
      <c r="E4147" s="274" t="s">
        <v>1375</v>
      </c>
      <c r="F4147" s="274"/>
      <c r="G4147" s="150" t="s">
        <v>180</v>
      </c>
      <c r="H4147" s="151">
        <v>0.221</v>
      </c>
      <c r="I4147" s="152">
        <v>20.71</v>
      </c>
      <c r="J4147" s="152">
        <v>4.57</v>
      </c>
    </row>
    <row r="4148" spans="1:10" ht="15" customHeight="1">
      <c r="A4148" s="153" t="s">
        <v>1379</v>
      </c>
      <c r="B4148" s="153" t="s">
        <v>2414</v>
      </c>
      <c r="C4148" s="153" t="s">
        <v>177</v>
      </c>
      <c r="D4148" s="153" t="s">
        <v>2415</v>
      </c>
      <c r="E4148" s="275" t="s">
        <v>1482</v>
      </c>
      <c r="F4148" s="275"/>
      <c r="G4148" s="153" t="s">
        <v>222</v>
      </c>
      <c r="H4148" s="154">
        <v>1.0169999999999999</v>
      </c>
      <c r="I4148" s="155">
        <v>8.18</v>
      </c>
      <c r="J4148" s="155">
        <v>8.31</v>
      </c>
    </row>
    <row r="4149" spans="1:10">
      <c r="A4149" s="156"/>
      <c r="B4149" s="156"/>
      <c r="C4149" s="156"/>
      <c r="D4149" s="156"/>
      <c r="E4149" s="156" t="s">
        <v>1399</v>
      </c>
      <c r="F4149" s="157">
        <v>6.2</v>
      </c>
      <c r="G4149" s="156" t="s">
        <v>1400</v>
      </c>
      <c r="H4149" s="157">
        <v>0</v>
      </c>
      <c r="I4149" s="156" t="s">
        <v>1401</v>
      </c>
      <c r="J4149" s="157">
        <v>6.2</v>
      </c>
    </row>
    <row r="4150" spans="1:10" ht="30" customHeight="1">
      <c r="A4150" s="156"/>
      <c r="B4150" s="156"/>
      <c r="C4150" s="156"/>
      <c r="D4150" s="156"/>
      <c r="E4150" s="156" t="s">
        <v>1402</v>
      </c>
      <c r="F4150" s="157">
        <v>4.3899999999999997</v>
      </c>
      <c r="G4150" s="156"/>
      <c r="H4150" s="276" t="s">
        <v>1403</v>
      </c>
      <c r="I4150" s="276"/>
      <c r="J4150" s="157">
        <v>21.07</v>
      </c>
    </row>
    <row r="4151" spans="1:10" ht="15.75">
      <c r="A4151" s="144"/>
      <c r="B4151" s="144"/>
      <c r="C4151" s="144"/>
      <c r="D4151" s="144"/>
      <c r="E4151" s="144"/>
      <c r="F4151" s="144"/>
      <c r="G4151" s="144" t="s">
        <v>1404</v>
      </c>
      <c r="H4151" s="158">
        <v>15</v>
      </c>
      <c r="I4151" s="144" t="s">
        <v>1405</v>
      </c>
      <c r="J4151" s="159">
        <v>316.05</v>
      </c>
    </row>
    <row r="4152" spans="1:10" ht="15.75">
      <c r="A4152" s="147"/>
      <c r="B4152" s="147"/>
      <c r="C4152" s="147"/>
      <c r="D4152" s="147"/>
      <c r="E4152" s="147"/>
      <c r="F4152" s="147"/>
      <c r="G4152" s="147"/>
      <c r="H4152" s="147"/>
      <c r="I4152" s="147"/>
      <c r="J4152" s="147"/>
    </row>
    <row r="4153" spans="1:10" ht="15.75" customHeight="1">
      <c r="A4153" s="144" t="s">
        <v>1099</v>
      </c>
      <c r="B4153" s="144" t="s">
        <v>165</v>
      </c>
      <c r="C4153" s="144" t="s">
        <v>1367</v>
      </c>
      <c r="D4153" s="144" t="s">
        <v>1368</v>
      </c>
      <c r="E4153" s="271" t="s">
        <v>1369</v>
      </c>
      <c r="F4153" s="271"/>
      <c r="G4153" s="144" t="s">
        <v>1370</v>
      </c>
      <c r="H4153" s="144" t="s">
        <v>1371</v>
      </c>
      <c r="I4153" s="144" t="s">
        <v>1372</v>
      </c>
      <c r="J4153" s="144" t="s">
        <v>1373</v>
      </c>
    </row>
    <row r="4154" spans="1:10" ht="47.25" customHeight="1">
      <c r="A4154" s="147" t="s">
        <v>1374</v>
      </c>
      <c r="B4154" s="147" t="s">
        <v>1098</v>
      </c>
      <c r="C4154" s="147" t="s">
        <v>177</v>
      </c>
      <c r="D4154" s="147" t="s">
        <v>1100</v>
      </c>
      <c r="E4154" s="273" t="s">
        <v>1445</v>
      </c>
      <c r="F4154" s="273"/>
      <c r="G4154" s="147" t="s">
        <v>222</v>
      </c>
      <c r="H4154" s="148">
        <v>1</v>
      </c>
      <c r="I4154" s="149">
        <v>21.06</v>
      </c>
      <c r="J4154" s="149">
        <v>21.06</v>
      </c>
    </row>
    <row r="4155" spans="1:10" ht="45" customHeight="1">
      <c r="A4155" s="150" t="s">
        <v>1376</v>
      </c>
      <c r="B4155" s="150" t="s">
        <v>2270</v>
      </c>
      <c r="C4155" s="150" t="s">
        <v>177</v>
      </c>
      <c r="D4155" s="150" t="s">
        <v>2271</v>
      </c>
      <c r="E4155" s="274" t="s">
        <v>1375</v>
      </c>
      <c r="F4155" s="274"/>
      <c r="G4155" s="150" t="s">
        <v>180</v>
      </c>
      <c r="H4155" s="151">
        <v>0.129</v>
      </c>
      <c r="I4155" s="152">
        <v>17.23</v>
      </c>
      <c r="J4155" s="152">
        <v>2.2200000000000002</v>
      </c>
    </row>
    <row r="4156" spans="1:10" ht="45" customHeight="1">
      <c r="A4156" s="150" t="s">
        <v>1376</v>
      </c>
      <c r="B4156" s="150" t="s">
        <v>2272</v>
      </c>
      <c r="C4156" s="150" t="s">
        <v>177</v>
      </c>
      <c r="D4156" s="150" t="s">
        <v>2273</v>
      </c>
      <c r="E4156" s="274" t="s">
        <v>1375</v>
      </c>
      <c r="F4156" s="274"/>
      <c r="G4156" s="150" t="s">
        <v>180</v>
      </c>
      <c r="H4156" s="151">
        <v>0.129</v>
      </c>
      <c r="I4156" s="152">
        <v>20.71</v>
      </c>
      <c r="J4156" s="152">
        <v>2.67</v>
      </c>
    </row>
    <row r="4157" spans="1:10" ht="15" customHeight="1">
      <c r="A4157" s="153" t="s">
        <v>1379</v>
      </c>
      <c r="B4157" s="153" t="s">
        <v>2416</v>
      </c>
      <c r="C4157" s="153" t="s">
        <v>177</v>
      </c>
      <c r="D4157" s="153" t="s">
        <v>2417</v>
      </c>
      <c r="E4157" s="275" t="s">
        <v>1482</v>
      </c>
      <c r="F4157" s="275"/>
      <c r="G4157" s="153" t="s">
        <v>222</v>
      </c>
      <c r="H4157" s="154">
        <v>1.1000000000000001</v>
      </c>
      <c r="I4157" s="155">
        <v>14.7</v>
      </c>
      <c r="J4157" s="155">
        <v>16.170000000000002</v>
      </c>
    </row>
    <row r="4158" spans="1:10">
      <c r="A4158" s="156"/>
      <c r="B4158" s="156"/>
      <c r="C4158" s="156"/>
      <c r="D4158" s="156"/>
      <c r="E4158" s="156" t="s">
        <v>1399</v>
      </c>
      <c r="F4158" s="157">
        <v>3.61</v>
      </c>
      <c r="G4158" s="156" t="s">
        <v>1400</v>
      </c>
      <c r="H4158" s="157">
        <v>0</v>
      </c>
      <c r="I4158" s="156" t="s">
        <v>1401</v>
      </c>
      <c r="J4158" s="157">
        <v>3.61</v>
      </c>
    </row>
    <row r="4159" spans="1:10" ht="30" customHeight="1">
      <c r="A4159" s="156"/>
      <c r="B4159" s="156"/>
      <c r="C4159" s="156"/>
      <c r="D4159" s="156"/>
      <c r="E4159" s="156" t="s">
        <v>1402</v>
      </c>
      <c r="F4159" s="157">
        <v>5.55</v>
      </c>
      <c r="G4159" s="156"/>
      <c r="H4159" s="276" t="s">
        <v>1403</v>
      </c>
      <c r="I4159" s="276"/>
      <c r="J4159" s="157">
        <v>26.61</v>
      </c>
    </row>
    <row r="4160" spans="1:10" ht="15.75">
      <c r="A4160" s="144"/>
      <c r="B4160" s="144"/>
      <c r="C4160" s="144"/>
      <c r="D4160" s="144"/>
      <c r="E4160" s="144"/>
      <c r="F4160" s="144"/>
      <c r="G4160" s="144" t="s">
        <v>1404</v>
      </c>
      <c r="H4160" s="158">
        <v>150</v>
      </c>
      <c r="I4160" s="144" t="s">
        <v>1405</v>
      </c>
      <c r="J4160" s="159">
        <v>3991.5</v>
      </c>
    </row>
    <row r="4161" spans="1:10" ht="15.75">
      <c r="A4161" s="147"/>
      <c r="B4161" s="147"/>
      <c r="C4161" s="147"/>
      <c r="D4161" s="147"/>
      <c r="E4161" s="147"/>
      <c r="F4161" s="147"/>
      <c r="G4161" s="147"/>
      <c r="H4161" s="147"/>
      <c r="I4161" s="147"/>
      <c r="J4161" s="147"/>
    </row>
    <row r="4162" spans="1:10" ht="15.75" customHeight="1">
      <c r="A4162" s="144" t="s">
        <v>1102</v>
      </c>
      <c r="B4162" s="144" t="s">
        <v>165</v>
      </c>
      <c r="C4162" s="144" t="s">
        <v>1367</v>
      </c>
      <c r="D4162" s="144" t="s">
        <v>1368</v>
      </c>
      <c r="E4162" s="271" t="s">
        <v>1369</v>
      </c>
      <c r="F4162" s="271"/>
      <c r="G4162" s="144" t="s">
        <v>1370</v>
      </c>
      <c r="H4162" s="144" t="s">
        <v>1371</v>
      </c>
      <c r="I4162" s="144" t="s">
        <v>1372</v>
      </c>
      <c r="J4162" s="144" t="s">
        <v>1373</v>
      </c>
    </row>
    <row r="4163" spans="1:10" ht="47.25" customHeight="1">
      <c r="A4163" s="147" t="s">
        <v>1374</v>
      </c>
      <c r="B4163" s="147" t="s">
        <v>1101</v>
      </c>
      <c r="C4163" s="147" t="s">
        <v>177</v>
      </c>
      <c r="D4163" s="147" t="s">
        <v>1103</v>
      </c>
      <c r="E4163" s="273" t="s">
        <v>1445</v>
      </c>
      <c r="F4163" s="273"/>
      <c r="G4163" s="147" t="s">
        <v>222</v>
      </c>
      <c r="H4163" s="148">
        <v>1</v>
      </c>
      <c r="I4163" s="149">
        <v>36.07</v>
      </c>
      <c r="J4163" s="149">
        <v>36.07</v>
      </c>
    </row>
    <row r="4164" spans="1:10" ht="45" customHeight="1">
      <c r="A4164" s="150" t="s">
        <v>1376</v>
      </c>
      <c r="B4164" s="150" t="s">
        <v>2270</v>
      </c>
      <c r="C4164" s="150" t="s">
        <v>177</v>
      </c>
      <c r="D4164" s="150" t="s">
        <v>2271</v>
      </c>
      <c r="E4164" s="274" t="s">
        <v>1375</v>
      </c>
      <c r="F4164" s="274"/>
      <c r="G4164" s="150" t="s">
        <v>180</v>
      </c>
      <c r="H4164" s="151">
        <v>0.17100000000000001</v>
      </c>
      <c r="I4164" s="152">
        <v>17.23</v>
      </c>
      <c r="J4164" s="152">
        <v>2.94</v>
      </c>
    </row>
    <row r="4165" spans="1:10" ht="45" customHeight="1">
      <c r="A4165" s="150" t="s">
        <v>1376</v>
      </c>
      <c r="B4165" s="150" t="s">
        <v>2272</v>
      </c>
      <c r="C4165" s="150" t="s">
        <v>177</v>
      </c>
      <c r="D4165" s="150" t="s">
        <v>2273</v>
      </c>
      <c r="E4165" s="274" t="s">
        <v>1375</v>
      </c>
      <c r="F4165" s="274"/>
      <c r="G4165" s="150" t="s">
        <v>180</v>
      </c>
      <c r="H4165" s="151">
        <v>0.17100000000000001</v>
      </c>
      <c r="I4165" s="152">
        <v>20.71</v>
      </c>
      <c r="J4165" s="152">
        <v>3.54</v>
      </c>
    </row>
    <row r="4166" spans="1:10" ht="15" customHeight="1">
      <c r="A4166" s="153" t="s">
        <v>1379</v>
      </c>
      <c r="B4166" s="153" t="s">
        <v>2418</v>
      </c>
      <c r="C4166" s="153" t="s">
        <v>177</v>
      </c>
      <c r="D4166" s="153" t="s">
        <v>2419</v>
      </c>
      <c r="E4166" s="275" t="s">
        <v>1482</v>
      </c>
      <c r="F4166" s="275"/>
      <c r="G4166" s="153" t="s">
        <v>222</v>
      </c>
      <c r="H4166" s="154">
        <v>1.1000000000000001</v>
      </c>
      <c r="I4166" s="155">
        <v>26.9</v>
      </c>
      <c r="J4166" s="155">
        <v>29.59</v>
      </c>
    </row>
    <row r="4167" spans="1:10">
      <c r="A4167" s="156"/>
      <c r="B4167" s="156"/>
      <c r="C4167" s="156"/>
      <c r="D4167" s="156"/>
      <c r="E4167" s="156" t="s">
        <v>1399</v>
      </c>
      <c r="F4167" s="157">
        <v>4.8</v>
      </c>
      <c r="G4167" s="156" t="s">
        <v>1400</v>
      </c>
      <c r="H4167" s="157">
        <v>0</v>
      </c>
      <c r="I4167" s="156" t="s">
        <v>1401</v>
      </c>
      <c r="J4167" s="157">
        <v>4.8</v>
      </c>
    </row>
    <row r="4168" spans="1:10" ht="30" customHeight="1">
      <c r="A4168" s="156"/>
      <c r="B4168" s="156"/>
      <c r="C4168" s="156"/>
      <c r="D4168" s="156"/>
      <c r="E4168" s="156" t="s">
        <v>1402</v>
      </c>
      <c r="F4168" s="157">
        <v>9.51</v>
      </c>
      <c r="G4168" s="156"/>
      <c r="H4168" s="276" t="s">
        <v>1403</v>
      </c>
      <c r="I4168" s="276"/>
      <c r="J4168" s="157">
        <v>45.58</v>
      </c>
    </row>
    <row r="4169" spans="1:10" ht="15.75">
      <c r="A4169" s="144"/>
      <c r="B4169" s="144"/>
      <c r="C4169" s="144"/>
      <c r="D4169" s="144"/>
      <c r="E4169" s="144"/>
      <c r="F4169" s="144"/>
      <c r="G4169" s="144" t="s">
        <v>1404</v>
      </c>
      <c r="H4169" s="158">
        <v>130</v>
      </c>
      <c r="I4169" s="144" t="s">
        <v>1405</v>
      </c>
      <c r="J4169" s="159">
        <v>5925.4</v>
      </c>
    </row>
    <row r="4170" spans="1:10" ht="15.75">
      <c r="A4170" s="147"/>
      <c r="B4170" s="147"/>
      <c r="C4170" s="147"/>
      <c r="D4170" s="147"/>
      <c r="E4170" s="147"/>
      <c r="F4170" s="147"/>
      <c r="G4170" s="147"/>
      <c r="H4170" s="147"/>
      <c r="I4170" s="147"/>
      <c r="J4170" s="147"/>
    </row>
    <row r="4171" spans="1:10" ht="15.75" customHeight="1">
      <c r="A4171" s="144" t="s">
        <v>1105</v>
      </c>
      <c r="B4171" s="144" t="s">
        <v>165</v>
      </c>
      <c r="C4171" s="144" t="s">
        <v>1367</v>
      </c>
      <c r="D4171" s="144" t="s">
        <v>1368</v>
      </c>
      <c r="E4171" s="271" t="s">
        <v>1369</v>
      </c>
      <c r="F4171" s="271"/>
      <c r="G4171" s="144" t="s">
        <v>1370</v>
      </c>
      <c r="H4171" s="144" t="s">
        <v>1371</v>
      </c>
      <c r="I4171" s="144" t="s">
        <v>1372</v>
      </c>
      <c r="J4171" s="144" t="s">
        <v>1373</v>
      </c>
    </row>
    <row r="4172" spans="1:10" ht="47.25" customHeight="1">
      <c r="A4172" s="147" t="s">
        <v>1374</v>
      </c>
      <c r="B4172" s="147" t="s">
        <v>1104</v>
      </c>
      <c r="C4172" s="147" t="s">
        <v>177</v>
      </c>
      <c r="D4172" s="147" t="s">
        <v>1106</v>
      </c>
      <c r="E4172" s="273" t="s">
        <v>1445</v>
      </c>
      <c r="F4172" s="273"/>
      <c r="G4172" s="147" t="s">
        <v>222</v>
      </c>
      <c r="H4172" s="148">
        <v>1</v>
      </c>
      <c r="I4172" s="149">
        <v>54.69</v>
      </c>
      <c r="J4172" s="149">
        <v>54.69</v>
      </c>
    </row>
    <row r="4173" spans="1:10" ht="45" customHeight="1">
      <c r="A4173" s="150" t="s">
        <v>1376</v>
      </c>
      <c r="B4173" s="150" t="s">
        <v>2270</v>
      </c>
      <c r="C4173" s="150" t="s">
        <v>177</v>
      </c>
      <c r="D4173" s="150" t="s">
        <v>2271</v>
      </c>
      <c r="E4173" s="274" t="s">
        <v>1375</v>
      </c>
      <c r="F4173" s="274"/>
      <c r="G4173" s="150" t="s">
        <v>180</v>
      </c>
      <c r="H4173" s="151">
        <v>0.21299999999999999</v>
      </c>
      <c r="I4173" s="152">
        <v>17.23</v>
      </c>
      <c r="J4173" s="152">
        <v>3.66</v>
      </c>
    </row>
    <row r="4174" spans="1:10" ht="45" customHeight="1">
      <c r="A4174" s="150" t="s">
        <v>1376</v>
      </c>
      <c r="B4174" s="150" t="s">
        <v>2272</v>
      </c>
      <c r="C4174" s="150" t="s">
        <v>177</v>
      </c>
      <c r="D4174" s="150" t="s">
        <v>2273</v>
      </c>
      <c r="E4174" s="274" t="s">
        <v>1375</v>
      </c>
      <c r="F4174" s="274"/>
      <c r="G4174" s="150" t="s">
        <v>180</v>
      </c>
      <c r="H4174" s="151">
        <v>0.21299999999999999</v>
      </c>
      <c r="I4174" s="152">
        <v>20.71</v>
      </c>
      <c r="J4174" s="152">
        <v>4.41</v>
      </c>
    </row>
    <row r="4175" spans="1:10" ht="15" customHeight="1">
      <c r="A4175" s="153" t="s">
        <v>1379</v>
      </c>
      <c r="B4175" s="153" t="s">
        <v>2420</v>
      </c>
      <c r="C4175" s="153" t="s">
        <v>177</v>
      </c>
      <c r="D4175" s="153" t="s">
        <v>2421</v>
      </c>
      <c r="E4175" s="275" t="s">
        <v>1482</v>
      </c>
      <c r="F4175" s="275"/>
      <c r="G4175" s="153" t="s">
        <v>222</v>
      </c>
      <c r="H4175" s="154">
        <v>1.1000000000000001</v>
      </c>
      <c r="I4175" s="155">
        <v>42.39</v>
      </c>
      <c r="J4175" s="155">
        <v>46.62</v>
      </c>
    </row>
    <row r="4176" spans="1:10">
      <c r="A4176" s="156"/>
      <c r="B4176" s="156"/>
      <c r="C4176" s="156"/>
      <c r="D4176" s="156"/>
      <c r="E4176" s="156" t="s">
        <v>1399</v>
      </c>
      <c r="F4176" s="157">
        <v>5.98</v>
      </c>
      <c r="G4176" s="156" t="s">
        <v>1400</v>
      </c>
      <c r="H4176" s="157">
        <v>0</v>
      </c>
      <c r="I4176" s="156" t="s">
        <v>1401</v>
      </c>
      <c r="J4176" s="157">
        <v>5.98</v>
      </c>
    </row>
    <row r="4177" spans="1:10" ht="30" customHeight="1">
      <c r="A4177" s="156"/>
      <c r="B4177" s="156"/>
      <c r="C4177" s="156"/>
      <c r="D4177" s="156"/>
      <c r="E4177" s="156" t="s">
        <v>1402</v>
      </c>
      <c r="F4177" s="157">
        <v>14.42</v>
      </c>
      <c r="G4177" s="156"/>
      <c r="H4177" s="276" t="s">
        <v>1403</v>
      </c>
      <c r="I4177" s="276"/>
      <c r="J4177" s="157">
        <v>69.11</v>
      </c>
    </row>
    <row r="4178" spans="1:10" ht="15.75">
      <c r="A4178" s="144"/>
      <c r="B4178" s="144"/>
      <c r="C4178" s="144"/>
      <c r="D4178" s="144"/>
      <c r="E4178" s="144"/>
      <c r="F4178" s="144"/>
      <c r="G4178" s="144" t="s">
        <v>1404</v>
      </c>
      <c r="H4178" s="158">
        <v>140</v>
      </c>
      <c r="I4178" s="144" t="s">
        <v>1405</v>
      </c>
      <c r="J4178" s="159">
        <v>9675.4</v>
      </c>
    </row>
    <row r="4179" spans="1:10" ht="15.75">
      <c r="A4179" s="147"/>
      <c r="B4179" s="147"/>
      <c r="C4179" s="147"/>
      <c r="D4179" s="147"/>
      <c r="E4179" s="147"/>
      <c r="F4179" s="147"/>
      <c r="G4179" s="147"/>
      <c r="H4179" s="147"/>
      <c r="I4179" s="147"/>
      <c r="J4179" s="147"/>
    </row>
    <row r="4180" spans="1:10" ht="15.75">
      <c r="A4180" s="145" t="s">
        <v>126</v>
      </c>
      <c r="B4180" s="145"/>
      <c r="C4180" s="145"/>
      <c r="D4180" s="145" t="s">
        <v>127</v>
      </c>
      <c r="E4180" s="145"/>
      <c r="F4180" s="272"/>
      <c r="G4180" s="272"/>
      <c r="H4180" s="145"/>
      <c r="I4180" s="145"/>
      <c r="J4180" s="146">
        <v>9765.51</v>
      </c>
    </row>
    <row r="4181" spans="1:10" ht="15.75" customHeight="1">
      <c r="A4181" s="144" t="s">
        <v>1108</v>
      </c>
      <c r="B4181" s="144" t="s">
        <v>165</v>
      </c>
      <c r="C4181" s="144" t="s">
        <v>1367</v>
      </c>
      <c r="D4181" s="144" t="s">
        <v>1368</v>
      </c>
      <c r="E4181" s="271" t="s">
        <v>1369</v>
      </c>
      <c r="F4181" s="271"/>
      <c r="G4181" s="144" t="s">
        <v>1370</v>
      </c>
      <c r="H4181" s="144" t="s">
        <v>1371</v>
      </c>
      <c r="I4181" s="144" t="s">
        <v>1372</v>
      </c>
      <c r="J4181" s="144" t="s">
        <v>1373</v>
      </c>
    </row>
    <row r="4182" spans="1:10" ht="47.25" customHeight="1">
      <c r="A4182" s="147" t="s">
        <v>1374</v>
      </c>
      <c r="B4182" s="147" t="s">
        <v>1107</v>
      </c>
      <c r="C4182" s="147" t="s">
        <v>177</v>
      </c>
      <c r="D4182" s="147" t="s">
        <v>1109</v>
      </c>
      <c r="E4182" s="273" t="s">
        <v>1445</v>
      </c>
      <c r="F4182" s="273"/>
      <c r="G4182" s="147" t="s">
        <v>185</v>
      </c>
      <c r="H4182" s="148">
        <v>1</v>
      </c>
      <c r="I4182" s="149">
        <v>800.08</v>
      </c>
      <c r="J4182" s="149">
        <v>800.08</v>
      </c>
    </row>
    <row r="4183" spans="1:10" ht="45" customHeight="1">
      <c r="A4183" s="150" t="s">
        <v>1376</v>
      </c>
      <c r="B4183" s="150" t="s">
        <v>2422</v>
      </c>
      <c r="C4183" s="150" t="s">
        <v>177</v>
      </c>
      <c r="D4183" s="150" t="s">
        <v>2423</v>
      </c>
      <c r="E4183" s="274" t="s">
        <v>1375</v>
      </c>
      <c r="F4183" s="274"/>
      <c r="G4183" s="150" t="s">
        <v>211</v>
      </c>
      <c r="H4183" s="151">
        <v>1.44E-2</v>
      </c>
      <c r="I4183" s="152">
        <v>610.78</v>
      </c>
      <c r="J4183" s="152">
        <v>8.7899999999999991</v>
      </c>
    </row>
    <row r="4184" spans="1:10" ht="45" customHeight="1">
      <c r="A4184" s="150" t="s">
        <v>1376</v>
      </c>
      <c r="B4184" s="150" t="s">
        <v>2270</v>
      </c>
      <c r="C4184" s="150" t="s">
        <v>177</v>
      </c>
      <c r="D4184" s="150" t="s">
        <v>2271</v>
      </c>
      <c r="E4184" s="274" t="s">
        <v>1375</v>
      </c>
      <c r="F4184" s="274"/>
      <c r="G4184" s="150" t="s">
        <v>180</v>
      </c>
      <c r="H4184" s="151">
        <v>0.53459999999999996</v>
      </c>
      <c r="I4184" s="152">
        <v>17.23</v>
      </c>
      <c r="J4184" s="152">
        <v>9.2100000000000009</v>
      </c>
    </row>
    <row r="4185" spans="1:10" ht="45" customHeight="1">
      <c r="A4185" s="150" t="s">
        <v>1376</v>
      </c>
      <c r="B4185" s="150" t="s">
        <v>2272</v>
      </c>
      <c r="C4185" s="150" t="s">
        <v>177</v>
      </c>
      <c r="D4185" s="150" t="s">
        <v>2273</v>
      </c>
      <c r="E4185" s="274" t="s">
        <v>1375</v>
      </c>
      <c r="F4185" s="274"/>
      <c r="G4185" s="150" t="s">
        <v>180</v>
      </c>
      <c r="H4185" s="151">
        <v>0.53459999999999996</v>
      </c>
      <c r="I4185" s="152">
        <v>20.71</v>
      </c>
      <c r="J4185" s="152">
        <v>11.07</v>
      </c>
    </row>
    <row r="4186" spans="1:10" ht="30" customHeight="1">
      <c r="A4186" s="153" t="s">
        <v>1379</v>
      </c>
      <c r="B4186" s="153" t="s">
        <v>2424</v>
      </c>
      <c r="C4186" s="153" t="s">
        <v>177</v>
      </c>
      <c r="D4186" s="153" t="s">
        <v>2425</v>
      </c>
      <c r="E4186" s="275" t="s">
        <v>1482</v>
      </c>
      <c r="F4186" s="275"/>
      <c r="G4186" s="153" t="s">
        <v>185</v>
      </c>
      <c r="H4186" s="154">
        <v>1</v>
      </c>
      <c r="I4186" s="155">
        <v>771.01</v>
      </c>
      <c r="J4186" s="155">
        <v>771.01</v>
      </c>
    </row>
    <row r="4187" spans="1:10">
      <c r="A4187" s="156"/>
      <c r="B4187" s="156"/>
      <c r="C4187" s="156"/>
      <c r="D4187" s="156"/>
      <c r="E4187" s="156" t="s">
        <v>1399</v>
      </c>
      <c r="F4187" s="157">
        <v>16.829999999999998</v>
      </c>
      <c r="G4187" s="156" t="s">
        <v>1400</v>
      </c>
      <c r="H4187" s="157">
        <v>0</v>
      </c>
      <c r="I4187" s="156" t="s">
        <v>1401</v>
      </c>
      <c r="J4187" s="157">
        <v>16.829999999999998</v>
      </c>
    </row>
    <row r="4188" spans="1:10" ht="30" customHeight="1">
      <c r="A4188" s="156"/>
      <c r="B4188" s="156"/>
      <c r="C4188" s="156"/>
      <c r="D4188" s="156"/>
      <c r="E4188" s="156" t="s">
        <v>1402</v>
      </c>
      <c r="F4188" s="157">
        <v>210.98</v>
      </c>
      <c r="G4188" s="156"/>
      <c r="H4188" s="276" t="s">
        <v>1403</v>
      </c>
      <c r="I4188" s="276"/>
      <c r="J4188" s="157">
        <v>1011.06</v>
      </c>
    </row>
    <row r="4189" spans="1:10" ht="15.75">
      <c r="A4189" s="144"/>
      <c r="B4189" s="144"/>
      <c r="C4189" s="144"/>
      <c r="D4189" s="144"/>
      <c r="E4189" s="144"/>
      <c r="F4189" s="144"/>
      <c r="G4189" s="144" t="s">
        <v>1404</v>
      </c>
      <c r="H4189" s="158">
        <v>1</v>
      </c>
      <c r="I4189" s="144" t="s">
        <v>1405</v>
      </c>
      <c r="J4189" s="159">
        <v>1011.06</v>
      </c>
    </row>
    <row r="4190" spans="1:10" ht="15.75">
      <c r="A4190" s="147"/>
      <c r="B4190" s="147"/>
      <c r="C4190" s="147"/>
      <c r="D4190" s="147"/>
      <c r="E4190" s="147"/>
      <c r="F4190" s="147"/>
      <c r="G4190" s="147"/>
      <c r="H4190" s="147"/>
      <c r="I4190" s="147"/>
      <c r="J4190" s="147"/>
    </row>
    <row r="4191" spans="1:10" ht="15.75" customHeight="1">
      <c r="A4191" s="144" t="s">
        <v>1111</v>
      </c>
      <c r="B4191" s="144" t="s">
        <v>165</v>
      </c>
      <c r="C4191" s="144" t="s">
        <v>1367</v>
      </c>
      <c r="D4191" s="144" t="s">
        <v>1368</v>
      </c>
      <c r="E4191" s="271" t="s">
        <v>1369</v>
      </c>
      <c r="F4191" s="271"/>
      <c r="G4191" s="144" t="s">
        <v>1370</v>
      </c>
      <c r="H4191" s="144" t="s">
        <v>1371</v>
      </c>
      <c r="I4191" s="144" t="s">
        <v>1372</v>
      </c>
      <c r="J4191" s="144" t="s">
        <v>1373</v>
      </c>
    </row>
    <row r="4192" spans="1:10" ht="31.5">
      <c r="A4192" s="147" t="s">
        <v>1374</v>
      </c>
      <c r="B4192" s="147" t="s">
        <v>1110</v>
      </c>
      <c r="C4192" s="147" t="s">
        <v>182</v>
      </c>
      <c r="D4192" s="147" t="s">
        <v>1112</v>
      </c>
      <c r="E4192" s="273">
        <v>37.03</v>
      </c>
      <c r="F4192" s="273"/>
      <c r="G4192" s="147" t="s">
        <v>185</v>
      </c>
      <c r="H4192" s="148">
        <v>1</v>
      </c>
      <c r="I4192" s="149">
        <v>772.45</v>
      </c>
      <c r="J4192" s="149">
        <v>772.45</v>
      </c>
    </row>
    <row r="4193" spans="1:10" ht="45" customHeight="1">
      <c r="A4193" s="153" t="s">
        <v>1379</v>
      </c>
      <c r="B4193" s="153" t="s">
        <v>2426</v>
      </c>
      <c r="C4193" s="153" t="s">
        <v>2427</v>
      </c>
      <c r="D4193" s="153" t="s">
        <v>2428</v>
      </c>
      <c r="E4193" s="275" t="s">
        <v>1398</v>
      </c>
      <c r="F4193" s="275"/>
      <c r="G4193" s="153" t="s">
        <v>180</v>
      </c>
      <c r="H4193" s="154">
        <v>2.5</v>
      </c>
      <c r="I4193" s="155">
        <v>21.898800000000001</v>
      </c>
      <c r="J4193" s="155">
        <v>54.74</v>
      </c>
    </row>
    <row r="4194" spans="1:10" ht="45" customHeight="1">
      <c r="A4194" s="153" t="s">
        <v>1379</v>
      </c>
      <c r="B4194" s="153" t="s">
        <v>2429</v>
      </c>
      <c r="C4194" s="153" t="s">
        <v>2427</v>
      </c>
      <c r="D4194" s="153" t="s">
        <v>2430</v>
      </c>
      <c r="E4194" s="275" t="s">
        <v>1398</v>
      </c>
      <c r="F4194" s="275"/>
      <c r="G4194" s="153" t="s">
        <v>180</v>
      </c>
      <c r="H4194" s="154">
        <v>2.5</v>
      </c>
      <c r="I4194" s="155">
        <v>14.533200000000001</v>
      </c>
      <c r="J4194" s="155">
        <v>36.33</v>
      </c>
    </row>
    <row r="4195" spans="1:10" ht="45" customHeight="1">
      <c r="A4195" s="153" t="s">
        <v>1379</v>
      </c>
      <c r="B4195" s="153" t="s">
        <v>2431</v>
      </c>
      <c r="C4195" s="153" t="s">
        <v>2427</v>
      </c>
      <c r="D4195" s="153" t="s">
        <v>2432</v>
      </c>
      <c r="E4195" s="275" t="s">
        <v>1398</v>
      </c>
      <c r="F4195" s="275"/>
      <c r="G4195" s="153" t="s">
        <v>180</v>
      </c>
      <c r="H4195" s="154">
        <v>2.5</v>
      </c>
      <c r="I4195" s="155">
        <v>17.6616</v>
      </c>
      <c r="J4195" s="155">
        <v>44.15</v>
      </c>
    </row>
    <row r="4196" spans="1:10" ht="45" customHeight="1">
      <c r="A4196" s="153" t="s">
        <v>1379</v>
      </c>
      <c r="B4196" s="153" t="s">
        <v>2433</v>
      </c>
      <c r="C4196" s="153" t="s">
        <v>2427</v>
      </c>
      <c r="D4196" s="153" t="s">
        <v>2434</v>
      </c>
      <c r="E4196" s="275" t="s">
        <v>1482</v>
      </c>
      <c r="F4196" s="275"/>
      <c r="G4196" s="153" t="s">
        <v>185</v>
      </c>
      <c r="H4196" s="154">
        <v>1</v>
      </c>
      <c r="I4196" s="155">
        <v>637.23</v>
      </c>
      <c r="J4196" s="155">
        <v>637.23</v>
      </c>
    </row>
    <row r="4197" spans="1:10">
      <c r="A4197" s="156"/>
      <c r="B4197" s="156"/>
      <c r="C4197" s="156"/>
      <c r="D4197" s="156"/>
      <c r="E4197" s="156" t="s">
        <v>1399</v>
      </c>
      <c r="F4197" s="157">
        <v>135.22</v>
      </c>
      <c r="G4197" s="156" t="s">
        <v>1400</v>
      </c>
      <c r="H4197" s="157">
        <v>0</v>
      </c>
      <c r="I4197" s="156" t="s">
        <v>1401</v>
      </c>
      <c r="J4197" s="157">
        <v>135.22</v>
      </c>
    </row>
    <row r="4198" spans="1:10" ht="30" customHeight="1">
      <c r="A4198" s="156"/>
      <c r="B4198" s="156"/>
      <c r="C4198" s="156"/>
      <c r="D4198" s="156"/>
      <c r="E4198" s="156" t="s">
        <v>1402</v>
      </c>
      <c r="F4198" s="157">
        <v>203.69</v>
      </c>
      <c r="G4198" s="156"/>
      <c r="H4198" s="276" t="s">
        <v>1403</v>
      </c>
      <c r="I4198" s="276"/>
      <c r="J4198" s="157">
        <v>976.14</v>
      </c>
    </row>
    <row r="4199" spans="1:10" ht="15.75">
      <c r="A4199" s="144"/>
      <c r="B4199" s="144"/>
      <c r="C4199" s="144"/>
      <c r="D4199" s="144"/>
      <c r="E4199" s="144"/>
      <c r="F4199" s="144"/>
      <c r="G4199" s="144" t="s">
        <v>1404</v>
      </c>
      <c r="H4199" s="158">
        <v>4</v>
      </c>
      <c r="I4199" s="144" t="s">
        <v>1405</v>
      </c>
      <c r="J4199" s="159">
        <v>3904.56</v>
      </c>
    </row>
    <row r="4200" spans="1:10" ht="15.75">
      <c r="A4200" s="147"/>
      <c r="B4200" s="147"/>
      <c r="C4200" s="147"/>
      <c r="D4200" s="147"/>
      <c r="E4200" s="147"/>
      <c r="F4200" s="147"/>
      <c r="G4200" s="147"/>
      <c r="H4200" s="147"/>
      <c r="I4200" s="147"/>
      <c r="J4200" s="147"/>
    </row>
    <row r="4201" spans="1:10" ht="15.75" customHeight="1">
      <c r="A4201" s="144" t="s">
        <v>1114</v>
      </c>
      <c r="B4201" s="144" t="s">
        <v>165</v>
      </c>
      <c r="C4201" s="144" t="s">
        <v>1367</v>
      </c>
      <c r="D4201" s="144" t="s">
        <v>1368</v>
      </c>
      <c r="E4201" s="271" t="s">
        <v>1369</v>
      </c>
      <c r="F4201" s="271"/>
      <c r="G4201" s="144" t="s">
        <v>1370</v>
      </c>
      <c r="H4201" s="144" t="s">
        <v>1371</v>
      </c>
      <c r="I4201" s="144" t="s">
        <v>1372</v>
      </c>
      <c r="J4201" s="144" t="s">
        <v>1373</v>
      </c>
    </row>
    <row r="4202" spans="1:10" ht="31.5">
      <c r="A4202" s="147" t="s">
        <v>1374</v>
      </c>
      <c r="B4202" s="147" t="s">
        <v>1113</v>
      </c>
      <c r="C4202" s="147" t="s">
        <v>182</v>
      </c>
      <c r="D4202" s="147" t="s">
        <v>1115</v>
      </c>
      <c r="E4202" s="273">
        <v>37.03</v>
      </c>
      <c r="F4202" s="273"/>
      <c r="G4202" s="147" t="s">
        <v>185</v>
      </c>
      <c r="H4202" s="148">
        <v>1</v>
      </c>
      <c r="I4202" s="149">
        <v>1279.29</v>
      </c>
      <c r="J4202" s="149">
        <v>1279.29</v>
      </c>
    </row>
    <row r="4203" spans="1:10" ht="45" customHeight="1">
      <c r="A4203" s="153" t="s">
        <v>1379</v>
      </c>
      <c r="B4203" s="153" t="s">
        <v>2426</v>
      </c>
      <c r="C4203" s="153" t="s">
        <v>2427</v>
      </c>
      <c r="D4203" s="153" t="s">
        <v>2428</v>
      </c>
      <c r="E4203" s="275" t="s">
        <v>1398</v>
      </c>
      <c r="F4203" s="275"/>
      <c r="G4203" s="153" t="s">
        <v>180</v>
      </c>
      <c r="H4203" s="154">
        <v>3</v>
      </c>
      <c r="I4203" s="155">
        <v>21.898800000000001</v>
      </c>
      <c r="J4203" s="155">
        <v>65.69</v>
      </c>
    </row>
    <row r="4204" spans="1:10" ht="45" customHeight="1">
      <c r="A4204" s="153" t="s">
        <v>1379</v>
      </c>
      <c r="B4204" s="153" t="s">
        <v>2429</v>
      </c>
      <c r="C4204" s="153" t="s">
        <v>2427</v>
      </c>
      <c r="D4204" s="153" t="s">
        <v>2430</v>
      </c>
      <c r="E4204" s="275" t="s">
        <v>1398</v>
      </c>
      <c r="F4204" s="275"/>
      <c r="G4204" s="153" t="s">
        <v>180</v>
      </c>
      <c r="H4204" s="154">
        <v>3</v>
      </c>
      <c r="I4204" s="155">
        <v>14.533200000000001</v>
      </c>
      <c r="J4204" s="155">
        <v>43.59</v>
      </c>
    </row>
    <row r="4205" spans="1:10" ht="45" customHeight="1">
      <c r="A4205" s="153" t="s">
        <v>1379</v>
      </c>
      <c r="B4205" s="153" t="s">
        <v>2431</v>
      </c>
      <c r="C4205" s="153" t="s">
        <v>2427</v>
      </c>
      <c r="D4205" s="153" t="s">
        <v>2432</v>
      </c>
      <c r="E4205" s="275" t="s">
        <v>1398</v>
      </c>
      <c r="F4205" s="275"/>
      <c r="G4205" s="153" t="s">
        <v>180</v>
      </c>
      <c r="H4205" s="154">
        <v>3</v>
      </c>
      <c r="I4205" s="155">
        <v>17.6616</v>
      </c>
      <c r="J4205" s="155">
        <v>52.98</v>
      </c>
    </row>
    <row r="4206" spans="1:10" ht="45" customHeight="1">
      <c r="A4206" s="153" t="s">
        <v>1379</v>
      </c>
      <c r="B4206" s="153" t="s">
        <v>2435</v>
      </c>
      <c r="C4206" s="153" t="s">
        <v>2427</v>
      </c>
      <c r="D4206" s="153" t="s">
        <v>2436</v>
      </c>
      <c r="E4206" s="275" t="s">
        <v>1482</v>
      </c>
      <c r="F4206" s="275"/>
      <c r="G4206" s="153" t="s">
        <v>185</v>
      </c>
      <c r="H4206" s="154">
        <v>1</v>
      </c>
      <c r="I4206" s="155">
        <v>1117.03</v>
      </c>
      <c r="J4206" s="155">
        <v>1117.03</v>
      </c>
    </row>
    <row r="4207" spans="1:10">
      <c r="A4207" s="156"/>
      <c r="B4207" s="156"/>
      <c r="C4207" s="156"/>
      <c r="D4207" s="156"/>
      <c r="E4207" s="156" t="s">
        <v>1399</v>
      </c>
      <c r="F4207" s="157">
        <v>162.26</v>
      </c>
      <c r="G4207" s="156" t="s">
        <v>1400</v>
      </c>
      <c r="H4207" s="157">
        <v>0</v>
      </c>
      <c r="I4207" s="156" t="s">
        <v>1401</v>
      </c>
      <c r="J4207" s="157">
        <v>162.26</v>
      </c>
    </row>
    <row r="4208" spans="1:10" ht="30" customHeight="1">
      <c r="A4208" s="156"/>
      <c r="B4208" s="156"/>
      <c r="C4208" s="156"/>
      <c r="D4208" s="156"/>
      <c r="E4208" s="156" t="s">
        <v>1402</v>
      </c>
      <c r="F4208" s="157">
        <v>337.34</v>
      </c>
      <c r="G4208" s="156"/>
      <c r="H4208" s="276" t="s">
        <v>1403</v>
      </c>
      <c r="I4208" s="276"/>
      <c r="J4208" s="157">
        <v>1616.63</v>
      </c>
    </row>
    <row r="4209" spans="1:10" ht="15.75">
      <c r="A4209" s="144"/>
      <c r="B4209" s="144"/>
      <c r="C4209" s="144"/>
      <c r="D4209" s="144"/>
      <c r="E4209" s="144"/>
      <c r="F4209" s="144"/>
      <c r="G4209" s="144" t="s">
        <v>1404</v>
      </c>
      <c r="H4209" s="158">
        <v>3</v>
      </c>
      <c r="I4209" s="144" t="s">
        <v>1405</v>
      </c>
      <c r="J4209" s="159">
        <v>4849.8900000000003</v>
      </c>
    </row>
    <row r="4210" spans="1:10" ht="15.75">
      <c r="A4210" s="147"/>
      <c r="B4210" s="147"/>
      <c r="C4210" s="147"/>
      <c r="D4210" s="147"/>
      <c r="E4210" s="147"/>
      <c r="F4210" s="147"/>
      <c r="G4210" s="147"/>
      <c r="H4210" s="147"/>
      <c r="I4210" s="147"/>
      <c r="J4210" s="147"/>
    </row>
    <row r="4211" spans="1:10" ht="15.75">
      <c r="A4211" s="145" t="s">
        <v>128</v>
      </c>
      <c r="B4211" s="145"/>
      <c r="C4211" s="145"/>
      <c r="D4211" s="145" t="s">
        <v>129</v>
      </c>
      <c r="E4211" s="145"/>
      <c r="F4211" s="272"/>
      <c r="G4211" s="272"/>
      <c r="H4211" s="145"/>
      <c r="I4211" s="145"/>
      <c r="J4211" s="146">
        <v>1847.09</v>
      </c>
    </row>
    <row r="4212" spans="1:10" ht="15.75" customHeight="1">
      <c r="A4212" s="144" t="s">
        <v>1116</v>
      </c>
      <c r="B4212" s="144" t="s">
        <v>165</v>
      </c>
      <c r="C4212" s="144" t="s">
        <v>1367</v>
      </c>
      <c r="D4212" s="144" t="s">
        <v>1368</v>
      </c>
      <c r="E4212" s="271" t="s">
        <v>1369</v>
      </c>
      <c r="F4212" s="271"/>
      <c r="G4212" s="144" t="s">
        <v>1370</v>
      </c>
      <c r="H4212" s="144" t="s">
        <v>1371</v>
      </c>
      <c r="I4212" s="144" t="s">
        <v>1372</v>
      </c>
      <c r="J4212" s="144" t="s">
        <v>1373</v>
      </c>
    </row>
    <row r="4213" spans="1:10" ht="31.5" customHeight="1">
      <c r="A4213" s="147" t="s">
        <v>1374</v>
      </c>
      <c r="B4213" s="147" t="s">
        <v>1071</v>
      </c>
      <c r="C4213" s="147" t="s">
        <v>177</v>
      </c>
      <c r="D4213" s="147" t="s">
        <v>1073</v>
      </c>
      <c r="E4213" s="273" t="s">
        <v>1445</v>
      </c>
      <c r="F4213" s="273"/>
      <c r="G4213" s="147" t="s">
        <v>185</v>
      </c>
      <c r="H4213" s="148">
        <v>1</v>
      </c>
      <c r="I4213" s="149">
        <v>1461.66</v>
      </c>
      <c r="J4213" s="149">
        <v>1461.66</v>
      </c>
    </row>
    <row r="4214" spans="1:10" ht="45" customHeight="1">
      <c r="A4214" s="150" t="s">
        <v>1376</v>
      </c>
      <c r="B4214" s="150" t="s">
        <v>2270</v>
      </c>
      <c r="C4214" s="150" t="s">
        <v>177</v>
      </c>
      <c r="D4214" s="150" t="s">
        <v>2271</v>
      </c>
      <c r="E4214" s="274" t="s">
        <v>1375</v>
      </c>
      <c r="F4214" s="274"/>
      <c r="G4214" s="150" t="s">
        <v>180</v>
      </c>
      <c r="H4214" s="151">
        <v>1.3231999999999999</v>
      </c>
      <c r="I4214" s="152">
        <v>17.23</v>
      </c>
      <c r="J4214" s="152">
        <v>22.79</v>
      </c>
    </row>
    <row r="4215" spans="1:10" ht="45" customHeight="1">
      <c r="A4215" s="150" t="s">
        <v>1376</v>
      </c>
      <c r="B4215" s="150" t="s">
        <v>2272</v>
      </c>
      <c r="C4215" s="150" t="s">
        <v>177</v>
      </c>
      <c r="D4215" s="150" t="s">
        <v>2273</v>
      </c>
      <c r="E4215" s="274" t="s">
        <v>1375</v>
      </c>
      <c r="F4215" s="274"/>
      <c r="G4215" s="150" t="s">
        <v>180</v>
      </c>
      <c r="H4215" s="151">
        <v>1.3231999999999999</v>
      </c>
      <c r="I4215" s="152">
        <v>20.71</v>
      </c>
      <c r="J4215" s="152">
        <v>27.4</v>
      </c>
    </row>
    <row r="4216" spans="1:10" ht="15" customHeight="1">
      <c r="A4216" s="153" t="s">
        <v>1379</v>
      </c>
      <c r="B4216" s="153" t="s">
        <v>2393</v>
      </c>
      <c r="C4216" s="153" t="s">
        <v>177</v>
      </c>
      <c r="D4216" s="153" t="s">
        <v>2394</v>
      </c>
      <c r="E4216" s="275" t="s">
        <v>1482</v>
      </c>
      <c r="F4216" s="275"/>
      <c r="G4216" s="153" t="s">
        <v>185</v>
      </c>
      <c r="H4216" s="154">
        <v>1</v>
      </c>
      <c r="I4216" s="155">
        <v>1381.14</v>
      </c>
      <c r="J4216" s="155">
        <v>1381.14</v>
      </c>
    </row>
    <row r="4217" spans="1:10" ht="30" customHeight="1">
      <c r="A4217" s="153" t="s">
        <v>1379</v>
      </c>
      <c r="B4217" s="153" t="s">
        <v>2395</v>
      </c>
      <c r="C4217" s="153" t="s">
        <v>177</v>
      </c>
      <c r="D4217" s="153" t="s">
        <v>2396</v>
      </c>
      <c r="E4217" s="275" t="s">
        <v>1482</v>
      </c>
      <c r="F4217" s="275"/>
      <c r="G4217" s="153" t="s">
        <v>185</v>
      </c>
      <c r="H4217" s="154">
        <v>3</v>
      </c>
      <c r="I4217" s="155">
        <v>10.11</v>
      </c>
      <c r="J4217" s="155">
        <v>30.33</v>
      </c>
    </row>
    <row r="4218" spans="1:10">
      <c r="A4218" s="156"/>
      <c r="B4218" s="156"/>
      <c r="C4218" s="156"/>
      <c r="D4218" s="156"/>
      <c r="E4218" s="156" t="s">
        <v>1399</v>
      </c>
      <c r="F4218" s="157">
        <v>37.17</v>
      </c>
      <c r="G4218" s="156" t="s">
        <v>1400</v>
      </c>
      <c r="H4218" s="157">
        <v>0</v>
      </c>
      <c r="I4218" s="156" t="s">
        <v>1401</v>
      </c>
      <c r="J4218" s="157">
        <v>37.17</v>
      </c>
    </row>
    <row r="4219" spans="1:10" ht="30" customHeight="1">
      <c r="A4219" s="156"/>
      <c r="B4219" s="156"/>
      <c r="C4219" s="156"/>
      <c r="D4219" s="156"/>
      <c r="E4219" s="156" t="s">
        <v>1402</v>
      </c>
      <c r="F4219" s="157">
        <v>385.43</v>
      </c>
      <c r="G4219" s="156"/>
      <c r="H4219" s="276" t="s">
        <v>1403</v>
      </c>
      <c r="I4219" s="276"/>
      <c r="J4219" s="157">
        <v>1847.09</v>
      </c>
    </row>
    <row r="4220" spans="1:10" ht="15.75">
      <c r="A4220" s="144"/>
      <c r="B4220" s="144"/>
      <c r="C4220" s="144"/>
      <c r="D4220" s="144"/>
      <c r="E4220" s="144"/>
      <c r="F4220" s="144"/>
      <c r="G4220" s="144" t="s">
        <v>1404</v>
      </c>
      <c r="H4220" s="158">
        <v>1</v>
      </c>
      <c r="I4220" s="144" t="s">
        <v>1405</v>
      </c>
      <c r="J4220" s="159">
        <v>1847.09</v>
      </c>
    </row>
    <row r="4221" spans="1:10" ht="15.75">
      <c r="A4221" s="147"/>
      <c r="B4221" s="147"/>
      <c r="C4221" s="147"/>
      <c r="D4221" s="147"/>
      <c r="E4221" s="147"/>
      <c r="F4221" s="147"/>
      <c r="G4221" s="147"/>
      <c r="H4221" s="147"/>
      <c r="I4221" s="147"/>
      <c r="J4221" s="147"/>
    </row>
    <row r="4222" spans="1:10" ht="15.75">
      <c r="A4222" s="145" t="s">
        <v>130</v>
      </c>
      <c r="B4222" s="145"/>
      <c r="C4222" s="145"/>
      <c r="D4222" s="145" t="s">
        <v>131</v>
      </c>
      <c r="E4222" s="145"/>
      <c r="F4222" s="272"/>
      <c r="G4222" s="272"/>
      <c r="H4222" s="145"/>
      <c r="I4222" s="145"/>
      <c r="J4222" s="146">
        <v>22813.73</v>
      </c>
    </row>
    <row r="4223" spans="1:10" ht="15.75">
      <c r="A4223" s="145" t="s">
        <v>132</v>
      </c>
      <c r="B4223" s="145"/>
      <c r="C4223" s="145"/>
      <c r="D4223" s="145" t="s">
        <v>133</v>
      </c>
      <c r="E4223" s="145"/>
      <c r="F4223" s="272"/>
      <c r="G4223" s="272"/>
      <c r="H4223" s="145"/>
      <c r="I4223" s="145"/>
      <c r="J4223" s="146">
        <v>22813.73</v>
      </c>
    </row>
    <row r="4224" spans="1:10" ht="15.75" customHeight="1">
      <c r="A4224" s="144" t="s">
        <v>1118</v>
      </c>
      <c r="B4224" s="144" t="s">
        <v>165</v>
      </c>
      <c r="C4224" s="144" t="s">
        <v>1367</v>
      </c>
      <c r="D4224" s="144" t="s">
        <v>1368</v>
      </c>
      <c r="E4224" s="271" t="s">
        <v>1369</v>
      </c>
      <c r="F4224" s="271"/>
      <c r="G4224" s="144" t="s">
        <v>1370</v>
      </c>
      <c r="H4224" s="144" t="s">
        <v>1371</v>
      </c>
      <c r="I4224" s="144" t="s">
        <v>1372</v>
      </c>
      <c r="J4224" s="144" t="s">
        <v>1373</v>
      </c>
    </row>
    <row r="4225" spans="1:10" ht="31.5">
      <c r="A4225" s="147" t="s">
        <v>1374</v>
      </c>
      <c r="B4225" s="147" t="s">
        <v>1117</v>
      </c>
      <c r="C4225" s="147" t="s">
        <v>639</v>
      </c>
      <c r="D4225" s="147" t="s">
        <v>1119</v>
      </c>
      <c r="E4225" s="273">
        <v>61</v>
      </c>
      <c r="F4225" s="273"/>
      <c r="G4225" s="147" t="s">
        <v>185</v>
      </c>
      <c r="H4225" s="148">
        <v>1</v>
      </c>
      <c r="I4225" s="149">
        <v>9.5</v>
      </c>
      <c r="J4225" s="149">
        <v>9.5</v>
      </c>
    </row>
    <row r="4226" spans="1:10" ht="45" customHeight="1">
      <c r="A4226" s="150" t="s">
        <v>1376</v>
      </c>
      <c r="B4226" s="150" t="s">
        <v>2270</v>
      </c>
      <c r="C4226" s="150" t="s">
        <v>177</v>
      </c>
      <c r="D4226" s="150" t="s">
        <v>2271</v>
      </c>
      <c r="E4226" s="274" t="s">
        <v>1375</v>
      </c>
      <c r="F4226" s="274"/>
      <c r="G4226" s="150" t="s">
        <v>180</v>
      </c>
      <c r="H4226" s="151">
        <v>0.25</v>
      </c>
      <c r="I4226" s="152">
        <v>17.23</v>
      </c>
      <c r="J4226" s="152">
        <v>4.3</v>
      </c>
    </row>
    <row r="4227" spans="1:10" ht="15" customHeight="1">
      <c r="A4227" s="153" t="s">
        <v>1379</v>
      </c>
      <c r="B4227" s="153" t="s">
        <v>2437</v>
      </c>
      <c r="C4227" s="153" t="s">
        <v>639</v>
      </c>
      <c r="D4227" s="153" t="s">
        <v>2438</v>
      </c>
      <c r="E4227" s="275" t="s">
        <v>1482</v>
      </c>
      <c r="F4227" s="275"/>
      <c r="G4227" s="153" t="s">
        <v>185</v>
      </c>
      <c r="H4227" s="154">
        <v>1</v>
      </c>
      <c r="I4227" s="155">
        <v>5.2</v>
      </c>
      <c r="J4227" s="155">
        <v>5.2</v>
      </c>
    </row>
    <row r="4228" spans="1:10">
      <c r="A4228" s="156"/>
      <c r="B4228" s="156"/>
      <c r="C4228" s="156"/>
      <c r="D4228" s="156"/>
      <c r="E4228" s="156" t="s">
        <v>1399</v>
      </c>
      <c r="F4228" s="157">
        <v>3.07</v>
      </c>
      <c r="G4228" s="156" t="s">
        <v>1400</v>
      </c>
      <c r="H4228" s="157">
        <v>0</v>
      </c>
      <c r="I4228" s="156" t="s">
        <v>1401</v>
      </c>
      <c r="J4228" s="157">
        <v>3.07</v>
      </c>
    </row>
    <row r="4229" spans="1:10" ht="30" customHeight="1">
      <c r="A4229" s="156"/>
      <c r="B4229" s="156"/>
      <c r="C4229" s="156"/>
      <c r="D4229" s="156"/>
      <c r="E4229" s="156" t="s">
        <v>1402</v>
      </c>
      <c r="F4229" s="157">
        <v>2.5</v>
      </c>
      <c r="G4229" s="156"/>
      <c r="H4229" s="276" t="s">
        <v>1403</v>
      </c>
      <c r="I4229" s="276"/>
      <c r="J4229" s="157">
        <v>12</v>
      </c>
    </row>
    <row r="4230" spans="1:10" ht="15.75">
      <c r="A4230" s="144"/>
      <c r="B4230" s="144"/>
      <c r="C4230" s="144"/>
      <c r="D4230" s="144"/>
      <c r="E4230" s="144"/>
      <c r="F4230" s="144"/>
      <c r="G4230" s="144" t="s">
        <v>1404</v>
      </c>
      <c r="H4230" s="158">
        <v>100</v>
      </c>
      <c r="I4230" s="144" t="s">
        <v>1405</v>
      </c>
      <c r="J4230" s="159">
        <v>1200</v>
      </c>
    </row>
    <row r="4231" spans="1:10" ht="15.75">
      <c r="A4231" s="147"/>
      <c r="B4231" s="147"/>
      <c r="C4231" s="147"/>
      <c r="D4231" s="147"/>
      <c r="E4231" s="147"/>
      <c r="F4231" s="147"/>
      <c r="G4231" s="147"/>
      <c r="H4231" s="147"/>
      <c r="I4231" s="147"/>
      <c r="J4231" s="147"/>
    </row>
    <row r="4232" spans="1:10" ht="15.75" customHeight="1">
      <c r="A4232" s="144" t="s">
        <v>1121</v>
      </c>
      <c r="B4232" s="144" t="s">
        <v>165</v>
      </c>
      <c r="C4232" s="144" t="s">
        <v>1367</v>
      </c>
      <c r="D4232" s="144" t="s">
        <v>1368</v>
      </c>
      <c r="E4232" s="271" t="s">
        <v>1369</v>
      </c>
      <c r="F4232" s="271"/>
      <c r="G4232" s="144" t="s">
        <v>1370</v>
      </c>
      <c r="H4232" s="144" t="s">
        <v>1371</v>
      </c>
      <c r="I4232" s="144" t="s">
        <v>1372</v>
      </c>
      <c r="J4232" s="144" t="s">
        <v>1373</v>
      </c>
    </row>
    <row r="4233" spans="1:10" ht="31.5">
      <c r="A4233" s="147" t="s">
        <v>1374</v>
      </c>
      <c r="B4233" s="147" t="s">
        <v>1120</v>
      </c>
      <c r="C4233" s="147" t="s">
        <v>639</v>
      </c>
      <c r="D4233" s="147" t="s">
        <v>1122</v>
      </c>
      <c r="E4233" s="273">
        <v>67</v>
      </c>
      <c r="F4233" s="273"/>
      <c r="G4233" s="147" t="s">
        <v>185</v>
      </c>
      <c r="H4233" s="148">
        <v>1</v>
      </c>
      <c r="I4233" s="149">
        <v>6708.61</v>
      </c>
      <c r="J4233" s="149">
        <v>6708.61</v>
      </c>
    </row>
    <row r="4234" spans="1:10" ht="45" customHeight="1">
      <c r="A4234" s="150" t="s">
        <v>1376</v>
      </c>
      <c r="B4234" s="150" t="s">
        <v>2439</v>
      </c>
      <c r="C4234" s="150" t="s">
        <v>177</v>
      </c>
      <c r="D4234" s="150" t="s">
        <v>2440</v>
      </c>
      <c r="E4234" s="274" t="s">
        <v>1375</v>
      </c>
      <c r="F4234" s="274"/>
      <c r="G4234" s="150" t="s">
        <v>180</v>
      </c>
      <c r="H4234" s="151">
        <v>36</v>
      </c>
      <c r="I4234" s="152">
        <v>25.31</v>
      </c>
      <c r="J4234" s="152">
        <v>911.16</v>
      </c>
    </row>
    <row r="4235" spans="1:10" ht="15" customHeight="1">
      <c r="A4235" s="153" t="s">
        <v>1379</v>
      </c>
      <c r="B4235" s="153" t="s">
        <v>2441</v>
      </c>
      <c r="C4235" s="153" t="s">
        <v>639</v>
      </c>
      <c r="D4235" s="153" t="s">
        <v>1122</v>
      </c>
      <c r="E4235" s="275" t="s">
        <v>1482</v>
      </c>
      <c r="F4235" s="275"/>
      <c r="G4235" s="153" t="s">
        <v>185</v>
      </c>
      <c r="H4235" s="154">
        <v>1</v>
      </c>
      <c r="I4235" s="155">
        <v>5797.45</v>
      </c>
      <c r="J4235" s="155">
        <v>5797.45</v>
      </c>
    </row>
    <row r="4236" spans="1:10">
      <c r="A4236" s="156"/>
      <c r="B4236" s="156"/>
      <c r="C4236" s="156"/>
      <c r="D4236" s="156"/>
      <c r="E4236" s="156" t="s">
        <v>1399</v>
      </c>
      <c r="F4236" s="157">
        <v>734.04</v>
      </c>
      <c r="G4236" s="156" t="s">
        <v>1400</v>
      </c>
      <c r="H4236" s="157">
        <v>0</v>
      </c>
      <c r="I4236" s="156" t="s">
        <v>1401</v>
      </c>
      <c r="J4236" s="157">
        <v>734.04</v>
      </c>
    </row>
    <row r="4237" spans="1:10" ht="30" customHeight="1">
      <c r="A4237" s="156"/>
      <c r="B4237" s="156"/>
      <c r="C4237" s="156"/>
      <c r="D4237" s="156"/>
      <c r="E4237" s="156" t="s">
        <v>1402</v>
      </c>
      <c r="F4237" s="157">
        <v>1769.06</v>
      </c>
      <c r="G4237" s="156"/>
      <c r="H4237" s="276" t="s">
        <v>1403</v>
      </c>
      <c r="I4237" s="276"/>
      <c r="J4237" s="157">
        <v>8477.67</v>
      </c>
    </row>
    <row r="4238" spans="1:10" ht="15.75">
      <c r="A4238" s="144"/>
      <c r="B4238" s="144"/>
      <c r="C4238" s="144"/>
      <c r="D4238" s="144"/>
      <c r="E4238" s="144"/>
      <c r="F4238" s="144"/>
      <c r="G4238" s="144" t="s">
        <v>1404</v>
      </c>
      <c r="H4238" s="158">
        <v>1</v>
      </c>
      <c r="I4238" s="144" t="s">
        <v>1405</v>
      </c>
      <c r="J4238" s="159">
        <v>8477.67</v>
      </c>
    </row>
    <row r="4239" spans="1:10" ht="15.75">
      <c r="A4239" s="147"/>
      <c r="B4239" s="147"/>
      <c r="C4239" s="147"/>
      <c r="D4239" s="147"/>
      <c r="E4239" s="147"/>
      <c r="F4239" s="147"/>
      <c r="G4239" s="147"/>
      <c r="H4239" s="147"/>
      <c r="I4239" s="147"/>
      <c r="J4239" s="147"/>
    </row>
    <row r="4240" spans="1:10" ht="15.75" customHeight="1">
      <c r="A4240" s="144" t="s">
        <v>1124</v>
      </c>
      <c r="B4240" s="144" t="s">
        <v>165</v>
      </c>
      <c r="C4240" s="144" t="s">
        <v>1367</v>
      </c>
      <c r="D4240" s="144" t="s">
        <v>1368</v>
      </c>
      <c r="E4240" s="271" t="s">
        <v>1369</v>
      </c>
      <c r="F4240" s="271"/>
      <c r="G4240" s="144" t="s">
        <v>1370</v>
      </c>
      <c r="H4240" s="144" t="s">
        <v>1371</v>
      </c>
      <c r="I4240" s="144" t="s">
        <v>1372</v>
      </c>
      <c r="J4240" s="144" t="s">
        <v>1373</v>
      </c>
    </row>
    <row r="4241" spans="1:10" ht="31.5">
      <c r="A4241" s="147" t="s">
        <v>1374</v>
      </c>
      <c r="B4241" s="147" t="s">
        <v>1123</v>
      </c>
      <c r="C4241" s="147" t="s">
        <v>639</v>
      </c>
      <c r="D4241" s="147" t="s">
        <v>1125</v>
      </c>
      <c r="E4241" s="273">
        <v>59</v>
      </c>
      <c r="F4241" s="273"/>
      <c r="G4241" s="147" t="s">
        <v>185</v>
      </c>
      <c r="H4241" s="148">
        <v>1</v>
      </c>
      <c r="I4241" s="149">
        <v>319.48</v>
      </c>
      <c r="J4241" s="149">
        <v>319.48</v>
      </c>
    </row>
    <row r="4242" spans="1:10" ht="45" customHeight="1">
      <c r="A4242" s="150" t="s">
        <v>1376</v>
      </c>
      <c r="B4242" s="150" t="s">
        <v>2272</v>
      </c>
      <c r="C4242" s="150" t="s">
        <v>177</v>
      </c>
      <c r="D4242" s="150" t="s">
        <v>2273</v>
      </c>
      <c r="E4242" s="274" t="s">
        <v>1375</v>
      </c>
      <c r="F4242" s="274"/>
      <c r="G4242" s="150" t="s">
        <v>180</v>
      </c>
      <c r="H4242" s="151">
        <v>1.6</v>
      </c>
      <c r="I4242" s="152">
        <v>20.71</v>
      </c>
      <c r="J4242" s="152">
        <v>33.130000000000003</v>
      </c>
    </row>
    <row r="4243" spans="1:10" ht="15" customHeight="1">
      <c r="A4243" s="153" t="s">
        <v>1379</v>
      </c>
      <c r="B4243" s="153" t="s">
        <v>2442</v>
      </c>
      <c r="C4243" s="153" t="s">
        <v>639</v>
      </c>
      <c r="D4243" s="153" t="s">
        <v>2443</v>
      </c>
      <c r="E4243" s="275" t="s">
        <v>1482</v>
      </c>
      <c r="F4243" s="275"/>
      <c r="G4243" s="153" t="s">
        <v>185</v>
      </c>
      <c r="H4243" s="154">
        <v>1</v>
      </c>
      <c r="I4243" s="155">
        <v>286.35000000000002</v>
      </c>
      <c r="J4243" s="155">
        <v>286.35000000000002</v>
      </c>
    </row>
    <row r="4244" spans="1:10">
      <c r="A4244" s="156"/>
      <c r="B4244" s="156"/>
      <c r="C4244" s="156"/>
      <c r="D4244" s="156"/>
      <c r="E4244" s="156" t="s">
        <v>1399</v>
      </c>
      <c r="F4244" s="157">
        <v>25.26</v>
      </c>
      <c r="G4244" s="156" t="s">
        <v>1400</v>
      </c>
      <c r="H4244" s="157">
        <v>0</v>
      </c>
      <c r="I4244" s="156" t="s">
        <v>1401</v>
      </c>
      <c r="J4244" s="157">
        <v>25.26</v>
      </c>
    </row>
    <row r="4245" spans="1:10" ht="30" customHeight="1">
      <c r="A4245" s="156"/>
      <c r="B4245" s="156"/>
      <c r="C4245" s="156"/>
      <c r="D4245" s="156"/>
      <c r="E4245" s="156" t="s">
        <v>1402</v>
      </c>
      <c r="F4245" s="157">
        <v>84.24</v>
      </c>
      <c r="G4245" s="156"/>
      <c r="H4245" s="276" t="s">
        <v>1403</v>
      </c>
      <c r="I4245" s="276"/>
      <c r="J4245" s="157">
        <v>403.72</v>
      </c>
    </row>
    <row r="4246" spans="1:10" ht="15.75">
      <c r="A4246" s="144"/>
      <c r="B4246" s="144"/>
      <c r="C4246" s="144"/>
      <c r="D4246" s="144"/>
      <c r="E4246" s="144"/>
      <c r="F4246" s="144"/>
      <c r="G4246" s="144" t="s">
        <v>1404</v>
      </c>
      <c r="H4246" s="158">
        <v>3</v>
      </c>
      <c r="I4246" s="144" t="s">
        <v>1405</v>
      </c>
      <c r="J4246" s="159">
        <v>1211.1600000000001</v>
      </c>
    </row>
    <row r="4247" spans="1:10" ht="15.75">
      <c r="A4247" s="147"/>
      <c r="B4247" s="147"/>
      <c r="C4247" s="147"/>
      <c r="D4247" s="147"/>
      <c r="E4247" s="147"/>
      <c r="F4247" s="147"/>
      <c r="G4247" s="147"/>
      <c r="H4247" s="147"/>
      <c r="I4247" s="147"/>
      <c r="J4247" s="147"/>
    </row>
    <row r="4248" spans="1:10" ht="15.75" customHeight="1">
      <c r="A4248" s="144" t="s">
        <v>1126</v>
      </c>
      <c r="B4248" s="144" t="s">
        <v>165</v>
      </c>
      <c r="C4248" s="144" t="s">
        <v>1367</v>
      </c>
      <c r="D4248" s="144" t="s">
        <v>1368</v>
      </c>
      <c r="E4248" s="271" t="s">
        <v>1369</v>
      </c>
      <c r="F4248" s="271"/>
      <c r="G4248" s="144" t="s">
        <v>1370</v>
      </c>
      <c r="H4248" s="144" t="s">
        <v>1371</v>
      </c>
      <c r="I4248" s="144" t="s">
        <v>1372</v>
      </c>
      <c r="J4248" s="144" t="s">
        <v>1373</v>
      </c>
    </row>
    <row r="4249" spans="1:10" ht="31.5" customHeight="1">
      <c r="A4249" s="147" t="s">
        <v>1374</v>
      </c>
      <c r="B4249" s="147" t="s">
        <v>867</v>
      </c>
      <c r="C4249" s="147" t="s">
        <v>177</v>
      </c>
      <c r="D4249" s="147" t="s">
        <v>869</v>
      </c>
      <c r="E4249" s="273" t="s">
        <v>1445</v>
      </c>
      <c r="F4249" s="273"/>
      <c r="G4249" s="147" t="s">
        <v>185</v>
      </c>
      <c r="H4249" s="148">
        <v>1</v>
      </c>
      <c r="I4249" s="149">
        <v>12.13</v>
      </c>
      <c r="J4249" s="149">
        <v>12.13</v>
      </c>
    </row>
    <row r="4250" spans="1:10" ht="45" customHeight="1">
      <c r="A4250" s="150" t="s">
        <v>1376</v>
      </c>
      <c r="B4250" s="150" t="s">
        <v>1910</v>
      </c>
      <c r="C4250" s="150" t="s">
        <v>177</v>
      </c>
      <c r="D4250" s="150" t="s">
        <v>1911</v>
      </c>
      <c r="E4250" s="274" t="s">
        <v>1375</v>
      </c>
      <c r="F4250" s="274"/>
      <c r="G4250" s="150" t="s">
        <v>211</v>
      </c>
      <c r="H4250" s="151">
        <v>8.9999999999999998E-4</v>
      </c>
      <c r="I4250" s="152">
        <v>626.39</v>
      </c>
      <c r="J4250" s="152">
        <v>0.56000000000000005</v>
      </c>
    </row>
    <row r="4251" spans="1:10" ht="45" customHeight="1">
      <c r="A4251" s="150" t="s">
        <v>1376</v>
      </c>
      <c r="B4251" s="150" t="s">
        <v>2270</v>
      </c>
      <c r="C4251" s="150" t="s">
        <v>177</v>
      </c>
      <c r="D4251" s="150" t="s">
        <v>2271</v>
      </c>
      <c r="E4251" s="274" t="s">
        <v>1375</v>
      </c>
      <c r="F4251" s="274"/>
      <c r="G4251" s="150" t="s">
        <v>180</v>
      </c>
      <c r="H4251" s="151">
        <v>0.247</v>
      </c>
      <c r="I4251" s="152">
        <v>17.23</v>
      </c>
      <c r="J4251" s="152">
        <v>4.25</v>
      </c>
    </row>
    <row r="4252" spans="1:10" ht="45" customHeight="1">
      <c r="A4252" s="150" t="s">
        <v>1376</v>
      </c>
      <c r="B4252" s="150" t="s">
        <v>2272</v>
      </c>
      <c r="C4252" s="150" t="s">
        <v>177</v>
      </c>
      <c r="D4252" s="150" t="s">
        <v>2273</v>
      </c>
      <c r="E4252" s="274" t="s">
        <v>1375</v>
      </c>
      <c r="F4252" s="274"/>
      <c r="G4252" s="150" t="s">
        <v>180</v>
      </c>
      <c r="H4252" s="151">
        <v>0.247</v>
      </c>
      <c r="I4252" s="152">
        <v>20.71</v>
      </c>
      <c r="J4252" s="152">
        <v>5.1100000000000003</v>
      </c>
    </row>
    <row r="4253" spans="1:10" ht="30" customHeight="1">
      <c r="A4253" s="153" t="s">
        <v>1379</v>
      </c>
      <c r="B4253" s="153" t="s">
        <v>2299</v>
      </c>
      <c r="C4253" s="153" t="s">
        <v>177</v>
      </c>
      <c r="D4253" s="153" t="s">
        <v>2300</v>
      </c>
      <c r="E4253" s="275" t="s">
        <v>1482</v>
      </c>
      <c r="F4253" s="275"/>
      <c r="G4253" s="153" t="s">
        <v>185</v>
      </c>
      <c r="H4253" s="154">
        <v>1</v>
      </c>
      <c r="I4253" s="155">
        <v>2.21</v>
      </c>
      <c r="J4253" s="155">
        <v>2.21</v>
      </c>
    </row>
    <row r="4254" spans="1:10">
      <c r="A4254" s="156"/>
      <c r="B4254" s="156"/>
      <c r="C4254" s="156"/>
      <c r="D4254" s="156"/>
      <c r="E4254" s="156" t="s">
        <v>1399</v>
      </c>
      <c r="F4254" s="157">
        <v>7.02</v>
      </c>
      <c r="G4254" s="156" t="s">
        <v>1400</v>
      </c>
      <c r="H4254" s="157">
        <v>0</v>
      </c>
      <c r="I4254" s="156" t="s">
        <v>1401</v>
      </c>
      <c r="J4254" s="157">
        <v>7.02</v>
      </c>
    </row>
    <row r="4255" spans="1:10" ht="30" customHeight="1">
      <c r="A4255" s="156"/>
      <c r="B4255" s="156"/>
      <c r="C4255" s="156"/>
      <c r="D4255" s="156"/>
      <c r="E4255" s="156" t="s">
        <v>1402</v>
      </c>
      <c r="F4255" s="157">
        <v>3.19</v>
      </c>
      <c r="G4255" s="156"/>
      <c r="H4255" s="276" t="s">
        <v>1403</v>
      </c>
      <c r="I4255" s="276"/>
      <c r="J4255" s="157">
        <v>15.32</v>
      </c>
    </row>
    <row r="4256" spans="1:10" ht="15.75">
      <c r="A4256" s="144"/>
      <c r="B4256" s="144"/>
      <c r="C4256" s="144"/>
      <c r="D4256" s="144"/>
      <c r="E4256" s="144"/>
      <c r="F4256" s="144"/>
      <c r="G4256" s="144" t="s">
        <v>1404</v>
      </c>
      <c r="H4256" s="158">
        <v>16</v>
      </c>
      <c r="I4256" s="144" t="s">
        <v>1405</v>
      </c>
      <c r="J4256" s="159">
        <v>245.12</v>
      </c>
    </row>
    <row r="4257" spans="1:10" ht="15.75">
      <c r="A4257" s="147"/>
      <c r="B4257" s="147"/>
      <c r="C4257" s="147"/>
      <c r="D4257" s="147"/>
      <c r="E4257" s="147"/>
      <c r="F4257" s="147"/>
      <c r="G4257" s="147"/>
      <c r="H4257" s="147"/>
      <c r="I4257" s="147"/>
      <c r="J4257" s="147"/>
    </row>
    <row r="4258" spans="1:10" ht="15.75" customHeight="1">
      <c r="A4258" s="144" t="s">
        <v>1128</v>
      </c>
      <c r="B4258" s="144" t="s">
        <v>165</v>
      </c>
      <c r="C4258" s="144" t="s">
        <v>1367</v>
      </c>
      <c r="D4258" s="144" t="s">
        <v>1368</v>
      </c>
      <c r="E4258" s="271" t="s">
        <v>1369</v>
      </c>
      <c r="F4258" s="271"/>
      <c r="G4258" s="144" t="s">
        <v>1370</v>
      </c>
      <c r="H4258" s="144" t="s">
        <v>1371</v>
      </c>
      <c r="I4258" s="144" t="s">
        <v>1372</v>
      </c>
      <c r="J4258" s="144" t="s">
        <v>1373</v>
      </c>
    </row>
    <row r="4259" spans="1:10" ht="31.5">
      <c r="A4259" s="147" t="s">
        <v>1374</v>
      </c>
      <c r="B4259" s="147" t="s">
        <v>1127</v>
      </c>
      <c r="C4259" s="147" t="s">
        <v>639</v>
      </c>
      <c r="D4259" s="147" t="s">
        <v>1129</v>
      </c>
      <c r="E4259" s="273">
        <v>59</v>
      </c>
      <c r="F4259" s="273"/>
      <c r="G4259" s="147" t="s">
        <v>222</v>
      </c>
      <c r="H4259" s="148">
        <v>1</v>
      </c>
      <c r="I4259" s="149">
        <v>4.37</v>
      </c>
      <c r="J4259" s="149">
        <v>4.37</v>
      </c>
    </row>
    <row r="4260" spans="1:10" ht="45" customHeight="1">
      <c r="A4260" s="150" t="s">
        <v>1376</v>
      </c>
      <c r="B4260" s="150" t="s">
        <v>2270</v>
      </c>
      <c r="C4260" s="150" t="s">
        <v>177</v>
      </c>
      <c r="D4260" s="150" t="s">
        <v>2271</v>
      </c>
      <c r="E4260" s="274" t="s">
        <v>1375</v>
      </c>
      <c r="F4260" s="274"/>
      <c r="G4260" s="150" t="s">
        <v>180</v>
      </c>
      <c r="H4260" s="151">
        <v>0.03</v>
      </c>
      <c r="I4260" s="152">
        <v>17.23</v>
      </c>
      <c r="J4260" s="152">
        <v>0.51</v>
      </c>
    </row>
    <row r="4261" spans="1:10" ht="45" customHeight="1">
      <c r="A4261" s="150" t="s">
        <v>1376</v>
      </c>
      <c r="B4261" s="150" t="s">
        <v>2272</v>
      </c>
      <c r="C4261" s="150" t="s">
        <v>177</v>
      </c>
      <c r="D4261" s="150" t="s">
        <v>2273</v>
      </c>
      <c r="E4261" s="274" t="s">
        <v>1375</v>
      </c>
      <c r="F4261" s="274"/>
      <c r="G4261" s="150" t="s">
        <v>180</v>
      </c>
      <c r="H4261" s="151">
        <v>0.03</v>
      </c>
      <c r="I4261" s="152">
        <v>20.71</v>
      </c>
      <c r="J4261" s="152">
        <v>0.62</v>
      </c>
    </row>
    <row r="4262" spans="1:10" ht="15" customHeight="1">
      <c r="A4262" s="153" t="s">
        <v>1379</v>
      </c>
      <c r="B4262" s="153" t="s">
        <v>2444</v>
      </c>
      <c r="C4262" s="153" t="s">
        <v>639</v>
      </c>
      <c r="D4262" s="153" t="s">
        <v>2445</v>
      </c>
      <c r="E4262" s="275" t="s">
        <v>1482</v>
      </c>
      <c r="F4262" s="275"/>
      <c r="G4262" s="153" t="s">
        <v>222</v>
      </c>
      <c r="H4262" s="154">
        <v>1</v>
      </c>
      <c r="I4262" s="155">
        <v>3.24</v>
      </c>
      <c r="J4262" s="155">
        <v>3.24</v>
      </c>
    </row>
    <row r="4263" spans="1:10">
      <c r="A4263" s="156"/>
      <c r="B4263" s="156"/>
      <c r="C4263" s="156"/>
      <c r="D4263" s="156"/>
      <c r="E4263" s="156" t="s">
        <v>1399</v>
      </c>
      <c r="F4263" s="157">
        <v>0.83</v>
      </c>
      <c r="G4263" s="156" t="s">
        <v>1400</v>
      </c>
      <c r="H4263" s="157">
        <v>0</v>
      </c>
      <c r="I4263" s="156" t="s">
        <v>1401</v>
      </c>
      <c r="J4263" s="157">
        <v>0.83</v>
      </c>
    </row>
    <row r="4264" spans="1:10" ht="30" customHeight="1">
      <c r="A4264" s="156"/>
      <c r="B4264" s="156"/>
      <c r="C4264" s="156"/>
      <c r="D4264" s="156"/>
      <c r="E4264" s="156" t="s">
        <v>1402</v>
      </c>
      <c r="F4264" s="157">
        <v>1.1499999999999999</v>
      </c>
      <c r="G4264" s="156"/>
      <c r="H4264" s="276" t="s">
        <v>1403</v>
      </c>
      <c r="I4264" s="276"/>
      <c r="J4264" s="157">
        <v>5.52</v>
      </c>
    </row>
    <row r="4265" spans="1:10" ht="15.75">
      <c r="A4265" s="144"/>
      <c r="B4265" s="144"/>
      <c r="C4265" s="144"/>
      <c r="D4265" s="144"/>
      <c r="E4265" s="144"/>
      <c r="F4265" s="144"/>
      <c r="G4265" s="144" t="s">
        <v>1404</v>
      </c>
      <c r="H4265" s="158">
        <v>550</v>
      </c>
      <c r="I4265" s="144" t="s">
        <v>1405</v>
      </c>
      <c r="J4265" s="159">
        <v>3036</v>
      </c>
    </row>
    <row r="4266" spans="1:10" ht="15.75">
      <c r="A4266" s="147"/>
      <c r="B4266" s="147"/>
      <c r="C4266" s="147"/>
      <c r="D4266" s="147"/>
      <c r="E4266" s="147"/>
      <c r="F4266" s="147"/>
      <c r="G4266" s="147"/>
      <c r="H4266" s="147"/>
      <c r="I4266" s="147"/>
      <c r="J4266" s="147"/>
    </row>
    <row r="4267" spans="1:10" ht="15.75" customHeight="1">
      <c r="A4267" s="144" t="s">
        <v>1131</v>
      </c>
      <c r="B4267" s="144" t="s">
        <v>165</v>
      </c>
      <c r="C4267" s="144" t="s">
        <v>1367</v>
      </c>
      <c r="D4267" s="144" t="s">
        <v>1368</v>
      </c>
      <c r="E4267" s="271" t="s">
        <v>1369</v>
      </c>
      <c r="F4267" s="271"/>
      <c r="G4267" s="144" t="s">
        <v>1370</v>
      </c>
      <c r="H4267" s="144" t="s">
        <v>1371</v>
      </c>
      <c r="I4267" s="144" t="s">
        <v>1372</v>
      </c>
      <c r="J4267" s="144" t="s">
        <v>1373</v>
      </c>
    </row>
    <row r="4268" spans="1:10" ht="31.5">
      <c r="A4268" s="147" t="s">
        <v>1374</v>
      </c>
      <c r="B4268" s="147" t="s">
        <v>1130</v>
      </c>
      <c r="C4268" s="147" t="s">
        <v>700</v>
      </c>
      <c r="D4268" s="147" t="s">
        <v>1132</v>
      </c>
      <c r="E4268" s="273"/>
      <c r="F4268" s="273"/>
      <c r="G4268" s="147" t="s">
        <v>563</v>
      </c>
      <c r="H4268" s="148">
        <v>1</v>
      </c>
      <c r="I4268" s="149">
        <v>180.99</v>
      </c>
      <c r="J4268" s="149">
        <v>180.99</v>
      </c>
    </row>
    <row r="4269" spans="1:10" ht="45">
      <c r="A4269" s="150" t="s">
        <v>1376</v>
      </c>
      <c r="B4269" s="150" t="s">
        <v>2446</v>
      </c>
      <c r="C4269" s="150" t="s">
        <v>700</v>
      </c>
      <c r="D4269" s="150" t="s">
        <v>2447</v>
      </c>
      <c r="E4269" s="274"/>
      <c r="F4269" s="274"/>
      <c r="G4269" s="150" t="s">
        <v>2448</v>
      </c>
      <c r="H4269" s="151">
        <v>1</v>
      </c>
      <c r="I4269" s="152">
        <v>18.32</v>
      </c>
      <c r="J4269" s="152">
        <v>18.32</v>
      </c>
    </row>
    <row r="4270" spans="1:10" ht="45">
      <c r="A4270" s="150" t="s">
        <v>1376</v>
      </c>
      <c r="B4270" s="150" t="s">
        <v>2449</v>
      </c>
      <c r="C4270" s="150" t="s">
        <v>700</v>
      </c>
      <c r="D4270" s="150" t="s">
        <v>2450</v>
      </c>
      <c r="E4270" s="274"/>
      <c r="F4270" s="274"/>
      <c r="G4270" s="150" t="s">
        <v>211</v>
      </c>
      <c r="H4270" s="151">
        <v>4.1999999999999997E-3</v>
      </c>
      <c r="I4270" s="152">
        <v>394.31</v>
      </c>
      <c r="J4270" s="152">
        <v>1.65</v>
      </c>
    </row>
    <row r="4271" spans="1:10" ht="45">
      <c r="A4271" s="150" t="s">
        <v>1376</v>
      </c>
      <c r="B4271" s="150" t="s">
        <v>2451</v>
      </c>
      <c r="C4271" s="150" t="s">
        <v>700</v>
      </c>
      <c r="D4271" s="150" t="s">
        <v>2273</v>
      </c>
      <c r="E4271" s="274"/>
      <c r="F4271" s="274"/>
      <c r="G4271" s="150" t="s">
        <v>2448</v>
      </c>
      <c r="H4271" s="151">
        <v>1</v>
      </c>
      <c r="I4271" s="152">
        <v>22.68</v>
      </c>
      <c r="J4271" s="152">
        <v>22.68</v>
      </c>
    </row>
    <row r="4272" spans="1:10" ht="30" customHeight="1">
      <c r="A4272" s="153" t="s">
        <v>1379</v>
      </c>
      <c r="B4272" s="153" t="s">
        <v>2452</v>
      </c>
      <c r="C4272" s="153" t="s">
        <v>700</v>
      </c>
      <c r="D4272" s="153" t="s">
        <v>1132</v>
      </c>
      <c r="E4272" s="275" t="s">
        <v>1482</v>
      </c>
      <c r="F4272" s="275"/>
      <c r="G4272" s="153" t="s">
        <v>563</v>
      </c>
      <c r="H4272" s="154">
        <v>1</v>
      </c>
      <c r="I4272" s="155">
        <v>138.34</v>
      </c>
      <c r="J4272" s="155">
        <v>138.34</v>
      </c>
    </row>
    <row r="4273" spans="1:10">
      <c r="A4273" s="156"/>
      <c r="B4273" s="156"/>
      <c r="C4273" s="156"/>
      <c r="D4273" s="156"/>
      <c r="E4273" s="156" t="s">
        <v>1399</v>
      </c>
      <c r="F4273" s="157">
        <v>30.42</v>
      </c>
      <c r="G4273" s="156" t="s">
        <v>1400</v>
      </c>
      <c r="H4273" s="157">
        <v>0</v>
      </c>
      <c r="I4273" s="156" t="s">
        <v>1401</v>
      </c>
      <c r="J4273" s="157">
        <v>30.42</v>
      </c>
    </row>
    <row r="4274" spans="1:10" ht="30" customHeight="1">
      <c r="A4274" s="156"/>
      <c r="B4274" s="156"/>
      <c r="C4274" s="156"/>
      <c r="D4274" s="156"/>
      <c r="E4274" s="156" t="s">
        <v>1402</v>
      </c>
      <c r="F4274" s="157">
        <v>47.72</v>
      </c>
      <c r="G4274" s="156"/>
      <c r="H4274" s="276" t="s">
        <v>1403</v>
      </c>
      <c r="I4274" s="276"/>
      <c r="J4274" s="157">
        <v>228.71</v>
      </c>
    </row>
    <row r="4275" spans="1:10" ht="15.75">
      <c r="A4275" s="144"/>
      <c r="B4275" s="144"/>
      <c r="C4275" s="144"/>
      <c r="D4275" s="144"/>
      <c r="E4275" s="144"/>
      <c r="F4275" s="144"/>
      <c r="G4275" s="144" t="s">
        <v>1404</v>
      </c>
      <c r="H4275" s="158">
        <v>7</v>
      </c>
      <c r="I4275" s="144" t="s">
        <v>1405</v>
      </c>
      <c r="J4275" s="159">
        <v>1600.97</v>
      </c>
    </row>
    <row r="4276" spans="1:10" ht="15.75">
      <c r="A4276" s="147"/>
      <c r="B4276" s="147"/>
      <c r="C4276" s="147"/>
      <c r="D4276" s="147"/>
      <c r="E4276" s="147"/>
      <c r="F4276" s="147"/>
      <c r="G4276" s="147"/>
      <c r="H4276" s="147"/>
      <c r="I4276" s="147"/>
      <c r="J4276" s="147"/>
    </row>
    <row r="4277" spans="1:10" ht="15.75" customHeight="1">
      <c r="A4277" s="144" t="s">
        <v>1134</v>
      </c>
      <c r="B4277" s="144" t="s">
        <v>165</v>
      </c>
      <c r="C4277" s="144" t="s">
        <v>1367</v>
      </c>
      <c r="D4277" s="144" t="s">
        <v>1368</v>
      </c>
      <c r="E4277" s="271" t="s">
        <v>1369</v>
      </c>
      <c r="F4277" s="271"/>
      <c r="G4277" s="144" t="s">
        <v>1370</v>
      </c>
      <c r="H4277" s="144" t="s">
        <v>1371</v>
      </c>
      <c r="I4277" s="144" t="s">
        <v>1372</v>
      </c>
      <c r="J4277" s="144" t="s">
        <v>1373</v>
      </c>
    </row>
    <row r="4278" spans="1:10" ht="31.5" customHeight="1">
      <c r="A4278" s="147" t="s">
        <v>1374</v>
      </c>
      <c r="B4278" s="147" t="s">
        <v>1133</v>
      </c>
      <c r="C4278" s="147" t="s">
        <v>177</v>
      </c>
      <c r="D4278" s="147" t="s">
        <v>1135</v>
      </c>
      <c r="E4278" s="273" t="s">
        <v>1517</v>
      </c>
      <c r="F4278" s="273"/>
      <c r="G4278" s="147" t="s">
        <v>185</v>
      </c>
      <c r="H4278" s="148">
        <v>1</v>
      </c>
      <c r="I4278" s="149">
        <v>40.49</v>
      </c>
      <c r="J4278" s="149">
        <v>40.49</v>
      </c>
    </row>
    <row r="4279" spans="1:10" ht="45" customHeight="1">
      <c r="A4279" s="150" t="s">
        <v>1376</v>
      </c>
      <c r="B4279" s="150" t="s">
        <v>2270</v>
      </c>
      <c r="C4279" s="150" t="s">
        <v>177</v>
      </c>
      <c r="D4279" s="150" t="s">
        <v>2271</v>
      </c>
      <c r="E4279" s="274" t="s">
        <v>1375</v>
      </c>
      <c r="F4279" s="274"/>
      <c r="G4279" s="150" t="s">
        <v>180</v>
      </c>
      <c r="H4279" s="151">
        <v>0.20619999999999999</v>
      </c>
      <c r="I4279" s="152">
        <v>17.23</v>
      </c>
      <c r="J4279" s="152">
        <v>3.55</v>
      </c>
    </row>
    <row r="4280" spans="1:10" ht="45" customHeight="1">
      <c r="A4280" s="150" t="s">
        <v>1376</v>
      </c>
      <c r="B4280" s="150" t="s">
        <v>2272</v>
      </c>
      <c r="C4280" s="150" t="s">
        <v>177</v>
      </c>
      <c r="D4280" s="150" t="s">
        <v>2273</v>
      </c>
      <c r="E4280" s="274" t="s">
        <v>1375</v>
      </c>
      <c r="F4280" s="274"/>
      <c r="G4280" s="150" t="s">
        <v>180</v>
      </c>
      <c r="H4280" s="151">
        <v>0.20619999999999999</v>
      </c>
      <c r="I4280" s="152">
        <v>20.71</v>
      </c>
      <c r="J4280" s="152">
        <v>4.2699999999999996</v>
      </c>
    </row>
    <row r="4281" spans="1:10" ht="30" customHeight="1">
      <c r="A4281" s="153" t="s">
        <v>1379</v>
      </c>
      <c r="B4281" s="153" t="s">
        <v>2453</v>
      </c>
      <c r="C4281" s="153" t="s">
        <v>177</v>
      </c>
      <c r="D4281" s="153" t="s">
        <v>2454</v>
      </c>
      <c r="E4281" s="275" t="s">
        <v>1482</v>
      </c>
      <c r="F4281" s="275"/>
      <c r="G4281" s="153" t="s">
        <v>185</v>
      </c>
      <c r="H4281" s="154">
        <v>1</v>
      </c>
      <c r="I4281" s="155">
        <v>32.67</v>
      </c>
      <c r="J4281" s="155">
        <v>32.67</v>
      </c>
    </row>
    <row r="4282" spans="1:10">
      <c r="A4282" s="156"/>
      <c r="B4282" s="156"/>
      <c r="C4282" s="156"/>
      <c r="D4282" s="156"/>
      <c r="E4282" s="156" t="s">
        <v>1399</v>
      </c>
      <c r="F4282" s="157">
        <v>5.78</v>
      </c>
      <c r="G4282" s="156" t="s">
        <v>1400</v>
      </c>
      <c r="H4282" s="157">
        <v>0</v>
      </c>
      <c r="I4282" s="156" t="s">
        <v>1401</v>
      </c>
      <c r="J4282" s="157">
        <v>5.78</v>
      </c>
    </row>
    <row r="4283" spans="1:10" ht="30" customHeight="1">
      <c r="A4283" s="156"/>
      <c r="B4283" s="156"/>
      <c r="C4283" s="156"/>
      <c r="D4283" s="156"/>
      <c r="E4283" s="156" t="s">
        <v>1402</v>
      </c>
      <c r="F4283" s="157">
        <v>10.67</v>
      </c>
      <c r="G4283" s="156"/>
      <c r="H4283" s="276" t="s">
        <v>1403</v>
      </c>
      <c r="I4283" s="276"/>
      <c r="J4283" s="157">
        <v>51.16</v>
      </c>
    </row>
    <row r="4284" spans="1:10" ht="15.75">
      <c r="A4284" s="144"/>
      <c r="B4284" s="144"/>
      <c r="C4284" s="144"/>
      <c r="D4284" s="144"/>
      <c r="E4284" s="144"/>
      <c r="F4284" s="144"/>
      <c r="G4284" s="144" t="s">
        <v>1404</v>
      </c>
      <c r="H4284" s="158">
        <v>16</v>
      </c>
      <c r="I4284" s="144" t="s">
        <v>1405</v>
      </c>
      <c r="J4284" s="159">
        <v>818.56</v>
      </c>
    </row>
    <row r="4285" spans="1:10" ht="15.75">
      <c r="A4285" s="147"/>
      <c r="B4285" s="147"/>
      <c r="C4285" s="147"/>
      <c r="D4285" s="147"/>
      <c r="E4285" s="147"/>
      <c r="F4285" s="147"/>
      <c r="G4285" s="147"/>
      <c r="H4285" s="147"/>
      <c r="I4285" s="147"/>
      <c r="J4285" s="147"/>
    </row>
    <row r="4286" spans="1:10" ht="15.75" customHeight="1">
      <c r="A4286" s="144" t="s">
        <v>1136</v>
      </c>
      <c r="B4286" s="144" t="s">
        <v>165</v>
      </c>
      <c r="C4286" s="144" t="s">
        <v>1367</v>
      </c>
      <c r="D4286" s="144" t="s">
        <v>1368</v>
      </c>
      <c r="E4286" s="271" t="s">
        <v>1369</v>
      </c>
      <c r="F4286" s="271"/>
      <c r="G4286" s="144" t="s">
        <v>1370</v>
      </c>
      <c r="H4286" s="144" t="s">
        <v>1371</v>
      </c>
      <c r="I4286" s="144" t="s">
        <v>1372</v>
      </c>
      <c r="J4286" s="144" t="s">
        <v>1373</v>
      </c>
    </row>
    <row r="4287" spans="1:10" ht="47.25" customHeight="1">
      <c r="A4287" s="147" t="s">
        <v>1374</v>
      </c>
      <c r="B4287" s="147" t="s">
        <v>1086</v>
      </c>
      <c r="C4287" s="147" t="s">
        <v>177</v>
      </c>
      <c r="D4287" s="147" t="s">
        <v>1088</v>
      </c>
      <c r="E4287" s="273" t="s">
        <v>1445</v>
      </c>
      <c r="F4287" s="273"/>
      <c r="G4287" s="147" t="s">
        <v>222</v>
      </c>
      <c r="H4287" s="148">
        <v>1</v>
      </c>
      <c r="I4287" s="149">
        <v>12.38</v>
      </c>
      <c r="J4287" s="149">
        <v>12.38</v>
      </c>
    </row>
    <row r="4288" spans="1:10" ht="45" customHeight="1">
      <c r="A4288" s="150" t="s">
        <v>1376</v>
      </c>
      <c r="B4288" s="150" t="s">
        <v>2270</v>
      </c>
      <c r="C4288" s="150" t="s">
        <v>177</v>
      </c>
      <c r="D4288" s="150" t="s">
        <v>2271</v>
      </c>
      <c r="E4288" s="274" t="s">
        <v>1375</v>
      </c>
      <c r="F4288" s="274"/>
      <c r="G4288" s="150" t="s">
        <v>180</v>
      </c>
      <c r="H4288" s="151">
        <v>0.16400000000000001</v>
      </c>
      <c r="I4288" s="152">
        <v>17.23</v>
      </c>
      <c r="J4288" s="152">
        <v>2.82</v>
      </c>
    </row>
    <row r="4289" spans="1:10" ht="45" customHeight="1">
      <c r="A4289" s="150" t="s">
        <v>1376</v>
      </c>
      <c r="B4289" s="150" t="s">
        <v>2272</v>
      </c>
      <c r="C4289" s="150" t="s">
        <v>177</v>
      </c>
      <c r="D4289" s="150" t="s">
        <v>2273</v>
      </c>
      <c r="E4289" s="274" t="s">
        <v>1375</v>
      </c>
      <c r="F4289" s="274"/>
      <c r="G4289" s="150" t="s">
        <v>180</v>
      </c>
      <c r="H4289" s="151">
        <v>0.16400000000000001</v>
      </c>
      <c r="I4289" s="152">
        <v>20.71</v>
      </c>
      <c r="J4289" s="152">
        <v>3.39</v>
      </c>
    </row>
    <row r="4290" spans="1:10" ht="30" customHeight="1">
      <c r="A4290" s="153" t="s">
        <v>1379</v>
      </c>
      <c r="B4290" s="153" t="s">
        <v>2408</v>
      </c>
      <c r="C4290" s="153" t="s">
        <v>177</v>
      </c>
      <c r="D4290" s="153" t="s">
        <v>2409</v>
      </c>
      <c r="E4290" s="275" t="s">
        <v>1482</v>
      </c>
      <c r="F4290" s="275"/>
      <c r="G4290" s="153" t="s">
        <v>222</v>
      </c>
      <c r="H4290" s="154">
        <v>1.0169999999999999</v>
      </c>
      <c r="I4290" s="155">
        <v>6.07</v>
      </c>
      <c r="J4290" s="155">
        <v>6.17</v>
      </c>
    </row>
    <row r="4291" spans="1:10">
      <c r="A4291" s="156"/>
      <c r="B4291" s="156"/>
      <c r="C4291" s="156"/>
      <c r="D4291" s="156"/>
      <c r="E4291" s="156" t="s">
        <v>1399</v>
      </c>
      <c r="F4291" s="157">
        <v>4.59</v>
      </c>
      <c r="G4291" s="156" t="s">
        <v>1400</v>
      </c>
      <c r="H4291" s="157">
        <v>0</v>
      </c>
      <c r="I4291" s="156" t="s">
        <v>1401</v>
      </c>
      <c r="J4291" s="157">
        <v>4.59</v>
      </c>
    </row>
    <row r="4292" spans="1:10" ht="30" customHeight="1">
      <c r="A4292" s="156"/>
      <c r="B4292" s="156"/>
      <c r="C4292" s="156"/>
      <c r="D4292" s="156"/>
      <c r="E4292" s="156" t="s">
        <v>1402</v>
      </c>
      <c r="F4292" s="157">
        <v>3.26</v>
      </c>
      <c r="G4292" s="156"/>
      <c r="H4292" s="276" t="s">
        <v>1403</v>
      </c>
      <c r="I4292" s="276"/>
      <c r="J4292" s="157">
        <v>15.64</v>
      </c>
    </row>
    <row r="4293" spans="1:10" ht="15.75">
      <c r="A4293" s="144"/>
      <c r="B4293" s="144"/>
      <c r="C4293" s="144"/>
      <c r="D4293" s="144"/>
      <c r="E4293" s="144"/>
      <c r="F4293" s="144"/>
      <c r="G4293" s="144" t="s">
        <v>1404</v>
      </c>
      <c r="H4293" s="158">
        <v>210</v>
      </c>
      <c r="I4293" s="144" t="s">
        <v>1405</v>
      </c>
      <c r="J4293" s="159">
        <v>3284.4</v>
      </c>
    </row>
    <row r="4294" spans="1:10" ht="15.75">
      <c r="A4294" s="147"/>
      <c r="B4294" s="147"/>
      <c r="C4294" s="147"/>
      <c r="D4294" s="147"/>
      <c r="E4294" s="147"/>
      <c r="F4294" s="147"/>
      <c r="G4294" s="147"/>
      <c r="H4294" s="147"/>
      <c r="I4294" s="147"/>
      <c r="J4294" s="147"/>
    </row>
    <row r="4295" spans="1:10" ht="15.75" customHeight="1">
      <c r="A4295" s="144" t="s">
        <v>1138</v>
      </c>
      <c r="B4295" s="144" t="s">
        <v>165</v>
      </c>
      <c r="C4295" s="144" t="s">
        <v>1367</v>
      </c>
      <c r="D4295" s="144" t="s">
        <v>1368</v>
      </c>
      <c r="E4295" s="271" t="s">
        <v>1369</v>
      </c>
      <c r="F4295" s="271"/>
      <c r="G4295" s="144" t="s">
        <v>1370</v>
      </c>
      <c r="H4295" s="144" t="s">
        <v>1371</v>
      </c>
      <c r="I4295" s="144" t="s">
        <v>1372</v>
      </c>
      <c r="J4295" s="144" t="s">
        <v>1373</v>
      </c>
    </row>
    <row r="4296" spans="1:10" ht="31.5" customHeight="1">
      <c r="A4296" s="147" t="s">
        <v>1374</v>
      </c>
      <c r="B4296" s="147" t="s">
        <v>1137</v>
      </c>
      <c r="C4296" s="147" t="s">
        <v>177</v>
      </c>
      <c r="D4296" s="147" t="s">
        <v>1139</v>
      </c>
      <c r="E4296" s="273" t="s">
        <v>1445</v>
      </c>
      <c r="F4296" s="273"/>
      <c r="G4296" s="147" t="s">
        <v>185</v>
      </c>
      <c r="H4296" s="148">
        <v>1</v>
      </c>
      <c r="I4296" s="149">
        <v>9.3800000000000008</v>
      </c>
      <c r="J4296" s="149">
        <v>9.3800000000000008</v>
      </c>
    </row>
    <row r="4297" spans="1:10" ht="45" customHeight="1">
      <c r="A4297" s="150" t="s">
        <v>1376</v>
      </c>
      <c r="B4297" s="150" t="s">
        <v>2270</v>
      </c>
      <c r="C4297" s="150" t="s">
        <v>177</v>
      </c>
      <c r="D4297" s="150" t="s">
        <v>2271</v>
      </c>
      <c r="E4297" s="274" t="s">
        <v>1375</v>
      </c>
      <c r="F4297" s="274"/>
      <c r="G4297" s="150" t="s">
        <v>180</v>
      </c>
      <c r="H4297" s="151">
        <v>0.14299999999999999</v>
      </c>
      <c r="I4297" s="152">
        <v>17.23</v>
      </c>
      <c r="J4297" s="152">
        <v>2.46</v>
      </c>
    </row>
    <row r="4298" spans="1:10" ht="45" customHeight="1">
      <c r="A4298" s="150" t="s">
        <v>1376</v>
      </c>
      <c r="B4298" s="150" t="s">
        <v>2272</v>
      </c>
      <c r="C4298" s="150" t="s">
        <v>177</v>
      </c>
      <c r="D4298" s="150" t="s">
        <v>2273</v>
      </c>
      <c r="E4298" s="274" t="s">
        <v>1375</v>
      </c>
      <c r="F4298" s="274"/>
      <c r="G4298" s="150" t="s">
        <v>180</v>
      </c>
      <c r="H4298" s="151">
        <v>0.14299999999999999</v>
      </c>
      <c r="I4298" s="152">
        <v>20.71</v>
      </c>
      <c r="J4298" s="152">
        <v>2.96</v>
      </c>
    </row>
    <row r="4299" spans="1:10" ht="30" customHeight="1">
      <c r="A4299" s="153" t="s">
        <v>1379</v>
      </c>
      <c r="B4299" s="153" t="s">
        <v>2455</v>
      </c>
      <c r="C4299" s="153" t="s">
        <v>177</v>
      </c>
      <c r="D4299" s="153" t="s">
        <v>2456</v>
      </c>
      <c r="E4299" s="275" t="s">
        <v>1482</v>
      </c>
      <c r="F4299" s="275"/>
      <c r="G4299" s="153" t="s">
        <v>185</v>
      </c>
      <c r="H4299" s="154">
        <v>1</v>
      </c>
      <c r="I4299" s="155">
        <v>3.96</v>
      </c>
      <c r="J4299" s="155">
        <v>3.96</v>
      </c>
    </row>
    <row r="4300" spans="1:10">
      <c r="A4300" s="156"/>
      <c r="B4300" s="156"/>
      <c r="C4300" s="156"/>
      <c r="D4300" s="156"/>
      <c r="E4300" s="156" t="s">
        <v>1399</v>
      </c>
      <c r="F4300" s="157">
        <v>4.01</v>
      </c>
      <c r="G4300" s="156" t="s">
        <v>1400</v>
      </c>
      <c r="H4300" s="157">
        <v>0</v>
      </c>
      <c r="I4300" s="156" t="s">
        <v>1401</v>
      </c>
      <c r="J4300" s="157">
        <v>4.01</v>
      </c>
    </row>
    <row r="4301" spans="1:10" ht="30" customHeight="1">
      <c r="A4301" s="156"/>
      <c r="B4301" s="156"/>
      <c r="C4301" s="156"/>
      <c r="D4301" s="156"/>
      <c r="E4301" s="156" t="s">
        <v>1402</v>
      </c>
      <c r="F4301" s="157">
        <v>2.4700000000000002</v>
      </c>
      <c r="G4301" s="156"/>
      <c r="H4301" s="276" t="s">
        <v>1403</v>
      </c>
      <c r="I4301" s="276"/>
      <c r="J4301" s="157">
        <v>11.85</v>
      </c>
    </row>
    <row r="4302" spans="1:10" ht="15.75">
      <c r="A4302" s="144"/>
      <c r="B4302" s="144"/>
      <c r="C4302" s="144"/>
      <c r="D4302" s="144"/>
      <c r="E4302" s="144"/>
      <c r="F4302" s="144"/>
      <c r="G4302" s="144" t="s">
        <v>1404</v>
      </c>
      <c r="H4302" s="158">
        <v>1</v>
      </c>
      <c r="I4302" s="144" t="s">
        <v>1405</v>
      </c>
      <c r="J4302" s="159">
        <v>11.85</v>
      </c>
    </row>
    <row r="4303" spans="1:10" ht="15.75">
      <c r="A4303" s="147"/>
      <c r="B4303" s="147"/>
      <c r="C4303" s="147"/>
      <c r="D4303" s="147"/>
      <c r="E4303" s="147"/>
      <c r="F4303" s="147"/>
      <c r="G4303" s="147"/>
      <c r="H4303" s="147"/>
      <c r="I4303" s="147"/>
      <c r="J4303" s="147"/>
    </row>
    <row r="4304" spans="1:10" ht="15.75" customHeight="1">
      <c r="A4304" s="144" t="s">
        <v>1141</v>
      </c>
      <c r="B4304" s="144" t="s">
        <v>165</v>
      </c>
      <c r="C4304" s="144" t="s">
        <v>1367</v>
      </c>
      <c r="D4304" s="144" t="s">
        <v>1368</v>
      </c>
      <c r="E4304" s="271" t="s">
        <v>1369</v>
      </c>
      <c r="F4304" s="271"/>
      <c r="G4304" s="144" t="s">
        <v>1370</v>
      </c>
      <c r="H4304" s="144" t="s">
        <v>1371</v>
      </c>
      <c r="I4304" s="144" t="s">
        <v>1372</v>
      </c>
      <c r="J4304" s="144" t="s">
        <v>1373</v>
      </c>
    </row>
    <row r="4305" spans="1:10" ht="31.5">
      <c r="A4305" s="147" t="s">
        <v>1374</v>
      </c>
      <c r="B4305" s="147" t="s">
        <v>1140</v>
      </c>
      <c r="C4305" s="147" t="s">
        <v>639</v>
      </c>
      <c r="D4305" s="147" t="s">
        <v>1142</v>
      </c>
      <c r="E4305" s="273">
        <v>59</v>
      </c>
      <c r="F4305" s="273"/>
      <c r="G4305" s="147" t="s">
        <v>185</v>
      </c>
      <c r="H4305" s="148">
        <v>1</v>
      </c>
      <c r="I4305" s="149">
        <v>12.91</v>
      </c>
      <c r="J4305" s="149">
        <v>12.91</v>
      </c>
    </row>
    <row r="4306" spans="1:10" ht="45" customHeight="1">
      <c r="A4306" s="150" t="s">
        <v>1376</v>
      </c>
      <c r="B4306" s="150" t="s">
        <v>2270</v>
      </c>
      <c r="C4306" s="150" t="s">
        <v>177</v>
      </c>
      <c r="D4306" s="150" t="s">
        <v>2271</v>
      </c>
      <c r="E4306" s="274" t="s">
        <v>1375</v>
      </c>
      <c r="F4306" s="274"/>
      <c r="G4306" s="150" t="s">
        <v>180</v>
      </c>
      <c r="H4306" s="151">
        <v>0.19800000000000001</v>
      </c>
      <c r="I4306" s="152">
        <v>17.23</v>
      </c>
      <c r="J4306" s="152">
        <v>3.41</v>
      </c>
    </row>
    <row r="4307" spans="1:10" ht="45" customHeight="1">
      <c r="A4307" s="150" t="s">
        <v>1376</v>
      </c>
      <c r="B4307" s="150" t="s">
        <v>2272</v>
      </c>
      <c r="C4307" s="150" t="s">
        <v>177</v>
      </c>
      <c r="D4307" s="150" t="s">
        <v>2273</v>
      </c>
      <c r="E4307" s="274" t="s">
        <v>1375</v>
      </c>
      <c r="F4307" s="274"/>
      <c r="G4307" s="150" t="s">
        <v>180</v>
      </c>
      <c r="H4307" s="151">
        <v>0.19800000000000001</v>
      </c>
      <c r="I4307" s="152">
        <v>20.71</v>
      </c>
      <c r="J4307" s="152">
        <v>4.0999999999999996</v>
      </c>
    </row>
    <row r="4308" spans="1:10" ht="15" customHeight="1">
      <c r="A4308" s="153" t="s">
        <v>1379</v>
      </c>
      <c r="B4308" s="153" t="s">
        <v>2457</v>
      </c>
      <c r="C4308" s="153" t="s">
        <v>639</v>
      </c>
      <c r="D4308" s="153" t="s">
        <v>2458</v>
      </c>
      <c r="E4308" s="275" t="s">
        <v>1482</v>
      </c>
      <c r="F4308" s="275"/>
      <c r="G4308" s="153" t="s">
        <v>185</v>
      </c>
      <c r="H4308" s="154">
        <v>1</v>
      </c>
      <c r="I4308" s="155">
        <v>5.4</v>
      </c>
      <c r="J4308" s="155">
        <v>5.4</v>
      </c>
    </row>
    <row r="4309" spans="1:10">
      <c r="A4309" s="156"/>
      <c r="B4309" s="156"/>
      <c r="C4309" s="156"/>
      <c r="D4309" s="156"/>
      <c r="E4309" s="156" t="s">
        <v>1399</v>
      </c>
      <c r="F4309" s="157">
        <v>5.55</v>
      </c>
      <c r="G4309" s="156" t="s">
        <v>1400</v>
      </c>
      <c r="H4309" s="157">
        <v>0</v>
      </c>
      <c r="I4309" s="156" t="s">
        <v>1401</v>
      </c>
      <c r="J4309" s="157">
        <v>5.55</v>
      </c>
    </row>
    <row r="4310" spans="1:10" ht="30" customHeight="1">
      <c r="A4310" s="156"/>
      <c r="B4310" s="156"/>
      <c r="C4310" s="156"/>
      <c r="D4310" s="156"/>
      <c r="E4310" s="156" t="s">
        <v>1402</v>
      </c>
      <c r="F4310" s="157">
        <v>3.4</v>
      </c>
      <c r="G4310" s="156"/>
      <c r="H4310" s="276" t="s">
        <v>1403</v>
      </c>
      <c r="I4310" s="276"/>
      <c r="J4310" s="157">
        <v>16.309999999999999</v>
      </c>
    </row>
    <row r="4311" spans="1:10" ht="15.75">
      <c r="A4311" s="144"/>
      <c r="B4311" s="144"/>
      <c r="C4311" s="144"/>
      <c r="D4311" s="144"/>
      <c r="E4311" s="144"/>
      <c r="F4311" s="144"/>
      <c r="G4311" s="144" t="s">
        <v>1404</v>
      </c>
      <c r="H4311" s="158">
        <v>1</v>
      </c>
      <c r="I4311" s="144" t="s">
        <v>1405</v>
      </c>
      <c r="J4311" s="159">
        <v>16.309999999999999</v>
      </c>
    </row>
    <row r="4312" spans="1:10" ht="15.75">
      <c r="A4312" s="147"/>
      <c r="B4312" s="147"/>
      <c r="C4312" s="147"/>
      <c r="D4312" s="147"/>
      <c r="E4312" s="147"/>
      <c r="F4312" s="147"/>
      <c r="G4312" s="147"/>
      <c r="H4312" s="147"/>
      <c r="I4312" s="147"/>
      <c r="J4312" s="147"/>
    </row>
    <row r="4313" spans="1:10" ht="15.75" customHeight="1">
      <c r="A4313" s="144" t="s">
        <v>1144</v>
      </c>
      <c r="B4313" s="144" t="s">
        <v>165</v>
      </c>
      <c r="C4313" s="144" t="s">
        <v>1367</v>
      </c>
      <c r="D4313" s="144" t="s">
        <v>1368</v>
      </c>
      <c r="E4313" s="271" t="s">
        <v>1369</v>
      </c>
      <c r="F4313" s="271"/>
      <c r="G4313" s="144" t="s">
        <v>1370</v>
      </c>
      <c r="H4313" s="144" t="s">
        <v>1371</v>
      </c>
      <c r="I4313" s="144" t="s">
        <v>1372</v>
      </c>
      <c r="J4313" s="144" t="s">
        <v>1373</v>
      </c>
    </row>
    <row r="4314" spans="1:10" ht="31.5">
      <c r="A4314" s="147" t="s">
        <v>1374</v>
      </c>
      <c r="B4314" s="147" t="s">
        <v>1143</v>
      </c>
      <c r="C4314" s="147" t="s">
        <v>639</v>
      </c>
      <c r="D4314" s="147" t="s">
        <v>1145</v>
      </c>
      <c r="E4314" s="273">
        <v>62</v>
      </c>
      <c r="F4314" s="273"/>
      <c r="G4314" s="147" t="s">
        <v>185</v>
      </c>
      <c r="H4314" s="148">
        <v>1</v>
      </c>
      <c r="I4314" s="149">
        <v>47.87</v>
      </c>
      <c r="J4314" s="149">
        <v>47.87</v>
      </c>
    </row>
    <row r="4315" spans="1:10" ht="45" customHeight="1">
      <c r="A4315" s="150" t="s">
        <v>1376</v>
      </c>
      <c r="B4315" s="150" t="s">
        <v>2270</v>
      </c>
      <c r="C4315" s="150" t="s">
        <v>177</v>
      </c>
      <c r="D4315" s="150" t="s">
        <v>2271</v>
      </c>
      <c r="E4315" s="274" t="s">
        <v>1375</v>
      </c>
      <c r="F4315" s="274"/>
      <c r="G4315" s="150" t="s">
        <v>180</v>
      </c>
      <c r="H4315" s="151">
        <v>0.81</v>
      </c>
      <c r="I4315" s="152">
        <v>17.23</v>
      </c>
      <c r="J4315" s="152">
        <v>13.95</v>
      </c>
    </row>
    <row r="4316" spans="1:10" ht="45" customHeight="1">
      <c r="A4316" s="150" t="s">
        <v>1376</v>
      </c>
      <c r="B4316" s="150" t="s">
        <v>2272</v>
      </c>
      <c r="C4316" s="150" t="s">
        <v>177</v>
      </c>
      <c r="D4316" s="150" t="s">
        <v>2273</v>
      </c>
      <c r="E4316" s="274" t="s">
        <v>1375</v>
      </c>
      <c r="F4316" s="274"/>
      <c r="G4316" s="150" t="s">
        <v>180</v>
      </c>
      <c r="H4316" s="151">
        <v>0.81</v>
      </c>
      <c r="I4316" s="152">
        <v>20.71</v>
      </c>
      <c r="J4316" s="152">
        <v>16.77</v>
      </c>
    </row>
    <row r="4317" spans="1:10" ht="15" customHeight="1">
      <c r="A4317" s="153" t="s">
        <v>1379</v>
      </c>
      <c r="B4317" s="153" t="s">
        <v>2459</v>
      </c>
      <c r="C4317" s="153" t="s">
        <v>639</v>
      </c>
      <c r="D4317" s="153" t="s">
        <v>2460</v>
      </c>
      <c r="E4317" s="275" t="s">
        <v>1482</v>
      </c>
      <c r="F4317" s="275"/>
      <c r="G4317" s="153" t="s">
        <v>185</v>
      </c>
      <c r="H4317" s="154">
        <v>1</v>
      </c>
      <c r="I4317" s="155">
        <v>17.149999999999999</v>
      </c>
      <c r="J4317" s="155">
        <v>17.149999999999999</v>
      </c>
    </row>
    <row r="4318" spans="1:10">
      <c r="A4318" s="156"/>
      <c r="B4318" s="156"/>
      <c r="C4318" s="156"/>
      <c r="D4318" s="156"/>
      <c r="E4318" s="156" t="s">
        <v>1399</v>
      </c>
      <c r="F4318" s="157">
        <v>22.75</v>
      </c>
      <c r="G4318" s="156" t="s">
        <v>1400</v>
      </c>
      <c r="H4318" s="157">
        <v>0</v>
      </c>
      <c r="I4318" s="156" t="s">
        <v>1401</v>
      </c>
      <c r="J4318" s="157">
        <v>22.75</v>
      </c>
    </row>
    <row r="4319" spans="1:10" ht="30" customHeight="1">
      <c r="A4319" s="156"/>
      <c r="B4319" s="156"/>
      <c r="C4319" s="156"/>
      <c r="D4319" s="156"/>
      <c r="E4319" s="156" t="s">
        <v>1402</v>
      </c>
      <c r="F4319" s="157">
        <v>12.62</v>
      </c>
      <c r="G4319" s="156"/>
      <c r="H4319" s="276" t="s">
        <v>1403</v>
      </c>
      <c r="I4319" s="276"/>
      <c r="J4319" s="157">
        <v>60.49</v>
      </c>
    </row>
    <row r="4320" spans="1:10" ht="15.75">
      <c r="A4320" s="144"/>
      <c r="B4320" s="144"/>
      <c r="C4320" s="144"/>
      <c r="D4320" s="144"/>
      <c r="E4320" s="144"/>
      <c r="F4320" s="144"/>
      <c r="G4320" s="144" t="s">
        <v>1404</v>
      </c>
      <c r="H4320" s="158">
        <v>1</v>
      </c>
      <c r="I4320" s="144" t="s">
        <v>1405</v>
      </c>
      <c r="J4320" s="159">
        <v>60.49</v>
      </c>
    </row>
    <row r="4321" spans="1:10" ht="15.75">
      <c r="A4321" s="147"/>
      <c r="B4321" s="147"/>
      <c r="C4321" s="147"/>
      <c r="D4321" s="147"/>
      <c r="E4321" s="147"/>
      <c r="F4321" s="147"/>
      <c r="G4321" s="147"/>
      <c r="H4321" s="147"/>
      <c r="I4321" s="147"/>
      <c r="J4321" s="147"/>
    </row>
    <row r="4322" spans="1:10" ht="15.75" customHeight="1">
      <c r="A4322" s="144" t="s">
        <v>1147</v>
      </c>
      <c r="B4322" s="144" t="s">
        <v>165</v>
      </c>
      <c r="C4322" s="144" t="s">
        <v>1367</v>
      </c>
      <c r="D4322" s="144" t="s">
        <v>1368</v>
      </c>
      <c r="E4322" s="271" t="s">
        <v>1369</v>
      </c>
      <c r="F4322" s="271"/>
      <c r="G4322" s="144" t="s">
        <v>1370</v>
      </c>
      <c r="H4322" s="144" t="s">
        <v>1371</v>
      </c>
      <c r="I4322" s="144" t="s">
        <v>1372</v>
      </c>
      <c r="J4322" s="144" t="s">
        <v>1373</v>
      </c>
    </row>
    <row r="4323" spans="1:10" ht="31.5">
      <c r="A4323" s="147" t="s">
        <v>1374</v>
      </c>
      <c r="B4323" s="147" t="s">
        <v>1146</v>
      </c>
      <c r="C4323" s="147" t="s">
        <v>639</v>
      </c>
      <c r="D4323" s="147" t="s">
        <v>1148</v>
      </c>
      <c r="E4323" s="273">
        <v>59</v>
      </c>
      <c r="F4323" s="273"/>
      <c r="G4323" s="147" t="s">
        <v>185</v>
      </c>
      <c r="H4323" s="148">
        <v>1</v>
      </c>
      <c r="I4323" s="149">
        <v>1128.1199999999999</v>
      </c>
      <c r="J4323" s="149">
        <v>1128.1199999999999</v>
      </c>
    </row>
    <row r="4324" spans="1:10" ht="45" customHeight="1">
      <c r="A4324" s="150" t="s">
        <v>1376</v>
      </c>
      <c r="B4324" s="150" t="s">
        <v>2270</v>
      </c>
      <c r="C4324" s="150" t="s">
        <v>177</v>
      </c>
      <c r="D4324" s="150" t="s">
        <v>2271</v>
      </c>
      <c r="E4324" s="274" t="s">
        <v>1375</v>
      </c>
      <c r="F4324" s="274"/>
      <c r="G4324" s="150" t="s">
        <v>180</v>
      </c>
      <c r="H4324" s="151">
        <v>2.0619999999999998</v>
      </c>
      <c r="I4324" s="152">
        <v>17.23</v>
      </c>
      <c r="J4324" s="152">
        <v>35.520000000000003</v>
      </c>
    </row>
    <row r="4325" spans="1:10" ht="45" customHeight="1">
      <c r="A4325" s="150" t="s">
        <v>1376</v>
      </c>
      <c r="B4325" s="150" t="s">
        <v>2272</v>
      </c>
      <c r="C4325" s="150" t="s">
        <v>177</v>
      </c>
      <c r="D4325" s="150" t="s">
        <v>2273</v>
      </c>
      <c r="E4325" s="274" t="s">
        <v>1375</v>
      </c>
      <c r="F4325" s="274"/>
      <c r="G4325" s="150" t="s">
        <v>180</v>
      </c>
      <c r="H4325" s="151">
        <v>2.0619999999999998</v>
      </c>
      <c r="I4325" s="152">
        <v>20.71</v>
      </c>
      <c r="J4325" s="152">
        <v>42.7</v>
      </c>
    </row>
    <row r="4326" spans="1:10" ht="15" customHeight="1">
      <c r="A4326" s="153" t="s">
        <v>1379</v>
      </c>
      <c r="B4326" s="153" t="s">
        <v>2461</v>
      </c>
      <c r="C4326" s="153" t="s">
        <v>639</v>
      </c>
      <c r="D4326" s="153" t="s">
        <v>2462</v>
      </c>
      <c r="E4326" s="275" t="s">
        <v>1482</v>
      </c>
      <c r="F4326" s="275"/>
      <c r="G4326" s="153" t="s">
        <v>185</v>
      </c>
      <c r="H4326" s="154">
        <v>1</v>
      </c>
      <c r="I4326" s="155">
        <v>1049.9000000000001</v>
      </c>
      <c r="J4326" s="155">
        <v>1049.9000000000001</v>
      </c>
    </row>
    <row r="4327" spans="1:10">
      <c r="A4327" s="156"/>
      <c r="B4327" s="156"/>
      <c r="C4327" s="156"/>
      <c r="D4327" s="156"/>
      <c r="E4327" s="156" t="s">
        <v>1399</v>
      </c>
      <c r="F4327" s="157">
        <v>57.93</v>
      </c>
      <c r="G4327" s="156" t="s">
        <v>1400</v>
      </c>
      <c r="H4327" s="157">
        <v>0</v>
      </c>
      <c r="I4327" s="156" t="s">
        <v>1401</v>
      </c>
      <c r="J4327" s="157">
        <v>57.93</v>
      </c>
    </row>
    <row r="4328" spans="1:10" ht="30" customHeight="1">
      <c r="A4328" s="156"/>
      <c r="B4328" s="156"/>
      <c r="C4328" s="156"/>
      <c r="D4328" s="156"/>
      <c r="E4328" s="156" t="s">
        <v>1402</v>
      </c>
      <c r="F4328" s="157">
        <v>297.48</v>
      </c>
      <c r="G4328" s="156"/>
      <c r="H4328" s="276" t="s">
        <v>1403</v>
      </c>
      <c r="I4328" s="276"/>
      <c r="J4328" s="157">
        <v>1425.6</v>
      </c>
    </row>
    <row r="4329" spans="1:10" ht="15.75">
      <c r="A4329" s="144"/>
      <c r="B4329" s="144"/>
      <c r="C4329" s="144"/>
      <c r="D4329" s="144"/>
      <c r="E4329" s="144"/>
      <c r="F4329" s="144"/>
      <c r="G4329" s="144" t="s">
        <v>1404</v>
      </c>
      <c r="H4329" s="158">
        <v>2</v>
      </c>
      <c r="I4329" s="144" t="s">
        <v>1405</v>
      </c>
      <c r="J4329" s="159">
        <v>2851.2</v>
      </c>
    </row>
    <row r="4330" spans="1:10" ht="15.75">
      <c r="A4330" s="147"/>
      <c r="B4330" s="147"/>
      <c r="C4330" s="147"/>
      <c r="D4330" s="147"/>
      <c r="E4330" s="147"/>
      <c r="F4330" s="147"/>
      <c r="G4330" s="147"/>
      <c r="H4330" s="147"/>
      <c r="I4330" s="147"/>
      <c r="J4330" s="147"/>
    </row>
    <row r="4331" spans="1:10" ht="15.75">
      <c r="A4331" s="145" t="s">
        <v>134</v>
      </c>
      <c r="B4331" s="145"/>
      <c r="C4331" s="145"/>
      <c r="D4331" s="145" t="s">
        <v>135</v>
      </c>
      <c r="E4331" s="145"/>
      <c r="F4331" s="272"/>
      <c r="G4331" s="272"/>
      <c r="H4331" s="145"/>
      <c r="I4331" s="145"/>
      <c r="J4331" s="146">
        <v>48006.89</v>
      </c>
    </row>
    <row r="4332" spans="1:10" ht="15.75" customHeight="1">
      <c r="A4332" s="144" t="s">
        <v>1150</v>
      </c>
      <c r="B4332" s="144" t="s">
        <v>165</v>
      </c>
      <c r="C4332" s="144" t="s">
        <v>1367</v>
      </c>
      <c r="D4332" s="144" t="s">
        <v>1368</v>
      </c>
      <c r="E4332" s="271" t="s">
        <v>1369</v>
      </c>
      <c r="F4332" s="271"/>
      <c r="G4332" s="144" t="s">
        <v>1370</v>
      </c>
      <c r="H4332" s="144" t="s">
        <v>1371</v>
      </c>
      <c r="I4332" s="144" t="s">
        <v>1372</v>
      </c>
      <c r="J4332" s="144" t="s">
        <v>1373</v>
      </c>
    </row>
    <row r="4333" spans="1:10" ht="31.5" customHeight="1">
      <c r="A4333" s="147" t="s">
        <v>1374</v>
      </c>
      <c r="B4333" s="147" t="s">
        <v>1149</v>
      </c>
      <c r="C4333" s="147" t="s">
        <v>470</v>
      </c>
      <c r="D4333" s="147" t="s">
        <v>1151</v>
      </c>
      <c r="E4333" s="273" t="s">
        <v>2463</v>
      </c>
      <c r="F4333" s="273"/>
      <c r="G4333" s="147" t="s">
        <v>563</v>
      </c>
      <c r="H4333" s="148">
        <v>1</v>
      </c>
      <c r="I4333" s="149">
        <v>249.12</v>
      </c>
      <c r="J4333" s="149">
        <v>249.12</v>
      </c>
    </row>
    <row r="4334" spans="1:10" ht="45" customHeight="1">
      <c r="A4334" s="150" t="s">
        <v>1376</v>
      </c>
      <c r="B4334" s="150" t="s">
        <v>1890</v>
      </c>
      <c r="C4334" s="150" t="s">
        <v>470</v>
      </c>
      <c r="D4334" s="150" t="s">
        <v>1891</v>
      </c>
      <c r="E4334" s="274" t="s">
        <v>1892</v>
      </c>
      <c r="F4334" s="274"/>
      <c r="G4334" s="150" t="s">
        <v>1893</v>
      </c>
      <c r="H4334" s="151">
        <v>0.1</v>
      </c>
      <c r="I4334" s="152">
        <v>3.69</v>
      </c>
      <c r="J4334" s="152">
        <v>0.36</v>
      </c>
    </row>
    <row r="4335" spans="1:10" ht="30" customHeight="1">
      <c r="A4335" s="153" t="s">
        <v>1379</v>
      </c>
      <c r="B4335" s="153" t="s">
        <v>2464</v>
      </c>
      <c r="C4335" s="153" t="s">
        <v>177</v>
      </c>
      <c r="D4335" s="153" t="s">
        <v>2465</v>
      </c>
      <c r="E4335" s="275" t="s">
        <v>1482</v>
      </c>
      <c r="F4335" s="275"/>
      <c r="G4335" s="153" t="s">
        <v>185</v>
      </c>
      <c r="H4335" s="154">
        <v>1</v>
      </c>
      <c r="I4335" s="155">
        <v>247.66</v>
      </c>
      <c r="J4335" s="155">
        <v>247.66</v>
      </c>
    </row>
    <row r="4336" spans="1:10" ht="15" customHeight="1">
      <c r="A4336" s="153" t="s">
        <v>1379</v>
      </c>
      <c r="B4336" s="153" t="s">
        <v>1900</v>
      </c>
      <c r="C4336" s="153" t="s">
        <v>177</v>
      </c>
      <c r="D4336" s="153" t="s">
        <v>1901</v>
      </c>
      <c r="E4336" s="275" t="s">
        <v>1398</v>
      </c>
      <c r="F4336" s="275"/>
      <c r="G4336" s="153" t="s">
        <v>180</v>
      </c>
      <c r="H4336" s="154">
        <v>0.1</v>
      </c>
      <c r="I4336" s="155">
        <v>11.05</v>
      </c>
      <c r="J4336" s="155">
        <v>1.1000000000000001</v>
      </c>
    </row>
    <row r="4337" spans="1:10">
      <c r="A4337" s="156"/>
      <c r="B4337" s="156"/>
      <c r="C4337" s="156"/>
      <c r="D4337" s="156"/>
      <c r="E4337" s="156" t="s">
        <v>1399</v>
      </c>
      <c r="F4337" s="157">
        <v>1.1000000000000001</v>
      </c>
      <c r="G4337" s="156" t="s">
        <v>1400</v>
      </c>
      <c r="H4337" s="157">
        <v>0</v>
      </c>
      <c r="I4337" s="156" t="s">
        <v>1401</v>
      </c>
      <c r="J4337" s="157">
        <v>1.1000000000000001</v>
      </c>
    </row>
    <row r="4338" spans="1:10" ht="30" customHeight="1">
      <c r="A4338" s="156"/>
      <c r="B4338" s="156"/>
      <c r="C4338" s="156"/>
      <c r="D4338" s="156"/>
      <c r="E4338" s="156" t="s">
        <v>1402</v>
      </c>
      <c r="F4338" s="157">
        <v>65.69</v>
      </c>
      <c r="G4338" s="156"/>
      <c r="H4338" s="276" t="s">
        <v>1403</v>
      </c>
      <c r="I4338" s="276"/>
      <c r="J4338" s="157">
        <v>314.81</v>
      </c>
    </row>
    <row r="4339" spans="1:10" ht="15.75">
      <c r="A4339" s="144"/>
      <c r="B4339" s="144"/>
      <c r="C4339" s="144"/>
      <c r="D4339" s="144"/>
      <c r="E4339" s="144"/>
      <c r="F4339" s="144"/>
      <c r="G4339" s="144" t="s">
        <v>1404</v>
      </c>
      <c r="H4339" s="158">
        <v>8</v>
      </c>
      <c r="I4339" s="144" t="s">
        <v>1405</v>
      </c>
      <c r="J4339" s="159">
        <v>2518.48</v>
      </c>
    </row>
    <row r="4340" spans="1:10" ht="15.75">
      <c r="A4340" s="147"/>
      <c r="B4340" s="147"/>
      <c r="C4340" s="147"/>
      <c r="D4340" s="147"/>
      <c r="E4340" s="147"/>
      <c r="F4340" s="147"/>
      <c r="G4340" s="147"/>
      <c r="H4340" s="147"/>
      <c r="I4340" s="147"/>
      <c r="J4340" s="147"/>
    </row>
    <row r="4341" spans="1:10" ht="15.75" customHeight="1">
      <c r="A4341" s="144" t="s">
        <v>1153</v>
      </c>
      <c r="B4341" s="144" t="s">
        <v>165</v>
      </c>
      <c r="C4341" s="144" t="s">
        <v>1367</v>
      </c>
      <c r="D4341" s="144" t="s">
        <v>1368</v>
      </c>
      <c r="E4341" s="271" t="s">
        <v>1369</v>
      </c>
      <c r="F4341" s="271"/>
      <c r="G4341" s="144" t="s">
        <v>1370</v>
      </c>
      <c r="H4341" s="144" t="s">
        <v>1371</v>
      </c>
      <c r="I4341" s="144" t="s">
        <v>1372</v>
      </c>
      <c r="J4341" s="144" t="s">
        <v>1373</v>
      </c>
    </row>
    <row r="4342" spans="1:10" ht="31.5" customHeight="1">
      <c r="A4342" s="147" t="s">
        <v>1374</v>
      </c>
      <c r="B4342" s="147" t="s">
        <v>1152</v>
      </c>
      <c r="C4342" s="147" t="s">
        <v>177</v>
      </c>
      <c r="D4342" s="147" t="s">
        <v>1154</v>
      </c>
      <c r="E4342" s="273" t="s">
        <v>1517</v>
      </c>
      <c r="F4342" s="273"/>
      <c r="G4342" s="147" t="s">
        <v>185</v>
      </c>
      <c r="H4342" s="148">
        <v>1</v>
      </c>
      <c r="I4342" s="149">
        <v>225.71</v>
      </c>
      <c r="J4342" s="149">
        <v>225.71</v>
      </c>
    </row>
    <row r="4343" spans="1:10" ht="45" customHeight="1">
      <c r="A4343" s="150" t="s">
        <v>1376</v>
      </c>
      <c r="B4343" s="150" t="s">
        <v>1922</v>
      </c>
      <c r="C4343" s="150" t="s">
        <v>177</v>
      </c>
      <c r="D4343" s="150" t="s">
        <v>1923</v>
      </c>
      <c r="E4343" s="274" t="s">
        <v>1375</v>
      </c>
      <c r="F4343" s="274"/>
      <c r="G4343" s="150" t="s">
        <v>180</v>
      </c>
      <c r="H4343" s="151">
        <v>0.45739999999999997</v>
      </c>
      <c r="I4343" s="152">
        <v>19.88</v>
      </c>
      <c r="J4343" s="152">
        <v>9.09</v>
      </c>
    </row>
    <row r="4344" spans="1:10" ht="45" customHeight="1">
      <c r="A4344" s="150" t="s">
        <v>1376</v>
      </c>
      <c r="B4344" s="150" t="s">
        <v>1987</v>
      </c>
      <c r="C4344" s="150" t="s">
        <v>177</v>
      </c>
      <c r="D4344" s="150" t="s">
        <v>1988</v>
      </c>
      <c r="E4344" s="274" t="s">
        <v>1375</v>
      </c>
      <c r="F4344" s="274"/>
      <c r="G4344" s="150" t="s">
        <v>180</v>
      </c>
      <c r="H4344" s="151">
        <v>0.45739999999999997</v>
      </c>
      <c r="I4344" s="152">
        <v>16.45</v>
      </c>
      <c r="J4344" s="152">
        <v>7.52</v>
      </c>
    </row>
    <row r="4345" spans="1:10" ht="30" customHeight="1">
      <c r="A4345" s="153" t="s">
        <v>1379</v>
      </c>
      <c r="B4345" s="153" t="s">
        <v>2466</v>
      </c>
      <c r="C4345" s="153" t="s">
        <v>177</v>
      </c>
      <c r="D4345" s="153" t="s">
        <v>2467</v>
      </c>
      <c r="E4345" s="275" t="s">
        <v>1482</v>
      </c>
      <c r="F4345" s="275"/>
      <c r="G4345" s="153" t="s">
        <v>185</v>
      </c>
      <c r="H4345" s="154">
        <v>2</v>
      </c>
      <c r="I4345" s="155">
        <v>0.69</v>
      </c>
      <c r="J4345" s="155">
        <v>1.38</v>
      </c>
    </row>
    <row r="4346" spans="1:10" ht="30" customHeight="1">
      <c r="A4346" s="153" t="s">
        <v>1379</v>
      </c>
      <c r="B4346" s="153" t="s">
        <v>2468</v>
      </c>
      <c r="C4346" s="153" t="s">
        <v>177</v>
      </c>
      <c r="D4346" s="153" t="s">
        <v>2469</v>
      </c>
      <c r="E4346" s="275" t="s">
        <v>1482</v>
      </c>
      <c r="F4346" s="275"/>
      <c r="G4346" s="153" t="s">
        <v>185</v>
      </c>
      <c r="H4346" s="154">
        <v>1</v>
      </c>
      <c r="I4346" s="155">
        <v>207.72</v>
      </c>
      <c r="J4346" s="155">
        <v>207.72</v>
      </c>
    </row>
    <row r="4347" spans="1:10">
      <c r="A4347" s="156"/>
      <c r="B4347" s="156"/>
      <c r="C4347" s="156"/>
      <c r="D4347" s="156"/>
      <c r="E4347" s="156" t="s">
        <v>1399</v>
      </c>
      <c r="F4347" s="157">
        <v>12.65</v>
      </c>
      <c r="G4347" s="156" t="s">
        <v>1400</v>
      </c>
      <c r="H4347" s="157">
        <v>0</v>
      </c>
      <c r="I4347" s="156" t="s">
        <v>1401</v>
      </c>
      <c r="J4347" s="157">
        <v>12.65</v>
      </c>
    </row>
    <row r="4348" spans="1:10" ht="30" customHeight="1">
      <c r="A4348" s="156"/>
      <c r="B4348" s="156"/>
      <c r="C4348" s="156"/>
      <c r="D4348" s="156"/>
      <c r="E4348" s="156" t="s">
        <v>1402</v>
      </c>
      <c r="F4348" s="157">
        <v>59.51</v>
      </c>
      <c r="G4348" s="156"/>
      <c r="H4348" s="276" t="s">
        <v>1403</v>
      </c>
      <c r="I4348" s="276"/>
      <c r="J4348" s="157">
        <v>285.22000000000003</v>
      </c>
    </row>
    <row r="4349" spans="1:10" ht="15.75">
      <c r="A4349" s="144"/>
      <c r="B4349" s="144"/>
      <c r="C4349" s="144"/>
      <c r="D4349" s="144"/>
      <c r="E4349" s="144"/>
      <c r="F4349" s="144"/>
      <c r="G4349" s="144" t="s">
        <v>1404</v>
      </c>
      <c r="H4349" s="158">
        <v>1</v>
      </c>
      <c r="I4349" s="144" t="s">
        <v>1405</v>
      </c>
      <c r="J4349" s="159">
        <v>285.22000000000003</v>
      </c>
    </row>
    <row r="4350" spans="1:10" ht="15.75">
      <c r="A4350" s="147"/>
      <c r="B4350" s="147"/>
      <c r="C4350" s="147"/>
      <c r="D4350" s="147"/>
      <c r="E4350" s="147"/>
      <c r="F4350" s="147"/>
      <c r="G4350" s="147"/>
      <c r="H4350" s="147"/>
      <c r="I4350" s="147"/>
      <c r="J4350" s="147"/>
    </row>
    <row r="4351" spans="1:10" ht="15.75" customHeight="1">
      <c r="A4351" s="144" t="s">
        <v>1156</v>
      </c>
      <c r="B4351" s="144" t="s">
        <v>165</v>
      </c>
      <c r="C4351" s="144" t="s">
        <v>1367</v>
      </c>
      <c r="D4351" s="144" t="s">
        <v>1368</v>
      </c>
      <c r="E4351" s="271" t="s">
        <v>1369</v>
      </c>
      <c r="F4351" s="271"/>
      <c r="G4351" s="144" t="s">
        <v>1370</v>
      </c>
      <c r="H4351" s="144" t="s">
        <v>1371</v>
      </c>
      <c r="I4351" s="144" t="s">
        <v>1372</v>
      </c>
      <c r="J4351" s="144" t="s">
        <v>1373</v>
      </c>
    </row>
    <row r="4352" spans="1:10" ht="31.5" customHeight="1">
      <c r="A4352" s="147" t="s">
        <v>1374</v>
      </c>
      <c r="B4352" s="147" t="s">
        <v>1155</v>
      </c>
      <c r="C4352" s="147" t="s">
        <v>177</v>
      </c>
      <c r="D4352" s="147" t="s">
        <v>1157</v>
      </c>
      <c r="E4352" s="273" t="s">
        <v>1445</v>
      </c>
      <c r="F4352" s="273"/>
      <c r="G4352" s="147" t="s">
        <v>185</v>
      </c>
      <c r="H4352" s="148">
        <v>1</v>
      </c>
      <c r="I4352" s="149">
        <v>23.78</v>
      </c>
      <c r="J4352" s="149">
        <v>23.78</v>
      </c>
    </row>
    <row r="4353" spans="1:10" ht="45" customHeight="1">
      <c r="A4353" s="150" t="s">
        <v>1376</v>
      </c>
      <c r="B4353" s="150" t="s">
        <v>2270</v>
      </c>
      <c r="C4353" s="150" t="s">
        <v>177</v>
      </c>
      <c r="D4353" s="150" t="s">
        <v>2271</v>
      </c>
      <c r="E4353" s="274" t="s">
        <v>1375</v>
      </c>
      <c r="F4353" s="274"/>
      <c r="G4353" s="150" t="s">
        <v>180</v>
      </c>
      <c r="H4353" s="151">
        <v>7.4800000000000005E-2</v>
      </c>
      <c r="I4353" s="152">
        <v>17.23</v>
      </c>
      <c r="J4353" s="152">
        <v>1.28</v>
      </c>
    </row>
    <row r="4354" spans="1:10" ht="45" customHeight="1">
      <c r="A4354" s="150" t="s">
        <v>1376</v>
      </c>
      <c r="B4354" s="150" t="s">
        <v>2272</v>
      </c>
      <c r="C4354" s="150" t="s">
        <v>177</v>
      </c>
      <c r="D4354" s="150" t="s">
        <v>2273</v>
      </c>
      <c r="E4354" s="274" t="s">
        <v>1375</v>
      </c>
      <c r="F4354" s="274"/>
      <c r="G4354" s="150" t="s">
        <v>180</v>
      </c>
      <c r="H4354" s="151">
        <v>0.17949999999999999</v>
      </c>
      <c r="I4354" s="152">
        <v>20.71</v>
      </c>
      <c r="J4354" s="152">
        <v>3.71</v>
      </c>
    </row>
    <row r="4355" spans="1:10" ht="30" customHeight="1">
      <c r="A4355" s="153" t="s">
        <v>1379</v>
      </c>
      <c r="B4355" s="153" t="s">
        <v>2470</v>
      </c>
      <c r="C4355" s="153" t="s">
        <v>177</v>
      </c>
      <c r="D4355" s="153" t="s">
        <v>2471</v>
      </c>
      <c r="E4355" s="275" t="s">
        <v>1482</v>
      </c>
      <c r="F4355" s="275"/>
      <c r="G4355" s="153" t="s">
        <v>185</v>
      </c>
      <c r="H4355" s="154">
        <v>1</v>
      </c>
      <c r="I4355" s="155">
        <v>18.79</v>
      </c>
      <c r="J4355" s="155">
        <v>18.79</v>
      </c>
    </row>
    <row r="4356" spans="1:10">
      <c r="A4356" s="156"/>
      <c r="B4356" s="156"/>
      <c r="C4356" s="156"/>
      <c r="D4356" s="156"/>
      <c r="E4356" s="156" t="s">
        <v>1399</v>
      </c>
      <c r="F4356" s="157">
        <v>3.75</v>
      </c>
      <c r="G4356" s="156" t="s">
        <v>1400</v>
      </c>
      <c r="H4356" s="157">
        <v>0</v>
      </c>
      <c r="I4356" s="156" t="s">
        <v>1401</v>
      </c>
      <c r="J4356" s="157">
        <v>3.75</v>
      </c>
    </row>
    <row r="4357" spans="1:10" ht="30" customHeight="1">
      <c r="A4357" s="156"/>
      <c r="B4357" s="156"/>
      <c r="C4357" s="156"/>
      <c r="D4357" s="156"/>
      <c r="E4357" s="156" t="s">
        <v>1402</v>
      </c>
      <c r="F4357" s="157">
        <v>6.27</v>
      </c>
      <c r="G4357" s="156"/>
      <c r="H4357" s="276" t="s">
        <v>1403</v>
      </c>
      <c r="I4357" s="276"/>
      <c r="J4357" s="157">
        <v>30.05</v>
      </c>
    </row>
    <row r="4358" spans="1:10" ht="15.75">
      <c r="A4358" s="144"/>
      <c r="B4358" s="144"/>
      <c r="C4358" s="144"/>
      <c r="D4358" s="144"/>
      <c r="E4358" s="144"/>
      <c r="F4358" s="144"/>
      <c r="G4358" s="144" t="s">
        <v>1404</v>
      </c>
      <c r="H4358" s="158">
        <v>30</v>
      </c>
      <c r="I4358" s="144" t="s">
        <v>1405</v>
      </c>
      <c r="J4358" s="159">
        <v>901.5</v>
      </c>
    </row>
    <row r="4359" spans="1:10" ht="15.75">
      <c r="A4359" s="147"/>
      <c r="B4359" s="147"/>
      <c r="C4359" s="147"/>
      <c r="D4359" s="147"/>
      <c r="E4359" s="147"/>
      <c r="F4359" s="147"/>
      <c r="G4359" s="147"/>
      <c r="H4359" s="147"/>
      <c r="I4359" s="147"/>
      <c r="J4359" s="147"/>
    </row>
    <row r="4360" spans="1:10" ht="15.75" customHeight="1">
      <c r="A4360" s="144" t="s">
        <v>1159</v>
      </c>
      <c r="B4360" s="144" t="s">
        <v>165</v>
      </c>
      <c r="C4360" s="144" t="s">
        <v>1367</v>
      </c>
      <c r="D4360" s="144" t="s">
        <v>1368</v>
      </c>
      <c r="E4360" s="271" t="s">
        <v>1369</v>
      </c>
      <c r="F4360" s="271"/>
      <c r="G4360" s="144" t="s">
        <v>1370</v>
      </c>
      <c r="H4360" s="144" t="s">
        <v>1371</v>
      </c>
      <c r="I4360" s="144" t="s">
        <v>1372</v>
      </c>
      <c r="J4360" s="144" t="s">
        <v>1373</v>
      </c>
    </row>
    <row r="4361" spans="1:10" ht="31.5">
      <c r="A4361" s="147" t="s">
        <v>1374</v>
      </c>
      <c r="B4361" s="147" t="s">
        <v>1158</v>
      </c>
      <c r="C4361" s="147" t="s">
        <v>639</v>
      </c>
      <c r="D4361" s="147" t="s">
        <v>1160</v>
      </c>
      <c r="E4361" s="273">
        <v>55</v>
      </c>
      <c r="F4361" s="273"/>
      <c r="G4361" s="147" t="s">
        <v>185</v>
      </c>
      <c r="H4361" s="148">
        <v>1</v>
      </c>
      <c r="I4361" s="149">
        <v>20.05</v>
      </c>
      <c r="J4361" s="149">
        <v>20.05</v>
      </c>
    </row>
    <row r="4362" spans="1:10" ht="45" customHeight="1">
      <c r="A4362" s="150" t="s">
        <v>1376</v>
      </c>
      <c r="B4362" s="150" t="s">
        <v>1628</v>
      </c>
      <c r="C4362" s="150" t="s">
        <v>177</v>
      </c>
      <c r="D4362" s="150" t="s">
        <v>1629</v>
      </c>
      <c r="E4362" s="274" t="s">
        <v>1375</v>
      </c>
      <c r="F4362" s="274"/>
      <c r="G4362" s="150" t="s">
        <v>180</v>
      </c>
      <c r="H4362" s="151">
        <v>0.3</v>
      </c>
      <c r="I4362" s="152">
        <v>16.02</v>
      </c>
      <c r="J4362" s="152">
        <v>4.8</v>
      </c>
    </row>
    <row r="4363" spans="1:10" ht="30" customHeight="1">
      <c r="A4363" s="153" t="s">
        <v>1379</v>
      </c>
      <c r="B4363" s="153" t="s">
        <v>2472</v>
      </c>
      <c r="C4363" s="153" t="s">
        <v>639</v>
      </c>
      <c r="D4363" s="153" t="s">
        <v>2473</v>
      </c>
      <c r="E4363" s="275" t="s">
        <v>1482</v>
      </c>
      <c r="F4363" s="275"/>
      <c r="G4363" s="153" t="s">
        <v>185</v>
      </c>
      <c r="H4363" s="154">
        <v>1</v>
      </c>
      <c r="I4363" s="155">
        <v>15.25</v>
      </c>
      <c r="J4363" s="155">
        <v>15.25</v>
      </c>
    </row>
    <row r="4364" spans="1:10">
      <c r="A4364" s="156"/>
      <c r="B4364" s="156"/>
      <c r="C4364" s="156"/>
      <c r="D4364" s="156"/>
      <c r="E4364" s="156" t="s">
        <v>1399</v>
      </c>
      <c r="F4364" s="157">
        <v>3.37</v>
      </c>
      <c r="G4364" s="156" t="s">
        <v>1400</v>
      </c>
      <c r="H4364" s="157">
        <v>0</v>
      </c>
      <c r="I4364" s="156" t="s">
        <v>1401</v>
      </c>
      <c r="J4364" s="157">
        <v>3.37</v>
      </c>
    </row>
    <row r="4365" spans="1:10" ht="30" customHeight="1">
      <c r="A4365" s="156"/>
      <c r="B4365" s="156"/>
      <c r="C4365" s="156"/>
      <c r="D4365" s="156"/>
      <c r="E4365" s="156" t="s">
        <v>1402</v>
      </c>
      <c r="F4365" s="157">
        <v>5.28</v>
      </c>
      <c r="G4365" s="156"/>
      <c r="H4365" s="276" t="s">
        <v>1403</v>
      </c>
      <c r="I4365" s="276"/>
      <c r="J4365" s="157">
        <v>25.33</v>
      </c>
    </row>
    <row r="4366" spans="1:10" ht="15.75">
      <c r="A4366" s="144"/>
      <c r="B4366" s="144"/>
      <c r="C4366" s="144"/>
      <c r="D4366" s="144"/>
      <c r="E4366" s="144"/>
      <c r="F4366" s="144"/>
      <c r="G4366" s="144" t="s">
        <v>1404</v>
      </c>
      <c r="H4366" s="158">
        <v>15</v>
      </c>
      <c r="I4366" s="144" t="s">
        <v>1405</v>
      </c>
      <c r="J4366" s="159">
        <v>379.95</v>
      </c>
    </row>
    <row r="4367" spans="1:10" ht="15.75">
      <c r="A4367" s="147"/>
      <c r="B4367" s="147"/>
      <c r="C4367" s="147"/>
      <c r="D4367" s="147"/>
      <c r="E4367" s="147"/>
      <c r="F4367" s="147"/>
      <c r="G4367" s="147"/>
      <c r="H4367" s="147"/>
      <c r="I4367" s="147"/>
      <c r="J4367" s="147"/>
    </row>
    <row r="4368" spans="1:10" ht="15.75" customHeight="1">
      <c r="A4368" s="144" t="s">
        <v>1162</v>
      </c>
      <c r="B4368" s="144" t="s">
        <v>165</v>
      </c>
      <c r="C4368" s="144" t="s">
        <v>1367</v>
      </c>
      <c r="D4368" s="144" t="s">
        <v>1368</v>
      </c>
      <c r="E4368" s="271" t="s">
        <v>1369</v>
      </c>
      <c r="F4368" s="271"/>
      <c r="G4368" s="144" t="s">
        <v>1370</v>
      </c>
      <c r="H4368" s="144" t="s">
        <v>1371</v>
      </c>
      <c r="I4368" s="144" t="s">
        <v>1372</v>
      </c>
      <c r="J4368" s="144" t="s">
        <v>1373</v>
      </c>
    </row>
    <row r="4369" spans="1:10" ht="31.5" customHeight="1">
      <c r="A4369" s="147" t="s">
        <v>1374</v>
      </c>
      <c r="B4369" s="147" t="s">
        <v>1161</v>
      </c>
      <c r="C4369" s="147" t="s">
        <v>470</v>
      </c>
      <c r="D4369" s="147" t="s">
        <v>1163</v>
      </c>
      <c r="E4369" s="273" t="s">
        <v>2474</v>
      </c>
      <c r="F4369" s="273"/>
      <c r="G4369" s="147" t="s">
        <v>563</v>
      </c>
      <c r="H4369" s="148">
        <v>1</v>
      </c>
      <c r="I4369" s="149">
        <v>22.28</v>
      </c>
      <c r="J4369" s="149">
        <v>22.28</v>
      </c>
    </row>
    <row r="4370" spans="1:10" ht="45" customHeight="1">
      <c r="A4370" s="150" t="s">
        <v>1376</v>
      </c>
      <c r="B4370" s="150" t="s">
        <v>1890</v>
      </c>
      <c r="C4370" s="150" t="s">
        <v>470</v>
      </c>
      <c r="D4370" s="150" t="s">
        <v>1891</v>
      </c>
      <c r="E4370" s="274" t="s">
        <v>1892</v>
      </c>
      <c r="F4370" s="274"/>
      <c r="G4370" s="150" t="s">
        <v>1893</v>
      </c>
      <c r="H4370" s="151">
        <v>0.2</v>
      </c>
      <c r="I4370" s="152">
        <v>3.69</v>
      </c>
      <c r="J4370" s="152">
        <v>0.73</v>
      </c>
    </row>
    <row r="4371" spans="1:10" ht="45" customHeight="1">
      <c r="A4371" s="153" t="s">
        <v>1379</v>
      </c>
      <c r="B4371" s="153" t="s">
        <v>2475</v>
      </c>
      <c r="C4371" s="153" t="s">
        <v>470</v>
      </c>
      <c r="D4371" s="153" t="s">
        <v>2476</v>
      </c>
      <c r="E4371" s="275" t="s">
        <v>1482</v>
      </c>
      <c r="F4371" s="275"/>
      <c r="G4371" s="153" t="s">
        <v>563</v>
      </c>
      <c r="H4371" s="154">
        <v>1</v>
      </c>
      <c r="I4371" s="155">
        <v>19.34</v>
      </c>
      <c r="J4371" s="155">
        <v>19.34</v>
      </c>
    </row>
    <row r="4372" spans="1:10" ht="15" customHeight="1">
      <c r="A4372" s="153" t="s">
        <v>1379</v>
      </c>
      <c r="B4372" s="153" t="s">
        <v>1900</v>
      </c>
      <c r="C4372" s="153" t="s">
        <v>177</v>
      </c>
      <c r="D4372" s="153" t="s">
        <v>1901</v>
      </c>
      <c r="E4372" s="275" t="s">
        <v>1398</v>
      </c>
      <c r="F4372" s="275"/>
      <c r="G4372" s="153" t="s">
        <v>180</v>
      </c>
      <c r="H4372" s="154">
        <v>0.2</v>
      </c>
      <c r="I4372" s="155">
        <v>11.05</v>
      </c>
      <c r="J4372" s="155">
        <v>2.21</v>
      </c>
    </row>
    <row r="4373" spans="1:10">
      <c r="A4373" s="156"/>
      <c r="B4373" s="156"/>
      <c r="C4373" s="156"/>
      <c r="D4373" s="156"/>
      <c r="E4373" s="156" t="s">
        <v>1399</v>
      </c>
      <c r="F4373" s="157">
        <v>2.21</v>
      </c>
      <c r="G4373" s="156" t="s">
        <v>1400</v>
      </c>
      <c r="H4373" s="157">
        <v>0</v>
      </c>
      <c r="I4373" s="156" t="s">
        <v>1401</v>
      </c>
      <c r="J4373" s="157">
        <v>2.21</v>
      </c>
    </row>
    <row r="4374" spans="1:10" ht="30" customHeight="1">
      <c r="A4374" s="156"/>
      <c r="B4374" s="156"/>
      <c r="C4374" s="156"/>
      <c r="D4374" s="156"/>
      <c r="E4374" s="156" t="s">
        <v>1402</v>
      </c>
      <c r="F4374" s="157">
        <v>5.87</v>
      </c>
      <c r="G4374" s="156"/>
      <c r="H4374" s="276" t="s">
        <v>1403</v>
      </c>
      <c r="I4374" s="276"/>
      <c r="J4374" s="157">
        <v>28.15</v>
      </c>
    </row>
    <row r="4375" spans="1:10" ht="15.75">
      <c r="A4375" s="144"/>
      <c r="B4375" s="144"/>
      <c r="C4375" s="144"/>
      <c r="D4375" s="144"/>
      <c r="E4375" s="144"/>
      <c r="F4375" s="144"/>
      <c r="G4375" s="144" t="s">
        <v>1404</v>
      </c>
      <c r="H4375" s="158">
        <v>3</v>
      </c>
      <c r="I4375" s="144" t="s">
        <v>1405</v>
      </c>
      <c r="J4375" s="159">
        <v>84.45</v>
      </c>
    </row>
    <row r="4376" spans="1:10" ht="15.75">
      <c r="A4376" s="147"/>
      <c r="B4376" s="147"/>
      <c r="C4376" s="147"/>
      <c r="D4376" s="147"/>
      <c r="E4376" s="147"/>
      <c r="F4376" s="147"/>
      <c r="G4376" s="147"/>
      <c r="H4376" s="147"/>
      <c r="I4376" s="147"/>
      <c r="J4376" s="147"/>
    </row>
    <row r="4377" spans="1:10" ht="15.75" customHeight="1">
      <c r="A4377" s="144" t="s">
        <v>1165</v>
      </c>
      <c r="B4377" s="144" t="s">
        <v>165</v>
      </c>
      <c r="C4377" s="144" t="s">
        <v>1367</v>
      </c>
      <c r="D4377" s="144" t="s">
        <v>1368</v>
      </c>
      <c r="E4377" s="271" t="s">
        <v>1369</v>
      </c>
      <c r="F4377" s="271"/>
      <c r="G4377" s="144" t="s">
        <v>1370</v>
      </c>
      <c r="H4377" s="144" t="s">
        <v>1371</v>
      </c>
      <c r="I4377" s="144" t="s">
        <v>1372</v>
      </c>
      <c r="J4377" s="144" t="s">
        <v>1373</v>
      </c>
    </row>
    <row r="4378" spans="1:10" ht="31.5" customHeight="1">
      <c r="A4378" s="147" t="s">
        <v>1374</v>
      </c>
      <c r="B4378" s="147" t="s">
        <v>1164</v>
      </c>
      <c r="C4378" s="147" t="s">
        <v>470</v>
      </c>
      <c r="D4378" s="147" t="s">
        <v>1166</v>
      </c>
      <c r="E4378" s="273" t="s">
        <v>2463</v>
      </c>
      <c r="F4378" s="273"/>
      <c r="G4378" s="147" t="s">
        <v>563</v>
      </c>
      <c r="H4378" s="148">
        <v>1</v>
      </c>
      <c r="I4378" s="149">
        <v>280.49</v>
      </c>
      <c r="J4378" s="149">
        <v>280.49</v>
      </c>
    </row>
    <row r="4379" spans="1:10" ht="15" customHeight="1">
      <c r="A4379" s="153" t="s">
        <v>1379</v>
      </c>
      <c r="B4379" s="153" t="s">
        <v>2477</v>
      </c>
      <c r="C4379" s="153" t="s">
        <v>470</v>
      </c>
      <c r="D4379" s="153" t="s">
        <v>2478</v>
      </c>
      <c r="E4379" s="275" t="s">
        <v>1482</v>
      </c>
      <c r="F4379" s="275"/>
      <c r="G4379" s="153" t="s">
        <v>563</v>
      </c>
      <c r="H4379" s="154">
        <v>1</v>
      </c>
      <c r="I4379" s="155">
        <v>280.49</v>
      </c>
      <c r="J4379" s="155">
        <v>280.49</v>
      </c>
    </row>
    <row r="4380" spans="1:10">
      <c r="A4380" s="156"/>
      <c r="B4380" s="156"/>
      <c r="C4380" s="156"/>
      <c r="D4380" s="156"/>
      <c r="E4380" s="156" t="s">
        <v>1399</v>
      </c>
      <c r="F4380" s="157">
        <v>0</v>
      </c>
      <c r="G4380" s="156" t="s">
        <v>1400</v>
      </c>
      <c r="H4380" s="157">
        <v>0</v>
      </c>
      <c r="I4380" s="156" t="s">
        <v>1401</v>
      </c>
      <c r="J4380" s="157">
        <v>0</v>
      </c>
    </row>
    <row r="4381" spans="1:10" ht="30" customHeight="1">
      <c r="A4381" s="156"/>
      <c r="B4381" s="156"/>
      <c r="C4381" s="156"/>
      <c r="D4381" s="156"/>
      <c r="E4381" s="156" t="s">
        <v>1402</v>
      </c>
      <c r="F4381" s="157">
        <v>73.959999999999994</v>
      </c>
      <c r="G4381" s="156"/>
      <c r="H4381" s="276" t="s">
        <v>1403</v>
      </c>
      <c r="I4381" s="276"/>
      <c r="J4381" s="157">
        <v>354.45</v>
      </c>
    </row>
    <row r="4382" spans="1:10" ht="15.75">
      <c r="A4382" s="144"/>
      <c r="B4382" s="144"/>
      <c r="C4382" s="144"/>
      <c r="D4382" s="144"/>
      <c r="E4382" s="144"/>
      <c r="F4382" s="144"/>
      <c r="G4382" s="144" t="s">
        <v>1404</v>
      </c>
      <c r="H4382" s="158">
        <v>4</v>
      </c>
      <c r="I4382" s="144" t="s">
        <v>1405</v>
      </c>
      <c r="J4382" s="159">
        <v>1417.8</v>
      </c>
    </row>
    <row r="4383" spans="1:10" ht="15.75">
      <c r="A4383" s="147"/>
      <c r="B4383" s="147"/>
      <c r="C4383" s="147"/>
      <c r="D4383" s="147"/>
      <c r="E4383" s="147"/>
      <c r="F4383" s="147"/>
      <c r="G4383" s="147"/>
      <c r="H4383" s="147"/>
      <c r="I4383" s="147"/>
      <c r="J4383" s="147"/>
    </row>
    <row r="4384" spans="1:10" ht="15.75" customHeight="1">
      <c r="A4384" s="144" t="s">
        <v>1168</v>
      </c>
      <c r="B4384" s="144" t="s">
        <v>165</v>
      </c>
      <c r="C4384" s="144" t="s">
        <v>1367</v>
      </c>
      <c r="D4384" s="144" t="s">
        <v>1368</v>
      </c>
      <c r="E4384" s="271" t="s">
        <v>1369</v>
      </c>
      <c r="F4384" s="271"/>
      <c r="G4384" s="144" t="s">
        <v>1370</v>
      </c>
      <c r="H4384" s="144" t="s">
        <v>1371</v>
      </c>
      <c r="I4384" s="144" t="s">
        <v>1372</v>
      </c>
      <c r="J4384" s="144" t="s">
        <v>1373</v>
      </c>
    </row>
    <row r="4385" spans="1:10" ht="31.5">
      <c r="A4385" s="147" t="s">
        <v>1374</v>
      </c>
      <c r="B4385" s="147" t="s">
        <v>1167</v>
      </c>
      <c r="C4385" s="147" t="s">
        <v>639</v>
      </c>
      <c r="D4385" s="147" t="s">
        <v>1169</v>
      </c>
      <c r="E4385" s="273">
        <v>58</v>
      </c>
      <c r="F4385" s="273"/>
      <c r="G4385" s="147" t="s">
        <v>185</v>
      </c>
      <c r="H4385" s="148">
        <v>1</v>
      </c>
      <c r="I4385" s="149">
        <v>77.97</v>
      </c>
      <c r="J4385" s="149">
        <v>77.97</v>
      </c>
    </row>
    <row r="4386" spans="1:10" ht="45" customHeight="1">
      <c r="A4386" s="150" t="s">
        <v>1376</v>
      </c>
      <c r="B4386" s="150" t="s">
        <v>2270</v>
      </c>
      <c r="C4386" s="150" t="s">
        <v>177</v>
      </c>
      <c r="D4386" s="150" t="s">
        <v>2271</v>
      </c>
      <c r="E4386" s="274" t="s">
        <v>1375</v>
      </c>
      <c r="F4386" s="274"/>
      <c r="G4386" s="150" t="s">
        <v>180</v>
      </c>
      <c r="H4386" s="151">
        <v>0.64800000000000002</v>
      </c>
      <c r="I4386" s="152">
        <v>17.23</v>
      </c>
      <c r="J4386" s="152">
        <v>11.16</v>
      </c>
    </row>
    <row r="4387" spans="1:10" ht="45" customHeight="1">
      <c r="A4387" s="150" t="s">
        <v>1376</v>
      </c>
      <c r="B4387" s="150" t="s">
        <v>2272</v>
      </c>
      <c r="C4387" s="150" t="s">
        <v>177</v>
      </c>
      <c r="D4387" s="150" t="s">
        <v>2273</v>
      </c>
      <c r="E4387" s="274" t="s">
        <v>1375</v>
      </c>
      <c r="F4387" s="274"/>
      <c r="G4387" s="150" t="s">
        <v>180</v>
      </c>
      <c r="H4387" s="151">
        <v>0.64800000000000002</v>
      </c>
      <c r="I4387" s="152">
        <v>20.71</v>
      </c>
      <c r="J4387" s="152">
        <v>13.42</v>
      </c>
    </row>
    <row r="4388" spans="1:10" ht="15" customHeight="1">
      <c r="A4388" s="153" t="s">
        <v>1379</v>
      </c>
      <c r="B4388" s="153" t="s">
        <v>2479</v>
      </c>
      <c r="C4388" s="153" t="s">
        <v>639</v>
      </c>
      <c r="D4388" s="153" t="s">
        <v>2480</v>
      </c>
      <c r="E4388" s="275" t="s">
        <v>1482</v>
      </c>
      <c r="F4388" s="275"/>
      <c r="G4388" s="153" t="s">
        <v>185</v>
      </c>
      <c r="H4388" s="154">
        <v>1</v>
      </c>
      <c r="I4388" s="155">
        <v>53.39</v>
      </c>
      <c r="J4388" s="155">
        <v>53.39</v>
      </c>
    </row>
    <row r="4389" spans="1:10">
      <c r="A4389" s="156"/>
      <c r="B4389" s="156"/>
      <c r="C4389" s="156"/>
      <c r="D4389" s="156"/>
      <c r="E4389" s="156" t="s">
        <v>1399</v>
      </c>
      <c r="F4389" s="157">
        <v>18.2</v>
      </c>
      <c r="G4389" s="156" t="s">
        <v>1400</v>
      </c>
      <c r="H4389" s="157">
        <v>0</v>
      </c>
      <c r="I4389" s="156" t="s">
        <v>1401</v>
      </c>
      <c r="J4389" s="157">
        <v>18.2</v>
      </c>
    </row>
    <row r="4390" spans="1:10" ht="30" customHeight="1">
      <c r="A4390" s="156"/>
      <c r="B4390" s="156"/>
      <c r="C4390" s="156"/>
      <c r="D4390" s="156"/>
      <c r="E4390" s="156" t="s">
        <v>1402</v>
      </c>
      <c r="F4390" s="157">
        <v>20.56</v>
      </c>
      <c r="G4390" s="156"/>
      <c r="H4390" s="276" t="s">
        <v>1403</v>
      </c>
      <c r="I4390" s="276"/>
      <c r="J4390" s="157">
        <v>98.53</v>
      </c>
    </row>
    <row r="4391" spans="1:10" ht="15.75">
      <c r="A4391" s="144"/>
      <c r="B4391" s="144"/>
      <c r="C4391" s="144"/>
      <c r="D4391" s="144"/>
      <c r="E4391" s="144"/>
      <c r="F4391" s="144"/>
      <c r="G4391" s="144" t="s">
        <v>1404</v>
      </c>
      <c r="H4391" s="158">
        <v>4</v>
      </c>
      <c r="I4391" s="144" t="s">
        <v>1405</v>
      </c>
      <c r="J4391" s="159">
        <v>394.12</v>
      </c>
    </row>
    <row r="4392" spans="1:10" ht="15.75">
      <c r="A4392" s="147"/>
      <c r="B4392" s="147"/>
      <c r="C4392" s="147"/>
      <c r="D4392" s="147"/>
      <c r="E4392" s="147"/>
      <c r="F4392" s="147"/>
      <c r="G4392" s="147"/>
      <c r="H4392" s="147"/>
      <c r="I4392" s="147"/>
      <c r="J4392" s="147"/>
    </row>
    <row r="4393" spans="1:10" ht="15.75" customHeight="1">
      <c r="A4393" s="144" t="s">
        <v>1171</v>
      </c>
      <c r="B4393" s="144" t="s">
        <v>165</v>
      </c>
      <c r="C4393" s="144" t="s">
        <v>1367</v>
      </c>
      <c r="D4393" s="144" t="s">
        <v>1368</v>
      </c>
      <c r="E4393" s="271" t="s">
        <v>1369</v>
      </c>
      <c r="F4393" s="271"/>
      <c r="G4393" s="144" t="s">
        <v>1370</v>
      </c>
      <c r="H4393" s="144" t="s">
        <v>1371</v>
      </c>
      <c r="I4393" s="144" t="s">
        <v>1372</v>
      </c>
      <c r="J4393" s="144" t="s">
        <v>1373</v>
      </c>
    </row>
    <row r="4394" spans="1:10" ht="63" customHeight="1">
      <c r="A4394" s="147" t="s">
        <v>1374</v>
      </c>
      <c r="B4394" s="147" t="s">
        <v>1170</v>
      </c>
      <c r="C4394" s="147" t="s">
        <v>177</v>
      </c>
      <c r="D4394" s="147" t="s">
        <v>1172</v>
      </c>
      <c r="E4394" s="273" t="s">
        <v>1517</v>
      </c>
      <c r="F4394" s="273"/>
      <c r="G4394" s="147" t="s">
        <v>185</v>
      </c>
      <c r="H4394" s="148">
        <v>1</v>
      </c>
      <c r="I4394" s="149">
        <v>1341</v>
      </c>
      <c r="J4394" s="149">
        <v>1341</v>
      </c>
    </row>
    <row r="4395" spans="1:10" ht="45" customHeight="1">
      <c r="A4395" s="150" t="s">
        <v>1376</v>
      </c>
      <c r="B4395" s="150" t="s">
        <v>1987</v>
      </c>
      <c r="C4395" s="150" t="s">
        <v>177</v>
      </c>
      <c r="D4395" s="150" t="s">
        <v>1988</v>
      </c>
      <c r="E4395" s="274" t="s">
        <v>1375</v>
      </c>
      <c r="F4395" s="274"/>
      <c r="G4395" s="150" t="s">
        <v>180</v>
      </c>
      <c r="H4395" s="151">
        <v>3.0369999999999999</v>
      </c>
      <c r="I4395" s="152">
        <v>16.45</v>
      </c>
      <c r="J4395" s="152">
        <v>49.95</v>
      </c>
    </row>
    <row r="4396" spans="1:10" ht="45" customHeight="1">
      <c r="A4396" s="150" t="s">
        <v>1376</v>
      </c>
      <c r="B4396" s="150" t="s">
        <v>1922</v>
      </c>
      <c r="C4396" s="150" t="s">
        <v>177</v>
      </c>
      <c r="D4396" s="150" t="s">
        <v>1923</v>
      </c>
      <c r="E4396" s="274" t="s">
        <v>1375</v>
      </c>
      <c r="F4396" s="274"/>
      <c r="G4396" s="150" t="s">
        <v>180</v>
      </c>
      <c r="H4396" s="151">
        <v>3.0369999999999999</v>
      </c>
      <c r="I4396" s="152">
        <v>19.88</v>
      </c>
      <c r="J4396" s="152">
        <v>60.37</v>
      </c>
    </row>
    <row r="4397" spans="1:10" ht="30" customHeight="1">
      <c r="A4397" s="153" t="s">
        <v>1379</v>
      </c>
      <c r="B4397" s="153" t="s">
        <v>2481</v>
      </c>
      <c r="C4397" s="153" t="s">
        <v>177</v>
      </c>
      <c r="D4397" s="153" t="s">
        <v>2482</v>
      </c>
      <c r="E4397" s="275" t="s">
        <v>1482</v>
      </c>
      <c r="F4397" s="275"/>
      <c r="G4397" s="153" t="s">
        <v>185</v>
      </c>
      <c r="H4397" s="154">
        <v>1</v>
      </c>
      <c r="I4397" s="155">
        <v>53.98</v>
      </c>
      <c r="J4397" s="155">
        <v>53.98</v>
      </c>
    </row>
    <row r="4398" spans="1:10" ht="30" customHeight="1">
      <c r="A4398" s="153" t="s">
        <v>1379</v>
      </c>
      <c r="B4398" s="153" t="s">
        <v>2466</v>
      </c>
      <c r="C4398" s="153" t="s">
        <v>177</v>
      </c>
      <c r="D4398" s="153" t="s">
        <v>2467</v>
      </c>
      <c r="E4398" s="275" t="s">
        <v>1482</v>
      </c>
      <c r="F4398" s="275"/>
      <c r="G4398" s="153" t="s">
        <v>185</v>
      </c>
      <c r="H4398" s="154">
        <v>4</v>
      </c>
      <c r="I4398" s="155">
        <v>0.69</v>
      </c>
      <c r="J4398" s="155">
        <v>2.76</v>
      </c>
    </row>
    <row r="4399" spans="1:10" ht="60" customHeight="1">
      <c r="A4399" s="153" t="s">
        <v>1379</v>
      </c>
      <c r="B4399" s="153" t="s">
        <v>2483</v>
      </c>
      <c r="C4399" s="153" t="s">
        <v>177</v>
      </c>
      <c r="D4399" s="153" t="s">
        <v>2484</v>
      </c>
      <c r="E4399" s="275" t="s">
        <v>1482</v>
      </c>
      <c r="F4399" s="275"/>
      <c r="G4399" s="153" t="s">
        <v>185</v>
      </c>
      <c r="H4399" s="154">
        <v>1</v>
      </c>
      <c r="I4399" s="155">
        <v>367.46</v>
      </c>
      <c r="J4399" s="155">
        <v>367.46</v>
      </c>
    </row>
    <row r="4400" spans="1:10" ht="30" customHeight="1">
      <c r="A4400" s="153" t="s">
        <v>1379</v>
      </c>
      <c r="B4400" s="153" t="s">
        <v>2485</v>
      </c>
      <c r="C4400" s="153" t="s">
        <v>177</v>
      </c>
      <c r="D4400" s="153" t="s">
        <v>2486</v>
      </c>
      <c r="E4400" s="275" t="s">
        <v>1482</v>
      </c>
      <c r="F4400" s="275"/>
      <c r="G4400" s="153" t="s">
        <v>185</v>
      </c>
      <c r="H4400" s="154">
        <v>1</v>
      </c>
      <c r="I4400" s="155">
        <v>14.99</v>
      </c>
      <c r="J4400" s="155">
        <v>14.99</v>
      </c>
    </row>
    <row r="4401" spans="1:10" ht="30" customHeight="1">
      <c r="A4401" s="153" t="s">
        <v>1379</v>
      </c>
      <c r="B4401" s="153" t="s">
        <v>2487</v>
      </c>
      <c r="C4401" s="153" t="s">
        <v>177</v>
      </c>
      <c r="D4401" s="153" t="s">
        <v>2488</v>
      </c>
      <c r="E4401" s="275" t="s">
        <v>1482</v>
      </c>
      <c r="F4401" s="275"/>
      <c r="G4401" s="153" t="s">
        <v>185</v>
      </c>
      <c r="H4401" s="154">
        <v>1</v>
      </c>
      <c r="I4401" s="155">
        <v>184.91</v>
      </c>
      <c r="J4401" s="155">
        <v>184.91</v>
      </c>
    </row>
    <row r="4402" spans="1:10" ht="45" customHeight="1">
      <c r="A4402" s="153" t="s">
        <v>1379</v>
      </c>
      <c r="B4402" s="153" t="s">
        <v>2489</v>
      </c>
      <c r="C4402" s="153" t="s">
        <v>177</v>
      </c>
      <c r="D4402" s="153" t="s">
        <v>2490</v>
      </c>
      <c r="E4402" s="275" t="s">
        <v>1482</v>
      </c>
      <c r="F4402" s="275"/>
      <c r="G4402" s="153" t="s">
        <v>185</v>
      </c>
      <c r="H4402" s="154">
        <v>1</v>
      </c>
      <c r="I4402" s="155">
        <v>449.12</v>
      </c>
      <c r="J4402" s="155">
        <v>449.12</v>
      </c>
    </row>
    <row r="4403" spans="1:10" ht="45" customHeight="1">
      <c r="A4403" s="153" t="s">
        <v>1379</v>
      </c>
      <c r="B4403" s="153" t="s">
        <v>2491</v>
      </c>
      <c r="C4403" s="153" t="s">
        <v>177</v>
      </c>
      <c r="D4403" s="153" t="s">
        <v>2492</v>
      </c>
      <c r="E4403" s="275" t="s">
        <v>1482</v>
      </c>
      <c r="F4403" s="275"/>
      <c r="G4403" s="153" t="s">
        <v>185</v>
      </c>
      <c r="H4403" s="154">
        <v>1</v>
      </c>
      <c r="I4403" s="155">
        <v>157.46</v>
      </c>
      <c r="J4403" s="155">
        <v>157.46</v>
      </c>
    </row>
    <row r="4404" spans="1:10">
      <c r="A4404" s="156"/>
      <c r="B4404" s="156"/>
      <c r="C4404" s="156"/>
      <c r="D4404" s="156"/>
      <c r="E4404" s="156" t="s">
        <v>1399</v>
      </c>
      <c r="F4404" s="157">
        <v>84.02</v>
      </c>
      <c r="G4404" s="156" t="s">
        <v>1400</v>
      </c>
      <c r="H4404" s="157">
        <v>0</v>
      </c>
      <c r="I4404" s="156" t="s">
        <v>1401</v>
      </c>
      <c r="J4404" s="157">
        <v>84.02</v>
      </c>
    </row>
    <row r="4405" spans="1:10" ht="30" customHeight="1">
      <c r="A4405" s="156"/>
      <c r="B4405" s="156"/>
      <c r="C4405" s="156"/>
      <c r="D4405" s="156"/>
      <c r="E4405" s="156" t="s">
        <v>1402</v>
      </c>
      <c r="F4405" s="157">
        <v>353.62</v>
      </c>
      <c r="G4405" s="156"/>
      <c r="H4405" s="276" t="s">
        <v>1403</v>
      </c>
      <c r="I4405" s="276"/>
      <c r="J4405" s="157">
        <v>1694.62</v>
      </c>
    </row>
    <row r="4406" spans="1:10" ht="15.75">
      <c r="A4406" s="144"/>
      <c r="B4406" s="144"/>
      <c r="C4406" s="144"/>
      <c r="D4406" s="144"/>
      <c r="E4406" s="144"/>
      <c r="F4406" s="144"/>
      <c r="G4406" s="144" t="s">
        <v>1404</v>
      </c>
      <c r="H4406" s="158">
        <v>1</v>
      </c>
      <c r="I4406" s="144" t="s">
        <v>1405</v>
      </c>
      <c r="J4406" s="159">
        <v>1694.62</v>
      </c>
    </row>
    <row r="4407" spans="1:10" ht="15.75">
      <c r="A4407" s="147"/>
      <c r="B4407" s="147"/>
      <c r="C4407" s="147"/>
      <c r="D4407" s="147"/>
      <c r="E4407" s="147"/>
      <c r="F4407" s="147"/>
      <c r="G4407" s="147"/>
      <c r="H4407" s="147"/>
      <c r="I4407" s="147"/>
      <c r="J4407" s="147"/>
    </row>
    <row r="4408" spans="1:10" ht="15.75" customHeight="1">
      <c r="A4408" s="144" t="s">
        <v>1174</v>
      </c>
      <c r="B4408" s="144" t="s">
        <v>165</v>
      </c>
      <c r="C4408" s="144" t="s">
        <v>1367</v>
      </c>
      <c r="D4408" s="144" t="s">
        <v>1368</v>
      </c>
      <c r="E4408" s="271" t="s">
        <v>1369</v>
      </c>
      <c r="F4408" s="271"/>
      <c r="G4408" s="144" t="s">
        <v>1370</v>
      </c>
      <c r="H4408" s="144" t="s">
        <v>1371</v>
      </c>
      <c r="I4408" s="144" t="s">
        <v>1372</v>
      </c>
      <c r="J4408" s="144" t="s">
        <v>1373</v>
      </c>
    </row>
    <row r="4409" spans="1:10" ht="47.25" customHeight="1">
      <c r="A4409" s="147" t="s">
        <v>1374</v>
      </c>
      <c r="B4409" s="147" t="s">
        <v>1173</v>
      </c>
      <c r="C4409" s="147" t="s">
        <v>177</v>
      </c>
      <c r="D4409" s="147" t="s">
        <v>1175</v>
      </c>
      <c r="E4409" s="273" t="s">
        <v>1473</v>
      </c>
      <c r="F4409" s="273"/>
      <c r="G4409" s="147" t="s">
        <v>185</v>
      </c>
      <c r="H4409" s="148">
        <v>1</v>
      </c>
      <c r="I4409" s="149">
        <v>174.51</v>
      </c>
      <c r="J4409" s="149">
        <v>174.51</v>
      </c>
    </row>
    <row r="4410" spans="1:10" ht="45" customHeight="1">
      <c r="A4410" s="150" t="s">
        <v>1376</v>
      </c>
      <c r="B4410" s="150" t="s">
        <v>1987</v>
      </c>
      <c r="C4410" s="150" t="s">
        <v>177</v>
      </c>
      <c r="D4410" s="150" t="s">
        <v>1988</v>
      </c>
      <c r="E4410" s="274" t="s">
        <v>1375</v>
      </c>
      <c r="F4410" s="274"/>
      <c r="G4410" s="150" t="s">
        <v>180</v>
      </c>
      <c r="H4410" s="151">
        <v>0.4546</v>
      </c>
      <c r="I4410" s="152">
        <v>16.45</v>
      </c>
      <c r="J4410" s="152">
        <v>7.47</v>
      </c>
    </row>
    <row r="4411" spans="1:10" ht="45" customHeight="1">
      <c r="A4411" s="150" t="s">
        <v>1376</v>
      </c>
      <c r="B4411" s="150" t="s">
        <v>1922</v>
      </c>
      <c r="C4411" s="150" t="s">
        <v>177</v>
      </c>
      <c r="D4411" s="150" t="s">
        <v>1923</v>
      </c>
      <c r="E4411" s="274" t="s">
        <v>1375</v>
      </c>
      <c r="F4411" s="274"/>
      <c r="G4411" s="150" t="s">
        <v>180</v>
      </c>
      <c r="H4411" s="151">
        <v>0.4546</v>
      </c>
      <c r="I4411" s="152">
        <v>19.88</v>
      </c>
      <c r="J4411" s="152">
        <v>9.0299999999999994</v>
      </c>
    </row>
    <row r="4412" spans="1:10" ht="15" customHeight="1">
      <c r="A4412" s="153" t="s">
        <v>1379</v>
      </c>
      <c r="B4412" s="153" t="s">
        <v>2015</v>
      </c>
      <c r="C4412" s="153" t="s">
        <v>177</v>
      </c>
      <c r="D4412" s="153" t="s">
        <v>2016</v>
      </c>
      <c r="E4412" s="275" t="s">
        <v>1482</v>
      </c>
      <c r="F4412" s="275"/>
      <c r="G4412" s="153" t="s">
        <v>185</v>
      </c>
      <c r="H4412" s="154">
        <v>3.0200000000000001E-2</v>
      </c>
      <c r="I4412" s="155">
        <v>18.25</v>
      </c>
      <c r="J4412" s="155">
        <v>0.55000000000000004</v>
      </c>
    </row>
    <row r="4413" spans="1:10" ht="45" customHeight="1">
      <c r="A4413" s="153" t="s">
        <v>1379</v>
      </c>
      <c r="B4413" s="153" t="s">
        <v>2491</v>
      </c>
      <c r="C4413" s="153" t="s">
        <v>177</v>
      </c>
      <c r="D4413" s="153" t="s">
        <v>2492</v>
      </c>
      <c r="E4413" s="275" t="s">
        <v>1482</v>
      </c>
      <c r="F4413" s="275"/>
      <c r="G4413" s="153" t="s">
        <v>185</v>
      </c>
      <c r="H4413" s="154">
        <v>1</v>
      </c>
      <c r="I4413" s="155">
        <v>157.46</v>
      </c>
      <c r="J4413" s="155">
        <v>157.46</v>
      </c>
    </row>
    <row r="4414" spans="1:10">
      <c r="A4414" s="156"/>
      <c r="B4414" s="156"/>
      <c r="C4414" s="156"/>
      <c r="D4414" s="156"/>
      <c r="E4414" s="156" t="s">
        <v>1399</v>
      </c>
      <c r="F4414" s="157">
        <v>12.56</v>
      </c>
      <c r="G4414" s="156" t="s">
        <v>1400</v>
      </c>
      <c r="H4414" s="157">
        <v>0</v>
      </c>
      <c r="I4414" s="156" t="s">
        <v>1401</v>
      </c>
      <c r="J4414" s="157">
        <v>12.56</v>
      </c>
    </row>
    <row r="4415" spans="1:10" ht="30" customHeight="1">
      <c r="A4415" s="156"/>
      <c r="B4415" s="156"/>
      <c r="C4415" s="156"/>
      <c r="D4415" s="156"/>
      <c r="E4415" s="156" t="s">
        <v>1402</v>
      </c>
      <c r="F4415" s="157">
        <v>46.01</v>
      </c>
      <c r="G4415" s="156"/>
      <c r="H4415" s="276" t="s">
        <v>1403</v>
      </c>
      <c r="I4415" s="276"/>
      <c r="J4415" s="157">
        <v>220.52</v>
      </c>
    </row>
    <row r="4416" spans="1:10" ht="15.75">
      <c r="A4416" s="144"/>
      <c r="B4416" s="144"/>
      <c r="C4416" s="144"/>
      <c r="D4416" s="144"/>
      <c r="E4416" s="144"/>
      <c r="F4416" s="144"/>
      <c r="G4416" s="144" t="s">
        <v>1404</v>
      </c>
      <c r="H4416" s="158">
        <v>1</v>
      </c>
      <c r="I4416" s="144" t="s">
        <v>1405</v>
      </c>
      <c r="J4416" s="159">
        <v>220.52</v>
      </c>
    </row>
    <row r="4417" spans="1:10" ht="15.75">
      <c r="A4417" s="147"/>
      <c r="B4417" s="147"/>
      <c r="C4417" s="147"/>
      <c r="D4417" s="147"/>
      <c r="E4417" s="147"/>
      <c r="F4417" s="147"/>
      <c r="G4417" s="147"/>
      <c r="H4417" s="147"/>
      <c r="I4417" s="147"/>
      <c r="J4417" s="147"/>
    </row>
    <row r="4418" spans="1:10" ht="15.75" customHeight="1">
      <c r="A4418" s="144" t="s">
        <v>1177</v>
      </c>
      <c r="B4418" s="144" t="s">
        <v>165</v>
      </c>
      <c r="C4418" s="144" t="s">
        <v>1367</v>
      </c>
      <c r="D4418" s="144" t="s">
        <v>1368</v>
      </c>
      <c r="E4418" s="271" t="s">
        <v>1369</v>
      </c>
      <c r="F4418" s="271"/>
      <c r="G4418" s="144" t="s">
        <v>1370</v>
      </c>
      <c r="H4418" s="144" t="s">
        <v>1371</v>
      </c>
      <c r="I4418" s="144" t="s">
        <v>1372</v>
      </c>
      <c r="J4418" s="144" t="s">
        <v>1373</v>
      </c>
    </row>
    <row r="4419" spans="1:10" ht="31.5" customHeight="1">
      <c r="A4419" s="147" t="s">
        <v>1374</v>
      </c>
      <c r="B4419" s="147" t="s">
        <v>1176</v>
      </c>
      <c r="C4419" s="147" t="s">
        <v>177</v>
      </c>
      <c r="D4419" s="147" t="s">
        <v>1178</v>
      </c>
      <c r="E4419" s="273" t="s">
        <v>1473</v>
      </c>
      <c r="F4419" s="273"/>
      <c r="G4419" s="147" t="s">
        <v>185</v>
      </c>
      <c r="H4419" s="148">
        <v>1</v>
      </c>
      <c r="I4419" s="149">
        <v>7776.02</v>
      </c>
      <c r="J4419" s="149">
        <v>7776.02</v>
      </c>
    </row>
    <row r="4420" spans="1:10" ht="45" customHeight="1">
      <c r="A4420" s="150" t="s">
        <v>1376</v>
      </c>
      <c r="B4420" s="150" t="s">
        <v>1922</v>
      </c>
      <c r="C4420" s="150" t="s">
        <v>177</v>
      </c>
      <c r="D4420" s="150" t="s">
        <v>1923</v>
      </c>
      <c r="E4420" s="274" t="s">
        <v>1375</v>
      </c>
      <c r="F4420" s="274"/>
      <c r="G4420" s="150" t="s">
        <v>180</v>
      </c>
      <c r="H4420" s="151">
        <v>3.2890000000000001</v>
      </c>
      <c r="I4420" s="152">
        <v>19.88</v>
      </c>
      <c r="J4420" s="152">
        <v>65.38</v>
      </c>
    </row>
    <row r="4421" spans="1:10" ht="45" customHeight="1">
      <c r="A4421" s="150" t="s">
        <v>1376</v>
      </c>
      <c r="B4421" s="150" t="s">
        <v>2272</v>
      </c>
      <c r="C4421" s="150" t="s">
        <v>177</v>
      </c>
      <c r="D4421" s="150" t="s">
        <v>2273</v>
      </c>
      <c r="E4421" s="274" t="s">
        <v>1375</v>
      </c>
      <c r="F4421" s="274"/>
      <c r="G4421" s="150" t="s">
        <v>180</v>
      </c>
      <c r="H4421" s="151">
        <v>0.63300000000000001</v>
      </c>
      <c r="I4421" s="152">
        <v>20.71</v>
      </c>
      <c r="J4421" s="152">
        <v>13.1</v>
      </c>
    </row>
    <row r="4422" spans="1:10" ht="45" customHeight="1">
      <c r="A4422" s="150" t="s">
        <v>1376</v>
      </c>
      <c r="B4422" s="150" t="s">
        <v>2270</v>
      </c>
      <c r="C4422" s="150" t="s">
        <v>177</v>
      </c>
      <c r="D4422" s="150" t="s">
        <v>2271</v>
      </c>
      <c r="E4422" s="274" t="s">
        <v>1375</v>
      </c>
      <c r="F4422" s="274"/>
      <c r="G4422" s="150" t="s">
        <v>180</v>
      </c>
      <c r="H4422" s="151">
        <v>0.63300000000000001</v>
      </c>
      <c r="I4422" s="152">
        <v>17.23</v>
      </c>
      <c r="J4422" s="152">
        <v>10.9</v>
      </c>
    </row>
    <row r="4423" spans="1:10" ht="45" customHeight="1">
      <c r="A4423" s="150" t="s">
        <v>1376</v>
      </c>
      <c r="B4423" s="150" t="s">
        <v>1987</v>
      </c>
      <c r="C4423" s="150" t="s">
        <v>177</v>
      </c>
      <c r="D4423" s="150" t="s">
        <v>1988</v>
      </c>
      <c r="E4423" s="274" t="s">
        <v>1375</v>
      </c>
      <c r="F4423" s="274"/>
      <c r="G4423" s="150" t="s">
        <v>180</v>
      </c>
      <c r="H4423" s="151">
        <v>3.2890000000000001</v>
      </c>
      <c r="I4423" s="152">
        <v>16.45</v>
      </c>
      <c r="J4423" s="152">
        <v>54.1</v>
      </c>
    </row>
    <row r="4424" spans="1:10" ht="45" customHeight="1">
      <c r="A4424" s="153" t="s">
        <v>1379</v>
      </c>
      <c r="B4424" s="153" t="s">
        <v>2493</v>
      </c>
      <c r="C4424" s="153" t="s">
        <v>177</v>
      </c>
      <c r="D4424" s="153" t="s">
        <v>2494</v>
      </c>
      <c r="E4424" s="275" t="s">
        <v>1482</v>
      </c>
      <c r="F4424" s="275"/>
      <c r="G4424" s="153" t="s">
        <v>185</v>
      </c>
      <c r="H4424" s="154">
        <v>4</v>
      </c>
      <c r="I4424" s="155">
        <v>0.96</v>
      </c>
      <c r="J4424" s="155">
        <v>3.84</v>
      </c>
    </row>
    <row r="4425" spans="1:10" ht="45" customHeight="1">
      <c r="A4425" s="153" t="s">
        <v>1379</v>
      </c>
      <c r="B4425" s="153" t="s">
        <v>2495</v>
      </c>
      <c r="C4425" s="153" t="s">
        <v>177</v>
      </c>
      <c r="D4425" s="153" t="s">
        <v>2496</v>
      </c>
      <c r="E4425" s="275" t="s">
        <v>1385</v>
      </c>
      <c r="F4425" s="275"/>
      <c r="G4425" s="153" t="s">
        <v>185</v>
      </c>
      <c r="H4425" s="154">
        <v>1</v>
      </c>
      <c r="I4425" s="155">
        <v>7626.37</v>
      </c>
      <c r="J4425" s="155">
        <v>7626.37</v>
      </c>
    </row>
    <row r="4426" spans="1:10" ht="15" customHeight="1">
      <c r="A4426" s="153" t="s">
        <v>1379</v>
      </c>
      <c r="B4426" s="153" t="s">
        <v>2497</v>
      </c>
      <c r="C4426" s="153" t="s">
        <v>177</v>
      </c>
      <c r="D4426" s="153" t="s">
        <v>2498</v>
      </c>
      <c r="E4426" s="275" t="s">
        <v>1482</v>
      </c>
      <c r="F4426" s="275"/>
      <c r="G4426" s="153" t="s">
        <v>185</v>
      </c>
      <c r="H4426" s="154">
        <v>4</v>
      </c>
      <c r="I4426" s="155">
        <v>0.33</v>
      </c>
      <c r="J4426" s="155">
        <v>1.32</v>
      </c>
    </row>
    <row r="4427" spans="1:10" ht="15" customHeight="1">
      <c r="A4427" s="153" t="s">
        <v>1379</v>
      </c>
      <c r="B4427" s="153" t="s">
        <v>2499</v>
      </c>
      <c r="C4427" s="153" t="s">
        <v>177</v>
      </c>
      <c r="D4427" s="153" t="s">
        <v>2500</v>
      </c>
      <c r="E4427" s="275" t="s">
        <v>1482</v>
      </c>
      <c r="F4427" s="275"/>
      <c r="G4427" s="153" t="s">
        <v>222</v>
      </c>
      <c r="H4427" s="154">
        <v>0.2</v>
      </c>
      <c r="I4427" s="155">
        <v>5.07</v>
      </c>
      <c r="J4427" s="155">
        <v>1.01</v>
      </c>
    </row>
    <row r="4428" spans="1:10">
      <c r="A4428" s="156"/>
      <c r="B4428" s="156"/>
      <c r="C4428" s="156"/>
      <c r="D4428" s="156"/>
      <c r="E4428" s="156" t="s">
        <v>1399</v>
      </c>
      <c r="F4428" s="157">
        <v>108.78</v>
      </c>
      <c r="G4428" s="156" t="s">
        <v>1400</v>
      </c>
      <c r="H4428" s="157">
        <v>0</v>
      </c>
      <c r="I4428" s="156" t="s">
        <v>1401</v>
      </c>
      <c r="J4428" s="157">
        <v>108.78</v>
      </c>
    </row>
    <row r="4429" spans="1:10" ht="30" customHeight="1">
      <c r="A4429" s="156"/>
      <c r="B4429" s="156"/>
      <c r="C4429" s="156"/>
      <c r="D4429" s="156"/>
      <c r="E4429" s="156" t="s">
        <v>1402</v>
      </c>
      <c r="F4429" s="157">
        <v>2050.5300000000002</v>
      </c>
      <c r="G4429" s="156"/>
      <c r="H4429" s="276" t="s">
        <v>1403</v>
      </c>
      <c r="I4429" s="276"/>
      <c r="J4429" s="157">
        <v>9826.5499999999993</v>
      </c>
    </row>
    <row r="4430" spans="1:10" ht="15.75">
      <c r="A4430" s="144"/>
      <c r="B4430" s="144"/>
      <c r="C4430" s="144"/>
      <c r="D4430" s="144"/>
      <c r="E4430" s="144"/>
      <c r="F4430" s="144"/>
      <c r="G4430" s="144" t="s">
        <v>1404</v>
      </c>
      <c r="H4430" s="158">
        <v>1</v>
      </c>
      <c r="I4430" s="144" t="s">
        <v>1405</v>
      </c>
      <c r="J4430" s="159">
        <v>9826.5499999999993</v>
      </c>
    </row>
    <row r="4431" spans="1:10" ht="15.75">
      <c r="A4431" s="147"/>
      <c r="B4431" s="147"/>
      <c r="C4431" s="147"/>
      <c r="D4431" s="147"/>
      <c r="E4431" s="147"/>
      <c r="F4431" s="147"/>
      <c r="G4431" s="147"/>
      <c r="H4431" s="147"/>
      <c r="I4431" s="147"/>
      <c r="J4431" s="147"/>
    </row>
    <row r="4432" spans="1:10" ht="15.75" customHeight="1">
      <c r="A4432" s="144" t="s">
        <v>1180</v>
      </c>
      <c r="B4432" s="144" t="s">
        <v>165</v>
      </c>
      <c r="C4432" s="144" t="s">
        <v>1367</v>
      </c>
      <c r="D4432" s="144" t="s">
        <v>1368</v>
      </c>
      <c r="E4432" s="271" t="s">
        <v>1369</v>
      </c>
      <c r="F4432" s="271"/>
      <c r="G4432" s="144" t="s">
        <v>1370</v>
      </c>
      <c r="H4432" s="144" t="s">
        <v>1371</v>
      </c>
      <c r="I4432" s="144" t="s">
        <v>1372</v>
      </c>
      <c r="J4432" s="144" t="s">
        <v>1373</v>
      </c>
    </row>
    <row r="4433" spans="1:10" ht="47.25" customHeight="1">
      <c r="A4433" s="147" t="s">
        <v>1374</v>
      </c>
      <c r="B4433" s="147" t="s">
        <v>1179</v>
      </c>
      <c r="C4433" s="147" t="s">
        <v>177</v>
      </c>
      <c r="D4433" s="147" t="s">
        <v>1181</v>
      </c>
      <c r="E4433" s="273" t="s">
        <v>1473</v>
      </c>
      <c r="F4433" s="273"/>
      <c r="G4433" s="147" t="s">
        <v>185</v>
      </c>
      <c r="H4433" s="148">
        <v>1</v>
      </c>
      <c r="I4433" s="149">
        <v>106.87</v>
      </c>
      <c r="J4433" s="149">
        <v>106.87</v>
      </c>
    </row>
    <row r="4434" spans="1:10" ht="45" customHeight="1">
      <c r="A4434" s="150" t="s">
        <v>1376</v>
      </c>
      <c r="B4434" s="150" t="s">
        <v>1922</v>
      </c>
      <c r="C4434" s="150" t="s">
        <v>177</v>
      </c>
      <c r="D4434" s="150" t="s">
        <v>1923</v>
      </c>
      <c r="E4434" s="274" t="s">
        <v>1375</v>
      </c>
      <c r="F4434" s="274"/>
      <c r="G4434" s="150" t="s">
        <v>180</v>
      </c>
      <c r="H4434" s="151">
        <v>1.1040000000000001</v>
      </c>
      <c r="I4434" s="152">
        <v>19.88</v>
      </c>
      <c r="J4434" s="152">
        <v>21.94</v>
      </c>
    </row>
    <row r="4435" spans="1:10" ht="45" customHeight="1">
      <c r="A4435" s="150" t="s">
        <v>1376</v>
      </c>
      <c r="B4435" s="150" t="s">
        <v>1987</v>
      </c>
      <c r="C4435" s="150" t="s">
        <v>177</v>
      </c>
      <c r="D4435" s="150" t="s">
        <v>1988</v>
      </c>
      <c r="E4435" s="274" t="s">
        <v>1375</v>
      </c>
      <c r="F4435" s="274"/>
      <c r="G4435" s="150" t="s">
        <v>180</v>
      </c>
      <c r="H4435" s="151">
        <v>1.1040000000000001</v>
      </c>
      <c r="I4435" s="152">
        <v>16.45</v>
      </c>
      <c r="J4435" s="152">
        <v>18.16</v>
      </c>
    </row>
    <row r="4436" spans="1:10" ht="15" customHeight="1">
      <c r="A4436" s="153" t="s">
        <v>1379</v>
      </c>
      <c r="B4436" s="153" t="s">
        <v>2501</v>
      </c>
      <c r="C4436" s="153" t="s">
        <v>177</v>
      </c>
      <c r="D4436" s="153" t="s">
        <v>2502</v>
      </c>
      <c r="E4436" s="275" t="s">
        <v>1482</v>
      </c>
      <c r="F4436" s="275"/>
      <c r="G4436" s="153" t="s">
        <v>185</v>
      </c>
      <c r="H4436" s="154">
        <v>1</v>
      </c>
      <c r="I4436" s="155">
        <v>65.98</v>
      </c>
      <c r="J4436" s="155">
        <v>65.98</v>
      </c>
    </row>
    <row r="4437" spans="1:10" ht="15" customHeight="1">
      <c r="A4437" s="153" t="s">
        <v>1379</v>
      </c>
      <c r="B4437" s="153" t="s">
        <v>2503</v>
      </c>
      <c r="C4437" s="153" t="s">
        <v>177</v>
      </c>
      <c r="D4437" s="153" t="s">
        <v>2504</v>
      </c>
      <c r="E4437" s="275" t="s">
        <v>1482</v>
      </c>
      <c r="F4437" s="275"/>
      <c r="G4437" s="153" t="s">
        <v>1662</v>
      </c>
      <c r="H4437" s="154">
        <v>7.0000000000000001E-3</v>
      </c>
      <c r="I4437" s="155">
        <v>35.950000000000003</v>
      </c>
      <c r="J4437" s="155">
        <v>0.25</v>
      </c>
    </row>
    <row r="4438" spans="1:10" ht="15" customHeight="1">
      <c r="A4438" s="153" t="s">
        <v>1379</v>
      </c>
      <c r="B4438" s="153" t="s">
        <v>2015</v>
      </c>
      <c r="C4438" s="153" t="s">
        <v>177</v>
      </c>
      <c r="D4438" s="153" t="s">
        <v>2016</v>
      </c>
      <c r="E4438" s="275" t="s">
        <v>1482</v>
      </c>
      <c r="F4438" s="275"/>
      <c r="G4438" s="153" t="s">
        <v>185</v>
      </c>
      <c r="H4438" s="154">
        <v>0.03</v>
      </c>
      <c r="I4438" s="155">
        <v>18.25</v>
      </c>
      <c r="J4438" s="155">
        <v>0.54</v>
      </c>
    </row>
    <row r="4439" spans="1:10">
      <c r="A4439" s="156"/>
      <c r="B4439" s="156"/>
      <c r="C4439" s="156"/>
      <c r="D4439" s="156"/>
      <c r="E4439" s="156" t="s">
        <v>1399</v>
      </c>
      <c r="F4439" s="157">
        <v>30.54</v>
      </c>
      <c r="G4439" s="156" t="s">
        <v>1400</v>
      </c>
      <c r="H4439" s="157">
        <v>0</v>
      </c>
      <c r="I4439" s="156" t="s">
        <v>1401</v>
      </c>
      <c r="J4439" s="157">
        <v>30.54</v>
      </c>
    </row>
    <row r="4440" spans="1:10" ht="30" customHeight="1">
      <c r="A4440" s="156"/>
      <c r="B4440" s="156"/>
      <c r="C4440" s="156"/>
      <c r="D4440" s="156"/>
      <c r="E4440" s="156" t="s">
        <v>1402</v>
      </c>
      <c r="F4440" s="157">
        <v>28.18</v>
      </c>
      <c r="G4440" s="156"/>
      <c r="H4440" s="276" t="s">
        <v>1403</v>
      </c>
      <c r="I4440" s="276"/>
      <c r="J4440" s="157">
        <v>135.05000000000001</v>
      </c>
    </row>
    <row r="4441" spans="1:10" ht="15.75">
      <c r="A4441" s="144"/>
      <c r="B4441" s="144"/>
      <c r="C4441" s="144"/>
      <c r="D4441" s="144"/>
      <c r="E4441" s="144"/>
      <c r="F4441" s="144"/>
      <c r="G4441" s="144" t="s">
        <v>1404</v>
      </c>
      <c r="H4441" s="158">
        <v>21</v>
      </c>
      <c r="I4441" s="144" t="s">
        <v>1405</v>
      </c>
      <c r="J4441" s="159">
        <v>2836.05</v>
      </c>
    </row>
    <row r="4442" spans="1:10" ht="15.75">
      <c r="A4442" s="147"/>
      <c r="B4442" s="147"/>
      <c r="C4442" s="147"/>
      <c r="D4442" s="147"/>
      <c r="E4442" s="147"/>
      <c r="F4442" s="147"/>
      <c r="G4442" s="147"/>
      <c r="H4442" s="147"/>
      <c r="I4442" s="147"/>
      <c r="J4442" s="147"/>
    </row>
    <row r="4443" spans="1:10" ht="15.75" customHeight="1">
      <c r="A4443" s="144" t="s">
        <v>1183</v>
      </c>
      <c r="B4443" s="144" t="s">
        <v>165</v>
      </c>
      <c r="C4443" s="144" t="s">
        <v>1367</v>
      </c>
      <c r="D4443" s="144" t="s">
        <v>1368</v>
      </c>
      <c r="E4443" s="271" t="s">
        <v>1369</v>
      </c>
      <c r="F4443" s="271"/>
      <c r="G4443" s="144" t="s">
        <v>1370</v>
      </c>
      <c r="H4443" s="144" t="s">
        <v>1371</v>
      </c>
      <c r="I4443" s="144" t="s">
        <v>1372</v>
      </c>
      <c r="J4443" s="144" t="s">
        <v>1373</v>
      </c>
    </row>
    <row r="4444" spans="1:10" ht="47.25" customHeight="1">
      <c r="A4444" s="147" t="s">
        <v>1374</v>
      </c>
      <c r="B4444" s="147" t="s">
        <v>1182</v>
      </c>
      <c r="C4444" s="147" t="s">
        <v>177</v>
      </c>
      <c r="D4444" s="147" t="s">
        <v>1184</v>
      </c>
      <c r="E4444" s="273" t="s">
        <v>1473</v>
      </c>
      <c r="F4444" s="273"/>
      <c r="G4444" s="147" t="s">
        <v>185</v>
      </c>
      <c r="H4444" s="148">
        <v>1</v>
      </c>
      <c r="I4444" s="149">
        <v>114.17</v>
      </c>
      <c r="J4444" s="149">
        <v>114.17</v>
      </c>
    </row>
    <row r="4445" spans="1:10" ht="45" customHeight="1">
      <c r="A4445" s="150" t="s">
        <v>1376</v>
      </c>
      <c r="B4445" s="150" t="s">
        <v>1922</v>
      </c>
      <c r="C4445" s="150" t="s">
        <v>177</v>
      </c>
      <c r="D4445" s="150" t="s">
        <v>1923</v>
      </c>
      <c r="E4445" s="274" t="s">
        <v>1375</v>
      </c>
      <c r="F4445" s="274"/>
      <c r="G4445" s="150" t="s">
        <v>180</v>
      </c>
      <c r="H4445" s="151">
        <v>1.1040000000000001</v>
      </c>
      <c r="I4445" s="152">
        <v>19.88</v>
      </c>
      <c r="J4445" s="152">
        <v>21.94</v>
      </c>
    </row>
    <row r="4446" spans="1:10" ht="45" customHeight="1">
      <c r="A4446" s="150" t="s">
        <v>1376</v>
      </c>
      <c r="B4446" s="150" t="s">
        <v>1987</v>
      </c>
      <c r="C4446" s="150" t="s">
        <v>177</v>
      </c>
      <c r="D4446" s="150" t="s">
        <v>1988</v>
      </c>
      <c r="E4446" s="274" t="s">
        <v>1375</v>
      </c>
      <c r="F4446" s="274"/>
      <c r="G4446" s="150" t="s">
        <v>180</v>
      </c>
      <c r="H4446" s="151">
        <v>1.1040000000000001</v>
      </c>
      <c r="I4446" s="152">
        <v>16.45</v>
      </c>
      <c r="J4446" s="152">
        <v>18.16</v>
      </c>
    </row>
    <row r="4447" spans="1:10" ht="15" customHeight="1">
      <c r="A4447" s="153" t="s">
        <v>1379</v>
      </c>
      <c r="B4447" s="153" t="s">
        <v>2505</v>
      </c>
      <c r="C4447" s="153" t="s">
        <v>177</v>
      </c>
      <c r="D4447" s="153" t="s">
        <v>2506</v>
      </c>
      <c r="E4447" s="275" t="s">
        <v>1482</v>
      </c>
      <c r="F4447" s="275"/>
      <c r="G4447" s="153" t="s">
        <v>185</v>
      </c>
      <c r="H4447" s="154">
        <v>1</v>
      </c>
      <c r="I4447" s="155">
        <v>73.28</v>
      </c>
      <c r="J4447" s="155">
        <v>73.28</v>
      </c>
    </row>
    <row r="4448" spans="1:10" ht="15" customHeight="1">
      <c r="A4448" s="153" t="s">
        <v>1379</v>
      </c>
      <c r="B4448" s="153" t="s">
        <v>2015</v>
      </c>
      <c r="C4448" s="153" t="s">
        <v>177</v>
      </c>
      <c r="D4448" s="153" t="s">
        <v>2016</v>
      </c>
      <c r="E4448" s="275" t="s">
        <v>1482</v>
      </c>
      <c r="F4448" s="275"/>
      <c r="G4448" s="153" t="s">
        <v>185</v>
      </c>
      <c r="H4448" s="154">
        <v>0.03</v>
      </c>
      <c r="I4448" s="155">
        <v>18.25</v>
      </c>
      <c r="J4448" s="155">
        <v>0.54</v>
      </c>
    </row>
    <row r="4449" spans="1:10" ht="15" customHeight="1">
      <c r="A4449" s="153" t="s">
        <v>1379</v>
      </c>
      <c r="B4449" s="153" t="s">
        <v>2503</v>
      </c>
      <c r="C4449" s="153" t="s">
        <v>177</v>
      </c>
      <c r="D4449" s="153" t="s">
        <v>2504</v>
      </c>
      <c r="E4449" s="275" t="s">
        <v>1482</v>
      </c>
      <c r="F4449" s="275"/>
      <c r="G4449" s="153" t="s">
        <v>1662</v>
      </c>
      <c r="H4449" s="154">
        <v>7.0000000000000001E-3</v>
      </c>
      <c r="I4449" s="155">
        <v>35.950000000000003</v>
      </c>
      <c r="J4449" s="155">
        <v>0.25</v>
      </c>
    </row>
    <row r="4450" spans="1:10">
      <c r="A4450" s="156"/>
      <c r="B4450" s="156"/>
      <c r="C4450" s="156"/>
      <c r="D4450" s="156"/>
      <c r="E4450" s="156" t="s">
        <v>1399</v>
      </c>
      <c r="F4450" s="157">
        <v>30.54</v>
      </c>
      <c r="G4450" s="156" t="s">
        <v>1400</v>
      </c>
      <c r="H4450" s="157">
        <v>0</v>
      </c>
      <c r="I4450" s="156" t="s">
        <v>1401</v>
      </c>
      <c r="J4450" s="157">
        <v>30.54</v>
      </c>
    </row>
    <row r="4451" spans="1:10" ht="30" customHeight="1">
      <c r="A4451" s="156"/>
      <c r="B4451" s="156"/>
      <c r="C4451" s="156"/>
      <c r="D4451" s="156"/>
      <c r="E4451" s="156" t="s">
        <v>1402</v>
      </c>
      <c r="F4451" s="157">
        <v>30.1</v>
      </c>
      <c r="G4451" s="156"/>
      <c r="H4451" s="276" t="s">
        <v>1403</v>
      </c>
      <c r="I4451" s="276"/>
      <c r="J4451" s="157">
        <v>144.27000000000001</v>
      </c>
    </row>
    <row r="4452" spans="1:10" ht="15.75">
      <c r="A4452" s="144"/>
      <c r="B4452" s="144"/>
      <c r="C4452" s="144"/>
      <c r="D4452" s="144"/>
      <c r="E4452" s="144"/>
      <c r="F4452" s="144"/>
      <c r="G4452" s="144" t="s">
        <v>1404</v>
      </c>
      <c r="H4452" s="158">
        <v>1</v>
      </c>
      <c r="I4452" s="144" t="s">
        <v>1405</v>
      </c>
      <c r="J4452" s="159">
        <v>144.27000000000001</v>
      </c>
    </row>
    <row r="4453" spans="1:10" ht="15.75">
      <c r="A4453" s="147"/>
      <c r="B4453" s="147"/>
      <c r="C4453" s="147"/>
      <c r="D4453" s="147"/>
      <c r="E4453" s="147"/>
      <c r="F4453" s="147"/>
      <c r="G4453" s="147"/>
      <c r="H4453" s="147"/>
      <c r="I4453" s="147"/>
      <c r="J4453" s="147"/>
    </row>
    <row r="4454" spans="1:10" ht="15.75" customHeight="1">
      <c r="A4454" s="144" t="s">
        <v>1186</v>
      </c>
      <c r="B4454" s="144" t="s">
        <v>165</v>
      </c>
      <c r="C4454" s="144" t="s">
        <v>1367</v>
      </c>
      <c r="D4454" s="144" t="s">
        <v>1368</v>
      </c>
      <c r="E4454" s="271" t="s">
        <v>1369</v>
      </c>
      <c r="F4454" s="271"/>
      <c r="G4454" s="144" t="s">
        <v>1370</v>
      </c>
      <c r="H4454" s="144" t="s">
        <v>1371</v>
      </c>
      <c r="I4454" s="144" t="s">
        <v>1372</v>
      </c>
      <c r="J4454" s="144" t="s">
        <v>1373</v>
      </c>
    </row>
    <row r="4455" spans="1:10" ht="47.25" customHeight="1">
      <c r="A4455" s="147" t="s">
        <v>1374</v>
      </c>
      <c r="B4455" s="147" t="s">
        <v>1185</v>
      </c>
      <c r="C4455" s="147" t="s">
        <v>177</v>
      </c>
      <c r="D4455" s="147" t="s">
        <v>1187</v>
      </c>
      <c r="E4455" s="273" t="s">
        <v>1473</v>
      </c>
      <c r="F4455" s="273"/>
      <c r="G4455" s="147" t="s">
        <v>185</v>
      </c>
      <c r="H4455" s="148">
        <v>1</v>
      </c>
      <c r="I4455" s="149">
        <v>146.16</v>
      </c>
      <c r="J4455" s="149">
        <v>146.16</v>
      </c>
    </row>
    <row r="4456" spans="1:10" ht="45" customHeight="1">
      <c r="A4456" s="150" t="s">
        <v>1376</v>
      </c>
      <c r="B4456" s="150" t="s">
        <v>1987</v>
      </c>
      <c r="C4456" s="150" t="s">
        <v>177</v>
      </c>
      <c r="D4456" s="150" t="s">
        <v>1988</v>
      </c>
      <c r="E4456" s="274" t="s">
        <v>1375</v>
      </c>
      <c r="F4456" s="274"/>
      <c r="G4456" s="150" t="s">
        <v>180</v>
      </c>
      <c r="H4456" s="151">
        <v>1.4710000000000001</v>
      </c>
      <c r="I4456" s="152">
        <v>16.45</v>
      </c>
      <c r="J4456" s="152">
        <v>24.19</v>
      </c>
    </row>
    <row r="4457" spans="1:10" ht="45" customHeight="1">
      <c r="A4457" s="150" t="s">
        <v>1376</v>
      </c>
      <c r="B4457" s="150" t="s">
        <v>1922</v>
      </c>
      <c r="C4457" s="150" t="s">
        <v>177</v>
      </c>
      <c r="D4457" s="150" t="s">
        <v>1923</v>
      </c>
      <c r="E4457" s="274" t="s">
        <v>1375</v>
      </c>
      <c r="F4457" s="274"/>
      <c r="G4457" s="150" t="s">
        <v>180</v>
      </c>
      <c r="H4457" s="151">
        <v>1.4710000000000001</v>
      </c>
      <c r="I4457" s="152">
        <v>19.88</v>
      </c>
      <c r="J4457" s="152">
        <v>29.24</v>
      </c>
    </row>
    <row r="4458" spans="1:10" ht="15" customHeight="1">
      <c r="A4458" s="153" t="s">
        <v>1379</v>
      </c>
      <c r="B4458" s="153" t="s">
        <v>2015</v>
      </c>
      <c r="C4458" s="153" t="s">
        <v>177</v>
      </c>
      <c r="D4458" s="153" t="s">
        <v>2016</v>
      </c>
      <c r="E4458" s="275" t="s">
        <v>1482</v>
      </c>
      <c r="F4458" s="275"/>
      <c r="G4458" s="153" t="s">
        <v>185</v>
      </c>
      <c r="H4458" s="154">
        <v>4.4999999999999998E-2</v>
      </c>
      <c r="I4458" s="155">
        <v>18.25</v>
      </c>
      <c r="J4458" s="155">
        <v>0.82</v>
      </c>
    </row>
    <row r="4459" spans="1:10" ht="15" customHeight="1">
      <c r="A4459" s="153" t="s">
        <v>1379</v>
      </c>
      <c r="B4459" s="153" t="s">
        <v>2503</v>
      </c>
      <c r="C4459" s="153" t="s">
        <v>177</v>
      </c>
      <c r="D4459" s="153" t="s">
        <v>2504</v>
      </c>
      <c r="E4459" s="275" t="s">
        <v>1482</v>
      </c>
      <c r="F4459" s="275"/>
      <c r="G4459" s="153" t="s">
        <v>1662</v>
      </c>
      <c r="H4459" s="154">
        <v>1.0999999999999999E-2</v>
      </c>
      <c r="I4459" s="155">
        <v>35.950000000000003</v>
      </c>
      <c r="J4459" s="155">
        <v>0.39</v>
      </c>
    </row>
    <row r="4460" spans="1:10" ht="15" customHeight="1">
      <c r="A4460" s="153" t="s">
        <v>1379</v>
      </c>
      <c r="B4460" s="153" t="s">
        <v>2507</v>
      </c>
      <c r="C4460" s="153" t="s">
        <v>177</v>
      </c>
      <c r="D4460" s="153" t="s">
        <v>2508</v>
      </c>
      <c r="E4460" s="275" t="s">
        <v>1482</v>
      </c>
      <c r="F4460" s="275"/>
      <c r="G4460" s="153" t="s">
        <v>185</v>
      </c>
      <c r="H4460" s="154">
        <v>1</v>
      </c>
      <c r="I4460" s="155">
        <v>91.52</v>
      </c>
      <c r="J4460" s="155">
        <v>91.52</v>
      </c>
    </row>
    <row r="4461" spans="1:10">
      <c r="A4461" s="156"/>
      <c r="B4461" s="156"/>
      <c r="C4461" s="156"/>
      <c r="D4461" s="156"/>
      <c r="E4461" s="156" t="s">
        <v>1399</v>
      </c>
      <c r="F4461" s="157">
        <v>40.69</v>
      </c>
      <c r="G4461" s="156" t="s">
        <v>1400</v>
      </c>
      <c r="H4461" s="157">
        <v>0</v>
      </c>
      <c r="I4461" s="156" t="s">
        <v>1401</v>
      </c>
      <c r="J4461" s="157">
        <v>40.69</v>
      </c>
    </row>
    <row r="4462" spans="1:10" ht="30" customHeight="1">
      <c r="A4462" s="156"/>
      <c r="B4462" s="156"/>
      <c r="C4462" s="156"/>
      <c r="D4462" s="156"/>
      <c r="E4462" s="156" t="s">
        <v>1402</v>
      </c>
      <c r="F4462" s="157">
        <v>38.54</v>
      </c>
      <c r="G4462" s="156"/>
      <c r="H4462" s="276" t="s">
        <v>1403</v>
      </c>
      <c r="I4462" s="276"/>
      <c r="J4462" s="157">
        <v>184.7</v>
      </c>
    </row>
    <row r="4463" spans="1:10" ht="15.75">
      <c r="A4463" s="144"/>
      <c r="B4463" s="144"/>
      <c r="C4463" s="144"/>
      <c r="D4463" s="144"/>
      <c r="E4463" s="144"/>
      <c r="F4463" s="144"/>
      <c r="G4463" s="144" t="s">
        <v>1404</v>
      </c>
      <c r="H4463" s="158">
        <v>4</v>
      </c>
      <c r="I4463" s="144" t="s">
        <v>1405</v>
      </c>
      <c r="J4463" s="159">
        <v>738.8</v>
      </c>
    </row>
    <row r="4464" spans="1:10" ht="15.75">
      <c r="A4464" s="147"/>
      <c r="B4464" s="147"/>
      <c r="C4464" s="147"/>
      <c r="D4464" s="147"/>
      <c r="E4464" s="147"/>
      <c r="F4464" s="147"/>
      <c r="G4464" s="147"/>
      <c r="H4464" s="147"/>
      <c r="I4464" s="147"/>
      <c r="J4464" s="147"/>
    </row>
    <row r="4465" spans="1:10" ht="15.75" customHeight="1">
      <c r="A4465" s="144" t="s">
        <v>1189</v>
      </c>
      <c r="B4465" s="144" t="s">
        <v>165</v>
      </c>
      <c r="C4465" s="144" t="s">
        <v>1367</v>
      </c>
      <c r="D4465" s="144" t="s">
        <v>1368</v>
      </c>
      <c r="E4465" s="271" t="s">
        <v>1369</v>
      </c>
      <c r="F4465" s="271"/>
      <c r="G4465" s="144" t="s">
        <v>1370</v>
      </c>
      <c r="H4465" s="144" t="s">
        <v>1371</v>
      </c>
      <c r="I4465" s="144" t="s">
        <v>1372</v>
      </c>
      <c r="J4465" s="144" t="s">
        <v>1373</v>
      </c>
    </row>
    <row r="4466" spans="1:10" ht="47.25" customHeight="1">
      <c r="A4466" s="147" t="s">
        <v>1374</v>
      </c>
      <c r="B4466" s="147" t="s">
        <v>1188</v>
      </c>
      <c r="C4466" s="147" t="s">
        <v>177</v>
      </c>
      <c r="D4466" s="147" t="s">
        <v>1190</v>
      </c>
      <c r="E4466" s="273" t="s">
        <v>1473</v>
      </c>
      <c r="F4466" s="273"/>
      <c r="G4466" s="147" t="s">
        <v>222</v>
      </c>
      <c r="H4466" s="148">
        <v>1</v>
      </c>
      <c r="I4466" s="149">
        <v>139.80000000000001</v>
      </c>
      <c r="J4466" s="149">
        <v>139.80000000000001</v>
      </c>
    </row>
    <row r="4467" spans="1:10" ht="45" customHeight="1">
      <c r="A4467" s="150" t="s">
        <v>1376</v>
      </c>
      <c r="B4467" s="150" t="s">
        <v>1922</v>
      </c>
      <c r="C4467" s="150" t="s">
        <v>177</v>
      </c>
      <c r="D4467" s="150" t="s">
        <v>1923</v>
      </c>
      <c r="E4467" s="274" t="s">
        <v>1375</v>
      </c>
      <c r="F4467" s="274"/>
      <c r="G4467" s="150" t="s">
        <v>180</v>
      </c>
      <c r="H4467" s="151">
        <v>0.30599999999999999</v>
      </c>
      <c r="I4467" s="152">
        <v>19.88</v>
      </c>
      <c r="J4467" s="152">
        <v>6.08</v>
      </c>
    </row>
    <row r="4468" spans="1:10" ht="45" customHeight="1">
      <c r="A4468" s="150" t="s">
        <v>1376</v>
      </c>
      <c r="B4468" s="150" t="s">
        <v>1987</v>
      </c>
      <c r="C4468" s="150" t="s">
        <v>177</v>
      </c>
      <c r="D4468" s="150" t="s">
        <v>1988</v>
      </c>
      <c r="E4468" s="274" t="s">
        <v>1375</v>
      </c>
      <c r="F4468" s="274"/>
      <c r="G4468" s="150" t="s">
        <v>180</v>
      </c>
      <c r="H4468" s="151">
        <v>0.30599999999999999</v>
      </c>
      <c r="I4468" s="152">
        <v>16.45</v>
      </c>
      <c r="J4468" s="152">
        <v>5.03</v>
      </c>
    </row>
    <row r="4469" spans="1:10" ht="30" customHeight="1">
      <c r="A4469" s="153" t="s">
        <v>1379</v>
      </c>
      <c r="B4469" s="153" t="s">
        <v>2509</v>
      </c>
      <c r="C4469" s="153" t="s">
        <v>177</v>
      </c>
      <c r="D4469" s="153" t="s">
        <v>2510</v>
      </c>
      <c r="E4469" s="275" t="s">
        <v>1482</v>
      </c>
      <c r="F4469" s="275"/>
      <c r="G4469" s="153" t="s">
        <v>222</v>
      </c>
      <c r="H4469" s="154">
        <v>1.0389999999999999</v>
      </c>
      <c r="I4469" s="155">
        <v>123.86</v>
      </c>
      <c r="J4469" s="155">
        <v>128.69</v>
      </c>
    </row>
    <row r="4470" spans="1:10">
      <c r="A4470" s="156"/>
      <c r="B4470" s="156"/>
      <c r="C4470" s="156"/>
      <c r="D4470" s="156"/>
      <c r="E4470" s="156" t="s">
        <v>1399</v>
      </c>
      <c r="F4470" s="157">
        <v>8.4499999999999993</v>
      </c>
      <c r="G4470" s="156" t="s">
        <v>1400</v>
      </c>
      <c r="H4470" s="157">
        <v>0</v>
      </c>
      <c r="I4470" s="156" t="s">
        <v>1401</v>
      </c>
      <c r="J4470" s="157">
        <v>8.4499999999999993</v>
      </c>
    </row>
    <row r="4471" spans="1:10" ht="30" customHeight="1">
      <c r="A4471" s="156"/>
      <c r="B4471" s="156"/>
      <c r="C4471" s="156"/>
      <c r="D4471" s="156"/>
      <c r="E4471" s="156" t="s">
        <v>1402</v>
      </c>
      <c r="F4471" s="157">
        <v>36.86</v>
      </c>
      <c r="G4471" s="156"/>
      <c r="H4471" s="276" t="s">
        <v>1403</v>
      </c>
      <c r="I4471" s="276"/>
      <c r="J4471" s="157">
        <v>176.66</v>
      </c>
    </row>
    <row r="4472" spans="1:10" ht="15.75">
      <c r="A4472" s="144"/>
      <c r="B4472" s="144"/>
      <c r="C4472" s="144"/>
      <c r="D4472" s="144"/>
      <c r="E4472" s="144"/>
      <c r="F4472" s="144"/>
      <c r="G4472" s="144" t="s">
        <v>1404</v>
      </c>
      <c r="H4472" s="158">
        <v>144.09</v>
      </c>
      <c r="I4472" s="144" t="s">
        <v>1405</v>
      </c>
      <c r="J4472" s="159">
        <v>25454.93</v>
      </c>
    </row>
    <row r="4473" spans="1:10" ht="15.75">
      <c r="A4473" s="147"/>
      <c r="B4473" s="147"/>
      <c r="C4473" s="147"/>
      <c r="D4473" s="147"/>
      <c r="E4473" s="147"/>
      <c r="F4473" s="147"/>
      <c r="G4473" s="147"/>
      <c r="H4473" s="147"/>
      <c r="I4473" s="147"/>
      <c r="J4473" s="147"/>
    </row>
    <row r="4474" spans="1:10" ht="15.75" customHeight="1">
      <c r="A4474" s="144" t="s">
        <v>1192</v>
      </c>
      <c r="B4474" s="144" t="s">
        <v>165</v>
      </c>
      <c r="C4474" s="144" t="s">
        <v>1367</v>
      </c>
      <c r="D4474" s="144" t="s">
        <v>1368</v>
      </c>
      <c r="E4474" s="271" t="s">
        <v>1369</v>
      </c>
      <c r="F4474" s="271"/>
      <c r="G4474" s="144" t="s">
        <v>1370</v>
      </c>
      <c r="H4474" s="144" t="s">
        <v>1371</v>
      </c>
      <c r="I4474" s="144" t="s">
        <v>1372</v>
      </c>
      <c r="J4474" s="144" t="s">
        <v>1373</v>
      </c>
    </row>
    <row r="4475" spans="1:10" ht="47.25" customHeight="1">
      <c r="A4475" s="147" t="s">
        <v>1374</v>
      </c>
      <c r="B4475" s="147" t="s">
        <v>1191</v>
      </c>
      <c r="C4475" s="147" t="s">
        <v>177</v>
      </c>
      <c r="D4475" s="147" t="s">
        <v>1193</v>
      </c>
      <c r="E4475" s="273" t="s">
        <v>1473</v>
      </c>
      <c r="F4475" s="273"/>
      <c r="G4475" s="147" t="s">
        <v>222</v>
      </c>
      <c r="H4475" s="148">
        <v>1</v>
      </c>
      <c r="I4475" s="149">
        <v>185.74</v>
      </c>
      <c r="J4475" s="149">
        <v>185.74</v>
      </c>
    </row>
    <row r="4476" spans="1:10" ht="45" customHeight="1">
      <c r="A4476" s="150" t="s">
        <v>1376</v>
      </c>
      <c r="B4476" s="150" t="s">
        <v>1922</v>
      </c>
      <c r="C4476" s="150" t="s">
        <v>177</v>
      </c>
      <c r="D4476" s="150" t="s">
        <v>1923</v>
      </c>
      <c r="E4476" s="274" t="s">
        <v>1375</v>
      </c>
      <c r="F4476" s="274"/>
      <c r="G4476" s="150" t="s">
        <v>180</v>
      </c>
      <c r="H4476" s="151">
        <v>0.34599999999999997</v>
      </c>
      <c r="I4476" s="152">
        <v>19.88</v>
      </c>
      <c r="J4476" s="152">
        <v>6.87</v>
      </c>
    </row>
    <row r="4477" spans="1:10" ht="45" customHeight="1">
      <c r="A4477" s="150" t="s">
        <v>1376</v>
      </c>
      <c r="B4477" s="150" t="s">
        <v>1987</v>
      </c>
      <c r="C4477" s="150" t="s">
        <v>177</v>
      </c>
      <c r="D4477" s="150" t="s">
        <v>1988</v>
      </c>
      <c r="E4477" s="274" t="s">
        <v>1375</v>
      </c>
      <c r="F4477" s="274"/>
      <c r="G4477" s="150" t="s">
        <v>180</v>
      </c>
      <c r="H4477" s="151">
        <v>0.34599999999999997</v>
      </c>
      <c r="I4477" s="152">
        <v>16.45</v>
      </c>
      <c r="J4477" s="152">
        <v>5.69</v>
      </c>
    </row>
    <row r="4478" spans="1:10" ht="30" customHeight="1">
      <c r="A4478" s="153" t="s">
        <v>1379</v>
      </c>
      <c r="B4478" s="153" t="s">
        <v>2511</v>
      </c>
      <c r="C4478" s="153" t="s">
        <v>177</v>
      </c>
      <c r="D4478" s="153" t="s">
        <v>2512</v>
      </c>
      <c r="E4478" s="275" t="s">
        <v>1482</v>
      </c>
      <c r="F4478" s="275"/>
      <c r="G4478" s="153" t="s">
        <v>222</v>
      </c>
      <c r="H4478" s="154">
        <v>1.0389999999999999</v>
      </c>
      <c r="I4478" s="155">
        <v>166.68</v>
      </c>
      <c r="J4478" s="155">
        <v>173.18</v>
      </c>
    </row>
    <row r="4479" spans="1:10">
      <c r="A4479" s="156"/>
      <c r="B4479" s="156"/>
      <c r="C4479" s="156"/>
      <c r="D4479" s="156"/>
      <c r="E4479" s="156" t="s">
        <v>1399</v>
      </c>
      <c r="F4479" s="157">
        <v>9.57</v>
      </c>
      <c r="G4479" s="156" t="s">
        <v>1400</v>
      </c>
      <c r="H4479" s="157">
        <v>0</v>
      </c>
      <c r="I4479" s="156" t="s">
        <v>1401</v>
      </c>
      <c r="J4479" s="157">
        <v>9.57</v>
      </c>
    </row>
    <row r="4480" spans="1:10" ht="30" customHeight="1">
      <c r="A4480" s="156"/>
      <c r="B4480" s="156"/>
      <c r="C4480" s="156"/>
      <c r="D4480" s="156"/>
      <c r="E4480" s="156" t="s">
        <v>1402</v>
      </c>
      <c r="F4480" s="157">
        <v>48.97</v>
      </c>
      <c r="G4480" s="156"/>
      <c r="H4480" s="276" t="s">
        <v>1403</v>
      </c>
      <c r="I4480" s="276"/>
      <c r="J4480" s="157">
        <v>234.71</v>
      </c>
    </row>
    <row r="4481" spans="1:10" ht="15.75">
      <c r="A4481" s="144"/>
      <c r="B4481" s="144"/>
      <c r="C4481" s="144"/>
      <c r="D4481" s="144"/>
      <c r="E4481" s="144"/>
      <c r="F4481" s="144"/>
      <c r="G4481" s="144" t="s">
        <v>1404</v>
      </c>
      <c r="H4481" s="158">
        <v>3.23</v>
      </c>
      <c r="I4481" s="144" t="s">
        <v>1405</v>
      </c>
      <c r="J4481" s="159">
        <v>758.11</v>
      </c>
    </row>
    <row r="4482" spans="1:10" ht="15.75">
      <c r="A4482" s="147"/>
      <c r="B4482" s="147"/>
      <c r="C4482" s="147"/>
      <c r="D4482" s="147"/>
      <c r="E4482" s="147"/>
      <c r="F4482" s="147"/>
      <c r="G4482" s="147"/>
      <c r="H4482" s="147"/>
      <c r="I4482" s="147"/>
      <c r="J4482" s="147"/>
    </row>
    <row r="4483" spans="1:10" ht="15.75" customHeight="1">
      <c r="A4483" s="144" t="s">
        <v>1195</v>
      </c>
      <c r="B4483" s="144" t="s">
        <v>165</v>
      </c>
      <c r="C4483" s="144" t="s">
        <v>1367</v>
      </c>
      <c r="D4483" s="144" t="s">
        <v>1368</v>
      </c>
      <c r="E4483" s="271" t="s">
        <v>1369</v>
      </c>
      <c r="F4483" s="271"/>
      <c r="G4483" s="144" t="s">
        <v>1370</v>
      </c>
      <c r="H4483" s="144" t="s">
        <v>1371</v>
      </c>
      <c r="I4483" s="144" t="s">
        <v>1372</v>
      </c>
      <c r="J4483" s="144" t="s">
        <v>1373</v>
      </c>
    </row>
    <row r="4484" spans="1:10" ht="47.25" customHeight="1">
      <c r="A4484" s="147" t="s">
        <v>1374</v>
      </c>
      <c r="B4484" s="147" t="s">
        <v>1194</v>
      </c>
      <c r="C4484" s="147" t="s">
        <v>177</v>
      </c>
      <c r="D4484" s="147" t="s">
        <v>1196</v>
      </c>
      <c r="E4484" s="273" t="s">
        <v>1473</v>
      </c>
      <c r="F4484" s="273"/>
      <c r="G4484" s="147" t="s">
        <v>185</v>
      </c>
      <c r="H4484" s="148">
        <v>1</v>
      </c>
      <c r="I4484" s="149">
        <v>139.09</v>
      </c>
      <c r="J4484" s="149">
        <v>139.09</v>
      </c>
    </row>
    <row r="4485" spans="1:10" ht="45" customHeight="1">
      <c r="A4485" s="150" t="s">
        <v>1376</v>
      </c>
      <c r="B4485" s="150" t="s">
        <v>1922</v>
      </c>
      <c r="C4485" s="150" t="s">
        <v>177</v>
      </c>
      <c r="D4485" s="150" t="s">
        <v>1923</v>
      </c>
      <c r="E4485" s="274" t="s">
        <v>1375</v>
      </c>
      <c r="F4485" s="274"/>
      <c r="G4485" s="150" t="s">
        <v>180</v>
      </c>
      <c r="H4485" s="151">
        <v>1.242</v>
      </c>
      <c r="I4485" s="152">
        <v>19.88</v>
      </c>
      <c r="J4485" s="152">
        <v>24.69</v>
      </c>
    </row>
    <row r="4486" spans="1:10" ht="45" customHeight="1">
      <c r="A4486" s="150" t="s">
        <v>1376</v>
      </c>
      <c r="B4486" s="150" t="s">
        <v>1987</v>
      </c>
      <c r="C4486" s="150" t="s">
        <v>177</v>
      </c>
      <c r="D4486" s="150" t="s">
        <v>1988</v>
      </c>
      <c r="E4486" s="274" t="s">
        <v>1375</v>
      </c>
      <c r="F4486" s="274"/>
      <c r="G4486" s="150" t="s">
        <v>180</v>
      </c>
      <c r="H4486" s="151">
        <v>1.242</v>
      </c>
      <c r="I4486" s="152">
        <v>16.45</v>
      </c>
      <c r="J4486" s="152">
        <v>20.43</v>
      </c>
    </row>
    <row r="4487" spans="1:10" ht="15" customHeight="1">
      <c r="A4487" s="153" t="s">
        <v>1379</v>
      </c>
      <c r="B4487" s="153" t="s">
        <v>2513</v>
      </c>
      <c r="C4487" s="153" t="s">
        <v>177</v>
      </c>
      <c r="D4487" s="153" t="s">
        <v>2514</v>
      </c>
      <c r="E4487" s="275" t="s">
        <v>1482</v>
      </c>
      <c r="F4487" s="275"/>
      <c r="G4487" s="153" t="s">
        <v>185</v>
      </c>
      <c r="H4487" s="154">
        <v>1</v>
      </c>
      <c r="I4487" s="155">
        <v>93.06</v>
      </c>
      <c r="J4487" s="155">
        <v>93.06</v>
      </c>
    </row>
    <row r="4488" spans="1:10" ht="15" customHeight="1">
      <c r="A4488" s="153" t="s">
        <v>1379</v>
      </c>
      <c r="B4488" s="153" t="s">
        <v>2015</v>
      </c>
      <c r="C4488" s="153" t="s">
        <v>177</v>
      </c>
      <c r="D4488" s="153" t="s">
        <v>2016</v>
      </c>
      <c r="E4488" s="275" t="s">
        <v>1482</v>
      </c>
      <c r="F4488" s="275"/>
      <c r="G4488" s="153" t="s">
        <v>185</v>
      </c>
      <c r="H4488" s="154">
        <v>3.5000000000000003E-2</v>
      </c>
      <c r="I4488" s="155">
        <v>18.25</v>
      </c>
      <c r="J4488" s="155">
        <v>0.63</v>
      </c>
    </row>
    <row r="4489" spans="1:10" ht="15" customHeight="1">
      <c r="A4489" s="153" t="s">
        <v>1379</v>
      </c>
      <c r="B4489" s="153" t="s">
        <v>2503</v>
      </c>
      <c r="C4489" s="153" t="s">
        <v>177</v>
      </c>
      <c r="D4489" s="153" t="s">
        <v>2504</v>
      </c>
      <c r="E4489" s="275" t="s">
        <v>1482</v>
      </c>
      <c r="F4489" s="275"/>
      <c r="G4489" s="153" t="s">
        <v>1662</v>
      </c>
      <c r="H4489" s="154">
        <v>8.0000000000000002E-3</v>
      </c>
      <c r="I4489" s="155">
        <v>35.950000000000003</v>
      </c>
      <c r="J4489" s="155">
        <v>0.28000000000000003</v>
      </c>
    </row>
    <row r="4490" spans="1:10">
      <c r="A4490" s="156"/>
      <c r="B4490" s="156"/>
      <c r="C4490" s="156"/>
      <c r="D4490" s="156"/>
      <c r="E4490" s="156" t="s">
        <v>1399</v>
      </c>
      <c r="F4490" s="157">
        <v>34.36</v>
      </c>
      <c r="G4490" s="156" t="s">
        <v>1400</v>
      </c>
      <c r="H4490" s="157">
        <v>0</v>
      </c>
      <c r="I4490" s="156" t="s">
        <v>1401</v>
      </c>
      <c r="J4490" s="157">
        <v>34.36</v>
      </c>
    </row>
    <row r="4491" spans="1:10" ht="30" customHeight="1">
      <c r="A4491" s="156"/>
      <c r="B4491" s="156"/>
      <c r="C4491" s="156"/>
      <c r="D4491" s="156"/>
      <c r="E4491" s="156" t="s">
        <v>1402</v>
      </c>
      <c r="F4491" s="157">
        <v>36.67</v>
      </c>
      <c r="G4491" s="156"/>
      <c r="H4491" s="276" t="s">
        <v>1403</v>
      </c>
      <c r="I4491" s="276"/>
      <c r="J4491" s="157">
        <v>175.76</v>
      </c>
    </row>
    <row r="4492" spans="1:10" ht="15.75">
      <c r="A4492" s="144"/>
      <c r="B4492" s="144"/>
      <c r="C4492" s="144"/>
      <c r="D4492" s="144"/>
      <c r="E4492" s="144"/>
      <c r="F4492" s="144"/>
      <c r="G4492" s="144" t="s">
        <v>1404</v>
      </c>
      <c r="H4492" s="158">
        <v>2</v>
      </c>
      <c r="I4492" s="144" t="s">
        <v>1405</v>
      </c>
      <c r="J4492" s="159">
        <v>351.52</v>
      </c>
    </row>
    <row r="4493" spans="1:10" ht="15.75">
      <c r="A4493" s="147"/>
      <c r="B4493" s="147"/>
      <c r="C4493" s="147"/>
      <c r="D4493" s="147"/>
      <c r="E4493" s="147"/>
      <c r="F4493" s="147"/>
      <c r="G4493" s="147"/>
      <c r="H4493" s="147"/>
      <c r="I4493" s="147"/>
      <c r="J4493" s="147"/>
    </row>
    <row r="4494" spans="1:10" ht="15.75">
      <c r="A4494" s="145" t="s">
        <v>136</v>
      </c>
      <c r="B4494" s="145"/>
      <c r="C4494" s="145"/>
      <c r="D4494" s="145" t="s">
        <v>137</v>
      </c>
      <c r="E4494" s="145"/>
      <c r="F4494" s="272"/>
      <c r="G4494" s="272"/>
      <c r="H4494" s="145"/>
      <c r="I4494" s="145"/>
      <c r="J4494" s="146">
        <v>8029.64</v>
      </c>
    </row>
    <row r="4495" spans="1:10" ht="15.75" customHeight="1">
      <c r="A4495" s="144" t="s">
        <v>1198</v>
      </c>
      <c r="B4495" s="144" t="s">
        <v>165</v>
      </c>
      <c r="C4495" s="144" t="s">
        <v>1367</v>
      </c>
      <c r="D4495" s="144" t="s">
        <v>1368</v>
      </c>
      <c r="E4495" s="271" t="s">
        <v>1369</v>
      </c>
      <c r="F4495" s="271"/>
      <c r="G4495" s="144" t="s">
        <v>1370</v>
      </c>
      <c r="H4495" s="144" t="s">
        <v>1371</v>
      </c>
      <c r="I4495" s="144" t="s">
        <v>1372</v>
      </c>
      <c r="J4495" s="144" t="s">
        <v>1373</v>
      </c>
    </row>
    <row r="4496" spans="1:10" ht="31.5" customHeight="1">
      <c r="A4496" s="147" t="s">
        <v>1374</v>
      </c>
      <c r="B4496" s="147" t="s">
        <v>1197</v>
      </c>
      <c r="C4496" s="147" t="s">
        <v>470</v>
      </c>
      <c r="D4496" s="147" t="s">
        <v>1199</v>
      </c>
      <c r="E4496" s="273" t="s">
        <v>2515</v>
      </c>
      <c r="F4496" s="273"/>
      <c r="G4496" s="147" t="s">
        <v>563</v>
      </c>
      <c r="H4496" s="148">
        <v>1</v>
      </c>
      <c r="I4496" s="149">
        <v>604.77</v>
      </c>
      <c r="J4496" s="149">
        <v>604.77</v>
      </c>
    </row>
    <row r="4497" spans="1:10" ht="45" customHeight="1">
      <c r="A4497" s="150" t="s">
        <v>1376</v>
      </c>
      <c r="B4497" s="150" t="s">
        <v>2024</v>
      </c>
      <c r="C4497" s="150" t="s">
        <v>470</v>
      </c>
      <c r="D4497" s="150" t="s">
        <v>2025</v>
      </c>
      <c r="E4497" s="274" t="s">
        <v>1892</v>
      </c>
      <c r="F4497" s="274"/>
      <c r="G4497" s="150" t="s">
        <v>1893</v>
      </c>
      <c r="H4497" s="151">
        <v>0.5</v>
      </c>
      <c r="I4497" s="152">
        <v>3.61</v>
      </c>
      <c r="J4497" s="152">
        <v>1.8</v>
      </c>
    </row>
    <row r="4498" spans="1:10" ht="45" customHeight="1">
      <c r="A4498" s="150" t="s">
        <v>1376</v>
      </c>
      <c r="B4498" s="150" t="s">
        <v>1890</v>
      </c>
      <c r="C4498" s="150" t="s">
        <v>470</v>
      </c>
      <c r="D4498" s="150" t="s">
        <v>1891</v>
      </c>
      <c r="E4498" s="274" t="s">
        <v>1892</v>
      </c>
      <c r="F4498" s="274"/>
      <c r="G4498" s="150" t="s">
        <v>1893</v>
      </c>
      <c r="H4498" s="151">
        <v>0.5</v>
      </c>
      <c r="I4498" s="152">
        <v>3.69</v>
      </c>
      <c r="J4498" s="152">
        <v>1.84</v>
      </c>
    </row>
    <row r="4499" spans="1:10" ht="15" customHeight="1">
      <c r="A4499" s="153" t="s">
        <v>1379</v>
      </c>
      <c r="B4499" s="153" t="s">
        <v>2516</v>
      </c>
      <c r="C4499" s="153" t="s">
        <v>470</v>
      </c>
      <c r="D4499" s="153" t="s">
        <v>2517</v>
      </c>
      <c r="E4499" s="275" t="s">
        <v>1482</v>
      </c>
      <c r="F4499" s="275"/>
      <c r="G4499" s="153" t="s">
        <v>563</v>
      </c>
      <c r="H4499" s="154">
        <v>1</v>
      </c>
      <c r="I4499" s="155">
        <v>587.95000000000005</v>
      </c>
      <c r="J4499" s="155">
        <v>587.95000000000005</v>
      </c>
    </row>
    <row r="4500" spans="1:10" ht="15" customHeight="1">
      <c r="A4500" s="153" t="s">
        <v>1379</v>
      </c>
      <c r="B4500" s="153" t="s">
        <v>2033</v>
      </c>
      <c r="C4500" s="153" t="s">
        <v>177</v>
      </c>
      <c r="D4500" s="153" t="s">
        <v>2034</v>
      </c>
      <c r="E4500" s="275" t="s">
        <v>1398</v>
      </c>
      <c r="F4500" s="275"/>
      <c r="G4500" s="153" t="s">
        <v>180</v>
      </c>
      <c r="H4500" s="154">
        <v>0.5</v>
      </c>
      <c r="I4500" s="155">
        <v>15.33</v>
      </c>
      <c r="J4500" s="155">
        <v>7.66</v>
      </c>
    </row>
    <row r="4501" spans="1:10" ht="15" customHeight="1">
      <c r="A4501" s="153" t="s">
        <v>1379</v>
      </c>
      <c r="B4501" s="153" t="s">
        <v>1900</v>
      </c>
      <c r="C4501" s="153" t="s">
        <v>177</v>
      </c>
      <c r="D4501" s="153" t="s">
        <v>1901</v>
      </c>
      <c r="E4501" s="275" t="s">
        <v>1398</v>
      </c>
      <c r="F4501" s="275"/>
      <c r="G4501" s="153" t="s">
        <v>180</v>
      </c>
      <c r="H4501" s="154">
        <v>0.5</v>
      </c>
      <c r="I4501" s="155">
        <v>11.05</v>
      </c>
      <c r="J4501" s="155">
        <v>5.52</v>
      </c>
    </row>
    <row r="4502" spans="1:10">
      <c r="A4502" s="156"/>
      <c r="B4502" s="156"/>
      <c r="C4502" s="156"/>
      <c r="D4502" s="156"/>
      <c r="E4502" s="156" t="s">
        <v>1399</v>
      </c>
      <c r="F4502" s="157">
        <v>13.18</v>
      </c>
      <c r="G4502" s="156" t="s">
        <v>1400</v>
      </c>
      <c r="H4502" s="157">
        <v>0</v>
      </c>
      <c r="I4502" s="156" t="s">
        <v>1401</v>
      </c>
      <c r="J4502" s="157">
        <v>13.18</v>
      </c>
    </row>
    <row r="4503" spans="1:10" ht="30" customHeight="1">
      <c r="A4503" s="156"/>
      <c r="B4503" s="156"/>
      <c r="C4503" s="156"/>
      <c r="D4503" s="156"/>
      <c r="E4503" s="156" t="s">
        <v>1402</v>
      </c>
      <c r="F4503" s="157">
        <v>159.47</v>
      </c>
      <c r="G4503" s="156"/>
      <c r="H4503" s="276" t="s">
        <v>1403</v>
      </c>
      <c r="I4503" s="276"/>
      <c r="J4503" s="157">
        <v>764.24</v>
      </c>
    </row>
    <row r="4504" spans="1:10" ht="15.75">
      <c r="A4504" s="144"/>
      <c r="B4504" s="144"/>
      <c r="C4504" s="144"/>
      <c r="D4504" s="144"/>
      <c r="E4504" s="144"/>
      <c r="F4504" s="144"/>
      <c r="G4504" s="144" t="s">
        <v>1404</v>
      </c>
      <c r="H4504" s="158">
        <v>1</v>
      </c>
      <c r="I4504" s="144" t="s">
        <v>1405</v>
      </c>
      <c r="J4504" s="159">
        <v>764.24</v>
      </c>
    </row>
    <row r="4505" spans="1:10" ht="15.75">
      <c r="A4505" s="147"/>
      <c r="B4505" s="147"/>
      <c r="C4505" s="147"/>
      <c r="D4505" s="147"/>
      <c r="E4505" s="147"/>
      <c r="F4505" s="147"/>
      <c r="G4505" s="147"/>
      <c r="H4505" s="147"/>
      <c r="I4505" s="147"/>
      <c r="J4505" s="147"/>
    </row>
    <row r="4506" spans="1:10" ht="15.75" customHeight="1">
      <c r="A4506" s="144" t="s">
        <v>1201</v>
      </c>
      <c r="B4506" s="144" t="s">
        <v>165</v>
      </c>
      <c r="C4506" s="144" t="s">
        <v>1367</v>
      </c>
      <c r="D4506" s="144" t="s">
        <v>1368</v>
      </c>
      <c r="E4506" s="271" t="s">
        <v>1369</v>
      </c>
      <c r="F4506" s="271"/>
      <c r="G4506" s="144" t="s">
        <v>1370</v>
      </c>
      <c r="H4506" s="144" t="s">
        <v>1371</v>
      </c>
      <c r="I4506" s="144" t="s">
        <v>1372</v>
      </c>
      <c r="J4506" s="144" t="s">
        <v>1373</v>
      </c>
    </row>
    <row r="4507" spans="1:10" ht="31.5" customHeight="1">
      <c r="A4507" s="147" t="s">
        <v>1374</v>
      </c>
      <c r="B4507" s="147" t="s">
        <v>1200</v>
      </c>
      <c r="C4507" s="147" t="s">
        <v>470</v>
      </c>
      <c r="D4507" s="147" t="s">
        <v>1202</v>
      </c>
      <c r="E4507" s="273" t="s">
        <v>2515</v>
      </c>
      <c r="F4507" s="273"/>
      <c r="G4507" s="147" t="s">
        <v>563</v>
      </c>
      <c r="H4507" s="148">
        <v>1</v>
      </c>
      <c r="I4507" s="149">
        <v>570.07000000000005</v>
      </c>
      <c r="J4507" s="149">
        <v>570.07000000000005</v>
      </c>
    </row>
    <row r="4508" spans="1:10" ht="45" customHeight="1">
      <c r="A4508" s="150" t="s">
        <v>1376</v>
      </c>
      <c r="B4508" s="150" t="s">
        <v>2024</v>
      </c>
      <c r="C4508" s="150" t="s">
        <v>470</v>
      </c>
      <c r="D4508" s="150" t="s">
        <v>2025</v>
      </c>
      <c r="E4508" s="274" t="s">
        <v>1892</v>
      </c>
      <c r="F4508" s="274"/>
      <c r="G4508" s="150" t="s">
        <v>1893</v>
      </c>
      <c r="H4508" s="151">
        <v>0.5</v>
      </c>
      <c r="I4508" s="152">
        <v>3.61</v>
      </c>
      <c r="J4508" s="152">
        <v>1.8</v>
      </c>
    </row>
    <row r="4509" spans="1:10" ht="45" customHeight="1">
      <c r="A4509" s="150" t="s">
        <v>1376</v>
      </c>
      <c r="B4509" s="150" t="s">
        <v>1890</v>
      </c>
      <c r="C4509" s="150" t="s">
        <v>470</v>
      </c>
      <c r="D4509" s="150" t="s">
        <v>1891</v>
      </c>
      <c r="E4509" s="274" t="s">
        <v>1892</v>
      </c>
      <c r="F4509" s="274"/>
      <c r="G4509" s="150" t="s">
        <v>1893</v>
      </c>
      <c r="H4509" s="151">
        <v>0.5</v>
      </c>
      <c r="I4509" s="152">
        <v>3.69</v>
      </c>
      <c r="J4509" s="152">
        <v>1.84</v>
      </c>
    </row>
    <row r="4510" spans="1:10" ht="15" customHeight="1">
      <c r="A4510" s="153" t="s">
        <v>1379</v>
      </c>
      <c r="B4510" s="153" t="s">
        <v>2518</v>
      </c>
      <c r="C4510" s="153" t="s">
        <v>470</v>
      </c>
      <c r="D4510" s="153" t="s">
        <v>2519</v>
      </c>
      <c r="E4510" s="275" t="s">
        <v>1482</v>
      </c>
      <c r="F4510" s="275"/>
      <c r="G4510" s="153" t="s">
        <v>563</v>
      </c>
      <c r="H4510" s="154">
        <v>1</v>
      </c>
      <c r="I4510" s="155">
        <v>553.25</v>
      </c>
      <c r="J4510" s="155">
        <v>553.25</v>
      </c>
    </row>
    <row r="4511" spans="1:10" ht="15" customHeight="1">
      <c r="A4511" s="153" t="s">
        <v>1379</v>
      </c>
      <c r="B4511" s="153" t="s">
        <v>2033</v>
      </c>
      <c r="C4511" s="153" t="s">
        <v>177</v>
      </c>
      <c r="D4511" s="153" t="s">
        <v>2034</v>
      </c>
      <c r="E4511" s="275" t="s">
        <v>1398</v>
      </c>
      <c r="F4511" s="275"/>
      <c r="G4511" s="153" t="s">
        <v>180</v>
      </c>
      <c r="H4511" s="154">
        <v>0.5</v>
      </c>
      <c r="I4511" s="155">
        <v>15.33</v>
      </c>
      <c r="J4511" s="155">
        <v>7.66</v>
      </c>
    </row>
    <row r="4512" spans="1:10" ht="15" customHeight="1">
      <c r="A4512" s="153" t="s">
        <v>1379</v>
      </c>
      <c r="B4512" s="153" t="s">
        <v>1900</v>
      </c>
      <c r="C4512" s="153" t="s">
        <v>177</v>
      </c>
      <c r="D4512" s="153" t="s">
        <v>1901</v>
      </c>
      <c r="E4512" s="275" t="s">
        <v>1398</v>
      </c>
      <c r="F4512" s="275"/>
      <c r="G4512" s="153" t="s">
        <v>180</v>
      </c>
      <c r="H4512" s="154">
        <v>0.5</v>
      </c>
      <c r="I4512" s="155">
        <v>11.05</v>
      </c>
      <c r="J4512" s="155">
        <v>5.52</v>
      </c>
    </row>
    <row r="4513" spans="1:10">
      <c r="A4513" s="156"/>
      <c r="B4513" s="156"/>
      <c r="C4513" s="156"/>
      <c r="D4513" s="156"/>
      <c r="E4513" s="156" t="s">
        <v>1399</v>
      </c>
      <c r="F4513" s="157">
        <v>13.18</v>
      </c>
      <c r="G4513" s="156" t="s">
        <v>1400</v>
      </c>
      <c r="H4513" s="157">
        <v>0</v>
      </c>
      <c r="I4513" s="156" t="s">
        <v>1401</v>
      </c>
      <c r="J4513" s="157">
        <v>13.18</v>
      </c>
    </row>
    <row r="4514" spans="1:10" ht="30" customHeight="1">
      <c r="A4514" s="156"/>
      <c r="B4514" s="156"/>
      <c r="C4514" s="156"/>
      <c r="D4514" s="156"/>
      <c r="E4514" s="156" t="s">
        <v>1402</v>
      </c>
      <c r="F4514" s="157">
        <v>150.32</v>
      </c>
      <c r="G4514" s="156"/>
      <c r="H4514" s="276" t="s">
        <v>1403</v>
      </c>
      <c r="I4514" s="276"/>
      <c r="J4514" s="157">
        <v>720.39</v>
      </c>
    </row>
    <row r="4515" spans="1:10" ht="15.75">
      <c r="A4515" s="144"/>
      <c r="B4515" s="144"/>
      <c r="C4515" s="144"/>
      <c r="D4515" s="144"/>
      <c r="E4515" s="144"/>
      <c r="F4515" s="144"/>
      <c r="G4515" s="144" t="s">
        <v>1404</v>
      </c>
      <c r="H4515" s="158">
        <v>1</v>
      </c>
      <c r="I4515" s="144" t="s">
        <v>1405</v>
      </c>
      <c r="J4515" s="159">
        <v>720.39</v>
      </c>
    </row>
    <row r="4516" spans="1:10" ht="15.75">
      <c r="A4516" s="147"/>
      <c r="B4516" s="147"/>
      <c r="C4516" s="147"/>
      <c r="D4516" s="147"/>
      <c r="E4516" s="147"/>
      <c r="F4516" s="147"/>
      <c r="G4516" s="147"/>
      <c r="H4516" s="147"/>
      <c r="I4516" s="147"/>
      <c r="J4516" s="147"/>
    </row>
    <row r="4517" spans="1:10" ht="15.75" customHeight="1">
      <c r="A4517" s="144" t="s">
        <v>1204</v>
      </c>
      <c r="B4517" s="144" t="s">
        <v>165</v>
      </c>
      <c r="C4517" s="144" t="s">
        <v>1367</v>
      </c>
      <c r="D4517" s="144" t="s">
        <v>1368</v>
      </c>
      <c r="E4517" s="271" t="s">
        <v>1369</v>
      </c>
      <c r="F4517" s="271"/>
      <c r="G4517" s="144" t="s">
        <v>1370</v>
      </c>
      <c r="H4517" s="144" t="s">
        <v>1371</v>
      </c>
      <c r="I4517" s="144" t="s">
        <v>1372</v>
      </c>
      <c r="J4517" s="144" t="s">
        <v>1373</v>
      </c>
    </row>
    <row r="4518" spans="1:10" ht="31.5">
      <c r="A4518" s="147" t="s">
        <v>1374</v>
      </c>
      <c r="B4518" s="147" t="s">
        <v>1203</v>
      </c>
      <c r="C4518" s="147" t="s">
        <v>639</v>
      </c>
      <c r="D4518" s="147" t="s">
        <v>1205</v>
      </c>
      <c r="E4518" s="273">
        <v>56</v>
      </c>
      <c r="F4518" s="273"/>
      <c r="G4518" s="147" t="s">
        <v>185</v>
      </c>
      <c r="H4518" s="148">
        <v>1</v>
      </c>
      <c r="I4518" s="149">
        <v>505.92</v>
      </c>
      <c r="J4518" s="149">
        <v>505.92</v>
      </c>
    </row>
    <row r="4519" spans="1:10" ht="45" customHeight="1">
      <c r="A4519" s="150" t="s">
        <v>1376</v>
      </c>
      <c r="B4519" s="150" t="s">
        <v>1987</v>
      </c>
      <c r="C4519" s="150" t="s">
        <v>177</v>
      </c>
      <c r="D4519" s="150" t="s">
        <v>1988</v>
      </c>
      <c r="E4519" s="274" t="s">
        <v>1375</v>
      </c>
      <c r="F4519" s="274"/>
      <c r="G4519" s="150" t="s">
        <v>180</v>
      </c>
      <c r="H4519" s="151">
        <v>2.4740000000000002</v>
      </c>
      <c r="I4519" s="152">
        <v>16.45</v>
      </c>
      <c r="J4519" s="152">
        <v>40.69</v>
      </c>
    </row>
    <row r="4520" spans="1:10" ht="45" customHeight="1">
      <c r="A4520" s="150" t="s">
        <v>1376</v>
      </c>
      <c r="B4520" s="150" t="s">
        <v>1922</v>
      </c>
      <c r="C4520" s="150" t="s">
        <v>177</v>
      </c>
      <c r="D4520" s="150" t="s">
        <v>1923</v>
      </c>
      <c r="E4520" s="274" t="s">
        <v>1375</v>
      </c>
      <c r="F4520" s="274"/>
      <c r="G4520" s="150" t="s">
        <v>180</v>
      </c>
      <c r="H4520" s="151">
        <v>2.4740000000000002</v>
      </c>
      <c r="I4520" s="152">
        <v>19.88</v>
      </c>
      <c r="J4520" s="152">
        <v>49.18</v>
      </c>
    </row>
    <row r="4521" spans="1:10" ht="15" customHeight="1">
      <c r="A4521" s="153" t="s">
        <v>1379</v>
      </c>
      <c r="B4521" s="153" t="s">
        <v>2520</v>
      </c>
      <c r="C4521" s="153" t="s">
        <v>639</v>
      </c>
      <c r="D4521" s="153" t="s">
        <v>2521</v>
      </c>
      <c r="E4521" s="275" t="s">
        <v>1482</v>
      </c>
      <c r="F4521" s="275"/>
      <c r="G4521" s="153" t="s">
        <v>185</v>
      </c>
      <c r="H4521" s="154">
        <v>1</v>
      </c>
      <c r="I4521" s="155">
        <v>416.05</v>
      </c>
      <c r="J4521" s="155">
        <v>416.05</v>
      </c>
    </row>
    <row r="4522" spans="1:10">
      <c r="A4522" s="156"/>
      <c r="B4522" s="156"/>
      <c r="C4522" s="156"/>
      <c r="D4522" s="156"/>
      <c r="E4522" s="156" t="s">
        <v>1399</v>
      </c>
      <c r="F4522" s="157">
        <v>68.45</v>
      </c>
      <c r="G4522" s="156" t="s">
        <v>1400</v>
      </c>
      <c r="H4522" s="157">
        <v>0</v>
      </c>
      <c r="I4522" s="156" t="s">
        <v>1401</v>
      </c>
      <c r="J4522" s="157">
        <v>68.45</v>
      </c>
    </row>
    <row r="4523" spans="1:10" ht="30" customHeight="1">
      <c r="A4523" s="156"/>
      <c r="B4523" s="156"/>
      <c r="C4523" s="156"/>
      <c r="D4523" s="156"/>
      <c r="E4523" s="156" t="s">
        <v>1402</v>
      </c>
      <c r="F4523" s="157">
        <v>133.41</v>
      </c>
      <c r="G4523" s="156"/>
      <c r="H4523" s="276" t="s">
        <v>1403</v>
      </c>
      <c r="I4523" s="276"/>
      <c r="J4523" s="157">
        <v>639.33000000000004</v>
      </c>
    </row>
    <row r="4524" spans="1:10" ht="15.75">
      <c r="A4524" s="144"/>
      <c r="B4524" s="144"/>
      <c r="C4524" s="144"/>
      <c r="D4524" s="144"/>
      <c r="E4524" s="144"/>
      <c r="F4524" s="144"/>
      <c r="G4524" s="144" t="s">
        <v>1404</v>
      </c>
      <c r="H4524" s="158">
        <v>5</v>
      </c>
      <c r="I4524" s="144" t="s">
        <v>1405</v>
      </c>
      <c r="J4524" s="159">
        <v>3196.65</v>
      </c>
    </row>
    <row r="4525" spans="1:10" ht="15.75">
      <c r="A4525" s="147"/>
      <c r="B4525" s="147"/>
      <c r="C4525" s="147"/>
      <c r="D4525" s="147"/>
      <c r="E4525" s="147"/>
      <c r="F4525" s="147"/>
      <c r="G4525" s="147"/>
      <c r="H4525" s="147"/>
      <c r="I4525" s="147"/>
      <c r="J4525" s="147"/>
    </row>
    <row r="4526" spans="1:10" ht="15.75" customHeight="1">
      <c r="A4526" s="144" t="s">
        <v>1207</v>
      </c>
      <c r="B4526" s="144" t="s">
        <v>165</v>
      </c>
      <c r="C4526" s="144" t="s">
        <v>1367</v>
      </c>
      <c r="D4526" s="144" t="s">
        <v>1368</v>
      </c>
      <c r="E4526" s="271" t="s">
        <v>1369</v>
      </c>
      <c r="F4526" s="271"/>
      <c r="G4526" s="144" t="s">
        <v>1370</v>
      </c>
      <c r="H4526" s="144" t="s">
        <v>1371</v>
      </c>
      <c r="I4526" s="144" t="s">
        <v>1372</v>
      </c>
      <c r="J4526" s="144" t="s">
        <v>1373</v>
      </c>
    </row>
    <row r="4527" spans="1:10" ht="31.5" customHeight="1">
      <c r="A4527" s="147" t="s">
        <v>1374</v>
      </c>
      <c r="B4527" s="147" t="s">
        <v>1206</v>
      </c>
      <c r="C4527" s="147" t="s">
        <v>177</v>
      </c>
      <c r="D4527" s="147" t="s">
        <v>1208</v>
      </c>
      <c r="E4527" s="273" t="s">
        <v>1473</v>
      </c>
      <c r="F4527" s="273"/>
      <c r="G4527" s="147" t="s">
        <v>185</v>
      </c>
      <c r="H4527" s="148">
        <v>1</v>
      </c>
      <c r="I4527" s="149">
        <v>47.25</v>
      </c>
      <c r="J4527" s="149">
        <v>47.25</v>
      </c>
    </row>
    <row r="4528" spans="1:10" ht="45" customHeight="1">
      <c r="A4528" s="150" t="s">
        <v>1376</v>
      </c>
      <c r="B4528" s="150" t="s">
        <v>1987</v>
      </c>
      <c r="C4528" s="150" t="s">
        <v>177</v>
      </c>
      <c r="D4528" s="150" t="s">
        <v>1988</v>
      </c>
      <c r="E4528" s="274" t="s">
        <v>1375</v>
      </c>
      <c r="F4528" s="274"/>
      <c r="G4528" s="150" t="s">
        <v>180</v>
      </c>
      <c r="H4528" s="151">
        <v>0.29399999999999998</v>
      </c>
      <c r="I4528" s="152">
        <v>16.45</v>
      </c>
      <c r="J4528" s="152">
        <v>4.83</v>
      </c>
    </row>
    <row r="4529" spans="1:10" ht="45" customHeight="1">
      <c r="A4529" s="150" t="s">
        <v>1376</v>
      </c>
      <c r="B4529" s="150" t="s">
        <v>1922</v>
      </c>
      <c r="C4529" s="150" t="s">
        <v>177</v>
      </c>
      <c r="D4529" s="150" t="s">
        <v>1923</v>
      </c>
      <c r="E4529" s="274" t="s">
        <v>1375</v>
      </c>
      <c r="F4529" s="274"/>
      <c r="G4529" s="150" t="s">
        <v>180</v>
      </c>
      <c r="H4529" s="151">
        <v>0.29399999999999998</v>
      </c>
      <c r="I4529" s="152">
        <v>19.88</v>
      </c>
      <c r="J4529" s="152">
        <v>5.84</v>
      </c>
    </row>
    <row r="4530" spans="1:10" ht="45" customHeight="1">
      <c r="A4530" s="150" t="s">
        <v>1376</v>
      </c>
      <c r="B4530" s="150" t="s">
        <v>1951</v>
      </c>
      <c r="C4530" s="150" t="s">
        <v>177</v>
      </c>
      <c r="D4530" s="150" t="s">
        <v>1952</v>
      </c>
      <c r="E4530" s="274" t="s">
        <v>1375</v>
      </c>
      <c r="F4530" s="274"/>
      <c r="G4530" s="150" t="s">
        <v>180</v>
      </c>
      <c r="H4530" s="151">
        <v>0.29399999999999998</v>
      </c>
      <c r="I4530" s="152">
        <v>20.68</v>
      </c>
      <c r="J4530" s="152">
        <v>6.07</v>
      </c>
    </row>
    <row r="4531" spans="1:10" ht="30" customHeight="1">
      <c r="A4531" s="153" t="s">
        <v>1379</v>
      </c>
      <c r="B4531" s="153" t="s">
        <v>2522</v>
      </c>
      <c r="C4531" s="153" t="s">
        <v>177</v>
      </c>
      <c r="D4531" s="153" t="s">
        <v>2523</v>
      </c>
      <c r="E4531" s="275" t="s">
        <v>1482</v>
      </c>
      <c r="F4531" s="275"/>
      <c r="G4531" s="153" t="s">
        <v>185</v>
      </c>
      <c r="H4531" s="154">
        <v>1</v>
      </c>
      <c r="I4531" s="155">
        <v>30.18</v>
      </c>
      <c r="J4531" s="155">
        <v>30.18</v>
      </c>
    </row>
    <row r="4532" spans="1:10" ht="15" customHeight="1">
      <c r="A4532" s="153" t="s">
        <v>1379</v>
      </c>
      <c r="B4532" s="153" t="s">
        <v>2524</v>
      </c>
      <c r="C4532" s="153" t="s">
        <v>177</v>
      </c>
      <c r="D4532" s="153" t="s">
        <v>2525</v>
      </c>
      <c r="E4532" s="275" t="s">
        <v>1482</v>
      </c>
      <c r="F4532" s="275"/>
      <c r="G4532" s="153" t="s">
        <v>232</v>
      </c>
      <c r="H4532" s="154">
        <v>1.2E-2</v>
      </c>
      <c r="I4532" s="155">
        <v>28.04</v>
      </c>
      <c r="J4532" s="155">
        <v>0.33</v>
      </c>
    </row>
    <row r="4533" spans="1:10">
      <c r="A4533" s="156"/>
      <c r="B4533" s="156"/>
      <c r="C4533" s="156"/>
      <c r="D4533" s="156"/>
      <c r="E4533" s="156" t="s">
        <v>1399</v>
      </c>
      <c r="F4533" s="157">
        <v>12.52</v>
      </c>
      <c r="G4533" s="156" t="s">
        <v>1400</v>
      </c>
      <c r="H4533" s="157">
        <v>0</v>
      </c>
      <c r="I4533" s="156" t="s">
        <v>1401</v>
      </c>
      <c r="J4533" s="157">
        <v>12.52</v>
      </c>
    </row>
    <row r="4534" spans="1:10" ht="30" customHeight="1">
      <c r="A4534" s="156"/>
      <c r="B4534" s="156"/>
      <c r="C4534" s="156"/>
      <c r="D4534" s="156"/>
      <c r="E4534" s="156" t="s">
        <v>1402</v>
      </c>
      <c r="F4534" s="157">
        <v>12.45</v>
      </c>
      <c r="G4534" s="156"/>
      <c r="H4534" s="276" t="s">
        <v>1403</v>
      </c>
      <c r="I4534" s="276"/>
      <c r="J4534" s="157">
        <v>59.7</v>
      </c>
    </row>
    <row r="4535" spans="1:10" ht="15.75">
      <c r="A4535" s="144"/>
      <c r="B4535" s="144"/>
      <c r="C4535" s="144"/>
      <c r="D4535" s="144"/>
      <c r="E4535" s="144"/>
      <c r="F4535" s="144"/>
      <c r="G4535" s="144" t="s">
        <v>1404</v>
      </c>
      <c r="H4535" s="158">
        <v>3</v>
      </c>
      <c r="I4535" s="144" t="s">
        <v>1405</v>
      </c>
      <c r="J4535" s="159">
        <v>179.1</v>
      </c>
    </row>
    <row r="4536" spans="1:10" ht="15.75">
      <c r="A4536" s="147"/>
      <c r="B4536" s="147"/>
      <c r="C4536" s="147"/>
      <c r="D4536" s="147"/>
      <c r="E4536" s="147"/>
      <c r="F4536" s="147"/>
      <c r="G4536" s="147"/>
      <c r="H4536" s="147"/>
      <c r="I4536" s="147"/>
      <c r="J4536" s="147"/>
    </row>
    <row r="4537" spans="1:10" ht="15.75" customHeight="1">
      <c r="A4537" s="144" t="s">
        <v>1210</v>
      </c>
      <c r="B4537" s="144" t="s">
        <v>165</v>
      </c>
      <c r="C4537" s="144" t="s">
        <v>1367</v>
      </c>
      <c r="D4537" s="144" t="s">
        <v>1368</v>
      </c>
      <c r="E4537" s="271" t="s">
        <v>1369</v>
      </c>
      <c r="F4537" s="271"/>
      <c r="G4537" s="144" t="s">
        <v>1370</v>
      </c>
      <c r="H4537" s="144" t="s">
        <v>1371</v>
      </c>
      <c r="I4537" s="144" t="s">
        <v>1372</v>
      </c>
      <c r="J4537" s="144" t="s">
        <v>1373</v>
      </c>
    </row>
    <row r="4538" spans="1:10" ht="47.25" customHeight="1">
      <c r="A4538" s="147" t="s">
        <v>1374</v>
      </c>
      <c r="B4538" s="147" t="s">
        <v>1209</v>
      </c>
      <c r="C4538" s="147" t="s">
        <v>177</v>
      </c>
      <c r="D4538" s="147" t="s">
        <v>1211</v>
      </c>
      <c r="E4538" s="273" t="s">
        <v>1473</v>
      </c>
      <c r="F4538" s="273"/>
      <c r="G4538" s="147" t="s">
        <v>222</v>
      </c>
      <c r="H4538" s="148">
        <v>1</v>
      </c>
      <c r="I4538" s="149">
        <v>17.989999999999998</v>
      </c>
      <c r="J4538" s="149">
        <v>17.989999999999998</v>
      </c>
    </row>
    <row r="4539" spans="1:10" ht="45" customHeight="1">
      <c r="A4539" s="150" t="s">
        <v>1376</v>
      </c>
      <c r="B4539" s="150" t="s">
        <v>1987</v>
      </c>
      <c r="C4539" s="150" t="s">
        <v>177</v>
      </c>
      <c r="D4539" s="150" t="s">
        <v>1988</v>
      </c>
      <c r="E4539" s="274" t="s">
        <v>1375</v>
      </c>
      <c r="F4539" s="274"/>
      <c r="G4539" s="150" t="s">
        <v>180</v>
      </c>
      <c r="H4539" s="151">
        <v>7.3400000000000007E-2</v>
      </c>
      <c r="I4539" s="152">
        <v>16.45</v>
      </c>
      <c r="J4539" s="152">
        <v>1.2</v>
      </c>
    </row>
    <row r="4540" spans="1:10" ht="45" customHeight="1">
      <c r="A4540" s="150" t="s">
        <v>1376</v>
      </c>
      <c r="B4540" s="150" t="s">
        <v>1922</v>
      </c>
      <c r="C4540" s="150" t="s">
        <v>177</v>
      </c>
      <c r="D4540" s="150" t="s">
        <v>1923</v>
      </c>
      <c r="E4540" s="274" t="s">
        <v>1375</v>
      </c>
      <c r="F4540" s="274"/>
      <c r="G4540" s="150" t="s">
        <v>180</v>
      </c>
      <c r="H4540" s="151">
        <v>0.24199999999999999</v>
      </c>
      <c r="I4540" s="152">
        <v>19.88</v>
      </c>
      <c r="J4540" s="152">
        <v>4.8099999999999996</v>
      </c>
    </row>
    <row r="4541" spans="1:10" ht="15" customHeight="1">
      <c r="A4541" s="153" t="s">
        <v>1379</v>
      </c>
      <c r="B4541" s="153" t="s">
        <v>2526</v>
      </c>
      <c r="C4541" s="153" t="s">
        <v>177</v>
      </c>
      <c r="D4541" s="153" t="s">
        <v>2527</v>
      </c>
      <c r="E4541" s="275" t="s">
        <v>1482</v>
      </c>
      <c r="F4541" s="275"/>
      <c r="G4541" s="153" t="s">
        <v>222</v>
      </c>
      <c r="H4541" s="154">
        <v>1.0216000000000001</v>
      </c>
      <c r="I4541" s="155">
        <v>11.73</v>
      </c>
      <c r="J4541" s="155">
        <v>11.98</v>
      </c>
    </row>
    <row r="4542" spans="1:10">
      <c r="A4542" s="156"/>
      <c r="B4542" s="156"/>
      <c r="C4542" s="156"/>
      <c r="D4542" s="156"/>
      <c r="E4542" s="156" t="s">
        <v>1399</v>
      </c>
      <c r="F4542" s="157">
        <v>4.6399999999999997</v>
      </c>
      <c r="G4542" s="156" t="s">
        <v>1400</v>
      </c>
      <c r="H4542" s="157">
        <v>0</v>
      </c>
      <c r="I4542" s="156" t="s">
        <v>1401</v>
      </c>
      <c r="J4542" s="157">
        <v>4.6399999999999997</v>
      </c>
    </row>
    <row r="4543" spans="1:10" ht="30" customHeight="1">
      <c r="A4543" s="156"/>
      <c r="B4543" s="156"/>
      <c r="C4543" s="156"/>
      <c r="D4543" s="156"/>
      <c r="E4543" s="156" t="s">
        <v>1402</v>
      </c>
      <c r="F4543" s="157">
        <v>4.74</v>
      </c>
      <c r="G4543" s="156"/>
      <c r="H4543" s="276" t="s">
        <v>1403</v>
      </c>
      <c r="I4543" s="276"/>
      <c r="J4543" s="157">
        <v>22.73</v>
      </c>
    </row>
    <row r="4544" spans="1:10" ht="15.75">
      <c r="A4544" s="144"/>
      <c r="B4544" s="144"/>
      <c r="C4544" s="144"/>
      <c r="D4544" s="144"/>
      <c r="E4544" s="144"/>
      <c r="F4544" s="144"/>
      <c r="G4544" s="144" t="s">
        <v>1404</v>
      </c>
      <c r="H4544" s="158">
        <v>11</v>
      </c>
      <c r="I4544" s="144" t="s">
        <v>1405</v>
      </c>
      <c r="J4544" s="159">
        <v>250.03</v>
      </c>
    </row>
    <row r="4545" spans="1:10" ht="15.75">
      <c r="A4545" s="147"/>
      <c r="B4545" s="147"/>
      <c r="C4545" s="147"/>
      <c r="D4545" s="147"/>
      <c r="E4545" s="147"/>
      <c r="F4545" s="147"/>
      <c r="G4545" s="147"/>
      <c r="H4545" s="147"/>
      <c r="I4545" s="147"/>
      <c r="J4545" s="147"/>
    </row>
    <row r="4546" spans="1:10" ht="15.75" customHeight="1">
      <c r="A4546" s="144" t="s">
        <v>1213</v>
      </c>
      <c r="B4546" s="144" t="s">
        <v>165</v>
      </c>
      <c r="C4546" s="144" t="s">
        <v>1367</v>
      </c>
      <c r="D4546" s="144" t="s">
        <v>1368</v>
      </c>
      <c r="E4546" s="271" t="s">
        <v>1369</v>
      </c>
      <c r="F4546" s="271"/>
      <c r="G4546" s="144" t="s">
        <v>1370</v>
      </c>
      <c r="H4546" s="144" t="s">
        <v>1371</v>
      </c>
      <c r="I4546" s="144" t="s">
        <v>1372</v>
      </c>
      <c r="J4546" s="144" t="s">
        <v>1373</v>
      </c>
    </row>
    <row r="4547" spans="1:10" ht="47.25" customHeight="1">
      <c r="A4547" s="147" t="s">
        <v>1374</v>
      </c>
      <c r="B4547" s="147" t="s">
        <v>1212</v>
      </c>
      <c r="C4547" s="147" t="s">
        <v>182</v>
      </c>
      <c r="D4547" s="147" t="s">
        <v>1214</v>
      </c>
      <c r="E4547" s="273" t="s">
        <v>1948</v>
      </c>
      <c r="F4547" s="273"/>
      <c r="G4547" s="147" t="s">
        <v>185</v>
      </c>
      <c r="H4547" s="148">
        <v>1</v>
      </c>
      <c r="I4547" s="149">
        <v>16.93</v>
      </c>
      <c r="J4547" s="149">
        <v>16.93</v>
      </c>
    </row>
    <row r="4548" spans="1:10" ht="45" customHeight="1">
      <c r="A4548" s="150" t="s">
        <v>1376</v>
      </c>
      <c r="B4548" s="150" t="s">
        <v>1987</v>
      </c>
      <c r="C4548" s="150" t="s">
        <v>177</v>
      </c>
      <c r="D4548" s="150" t="s">
        <v>1988</v>
      </c>
      <c r="E4548" s="274" t="s">
        <v>1375</v>
      </c>
      <c r="F4548" s="274"/>
      <c r="G4548" s="150" t="s">
        <v>180</v>
      </c>
      <c r="H4548" s="151">
        <v>3.2800000000000003E-2</v>
      </c>
      <c r="I4548" s="152">
        <v>16.45</v>
      </c>
      <c r="J4548" s="152">
        <v>0.53</v>
      </c>
    </row>
    <row r="4549" spans="1:10" ht="45" customHeight="1">
      <c r="A4549" s="150" t="s">
        <v>1376</v>
      </c>
      <c r="B4549" s="150" t="s">
        <v>1922</v>
      </c>
      <c r="C4549" s="150" t="s">
        <v>177</v>
      </c>
      <c r="D4549" s="150" t="s">
        <v>1923</v>
      </c>
      <c r="E4549" s="274" t="s">
        <v>1375</v>
      </c>
      <c r="F4549" s="274"/>
      <c r="G4549" s="150" t="s">
        <v>180</v>
      </c>
      <c r="H4549" s="151">
        <v>0.1082</v>
      </c>
      <c r="I4549" s="152">
        <v>19.88</v>
      </c>
      <c r="J4549" s="152">
        <v>2.15</v>
      </c>
    </row>
    <row r="4550" spans="1:10" ht="30" customHeight="1">
      <c r="A4550" s="153" t="s">
        <v>1379</v>
      </c>
      <c r="B4550" s="153" t="s">
        <v>2528</v>
      </c>
      <c r="C4550" s="153" t="s">
        <v>177</v>
      </c>
      <c r="D4550" s="153" t="s">
        <v>2529</v>
      </c>
      <c r="E4550" s="275" t="s">
        <v>1482</v>
      </c>
      <c r="F4550" s="275"/>
      <c r="G4550" s="153" t="s">
        <v>185</v>
      </c>
      <c r="H4550" s="154">
        <v>1</v>
      </c>
      <c r="I4550" s="155">
        <v>14.25</v>
      </c>
      <c r="J4550" s="155">
        <v>14.25</v>
      </c>
    </row>
    <row r="4551" spans="1:10">
      <c r="A4551" s="156"/>
      <c r="B4551" s="156"/>
      <c r="C4551" s="156"/>
      <c r="D4551" s="156"/>
      <c r="E4551" s="156" t="s">
        <v>1399</v>
      </c>
      <c r="F4551" s="157">
        <v>2.0699999999999998</v>
      </c>
      <c r="G4551" s="156" t="s">
        <v>1400</v>
      </c>
      <c r="H4551" s="157">
        <v>0</v>
      </c>
      <c r="I4551" s="156" t="s">
        <v>1401</v>
      </c>
      <c r="J4551" s="157">
        <v>2.0699999999999998</v>
      </c>
    </row>
    <row r="4552" spans="1:10" ht="30" customHeight="1">
      <c r="A4552" s="156"/>
      <c r="B4552" s="156"/>
      <c r="C4552" s="156"/>
      <c r="D4552" s="156"/>
      <c r="E4552" s="156" t="s">
        <v>1402</v>
      </c>
      <c r="F4552" s="157">
        <v>4.46</v>
      </c>
      <c r="G4552" s="156"/>
      <c r="H4552" s="276" t="s">
        <v>1403</v>
      </c>
      <c r="I4552" s="276"/>
      <c r="J4552" s="157">
        <v>21.39</v>
      </c>
    </row>
    <row r="4553" spans="1:10" ht="15.75">
      <c r="A4553" s="144"/>
      <c r="B4553" s="144"/>
      <c r="C4553" s="144"/>
      <c r="D4553" s="144"/>
      <c r="E4553" s="144"/>
      <c r="F4553" s="144"/>
      <c r="G4553" s="144" t="s">
        <v>1404</v>
      </c>
      <c r="H4553" s="158">
        <v>4</v>
      </c>
      <c r="I4553" s="144" t="s">
        <v>1405</v>
      </c>
      <c r="J4553" s="159">
        <v>85.56</v>
      </c>
    </row>
    <row r="4554" spans="1:10" ht="15.75">
      <c r="A4554" s="147"/>
      <c r="B4554" s="147"/>
      <c r="C4554" s="147"/>
      <c r="D4554" s="147"/>
      <c r="E4554" s="147"/>
      <c r="F4554" s="147"/>
      <c r="G4554" s="147"/>
      <c r="H4554" s="147"/>
      <c r="I4554" s="147"/>
      <c r="J4554" s="147"/>
    </row>
    <row r="4555" spans="1:10" ht="15.75" customHeight="1">
      <c r="A4555" s="144" t="s">
        <v>1216</v>
      </c>
      <c r="B4555" s="144" t="s">
        <v>165</v>
      </c>
      <c r="C4555" s="144" t="s">
        <v>1367</v>
      </c>
      <c r="D4555" s="144" t="s">
        <v>1368</v>
      </c>
      <c r="E4555" s="271" t="s">
        <v>1369</v>
      </c>
      <c r="F4555" s="271"/>
      <c r="G4555" s="144" t="s">
        <v>1370</v>
      </c>
      <c r="H4555" s="144" t="s">
        <v>1371</v>
      </c>
      <c r="I4555" s="144" t="s">
        <v>1372</v>
      </c>
      <c r="J4555" s="144" t="s">
        <v>1373</v>
      </c>
    </row>
    <row r="4556" spans="1:10" ht="47.25" customHeight="1">
      <c r="A4556" s="147" t="s">
        <v>1374</v>
      </c>
      <c r="B4556" s="147" t="s">
        <v>1215</v>
      </c>
      <c r="C4556" s="147" t="s">
        <v>182</v>
      </c>
      <c r="D4556" s="147" t="s">
        <v>1217</v>
      </c>
      <c r="E4556" s="273" t="s">
        <v>1948</v>
      </c>
      <c r="F4556" s="273"/>
      <c r="G4556" s="147" t="s">
        <v>185</v>
      </c>
      <c r="H4556" s="148">
        <v>1</v>
      </c>
      <c r="I4556" s="149">
        <v>23.43</v>
      </c>
      <c r="J4556" s="149">
        <v>23.43</v>
      </c>
    </row>
    <row r="4557" spans="1:10" ht="45" customHeight="1">
      <c r="A4557" s="150" t="s">
        <v>1376</v>
      </c>
      <c r="B4557" s="150" t="s">
        <v>1987</v>
      </c>
      <c r="C4557" s="150" t="s">
        <v>177</v>
      </c>
      <c r="D4557" s="150" t="s">
        <v>1988</v>
      </c>
      <c r="E4557" s="274" t="s">
        <v>1375</v>
      </c>
      <c r="F4557" s="274"/>
      <c r="G4557" s="150" t="s">
        <v>180</v>
      </c>
      <c r="H4557" s="151">
        <v>3.2800000000000003E-2</v>
      </c>
      <c r="I4557" s="152">
        <v>16.45</v>
      </c>
      <c r="J4557" s="152">
        <v>0.53</v>
      </c>
    </row>
    <row r="4558" spans="1:10" ht="45" customHeight="1">
      <c r="A4558" s="150" t="s">
        <v>1376</v>
      </c>
      <c r="B4558" s="150" t="s">
        <v>1922</v>
      </c>
      <c r="C4558" s="150" t="s">
        <v>177</v>
      </c>
      <c r="D4558" s="150" t="s">
        <v>1923</v>
      </c>
      <c r="E4558" s="274" t="s">
        <v>1375</v>
      </c>
      <c r="F4558" s="274"/>
      <c r="G4558" s="150" t="s">
        <v>180</v>
      </c>
      <c r="H4558" s="151">
        <v>0.1082</v>
      </c>
      <c r="I4558" s="152">
        <v>19.88</v>
      </c>
      <c r="J4558" s="152">
        <v>2.15</v>
      </c>
    </row>
    <row r="4559" spans="1:10" ht="30" customHeight="1">
      <c r="A4559" s="153" t="s">
        <v>1379</v>
      </c>
      <c r="B4559" s="153" t="s">
        <v>2530</v>
      </c>
      <c r="C4559" s="153" t="s">
        <v>639</v>
      </c>
      <c r="D4559" s="153" t="s">
        <v>2531</v>
      </c>
      <c r="E4559" s="275" t="s">
        <v>1482</v>
      </c>
      <c r="F4559" s="275"/>
      <c r="G4559" s="153" t="s">
        <v>185</v>
      </c>
      <c r="H4559" s="154">
        <v>1</v>
      </c>
      <c r="I4559" s="155">
        <v>20.75</v>
      </c>
      <c r="J4559" s="155">
        <v>20.75</v>
      </c>
    </row>
    <row r="4560" spans="1:10">
      <c r="A4560" s="156"/>
      <c r="B4560" s="156"/>
      <c r="C4560" s="156"/>
      <c r="D4560" s="156"/>
      <c r="E4560" s="156" t="s">
        <v>1399</v>
      </c>
      <c r="F4560" s="157">
        <v>2.0699999999999998</v>
      </c>
      <c r="G4560" s="156" t="s">
        <v>1400</v>
      </c>
      <c r="H4560" s="157">
        <v>0</v>
      </c>
      <c r="I4560" s="156" t="s">
        <v>1401</v>
      </c>
      <c r="J4560" s="157">
        <v>2.0699999999999998</v>
      </c>
    </row>
    <row r="4561" spans="1:10" ht="30" customHeight="1">
      <c r="A4561" s="156"/>
      <c r="B4561" s="156"/>
      <c r="C4561" s="156"/>
      <c r="D4561" s="156"/>
      <c r="E4561" s="156" t="s">
        <v>1402</v>
      </c>
      <c r="F4561" s="157">
        <v>6.17</v>
      </c>
      <c r="G4561" s="156"/>
      <c r="H4561" s="276" t="s">
        <v>1403</v>
      </c>
      <c r="I4561" s="276"/>
      <c r="J4561" s="157">
        <v>29.6</v>
      </c>
    </row>
    <row r="4562" spans="1:10" ht="15.75">
      <c r="A4562" s="144"/>
      <c r="B4562" s="144"/>
      <c r="C4562" s="144"/>
      <c r="D4562" s="144"/>
      <c r="E4562" s="144"/>
      <c r="F4562" s="144"/>
      <c r="G4562" s="144" t="s">
        <v>1404</v>
      </c>
      <c r="H4562" s="158">
        <v>1</v>
      </c>
      <c r="I4562" s="144" t="s">
        <v>1405</v>
      </c>
      <c r="J4562" s="159">
        <v>29.6</v>
      </c>
    </row>
    <row r="4563" spans="1:10" ht="15.75">
      <c r="A4563" s="147"/>
      <c r="B4563" s="147"/>
      <c r="C4563" s="147"/>
      <c r="D4563" s="147"/>
      <c r="E4563" s="147"/>
      <c r="F4563" s="147"/>
      <c r="G4563" s="147"/>
      <c r="H4563" s="147"/>
      <c r="I4563" s="147"/>
      <c r="J4563" s="147"/>
    </row>
    <row r="4564" spans="1:10" ht="15.75" customHeight="1">
      <c r="A4564" s="144" t="s">
        <v>1219</v>
      </c>
      <c r="B4564" s="144" t="s">
        <v>165</v>
      </c>
      <c r="C4564" s="144" t="s">
        <v>1367</v>
      </c>
      <c r="D4564" s="144" t="s">
        <v>1368</v>
      </c>
      <c r="E4564" s="271" t="s">
        <v>1369</v>
      </c>
      <c r="F4564" s="271"/>
      <c r="G4564" s="144" t="s">
        <v>1370</v>
      </c>
      <c r="H4564" s="144" t="s">
        <v>1371</v>
      </c>
      <c r="I4564" s="144" t="s">
        <v>1372</v>
      </c>
      <c r="J4564" s="144" t="s">
        <v>1373</v>
      </c>
    </row>
    <row r="4565" spans="1:10" ht="31.5">
      <c r="A4565" s="147" t="s">
        <v>1374</v>
      </c>
      <c r="B4565" s="147" t="s">
        <v>1218</v>
      </c>
      <c r="C4565" s="147" t="s">
        <v>639</v>
      </c>
      <c r="D4565" s="147" t="s">
        <v>1220</v>
      </c>
      <c r="E4565" s="273">
        <v>54</v>
      </c>
      <c r="F4565" s="273"/>
      <c r="G4565" s="147" t="s">
        <v>185</v>
      </c>
      <c r="H4565" s="148">
        <v>1</v>
      </c>
      <c r="I4565" s="149">
        <v>433.53</v>
      </c>
      <c r="J4565" s="149">
        <v>433.53</v>
      </c>
    </row>
    <row r="4566" spans="1:10" ht="45" customHeight="1">
      <c r="A4566" s="150" t="s">
        <v>1376</v>
      </c>
      <c r="B4566" s="150" t="s">
        <v>1987</v>
      </c>
      <c r="C4566" s="150" t="s">
        <v>177</v>
      </c>
      <c r="D4566" s="150" t="s">
        <v>1988</v>
      </c>
      <c r="E4566" s="274" t="s">
        <v>1375</v>
      </c>
      <c r="F4566" s="274"/>
      <c r="G4566" s="150" t="s">
        <v>180</v>
      </c>
      <c r="H4566" s="151">
        <v>0.42499999999999999</v>
      </c>
      <c r="I4566" s="152">
        <v>16.45</v>
      </c>
      <c r="J4566" s="152">
        <v>6.99</v>
      </c>
    </row>
    <row r="4567" spans="1:10" ht="45" customHeight="1">
      <c r="A4567" s="150" t="s">
        <v>1376</v>
      </c>
      <c r="B4567" s="150" t="s">
        <v>1922</v>
      </c>
      <c r="C4567" s="150" t="s">
        <v>177</v>
      </c>
      <c r="D4567" s="150" t="s">
        <v>1923</v>
      </c>
      <c r="E4567" s="274" t="s">
        <v>1375</v>
      </c>
      <c r="F4567" s="274"/>
      <c r="G4567" s="150" t="s">
        <v>180</v>
      </c>
      <c r="H4567" s="151">
        <v>0.42499999999999999</v>
      </c>
      <c r="I4567" s="152">
        <v>19.88</v>
      </c>
      <c r="J4567" s="152">
        <v>8.44</v>
      </c>
    </row>
    <row r="4568" spans="1:10" ht="15" customHeight="1">
      <c r="A4568" s="153" t="s">
        <v>1379</v>
      </c>
      <c r="B4568" s="153" t="s">
        <v>2532</v>
      </c>
      <c r="C4568" s="153" t="s">
        <v>639</v>
      </c>
      <c r="D4568" s="153" t="s">
        <v>2533</v>
      </c>
      <c r="E4568" s="275" t="s">
        <v>1482</v>
      </c>
      <c r="F4568" s="275"/>
      <c r="G4568" s="153" t="s">
        <v>185</v>
      </c>
      <c r="H4568" s="154">
        <v>1</v>
      </c>
      <c r="I4568" s="155">
        <v>418.1</v>
      </c>
      <c r="J4568" s="155">
        <v>418.1</v>
      </c>
    </row>
    <row r="4569" spans="1:10">
      <c r="A4569" s="156"/>
      <c r="B4569" s="156"/>
      <c r="C4569" s="156"/>
      <c r="D4569" s="156"/>
      <c r="E4569" s="156" t="s">
        <v>1399</v>
      </c>
      <c r="F4569" s="157">
        <v>11.75</v>
      </c>
      <c r="G4569" s="156" t="s">
        <v>1400</v>
      </c>
      <c r="H4569" s="157">
        <v>0</v>
      </c>
      <c r="I4569" s="156" t="s">
        <v>1401</v>
      </c>
      <c r="J4569" s="157">
        <v>11.75</v>
      </c>
    </row>
    <row r="4570" spans="1:10" ht="30" customHeight="1">
      <c r="A4570" s="156"/>
      <c r="B4570" s="156"/>
      <c r="C4570" s="156"/>
      <c r="D4570" s="156"/>
      <c r="E4570" s="156" t="s">
        <v>1402</v>
      </c>
      <c r="F4570" s="157">
        <v>114.32</v>
      </c>
      <c r="G4570" s="156"/>
      <c r="H4570" s="276" t="s">
        <v>1403</v>
      </c>
      <c r="I4570" s="276"/>
      <c r="J4570" s="157">
        <v>547.85</v>
      </c>
    </row>
    <row r="4571" spans="1:10" ht="15.75">
      <c r="A4571" s="144"/>
      <c r="B4571" s="144"/>
      <c r="C4571" s="144"/>
      <c r="D4571" s="144"/>
      <c r="E4571" s="144"/>
      <c r="F4571" s="144"/>
      <c r="G4571" s="144" t="s">
        <v>1404</v>
      </c>
      <c r="H4571" s="158">
        <v>3</v>
      </c>
      <c r="I4571" s="144" t="s">
        <v>1405</v>
      </c>
      <c r="J4571" s="159">
        <v>1643.55</v>
      </c>
    </row>
    <row r="4572" spans="1:10" ht="15.75">
      <c r="A4572" s="147"/>
      <c r="B4572" s="147"/>
      <c r="C4572" s="147"/>
      <c r="D4572" s="147"/>
      <c r="E4572" s="147"/>
      <c r="F4572" s="147"/>
      <c r="G4572" s="147"/>
      <c r="H4572" s="147"/>
      <c r="I4572" s="147"/>
      <c r="J4572" s="147"/>
    </row>
    <row r="4573" spans="1:10" ht="15.75" customHeight="1">
      <c r="A4573" s="144" t="s">
        <v>1222</v>
      </c>
      <c r="B4573" s="144" t="s">
        <v>165</v>
      </c>
      <c r="C4573" s="144" t="s">
        <v>1367</v>
      </c>
      <c r="D4573" s="144" t="s">
        <v>1368</v>
      </c>
      <c r="E4573" s="271" t="s">
        <v>1369</v>
      </c>
      <c r="F4573" s="271"/>
      <c r="G4573" s="144" t="s">
        <v>1370</v>
      </c>
      <c r="H4573" s="144" t="s">
        <v>1371</v>
      </c>
      <c r="I4573" s="144" t="s">
        <v>1372</v>
      </c>
      <c r="J4573" s="144" t="s">
        <v>1373</v>
      </c>
    </row>
    <row r="4574" spans="1:10" ht="47.25" customHeight="1">
      <c r="A4574" s="147" t="s">
        <v>1374</v>
      </c>
      <c r="B4574" s="147" t="s">
        <v>1221</v>
      </c>
      <c r="C4574" s="147" t="s">
        <v>177</v>
      </c>
      <c r="D4574" s="147" t="s">
        <v>1223</v>
      </c>
      <c r="E4574" s="273" t="s">
        <v>1473</v>
      </c>
      <c r="F4574" s="273"/>
      <c r="G4574" s="147" t="s">
        <v>185</v>
      </c>
      <c r="H4574" s="148">
        <v>1</v>
      </c>
      <c r="I4574" s="149">
        <v>75.180000000000007</v>
      </c>
      <c r="J4574" s="149">
        <v>75.180000000000007</v>
      </c>
    </row>
    <row r="4575" spans="1:10" ht="45" customHeight="1">
      <c r="A4575" s="150" t="s">
        <v>1376</v>
      </c>
      <c r="B4575" s="150" t="s">
        <v>1987</v>
      </c>
      <c r="C4575" s="150" t="s">
        <v>177</v>
      </c>
      <c r="D4575" s="150" t="s">
        <v>1988</v>
      </c>
      <c r="E4575" s="274" t="s">
        <v>1375</v>
      </c>
      <c r="F4575" s="274"/>
      <c r="G4575" s="150" t="s">
        <v>180</v>
      </c>
      <c r="H4575" s="151">
        <v>0.17399999999999999</v>
      </c>
      <c r="I4575" s="152">
        <v>16.45</v>
      </c>
      <c r="J4575" s="152">
        <v>2.86</v>
      </c>
    </row>
    <row r="4576" spans="1:10" ht="45" customHeight="1">
      <c r="A4576" s="150" t="s">
        <v>1376</v>
      </c>
      <c r="B4576" s="150" t="s">
        <v>1922</v>
      </c>
      <c r="C4576" s="150" t="s">
        <v>177</v>
      </c>
      <c r="D4576" s="150" t="s">
        <v>1923</v>
      </c>
      <c r="E4576" s="274" t="s">
        <v>1375</v>
      </c>
      <c r="F4576" s="274"/>
      <c r="G4576" s="150" t="s">
        <v>180</v>
      </c>
      <c r="H4576" s="151">
        <v>0.52100000000000002</v>
      </c>
      <c r="I4576" s="152">
        <v>19.88</v>
      </c>
      <c r="J4576" s="152">
        <v>10.35</v>
      </c>
    </row>
    <row r="4577" spans="1:10" ht="30" customHeight="1">
      <c r="A4577" s="153" t="s">
        <v>1379</v>
      </c>
      <c r="B4577" s="153" t="s">
        <v>2534</v>
      </c>
      <c r="C4577" s="153" t="s">
        <v>177</v>
      </c>
      <c r="D4577" s="153" t="s">
        <v>2535</v>
      </c>
      <c r="E4577" s="275" t="s">
        <v>1482</v>
      </c>
      <c r="F4577" s="275"/>
      <c r="G4577" s="153" t="s">
        <v>185</v>
      </c>
      <c r="H4577" s="154">
        <v>1</v>
      </c>
      <c r="I4577" s="155">
        <v>61.97</v>
      </c>
      <c r="J4577" s="155">
        <v>61.97</v>
      </c>
    </row>
    <row r="4578" spans="1:10">
      <c r="A4578" s="156"/>
      <c r="B4578" s="156"/>
      <c r="C4578" s="156"/>
      <c r="D4578" s="156"/>
      <c r="E4578" s="156" t="s">
        <v>1399</v>
      </c>
      <c r="F4578" s="157">
        <v>10.199999999999999</v>
      </c>
      <c r="G4578" s="156" t="s">
        <v>1400</v>
      </c>
      <c r="H4578" s="157">
        <v>0</v>
      </c>
      <c r="I4578" s="156" t="s">
        <v>1401</v>
      </c>
      <c r="J4578" s="157">
        <v>10.199999999999999</v>
      </c>
    </row>
    <row r="4579" spans="1:10" ht="30" customHeight="1">
      <c r="A4579" s="156"/>
      <c r="B4579" s="156"/>
      <c r="C4579" s="156"/>
      <c r="D4579" s="156"/>
      <c r="E4579" s="156" t="s">
        <v>1402</v>
      </c>
      <c r="F4579" s="157">
        <v>19.82</v>
      </c>
      <c r="G4579" s="156"/>
      <c r="H4579" s="276" t="s">
        <v>1403</v>
      </c>
      <c r="I4579" s="276"/>
      <c r="J4579" s="157">
        <v>95</v>
      </c>
    </row>
    <row r="4580" spans="1:10" ht="15.75">
      <c r="A4580" s="144"/>
      <c r="B4580" s="144"/>
      <c r="C4580" s="144"/>
      <c r="D4580" s="144"/>
      <c r="E4580" s="144"/>
      <c r="F4580" s="144"/>
      <c r="G4580" s="144" t="s">
        <v>1404</v>
      </c>
      <c r="H4580" s="158">
        <v>1</v>
      </c>
      <c r="I4580" s="144" t="s">
        <v>1405</v>
      </c>
      <c r="J4580" s="159">
        <v>95</v>
      </c>
    </row>
    <row r="4581" spans="1:10" ht="15.75">
      <c r="A4581" s="147"/>
      <c r="B4581" s="147"/>
      <c r="C4581" s="147"/>
      <c r="D4581" s="147"/>
      <c r="E4581" s="147"/>
      <c r="F4581" s="147"/>
      <c r="G4581" s="147"/>
      <c r="H4581" s="147"/>
      <c r="I4581" s="147"/>
      <c r="J4581" s="147"/>
    </row>
    <row r="4582" spans="1:10" ht="15.75" customHeight="1">
      <c r="A4582" s="144" t="s">
        <v>1225</v>
      </c>
      <c r="B4582" s="144" t="s">
        <v>165</v>
      </c>
      <c r="C4582" s="144" t="s">
        <v>1367</v>
      </c>
      <c r="D4582" s="144" t="s">
        <v>1368</v>
      </c>
      <c r="E4582" s="271" t="s">
        <v>1369</v>
      </c>
      <c r="F4582" s="271"/>
      <c r="G4582" s="144" t="s">
        <v>1370</v>
      </c>
      <c r="H4582" s="144" t="s">
        <v>1371</v>
      </c>
      <c r="I4582" s="144" t="s">
        <v>1372</v>
      </c>
      <c r="J4582" s="144" t="s">
        <v>1373</v>
      </c>
    </row>
    <row r="4583" spans="1:10" ht="47.25" customHeight="1">
      <c r="A4583" s="147" t="s">
        <v>1374</v>
      </c>
      <c r="B4583" s="147" t="s">
        <v>1224</v>
      </c>
      <c r="C4583" s="147" t="s">
        <v>177</v>
      </c>
      <c r="D4583" s="147" t="s">
        <v>1226</v>
      </c>
      <c r="E4583" s="273" t="s">
        <v>1473</v>
      </c>
      <c r="F4583" s="273"/>
      <c r="G4583" s="147" t="s">
        <v>185</v>
      </c>
      <c r="H4583" s="148">
        <v>1</v>
      </c>
      <c r="I4583" s="149">
        <v>16.77</v>
      </c>
      <c r="J4583" s="149">
        <v>16.77</v>
      </c>
    </row>
    <row r="4584" spans="1:10" ht="45" customHeight="1">
      <c r="A4584" s="150" t="s">
        <v>1376</v>
      </c>
      <c r="B4584" s="150" t="s">
        <v>1987</v>
      </c>
      <c r="C4584" s="150" t="s">
        <v>177</v>
      </c>
      <c r="D4584" s="150" t="s">
        <v>1988</v>
      </c>
      <c r="E4584" s="274" t="s">
        <v>1375</v>
      </c>
      <c r="F4584" s="274"/>
      <c r="G4584" s="150" t="s">
        <v>180</v>
      </c>
      <c r="H4584" s="151">
        <v>0.29699999999999999</v>
      </c>
      <c r="I4584" s="152">
        <v>16.45</v>
      </c>
      <c r="J4584" s="152">
        <v>4.88</v>
      </c>
    </row>
    <row r="4585" spans="1:10" ht="45" customHeight="1">
      <c r="A4585" s="150" t="s">
        <v>1376</v>
      </c>
      <c r="B4585" s="150" t="s">
        <v>1922</v>
      </c>
      <c r="C4585" s="150" t="s">
        <v>177</v>
      </c>
      <c r="D4585" s="150" t="s">
        <v>1923</v>
      </c>
      <c r="E4585" s="274" t="s">
        <v>1375</v>
      </c>
      <c r="F4585" s="274"/>
      <c r="G4585" s="150" t="s">
        <v>180</v>
      </c>
      <c r="H4585" s="151">
        <v>0.29699999999999999</v>
      </c>
      <c r="I4585" s="152">
        <v>19.88</v>
      </c>
      <c r="J4585" s="152">
        <v>5.9</v>
      </c>
    </row>
    <row r="4586" spans="1:10" ht="15" customHeight="1">
      <c r="A4586" s="153" t="s">
        <v>1379</v>
      </c>
      <c r="B4586" s="153" t="s">
        <v>2015</v>
      </c>
      <c r="C4586" s="153" t="s">
        <v>177</v>
      </c>
      <c r="D4586" s="153" t="s">
        <v>2016</v>
      </c>
      <c r="E4586" s="275" t="s">
        <v>1482</v>
      </c>
      <c r="F4586" s="275"/>
      <c r="G4586" s="153" t="s">
        <v>185</v>
      </c>
      <c r="H4586" s="154">
        <v>1.0999999999999999E-2</v>
      </c>
      <c r="I4586" s="155">
        <v>18.25</v>
      </c>
      <c r="J4586" s="155">
        <v>0.2</v>
      </c>
    </row>
    <row r="4587" spans="1:10" ht="15" customHeight="1">
      <c r="A4587" s="153" t="s">
        <v>1379</v>
      </c>
      <c r="B4587" s="153" t="s">
        <v>2503</v>
      </c>
      <c r="C4587" s="153" t="s">
        <v>177</v>
      </c>
      <c r="D4587" s="153" t="s">
        <v>2504</v>
      </c>
      <c r="E4587" s="275" t="s">
        <v>1482</v>
      </c>
      <c r="F4587" s="275"/>
      <c r="G4587" s="153" t="s">
        <v>1662</v>
      </c>
      <c r="H4587" s="154">
        <v>3.0000000000000001E-3</v>
      </c>
      <c r="I4587" s="155">
        <v>35.950000000000003</v>
      </c>
      <c r="J4587" s="155">
        <v>0.1</v>
      </c>
    </row>
    <row r="4588" spans="1:10" ht="15" customHeight="1">
      <c r="A4588" s="153" t="s">
        <v>1379</v>
      </c>
      <c r="B4588" s="153" t="s">
        <v>2536</v>
      </c>
      <c r="C4588" s="153" t="s">
        <v>177</v>
      </c>
      <c r="D4588" s="153" t="s">
        <v>2537</v>
      </c>
      <c r="E4588" s="275" t="s">
        <v>1482</v>
      </c>
      <c r="F4588" s="275"/>
      <c r="G4588" s="153" t="s">
        <v>185</v>
      </c>
      <c r="H4588" s="154">
        <v>1</v>
      </c>
      <c r="I4588" s="155">
        <v>5.69</v>
      </c>
      <c r="J4588" s="155">
        <v>5.69</v>
      </c>
    </row>
    <row r="4589" spans="1:10">
      <c r="A4589" s="156"/>
      <c r="B4589" s="156"/>
      <c r="C4589" s="156"/>
      <c r="D4589" s="156"/>
      <c r="E4589" s="156" t="s">
        <v>1399</v>
      </c>
      <c r="F4589" s="157">
        <v>8.1999999999999993</v>
      </c>
      <c r="G4589" s="156" t="s">
        <v>1400</v>
      </c>
      <c r="H4589" s="157">
        <v>0</v>
      </c>
      <c r="I4589" s="156" t="s">
        <v>1401</v>
      </c>
      <c r="J4589" s="157">
        <v>8.1999999999999993</v>
      </c>
    </row>
    <row r="4590" spans="1:10" ht="30" customHeight="1">
      <c r="A4590" s="156"/>
      <c r="B4590" s="156"/>
      <c r="C4590" s="156"/>
      <c r="D4590" s="156"/>
      <c r="E4590" s="156" t="s">
        <v>1402</v>
      </c>
      <c r="F4590" s="157">
        <v>4.42</v>
      </c>
      <c r="G4590" s="156"/>
      <c r="H4590" s="276" t="s">
        <v>1403</v>
      </c>
      <c r="I4590" s="276"/>
      <c r="J4590" s="157">
        <v>21.19</v>
      </c>
    </row>
    <row r="4591" spans="1:10" ht="15.75">
      <c r="A4591" s="144"/>
      <c r="B4591" s="144"/>
      <c r="C4591" s="144"/>
      <c r="D4591" s="144"/>
      <c r="E4591" s="144"/>
      <c r="F4591" s="144"/>
      <c r="G4591" s="144" t="s">
        <v>1404</v>
      </c>
      <c r="H4591" s="158">
        <v>6</v>
      </c>
      <c r="I4591" s="144" t="s">
        <v>1405</v>
      </c>
      <c r="J4591" s="159">
        <v>127.14</v>
      </c>
    </row>
    <row r="4592" spans="1:10" ht="15.75">
      <c r="A4592" s="147"/>
      <c r="B4592" s="147"/>
      <c r="C4592" s="147"/>
      <c r="D4592" s="147"/>
      <c r="E4592" s="147"/>
      <c r="F4592" s="147"/>
      <c r="G4592" s="147"/>
      <c r="H4592" s="147"/>
      <c r="I4592" s="147"/>
      <c r="J4592" s="147"/>
    </row>
    <row r="4593" spans="1:10" ht="15.75" customHeight="1">
      <c r="A4593" s="144" t="s">
        <v>1228</v>
      </c>
      <c r="B4593" s="144" t="s">
        <v>165</v>
      </c>
      <c r="C4593" s="144" t="s">
        <v>1367</v>
      </c>
      <c r="D4593" s="144" t="s">
        <v>1368</v>
      </c>
      <c r="E4593" s="271" t="s">
        <v>1369</v>
      </c>
      <c r="F4593" s="271"/>
      <c r="G4593" s="144" t="s">
        <v>1370</v>
      </c>
      <c r="H4593" s="144" t="s">
        <v>1371</v>
      </c>
      <c r="I4593" s="144" t="s">
        <v>1372</v>
      </c>
      <c r="J4593" s="144" t="s">
        <v>1373</v>
      </c>
    </row>
    <row r="4594" spans="1:10" ht="47.25" customHeight="1">
      <c r="A4594" s="147" t="s">
        <v>1374</v>
      </c>
      <c r="B4594" s="147" t="s">
        <v>1227</v>
      </c>
      <c r="C4594" s="147" t="s">
        <v>177</v>
      </c>
      <c r="D4594" s="147" t="s">
        <v>1229</v>
      </c>
      <c r="E4594" s="273" t="s">
        <v>1473</v>
      </c>
      <c r="F4594" s="273"/>
      <c r="G4594" s="147" t="s">
        <v>185</v>
      </c>
      <c r="H4594" s="148">
        <v>1</v>
      </c>
      <c r="I4594" s="149">
        <v>10.58</v>
      </c>
      <c r="J4594" s="149">
        <v>10.58</v>
      </c>
    </row>
    <row r="4595" spans="1:10" ht="45" customHeight="1">
      <c r="A4595" s="150" t="s">
        <v>1376</v>
      </c>
      <c r="B4595" s="150" t="s">
        <v>1987</v>
      </c>
      <c r="C4595" s="150" t="s">
        <v>177</v>
      </c>
      <c r="D4595" s="150" t="s">
        <v>1988</v>
      </c>
      <c r="E4595" s="274" t="s">
        <v>1375</v>
      </c>
      <c r="F4595" s="274"/>
      <c r="G4595" s="150" t="s">
        <v>180</v>
      </c>
      <c r="H4595" s="151">
        <v>0.17299999999999999</v>
      </c>
      <c r="I4595" s="152">
        <v>16.45</v>
      </c>
      <c r="J4595" s="152">
        <v>2.84</v>
      </c>
    </row>
    <row r="4596" spans="1:10" ht="45" customHeight="1">
      <c r="A4596" s="150" t="s">
        <v>1376</v>
      </c>
      <c r="B4596" s="150" t="s">
        <v>1922</v>
      </c>
      <c r="C4596" s="150" t="s">
        <v>177</v>
      </c>
      <c r="D4596" s="150" t="s">
        <v>1923</v>
      </c>
      <c r="E4596" s="274" t="s">
        <v>1375</v>
      </c>
      <c r="F4596" s="274"/>
      <c r="G4596" s="150" t="s">
        <v>180</v>
      </c>
      <c r="H4596" s="151">
        <v>0.17299999999999999</v>
      </c>
      <c r="I4596" s="152">
        <v>19.88</v>
      </c>
      <c r="J4596" s="152">
        <v>3.43</v>
      </c>
    </row>
    <row r="4597" spans="1:10" ht="15" customHeight="1">
      <c r="A4597" s="153" t="s">
        <v>1379</v>
      </c>
      <c r="B4597" s="153" t="s">
        <v>2015</v>
      </c>
      <c r="C4597" s="153" t="s">
        <v>177</v>
      </c>
      <c r="D4597" s="153" t="s">
        <v>2016</v>
      </c>
      <c r="E4597" s="275" t="s">
        <v>1482</v>
      </c>
      <c r="F4597" s="275"/>
      <c r="G4597" s="153" t="s">
        <v>185</v>
      </c>
      <c r="H4597" s="154">
        <v>8.0000000000000002E-3</v>
      </c>
      <c r="I4597" s="155">
        <v>18.25</v>
      </c>
      <c r="J4597" s="155">
        <v>0.14000000000000001</v>
      </c>
    </row>
    <row r="4598" spans="1:10" ht="15" customHeight="1">
      <c r="A4598" s="153" t="s">
        <v>1379</v>
      </c>
      <c r="B4598" s="153" t="s">
        <v>2503</v>
      </c>
      <c r="C4598" s="153" t="s">
        <v>177</v>
      </c>
      <c r="D4598" s="153" t="s">
        <v>2504</v>
      </c>
      <c r="E4598" s="275" t="s">
        <v>1482</v>
      </c>
      <c r="F4598" s="275"/>
      <c r="G4598" s="153" t="s">
        <v>1662</v>
      </c>
      <c r="H4598" s="154">
        <v>2E-3</v>
      </c>
      <c r="I4598" s="155">
        <v>35.950000000000003</v>
      </c>
      <c r="J4598" s="155">
        <v>7.0000000000000007E-2</v>
      </c>
    </row>
    <row r="4599" spans="1:10" ht="15" customHeight="1">
      <c r="A4599" s="153" t="s">
        <v>1379</v>
      </c>
      <c r="B4599" s="153" t="s">
        <v>2538</v>
      </c>
      <c r="C4599" s="153" t="s">
        <v>177</v>
      </c>
      <c r="D4599" s="153" t="s">
        <v>2539</v>
      </c>
      <c r="E4599" s="275" t="s">
        <v>1482</v>
      </c>
      <c r="F4599" s="275"/>
      <c r="G4599" s="153" t="s">
        <v>185</v>
      </c>
      <c r="H4599" s="154">
        <v>1</v>
      </c>
      <c r="I4599" s="155">
        <v>4.0999999999999996</v>
      </c>
      <c r="J4599" s="155">
        <v>4.0999999999999996</v>
      </c>
    </row>
    <row r="4600" spans="1:10">
      <c r="A4600" s="156"/>
      <c r="B4600" s="156"/>
      <c r="C4600" s="156"/>
      <c r="D4600" s="156"/>
      <c r="E4600" s="156" t="s">
        <v>1399</v>
      </c>
      <c r="F4600" s="157">
        <v>4.78</v>
      </c>
      <c r="G4600" s="156" t="s">
        <v>1400</v>
      </c>
      <c r="H4600" s="157">
        <v>0</v>
      </c>
      <c r="I4600" s="156" t="s">
        <v>1401</v>
      </c>
      <c r="J4600" s="157">
        <v>4.78</v>
      </c>
    </row>
    <row r="4601" spans="1:10" ht="30" customHeight="1">
      <c r="A4601" s="156"/>
      <c r="B4601" s="156"/>
      <c r="C4601" s="156"/>
      <c r="D4601" s="156"/>
      <c r="E4601" s="156" t="s">
        <v>1402</v>
      </c>
      <c r="F4601" s="157">
        <v>2.78</v>
      </c>
      <c r="G4601" s="156"/>
      <c r="H4601" s="276" t="s">
        <v>1403</v>
      </c>
      <c r="I4601" s="276"/>
      <c r="J4601" s="157">
        <v>13.36</v>
      </c>
    </row>
    <row r="4602" spans="1:10" ht="15.75">
      <c r="A4602" s="144"/>
      <c r="B4602" s="144"/>
      <c r="C4602" s="144"/>
      <c r="D4602" s="144"/>
      <c r="E4602" s="144"/>
      <c r="F4602" s="144"/>
      <c r="G4602" s="144" t="s">
        <v>1404</v>
      </c>
      <c r="H4602" s="158">
        <v>10</v>
      </c>
      <c r="I4602" s="144" t="s">
        <v>1405</v>
      </c>
      <c r="J4602" s="159">
        <v>133.6</v>
      </c>
    </row>
    <row r="4603" spans="1:10" ht="15.75">
      <c r="A4603" s="147"/>
      <c r="B4603" s="147"/>
      <c r="C4603" s="147"/>
      <c r="D4603" s="147"/>
      <c r="E4603" s="147"/>
      <c r="F4603" s="147"/>
      <c r="G4603" s="147"/>
      <c r="H4603" s="147"/>
      <c r="I4603" s="147"/>
      <c r="J4603" s="147"/>
    </row>
    <row r="4604" spans="1:10" ht="15.75" customHeight="1">
      <c r="A4604" s="144" t="s">
        <v>1230</v>
      </c>
      <c r="B4604" s="144" t="s">
        <v>165</v>
      </c>
      <c r="C4604" s="144" t="s">
        <v>1367</v>
      </c>
      <c r="D4604" s="144" t="s">
        <v>1368</v>
      </c>
      <c r="E4604" s="271" t="s">
        <v>1369</v>
      </c>
      <c r="F4604" s="271"/>
      <c r="G4604" s="144" t="s">
        <v>1370</v>
      </c>
      <c r="H4604" s="144" t="s">
        <v>1371</v>
      </c>
      <c r="I4604" s="144" t="s">
        <v>1372</v>
      </c>
      <c r="J4604" s="144" t="s">
        <v>1373</v>
      </c>
    </row>
    <row r="4605" spans="1:10" ht="47.25" customHeight="1">
      <c r="A4605" s="147" t="s">
        <v>1374</v>
      </c>
      <c r="B4605" s="147" t="s">
        <v>1227</v>
      </c>
      <c r="C4605" s="147" t="s">
        <v>177</v>
      </c>
      <c r="D4605" s="147" t="s">
        <v>1229</v>
      </c>
      <c r="E4605" s="273" t="s">
        <v>1473</v>
      </c>
      <c r="F4605" s="273"/>
      <c r="G4605" s="147" t="s">
        <v>185</v>
      </c>
      <c r="H4605" s="148">
        <v>1</v>
      </c>
      <c r="I4605" s="149">
        <v>10.58</v>
      </c>
      <c r="J4605" s="149">
        <v>10.58</v>
      </c>
    </row>
    <row r="4606" spans="1:10" ht="45" customHeight="1">
      <c r="A4606" s="150" t="s">
        <v>1376</v>
      </c>
      <c r="B4606" s="150" t="s">
        <v>1987</v>
      </c>
      <c r="C4606" s="150" t="s">
        <v>177</v>
      </c>
      <c r="D4606" s="150" t="s">
        <v>1988</v>
      </c>
      <c r="E4606" s="274" t="s">
        <v>1375</v>
      </c>
      <c r="F4606" s="274"/>
      <c r="G4606" s="150" t="s">
        <v>180</v>
      </c>
      <c r="H4606" s="151">
        <v>0.17299999999999999</v>
      </c>
      <c r="I4606" s="152">
        <v>16.45</v>
      </c>
      <c r="J4606" s="152">
        <v>2.84</v>
      </c>
    </row>
    <row r="4607" spans="1:10" ht="45" customHeight="1">
      <c r="A4607" s="150" t="s">
        <v>1376</v>
      </c>
      <c r="B4607" s="150" t="s">
        <v>1922</v>
      </c>
      <c r="C4607" s="150" t="s">
        <v>177</v>
      </c>
      <c r="D4607" s="150" t="s">
        <v>1923</v>
      </c>
      <c r="E4607" s="274" t="s">
        <v>1375</v>
      </c>
      <c r="F4607" s="274"/>
      <c r="G4607" s="150" t="s">
        <v>180</v>
      </c>
      <c r="H4607" s="151">
        <v>0.17299999999999999</v>
      </c>
      <c r="I4607" s="152">
        <v>19.88</v>
      </c>
      <c r="J4607" s="152">
        <v>3.43</v>
      </c>
    </row>
    <row r="4608" spans="1:10" ht="15" customHeight="1">
      <c r="A4608" s="153" t="s">
        <v>1379</v>
      </c>
      <c r="B4608" s="153" t="s">
        <v>2015</v>
      </c>
      <c r="C4608" s="153" t="s">
        <v>177</v>
      </c>
      <c r="D4608" s="153" t="s">
        <v>2016</v>
      </c>
      <c r="E4608" s="275" t="s">
        <v>1482</v>
      </c>
      <c r="F4608" s="275"/>
      <c r="G4608" s="153" t="s">
        <v>185</v>
      </c>
      <c r="H4608" s="154">
        <v>8.0000000000000002E-3</v>
      </c>
      <c r="I4608" s="155">
        <v>18.25</v>
      </c>
      <c r="J4608" s="155">
        <v>0.14000000000000001</v>
      </c>
    </row>
    <row r="4609" spans="1:10" ht="15" customHeight="1">
      <c r="A4609" s="153" t="s">
        <v>1379</v>
      </c>
      <c r="B4609" s="153" t="s">
        <v>2503</v>
      </c>
      <c r="C4609" s="153" t="s">
        <v>177</v>
      </c>
      <c r="D4609" s="153" t="s">
        <v>2504</v>
      </c>
      <c r="E4609" s="275" t="s">
        <v>1482</v>
      </c>
      <c r="F4609" s="275"/>
      <c r="G4609" s="153" t="s">
        <v>1662</v>
      </c>
      <c r="H4609" s="154">
        <v>2E-3</v>
      </c>
      <c r="I4609" s="155">
        <v>35.950000000000003</v>
      </c>
      <c r="J4609" s="155">
        <v>7.0000000000000007E-2</v>
      </c>
    </row>
    <row r="4610" spans="1:10" ht="15" customHeight="1">
      <c r="A4610" s="153" t="s">
        <v>1379</v>
      </c>
      <c r="B4610" s="153" t="s">
        <v>2538</v>
      </c>
      <c r="C4610" s="153" t="s">
        <v>177</v>
      </c>
      <c r="D4610" s="153" t="s">
        <v>2539</v>
      </c>
      <c r="E4610" s="275" t="s">
        <v>1482</v>
      </c>
      <c r="F4610" s="275"/>
      <c r="G4610" s="153" t="s">
        <v>185</v>
      </c>
      <c r="H4610" s="154">
        <v>1</v>
      </c>
      <c r="I4610" s="155">
        <v>4.0999999999999996</v>
      </c>
      <c r="J4610" s="155">
        <v>4.0999999999999996</v>
      </c>
    </row>
    <row r="4611" spans="1:10">
      <c r="A4611" s="156"/>
      <c r="B4611" s="156"/>
      <c r="C4611" s="156"/>
      <c r="D4611" s="156"/>
      <c r="E4611" s="156" t="s">
        <v>1399</v>
      </c>
      <c r="F4611" s="157">
        <v>4.78</v>
      </c>
      <c r="G4611" s="156" t="s">
        <v>1400</v>
      </c>
      <c r="H4611" s="157">
        <v>0</v>
      </c>
      <c r="I4611" s="156" t="s">
        <v>1401</v>
      </c>
      <c r="J4611" s="157">
        <v>4.78</v>
      </c>
    </row>
    <row r="4612" spans="1:10" ht="30" customHeight="1">
      <c r="A4612" s="156"/>
      <c r="B4612" s="156"/>
      <c r="C4612" s="156"/>
      <c r="D4612" s="156"/>
      <c r="E4612" s="156" t="s">
        <v>1402</v>
      </c>
      <c r="F4612" s="157">
        <v>2.78</v>
      </c>
      <c r="G4612" s="156"/>
      <c r="H4612" s="276" t="s">
        <v>1403</v>
      </c>
      <c r="I4612" s="276"/>
      <c r="J4612" s="157">
        <v>13.36</v>
      </c>
    </row>
    <row r="4613" spans="1:10" ht="15.75">
      <c r="A4613" s="144"/>
      <c r="B4613" s="144"/>
      <c r="C4613" s="144"/>
      <c r="D4613" s="144"/>
      <c r="E4613" s="144"/>
      <c r="F4613" s="144"/>
      <c r="G4613" s="144" t="s">
        <v>1404</v>
      </c>
      <c r="H4613" s="158">
        <v>4</v>
      </c>
      <c r="I4613" s="144" t="s">
        <v>1405</v>
      </c>
      <c r="J4613" s="159">
        <v>53.44</v>
      </c>
    </row>
    <row r="4614" spans="1:10" ht="15.75">
      <c r="A4614" s="147"/>
      <c r="B4614" s="147"/>
      <c r="C4614" s="147"/>
      <c r="D4614" s="147"/>
      <c r="E4614" s="147"/>
      <c r="F4614" s="147"/>
      <c r="G4614" s="147"/>
      <c r="H4614" s="147"/>
      <c r="I4614" s="147"/>
      <c r="J4614" s="147"/>
    </row>
    <row r="4615" spans="1:10" ht="15.75" customHeight="1">
      <c r="A4615" s="144" t="s">
        <v>1232</v>
      </c>
      <c r="B4615" s="144" t="s">
        <v>165</v>
      </c>
      <c r="C4615" s="144" t="s">
        <v>1367</v>
      </c>
      <c r="D4615" s="144" t="s">
        <v>1368</v>
      </c>
      <c r="E4615" s="271" t="s">
        <v>1369</v>
      </c>
      <c r="F4615" s="271"/>
      <c r="G4615" s="144" t="s">
        <v>1370</v>
      </c>
      <c r="H4615" s="144" t="s">
        <v>1371</v>
      </c>
      <c r="I4615" s="144" t="s">
        <v>1372</v>
      </c>
      <c r="J4615" s="144" t="s">
        <v>1373</v>
      </c>
    </row>
    <row r="4616" spans="1:10" ht="31.5">
      <c r="A4616" s="147" t="s">
        <v>1374</v>
      </c>
      <c r="B4616" s="147" t="s">
        <v>1231</v>
      </c>
      <c r="C4616" s="147" t="s">
        <v>639</v>
      </c>
      <c r="D4616" s="147" t="s">
        <v>1233</v>
      </c>
      <c r="E4616" s="273">
        <v>56</v>
      </c>
      <c r="F4616" s="273"/>
      <c r="G4616" s="147" t="s">
        <v>222</v>
      </c>
      <c r="H4616" s="148">
        <v>1</v>
      </c>
      <c r="I4616" s="149">
        <v>54.07</v>
      </c>
      <c r="J4616" s="149">
        <v>54.07</v>
      </c>
    </row>
    <row r="4617" spans="1:10" ht="45" customHeight="1">
      <c r="A4617" s="150" t="s">
        <v>1376</v>
      </c>
      <c r="B4617" s="150" t="s">
        <v>1987</v>
      </c>
      <c r="C4617" s="150" t="s">
        <v>177</v>
      </c>
      <c r="D4617" s="150" t="s">
        <v>1988</v>
      </c>
      <c r="E4617" s="274" t="s">
        <v>1375</v>
      </c>
      <c r="F4617" s="274"/>
      <c r="G4617" s="150" t="s">
        <v>180</v>
      </c>
      <c r="H4617" s="151">
        <v>0.66</v>
      </c>
      <c r="I4617" s="152">
        <v>16.45</v>
      </c>
      <c r="J4617" s="152">
        <v>10.85</v>
      </c>
    </row>
    <row r="4618" spans="1:10" ht="45" customHeight="1">
      <c r="A4618" s="150" t="s">
        <v>1376</v>
      </c>
      <c r="B4618" s="150" t="s">
        <v>1922</v>
      </c>
      <c r="C4618" s="150" t="s">
        <v>177</v>
      </c>
      <c r="D4618" s="150" t="s">
        <v>1923</v>
      </c>
      <c r="E4618" s="274" t="s">
        <v>1375</v>
      </c>
      <c r="F4618" s="274"/>
      <c r="G4618" s="150" t="s">
        <v>180</v>
      </c>
      <c r="H4618" s="151">
        <v>0.63900000000000001</v>
      </c>
      <c r="I4618" s="152">
        <v>19.88</v>
      </c>
      <c r="J4618" s="152">
        <v>12.7</v>
      </c>
    </row>
    <row r="4619" spans="1:10" ht="15" customHeight="1">
      <c r="A4619" s="153" t="s">
        <v>1379</v>
      </c>
      <c r="B4619" s="153" t="s">
        <v>2540</v>
      </c>
      <c r="C4619" s="153" t="s">
        <v>639</v>
      </c>
      <c r="D4619" s="153" t="s">
        <v>2541</v>
      </c>
      <c r="E4619" s="275" t="s">
        <v>1482</v>
      </c>
      <c r="F4619" s="275"/>
      <c r="G4619" s="153" t="s">
        <v>222</v>
      </c>
      <c r="H4619" s="154">
        <v>1.02</v>
      </c>
      <c r="I4619" s="155">
        <v>29.93</v>
      </c>
      <c r="J4619" s="155">
        <v>30.52</v>
      </c>
    </row>
    <row r="4620" spans="1:10">
      <c r="A4620" s="156"/>
      <c r="B4620" s="156"/>
      <c r="C4620" s="156"/>
      <c r="D4620" s="156"/>
      <c r="E4620" s="156" t="s">
        <v>1399</v>
      </c>
      <c r="F4620" s="157">
        <v>17.920000000000002</v>
      </c>
      <c r="G4620" s="156" t="s">
        <v>1400</v>
      </c>
      <c r="H4620" s="157">
        <v>0</v>
      </c>
      <c r="I4620" s="156" t="s">
        <v>1401</v>
      </c>
      <c r="J4620" s="157">
        <v>17.920000000000002</v>
      </c>
    </row>
    <row r="4621" spans="1:10" ht="30" customHeight="1">
      <c r="A4621" s="156"/>
      <c r="B4621" s="156"/>
      <c r="C4621" s="156"/>
      <c r="D4621" s="156"/>
      <c r="E4621" s="156" t="s">
        <v>1402</v>
      </c>
      <c r="F4621" s="157">
        <v>14.25</v>
      </c>
      <c r="G4621" s="156"/>
      <c r="H4621" s="276" t="s">
        <v>1403</v>
      </c>
      <c r="I4621" s="276"/>
      <c r="J4621" s="157">
        <v>68.319999999999993</v>
      </c>
    </row>
    <row r="4622" spans="1:10" ht="15.75">
      <c r="A4622" s="144"/>
      <c r="B4622" s="144"/>
      <c r="C4622" s="144"/>
      <c r="D4622" s="144"/>
      <c r="E4622" s="144"/>
      <c r="F4622" s="144"/>
      <c r="G4622" s="144" t="s">
        <v>1404</v>
      </c>
      <c r="H4622" s="158">
        <v>2.2000000000000002</v>
      </c>
      <c r="I4622" s="144" t="s">
        <v>1405</v>
      </c>
      <c r="J4622" s="159">
        <v>150.30000000000001</v>
      </c>
    </row>
    <row r="4623" spans="1:10" ht="15.75">
      <c r="A4623" s="147"/>
      <c r="B4623" s="147"/>
      <c r="C4623" s="147"/>
      <c r="D4623" s="147"/>
      <c r="E4623" s="147"/>
      <c r="F4623" s="147"/>
      <c r="G4623" s="147"/>
      <c r="H4623" s="147"/>
      <c r="I4623" s="147"/>
      <c r="J4623" s="147"/>
    </row>
    <row r="4624" spans="1:10" ht="15.75" customHeight="1">
      <c r="A4624" s="144" t="s">
        <v>1235</v>
      </c>
      <c r="B4624" s="144" t="s">
        <v>165</v>
      </c>
      <c r="C4624" s="144" t="s">
        <v>1367</v>
      </c>
      <c r="D4624" s="144" t="s">
        <v>1368</v>
      </c>
      <c r="E4624" s="271" t="s">
        <v>1369</v>
      </c>
      <c r="F4624" s="271"/>
      <c r="G4624" s="144" t="s">
        <v>1370</v>
      </c>
      <c r="H4624" s="144" t="s">
        <v>1371</v>
      </c>
      <c r="I4624" s="144" t="s">
        <v>1372</v>
      </c>
      <c r="J4624" s="144" t="s">
        <v>1373</v>
      </c>
    </row>
    <row r="4625" spans="1:10" ht="31.5">
      <c r="A4625" s="147" t="s">
        <v>1374</v>
      </c>
      <c r="B4625" s="147" t="s">
        <v>1234</v>
      </c>
      <c r="C4625" s="147" t="s">
        <v>639</v>
      </c>
      <c r="D4625" s="147" t="s">
        <v>1236</v>
      </c>
      <c r="E4625" s="273">
        <v>56</v>
      </c>
      <c r="F4625" s="273"/>
      <c r="G4625" s="147" t="s">
        <v>222</v>
      </c>
      <c r="H4625" s="148">
        <v>1</v>
      </c>
      <c r="I4625" s="149">
        <v>43.24</v>
      </c>
      <c r="J4625" s="149">
        <v>43.24</v>
      </c>
    </row>
    <row r="4626" spans="1:10" ht="45" customHeight="1">
      <c r="A4626" s="150" t="s">
        <v>1376</v>
      </c>
      <c r="B4626" s="150" t="s">
        <v>1987</v>
      </c>
      <c r="C4626" s="150" t="s">
        <v>177</v>
      </c>
      <c r="D4626" s="150" t="s">
        <v>1988</v>
      </c>
      <c r="E4626" s="274" t="s">
        <v>1375</v>
      </c>
      <c r="F4626" s="274"/>
      <c r="G4626" s="150" t="s">
        <v>180</v>
      </c>
      <c r="H4626" s="151">
        <v>0.74399999999999999</v>
      </c>
      <c r="I4626" s="152">
        <v>16.45</v>
      </c>
      <c r="J4626" s="152">
        <v>12.23</v>
      </c>
    </row>
    <row r="4627" spans="1:10" ht="45" customHeight="1">
      <c r="A4627" s="150" t="s">
        <v>1376</v>
      </c>
      <c r="B4627" s="150" t="s">
        <v>1922</v>
      </c>
      <c r="C4627" s="150" t="s">
        <v>177</v>
      </c>
      <c r="D4627" s="150" t="s">
        <v>1923</v>
      </c>
      <c r="E4627" s="274" t="s">
        <v>1375</v>
      </c>
      <c r="F4627" s="274"/>
      <c r="G4627" s="150" t="s">
        <v>180</v>
      </c>
      <c r="H4627" s="151">
        <v>0.71199999999999997</v>
      </c>
      <c r="I4627" s="152">
        <v>19.88</v>
      </c>
      <c r="J4627" s="152">
        <v>14.15</v>
      </c>
    </row>
    <row r="4628" spans="1:10" ht="15" customHeight="1">
      <c r="A4628" s="153" t="s">
        <v>1379</v>
      </c>
      <c r="B4628" s="153" t="s">
        <v>2542</v>
      </c>
      <c r="C4628" s="153" t="s">
        <v>639</v>
      </c>
      <c r="D4628" s="153" t="s">
        <v>2543</v>
      </c>
      <c r="E4628" s="275" t="s">
        <v>1482</v>
      </c>
      <c r="F4628" s="275"/>
      <c r="G4628" s="153" t="s">
        <v>222</v>
      </c>
      <c r="H4628" s="154">
        <v>1.02</v>
      </c>
      <c r="I4628" s="155">
        <v>16.53</v>
      </c>
      <c r="J4628" s="155">
        <v>16.86</v>
      </c>
    </row>
    <row r="4629" spans="1:10">
      <c r="A4629" s="156"/>
      <c r="B4629" s="156"/>
      <c r="C4629" s="156"/>
      <c r="D4629" s="156"/>
      <c r="E4629" s="156" t="s">
        <v>1399</v>
      </c>
      <c r="F4629" s="157">
        <v>20.079999999999998</v>
      </c>
      <c r="G4629" s="156" t="s">
        <v>1400</v>
      </c>
      <c r="H4629" s="157">
        <v>0</v>
      </c>
      <c r="I4629" s="156" t="s">
        <v>1401</v>
      </c>
      <c r="J4629" s="157">
        <v>20.079999999999998</v>
      </c>
    </row>
    <row r="4630" spans="1:10" ht="30" customHeight="1">
      <c r="A4630" s="156"/>
      <c r="B4630" s="156"/>
      <c r="C4630" s="156"/>
      <c r="D4630" s="156"/>
      <c r="E4630" s="156" t="s">
        <v>1402</v>
      </c>
      <c r="F4630" s="157">
        <v>11.4</v>
      </c>
      <c r="G4630" s="156"/>
      <c r="H4630" s="276" t="s">
        <v>1403</v>
      </c>
      <c r="I4630" s="276"/>
      <c r="J4630" s="157">
        <v>54.64</v>
      </c>
    </row>
    <row r="4631" spans="1:10" ht="15.75">
      <c r="A4631" s="144"/>
      <c r="B4631" s="144"/>
      <c r="C4631" s="144"/>
      <c r="D4631" s="144"/>
      <c r="E4631" s="144"/>
      <c r="F4631" s="144"/>
      <c r="G4631" s="144" t="s">
        <v>1404</v>
      </c>
      <c r="H4631" s="158">
        <v>11</v>
      </c>
      <c r="I4631" s="144" t="s">
        <v>1405</v>
      </c>
      <c r="J4631" s="159">
        <v>601.04</v>
      </c>
    </row>
    <row r="4632" spans="1:10" ht="15.75">
      <c r="A4632" s="147"/>
      <c r="B4632" s="147"/>
      <c r="C4632" s="147"/>
      <c r="D4632" s="147"/>
      <c r="E4632" s="147"/>
      <c r="F4632" s="147"/>
      <c r="G4632" s="147"/>
      <c r="H4632" s="147"/>
      <c r="I4632" s="147"/>
      <c r="J4632" s="147"/>
    </row>
    <row r="4633" spans="1:10" ht="15.75">
      <c r="A4633" s="145" t="s">
        <v>138</v>
      </c>
      <c r="B4633" s="145"/>
      <c r="C4633" s="145"/>
      <c r="D4633" s="145" t="s">
        <v>139</v>
      </c>
      <c r="E4633" s="145"/>
      <c r="F4633" s="272"/>
      <c r="G4633" s="272"/>
      <c r="H4633" s="145"/>
      <c r="I4633" s="145"/>
      <c r="J4633" s="146">
        <v>154747.84</v>
      </c>
    </row>
    <row r="4634" spans="1:10" ht="15.75" customHeight="1">
      <c r="A4634" s="144" t="s">
        <v>1238</v>
      </c>
      <c r="B4634" s="144" t="s">
        <v>165</v>
      </c>
      <c r="C4634" s="144" t="s">
        <v>1367</v>
      </c>
      <c r="D4634" s="144" t="s">
        <v>1368</v>
      </c>
      <c r="E4634" s="271" t="s">
        <v>1369</v>
      </c>
      <c r="F4634" s="271"/>
      <c r="G4634" s="144" t="s">
        <v>1370</v>
      </c>
      <c r="H4634" s="144" t="s">
        <v>1371</v>
      </c>
      <c r="I4634" s="144" t="s">
        <v>1372</v>
      </c>
      <c r="J4634" s="144" t="s">
        <v>1373</v>
      </c>
    </row>
    <row r="4635" spans="1:10" ht="31.5" customHeight="1">
      <c r="A4635" s="147" t="s">
        <v>1374</v>
      </c>
      <c r="B4635" s="147" t="s">
        <v>1237</v>
      </c>
      <c r="C4635" s="147" t="s">
        <v>177</v>
      </c>
      <c r="D4635" s="147" t="s">
        <v>1239</v>
      </c>
      <c r="E4635" s="273" t="s">
        <v>1445</v>
      </c>
      <c r="F4635" s="273"/>
      <c r="G4635" s="147" t="s">
        <v>222</v>
      </c>
      <c r="H4635" s="148">
        <v>1</v>
      </c>
      <c r="I4635" s="149">
        <v>55.86</v>
      </c>
      <c r="J4635" s="149">
        <v>55.86</v>
      </c>
    </row>
    <row r="4636" spans="1:10" ht="45" customHeight="1">
      <c r="A4636" s="150" t="s">
        <v>1376</v>
      </c>
      <c r="B4636" s="150" t="s">
        <v>2270</v>
      </c>
      <c r="C4636" s="150" t="s">
        <v>177</v>
      </c>
      <c r="D4636" s="150" t="s">
        <v>2271</v>
      </c>
      <c r="E4636" s="274" t="s">
        <v>1375</v>
      </c>
      <c r="F4636" s="274"/>
      <c r="G4636" s="150" t="s">
        <v>180</v>
      </c>
      <c r="H4636" s="151">
        <v>3.3700000000000001E-2</v>
      </c>
      <c r="I4636" s="152">
        <v>17.23</v>
      </c>
      <c r="J4636" s="152">
        <v>0.57999999999999996</v>
      </c>
    </row>
    <row r="4637" spans="1:10" ht="45" customHeight="1">
      <c r="A4637" s="150" t="s">
        <v>1376</v>
      </c>
      <c r="B4637" s="150" t="s">
        <v>2272</v>
      </c>
      <c r="C4637" s="150" t="s">
        <v>177</v>
      </c>
      <c r="D4637" s="150" t="s">
        <v>2273</v>
      </c>
      <c r="E4637" s="274" t="s">
        <v>1375</v>
      </c>
      <c r="F4637" s="274"/>
      <c r="G4637" s="150" t="s">
        <v>180</v>
      </c>
      <c r="H4637" s="151">
        <v>3.3700000000000001E-2</v>
      </c>
      <c r="I4637" s="152">
        <v>20.71</v>
      </c>
      <c r="J4637" s="152">
        <v>0.69</v>
      </c>
    </row>
    <row r="4638" spans="1:10" ht="15" customHeight="1">
      <c r="A4638" s="153" t="s">
        <v>1379</v>
      </c>
      <c r="B4638" s="153" t="s">
        <v>2544</v>
      </c>
      <c r="C4638" s="153" t="s">
        <v>177</v>
      </c>
      <c r="D4638" s="153" t="s">
        <v>2545</v>
      </c>
      <c r="E4638" s="275" t="s">
        <v>1482</v>
      </c>
      <c r="F4638" s="275"/>
      <c r="G4638" s="153" t="s">
        <v>222</v>
      </c>
      <c r="H4638" s="154">
        <v>1.1000000000000001</v>
      </c>
      <c r="I4638" s="155">
        <v>49.63</v>
      </c>
      <c r="J4638" s="155">
        <v>54.59</v>
      </c>
    </row>
    <row r="4639" spans="1:10">
      <c r="A4639" s="156"/>
      <c r="B4639" s="156"/>
      <c r="C4639" s="156"/>
      <c r="D4639" s="156"/>
      <c r="E4639" s="156" t="s">
        <v>1399</v>
      </c>
      <c r="F4639" s="157">
        <v>0.94</v>
      </c>
      <c r="G4639" s="156" t="s">
        <v>1400</v>
      </c>
      <c r="H4639" s="157">
        <v>0</v>
      </c>
      <c r="I4639" s="156" t="s">
        <v>1401</v>
      </c>
      <c r="J4639" s="157">
        <v>0.94</v>
      </c>
    </row>
    <row r="4640" spans="1:10" ht="30" customHeight="1">
      <c r="A4640" s="156"/>
      <c r="B4640" s="156"/>
      <c r="C4640" s="156"/>
      <c r="D4640" s="156"/>
      <c r="E4640" s="156" t="s">
        <v>1402</v>
      </c>
      <c r="F4640" s="157">
        <v>14.73</v>
      </c>
      <c r="G4640" s="156"/>
      <c r="H4640" s="276" t="s">
        <v>1403</v>
      </c>
      <c r="I4640" s="276"/>
      <c r="J4640" s="157">
        <v>70.59</v>
      </c>
    </row>
    <row r="4641" spans="1:10" ht="15.75">
      <c r="A4641" s="144"/>
      <c r="B4641" s="144"/>
      <c r="C4641" s="144"/>
      <c r="D4641" s="144"/>
      <c r="E4641" s="144"/>
      <c r="F4641" s="144"/>
      <c r="G4641" s="144" t="s">
        <v>1404</v>
      </c>
      <c r="H4641" s="158">
        <v>340.08</v>
      </c>
      <c r="I4641" s="144" t="s">
        <v>1405</v>
      </c>
      <c r="J4641" s="159">
        <v>24006.240000000002</v>
      </c>
    </row>
    <row r="4642" spans="1:10" ht="15.75">
      <c r="A4642" s="147"/>
      <c r="B4642" s="147"/>
      <c r="C4642" s="147"/>
      <c r="D4642" s="147"/>
      <c r="E4642" s="147"/>
      <c r="F4642" s="147"/>
      <c r="G4642" s="147"/>
      <c r="H4642" s="147"/>
      <c r="I4642" s="147"/>
      <c r="J4642" s="147"/>
    </row>
    <row r="4643" spans="1:10" ht="15.75" customHeight="1">
      <c r="A4643" s="144" t="s">
        <v>1240</v>
      </c>
      <c r="B4643" s="144" t="s">
        <v>165</v>
      </c>
      <c r="C4643" s="144" t="s">
        <v>1367</v>
      </c>
      <c r="D4643" s="144" t="s">
        <v>1368</v>
      </c>
      <c r="E4643" s="271" t="s">
        <v>1369</v>
      </c>
      <c r="F4643" s="271"/>
      <c r="G4643" s="144" t="s">
        <v>1370</v>
      </c>
      <c r="H4643" s="144" t="s">
        <v>1371</v>
      </c>
      <c r="I4643" s="144" t="s">
        <v>1372</v>
      </c>
      <c r="J4643" s="144" t="s">
        <v>1373</v>
      </c>
    </row>
    <row r="4644" spans="1:10" ht="31.5" customHeight="1">
      <c r="A4644" s="147" t="s">
        <v>1374</v>
      </c>
      <c r="B4644" s="147" t="s">
        <v>793</v>
      </c>
      <c r="C4644" s="147" t="s">
        <v>177</v>
      </c>
      <c r="D4644" s="147" t="s">
        <v>795</v>
      </c>
      <c r="E4644" s="273" t="s">
        <v>1476</v>
      </c>
      <c r="F4644" s="273"/>
      <c r="G4644" s="147" t="s">
        <v>211</v>
      </c>
      <c r="H4644" s="148">
        <v>1</v>
      </c>
      <c r="I4644" s="149">
        <v>63.37</v>
      </c>
      <c r="J4644" s="149">
        <v>63.37</v>
      </c>
    </row>
    <row r="4645" spans="1:10" ht="45" customHeight="1">
      <c r="A4645" s="150" t="s">
        <v>1376</v>
      </c>
      <c r="B4645" s="150" t="s">
        <v>1628</v>
      </c>
      <c r="C4645" s="150" t="s">
        <v>177</v>
      </c>
      <c r="D4645" s="150" t="s">
        <v>1629</v>
      </c>
      <c r="E4645" s="274" t="s">
        <v>1375</v>
      </c>
      <c r="F4645" s="274"/>
      <c r="G4645" s="150" t="s">
        <v>180</v>
      </c>
      <c r="H4645" s="151">
        <v>3.956</v>
      </c>
      <c r="I4645" s="152">
        <v>16.02</v>
      </c>
      <c r="J4645" s="152">
        <v>63.37</v>
      </c>
    </row>
    <row r="4646" spans="1:10">
      <c r="A4646" s="156"/>
      <c r="B4646" s="156"/>
      <c r="C4646" s="156"/>
      <c r="D4646" s="156"/>
      <c r="E4646" s="156" t="s">
        <v>1399</v>
      </c>
      <c r="F4646" s="157">
        <v>44.46</v>
      </c>
      <c r="G4646" s="156" t="s">
        <v>1400</v>
      </c>
      <c r="H4646" s="157">
        <v>0</v>
      </c>
      <c r="I4646" s="156" t="s">
        <v>1401</v>
      </c>
      <c r="J4646" s="157">
        <v>44.46</v>
      </c>
    </row>
    <row r="4647" spans="1:10" ht="30" customHeight="1">
      <c r="A4647" s="156"/>
      <c r="B4647" s="156"/>
      <c r="C4647" s="156"/>
      <c r="D4647" s="156"/>
      <c r="E4647" s="156" t="s">
        <v>1402</v>
      </c>
      <c r="F4647" s="157">
        <v>16.71</v>
      </c>
      <c r="G4647" s="156"/>
      <c r="H4647" s="276" t="s">
        <v>1403</v>
      </c>
      <c r="I4647" s="276"/>
      <c r="J4647" s="157">
        <v>80.08</v>
      </c>
    </row>
    <row r="4648" spans="1:10" ht="15.75">
      <c r="A4648" s="144"/>
      <c r="B4648" s="144"/>
      <c r="C4648" s="144"/>
      <c r="D4648" s="144"/>
      <c r="E4648" s="144"/>
      <c r="F4648" s="144"/>
      <c r="G4648" s="144" t="s">
        <v>1404</v>
      </c>
      <c r="H4648" s="158">
        <v>224.74</v>
      </c>
      <c r="I4648" s="144" t="s">
        <v>1405</v>
      </c>
      <c r="J4648" s="159">
        <v>17997.169999999998</v>
      </c>
    </row>
    <row r="4649" spans="1:10" ht="15.75">
      <c r="A4649" s="147"/>
      <c r="B4649" s="147"/>
      <c r="C4649" s="147"/>
      <c r="D4649" s="147"/>
      <c r="E4649" s="147"/>
      <c r="F4649" s="147"/>
      <c r="G4649" s="147"/>
      <c r="H4649" s="147"/>
      <c r="I4649" s="147"/>
      <c r="J4649" s="147"/>
    </row>
    <row r="4650" spans="1:10" ht="15.75" customHeight="1">
      <c r="A4650" s="144" t="s">
        <v>1242</v>
      </c>
      <c r="B4650" s="144" t="s">
        <v>165</v>
      </c>
      <c r="C4650" s="144" t="s">
        <v>1367</v>
      </c>
      <c r="D4650" s="144" t="s">
        <v>1368</v>
      </c>
      <c r="E4650" s="271" t="s">
        <v>1369</v>
      </c>
      <c r="F4650" s="271"/>
      <c r="G4650" s="144" t="s">
        <v>1370</v>
      </c>
      <c r="H4650" s="144" t="s">
        <v>1371</v>
      </c>
      <c r="I4650" s="144" t="s">
        <v>1372</v>
      </c>
      <c r="J4650" s="144" t="s">
        <v>1373</v>
      </c>
    </row>
    <row r="4651" spans="1:10" ht="31.5" customHeight="1">
      <c r="A4651" s="147" t="s">
        <v>1374</v>
      </c>
      <c r="B4651" s="147" t="s">
        <v>1241</v>
      </c>
      <c r="C4651" s="147" t="s">
        <v>177</v>
      </c>
      <c r="D4651" s="147" t="s">
        <v>1243</v>
      </c>
      <c r="E4651" s="273" t="s">
        <v>1445</v>
      </c>
      <c r="F4651" s="273"/>
      <c r="G4651" s="147" t="s">
        <v>222</v>
      </c>
      <c r="H4651" s="148">
        <v>1</v>
      </c>
      <c r="I4651" s="149">
        <v>57.46</v>
      </c>
      <c r="J4651" s="149">
        <v>57.46</v>
      </c>
    </row>
    <row r="4652" spans="1:10" ht="45" customHeight="1">
      <c r="A4652" s="150" t="s">
        <v>1376</v>
      </c>
      <c r="B4652" s="150" t="s">
        <v>2546</v>
      </c>
      <c r="C4652" s="150" t="s">
        <v>177</v>
      </c>
      <c r="D4652" s="150" t="s">
        <v>2547</v>
      </c>
      <c r="E4652" s="274" t="s">
        <v>1445</v>
      </c>
      <c r="F4652" s="274"/>
      <c r="G4652" s="150" t="s">
        <v>185</v>
      </c>
      <c r="H4652" s="151">
        <v>0.5</v>
      </c>
      <c r="I4652" s="152">
        <v>20.91</v>
      </c>
      <c r="J4652" s="152">
        <v>10.45</v>
      </c>
    </row>
    <row r="4653" spans="1:10" ht="45" customHeight="1">
      <c r="A4653" s="150" t="s">
        <v>1376</v>
      </c>
      <c r="B4653" s="150" t="s">
        <v>2270</v>
      </c>
      <c r="C4653" s="150" t="s">
        <v>177</v>
      </c>
      <c r="D4653" s="150" t="s">
        <v>2271</v>
      </c>
      <c r="E4653" s="274" t="s">
        <v>1375</v>
      </c>
      <c r="F4653" s="274"/>
      <c r="G4653" s="150" t="s">
        <v>180</v>
      </c>
      <c r="H4653" s="151">
        <v>0.25330000000000003</v>
      </c>
      <c r="I4653" s="152">
        <v>17.23</v>
      </c>
      <c r="J4653" s="152">
        <v>4.3600000000000003</v>
      </c>
    </row>
    <row r="4654" spans="1:10" ht="45" customHeight="1">
      <c r="A4654" s="150" t="s">
        <v>1376</v>
      </c>
      <c r="B4654" s="150" t="s">
        <v>2272</v>
      </c>
      <c r="C4654" s="150" t="s">
        <v>177</v>
      </c>
      <c r="D4654" s="150" t="s">
        <v>2273</v>
      </c>
      <c r="E4654" s="274" t="s">
        <v>1375</v>
      </c>
      <c r="F4654" s="274"/>
      <c r="G4654" s="150" t="s">
        <v>180</v>
      </c>
      <c r="H4654" s="151">
        <v>0.25330000000000003</v>
      </c>
      <c r="I4654" s="152">
        <v>20.71</v>
      </c>
      <c r="J4654" s="152">
        <v>5.24</v>
      </c>
    </row>
    <row r="4655" spans="1:10" ht="15" customHeight="1">
      <c r="A4655" s="153" t="s">
        <v>1379</v>
      </c>
      <c r="B4655" s="153" t="s">
        <v>2548</v>
      </c>
      <c r="C4655" s="153" t="s">
        <v>177</v>
      </c>
      <c r="D4655" s="153" t="s">
        <v>2549</v>
      </c>
      <c r="E4655" s="275" t="s">
        <v>1482</v>
      </c>
      <c r="F4655" s="275"/>
      <c r="G4655" s="153" t="s">
        <v>222</v>
      </c>
      <c r="H4655" s="154">
        <v>1.05</v>
      </c>
      <c r="I4655" s="155">
        <v>35.630000000000003</v>
      </c>
      <c r="J4655" s="155">
        <v>37.409999999999997</v>
      </c>
    </row>
    <row r="4656" spans="1:10">
      <c r="A4656" s="156"/>
      <c r="B4656" s="156"/>
      <c r="C4656" s="156"/>
      <c r="D4656" s="156"/>
      <c r="E4656" s="156" t="s">
        <v>1399</v>
      </c>
      <c r="F4656" s="157">
        <v>11.54</v>
      </c>
      <c r="G4656" s="156" t="s">
        <v>1400</v>
      </c>
      <c r="H4656" s="157">
        <v>0</v>
      </c>
      <c r="I4656" s="156" t="s">
        <v>1401</v>
      </c>
      <c r="J4656" s="157">
        <v>11.54</v>
      </c>
    </row>
    <row r="4657" spans="1:10" ht="30" customHeight="1">
      <c r="A4657" s="156"/>
      <c r="B4657" s="156"/>
      <c r="C4657" s="156"/>
      <c r="D4657" s="156"/>
      <c r="E4657" s="156" t="s">
        <v>1402</v>
      </c>
      <c r="F4657" s="157">
        <v>15.15</v>
      </c>
      <c r="G4657" s="156"/>
      <c r="H4657" s="276" t="s">
        <v>1403</v>
      </c>
      <c r="I4657" s="276"/>
      <c r="J4657" s="157">
        <v>72.61</v>
      </c>
    </row>
    <row r="4658" spans="1:10" ht="15.75">
      <c r="A4658" s="144"/>
      <c r="B4658" s="144"/>
      <c r="C4658" s="144"/>
      <c r="D4658" s="144"/>
      <c r="E4658" s="144"/>
      <c r="F4658" s="144"/>
      <c r="G4658" s="144" t="s">
        <v>1404</v>
      </c>
      <c r="H4658" s="158">
        <v>908.5</v>
      </c>
      <c r="I4658" s="144" t="s">
        <v>1405</v>
      </c>
      <c r="J4658" s="159">
        <v>65966.179999999993</v>
      </c>
    </row>
    <row r="4659" spans="1:10" ht="15.75">
      <c r="A4659" s="147"/>
      <c r="B4659" s="147"/>
      <c r="C4659" s="147"/>
      <c r="D4659" s="147"/>
      <c r="E4659" s="147"/>
      <c r="F4659" s="147"/>
      <c r="G4659" s="147"/>
      <c r="H4659" s="147"/>
      <c r="I4659" s="147"/>
      <c r="J4659" s="147"/>
    </row>
    <row r="4660" spans="1:10" ht="15.75" customHeight="1">
      <c r="A4660" s="144" t="s">
        <v>1245</v>
      </c>
      <c r="B4660" s="144" t="s">
        <v>165</v>
      </c>
      <c r="C4660" s="144" t="s">
        <v>1367</v>
      </c>
      <c r="D4660" s="144" t="s">
        <v>1368</v>
      </c>
      <c r="E4660" s="271" t="s">
        <v>1369</v>
      </c>
      <c r="F4660" s="271"/>
      <c r="G4660" s="144" t="s">
        <v>1370</v>
      </c>
      <c r="H4660" s="144" t="s">
        <v>1371</v>
      </c>
      <c r="I4660" s="144" t="s">
        <v>1372</v>
      </c>
      <c r="J4660" s="144" t="s">
        <v>1373</v>
      </c>
    </row>
    <row r="4661" spans="1:10" ht="47.25" customHeight="1">
      <c r="A4661" s="147" t="s">
        <v>1374</v>
      </c>
      <c r="B4661" s="147" t="s">
        <v>1244</v>
      </c>
      <c r="C4661" s="147" t="s">
        <v>177</v>
      </c>
      <c r="D4661" s="147" t="s">
        <v>1246</v>
      </c>
      <c r="E4661" s="273" t="s">
        <v>1445</v>
      </c>
      <c r="F4661" s="273"/>
      <c r="G4661" s="147" t="s">
        <v>222</v>
      </c>
      <c r="H4661" s="148">
        <v>1</v>
      </c>
      <c r="I4661" s="149">
        <v>13.6</v>
      </c>
      <c r="J4661" s="149">
        <v>13.6</v>
      </c>
    </row>
    <row r="4662" spans="1:10" ht="45" customHeight="1">
      <c r="A4662" s="150" t="s">
        <v>1376</v>
      </c>
      <c r="B4662" s="150" t="s">
        <v>2270</v>
      </c>
      <c r="C4662" s="150" t="s">
        <v>177</v>
      </c>
      <c r="D4662" s="150" t="s">
        <v>2271</v>
      </c>
      <c r="E4662" s="274" t="s">
        <v>1375</v>
      </c>
      <c r="F4662" s="274"/>
      <c r="G4662" s="150" t="s">
        <v>180</v>
      </c>
      <c r="H4662" s="151">
        <v>0.19400000000000001</v>
      </c>
      <c r="I4662" s="152">
        <v>17.23</v>
      </c>
      <c r="J4662" s="152">
        <v>3.34</v>
      </c>
    </row>
    <row r="4663" spans="1:10" ht="45" customHeight="1">
      <c r="A4663" s="150" t="s">
        <v>1376</v>
      </c>
      <c r="B4663" s="150" t="s">
        <v>2272</v>
      </c>
      <c r="C4663" s="150" t="s">
        <v>177</v>
      </c>
      <c r="D4663" s="150" t="s">
        <v>2273</v>
      </c>
      <c r="E4663" s="274" t="s">
        <v>1375</v>
      </c>
      <c r="F4663" s="274"/>
      <c r="G4663" s="150" t="s">
        <v>180</v>
      </c>
      <c r="H4663" s="151">
        <v>0.19400000000000001</v>
      </c>
      <c r="I4663" s="152">
        <v>20.71</v>
      </c>
      <c r="J4663" s="152">
        <v>4.01</v>
      </c>
    </row>
    <row r="4664" spans="1:10" ht="15" customHeight="1">
      <c r="A4664" s="153" t="s">
        <v>1379</v>
      </c>
      <c r="B4664" s="153" t="s">
        <v>2550</v>
      </c>
      <c r="C4664" s="153" t="s">
        <v>177</v>
      </c>
      <c r="D4664" s="153" t="s">
        <v>2551</v>
      </c>
      <c r="E4664" s="275" t="s">
        <v>1482</v>
      </c>
      <c r="F4664" s="275"/>
      <c r="G4664" s="153" t="s">
        <v>222</v>
      </c>
      <c r="H4664" s="154">
        <v>1.0169999999999999</v>
      </c>
      <c r="I4664" s="155">
        <v>6.15</v>
      </c>
      <c r="J4664" s="155">
        <v>6.25</v>
      </c>
    </row>
    <row r="4665" spans="1:10">
      <c r="A4665" s="156"/>
      <c r="B4665" s="156"/>
      <c r="C4665" s="156"/>
      <c r="D4665" s="156"/>
      <c r="E4665" s="156" t="s">
        <v>1399</v>
      </c>
      <c r="F4665" s="157">
        <v>5.44</v>
      </c>
      <c r="G4665" s="156" t="s">
        <v>1400</v>
      </c>
      <c r="H4665" s="157">
        <v>0</v>
      </c>
      <c r="I4665" s="156" t="s">
        <v>1401</v>
      </c>
      <c r="J4665" s="157">
        <v>5.44</v>
      </c>
    </row>
    <row r="4666" spans="1:10" ht="30" customHeight="1">
      <c r="A4666" s="156"/>
      <c r="B4666" s="156"/>
      <c r="C4666" s="156"/>
      <c r="D4666" s="156"/>
      <c r="E4666" s="156" t="s">
        <v>1402</v>
      </c>
      <c r="F4666" s="157">
        <v>3.58</v>
      </c>
      <c r="G4666" s="156"/>
      <c r="H4666" s="276" t="s">
        <v>1403</v>
      </c>
      <c r="I4666" s="276"/>
      <c r="J4666" s="157">
        <v>17.18</v>
      </c>
    </row>
    <row r="4667" spans="1:10" ht="15.75">
      <c r="A4667" s="144"/>
      <c r="B4667" s="144"/>
      <c r="C4667" s="144"/>
      <c r="D4667" s="144"/>
      <c r="E4667" s="144"/>
      <c r="F4667" s="144"/>
      <c r="G4667" s="144" t="s">
        <v>1404</v>
      </c>
      <c r="H4667" s="158">
        <v>147.25</v>
      </c>
      <c r="I4667" s="144" t="s">
        <v>1405</v>
      </c>
      <c r="J4667" s="159">
        <v>2529.75</v>
      </c>
    </row>
    <row r="4668" spans="1:10" ht="15.75">
      <c r="A4668" s="147"/>
      <c r="B4668" s="147"/>
      <c r="C4668" s="147"/>
      <c r="D4668" s="147"/>
      <c r="E4668" s="147"/>
      <c r="F4668" s="147"/>
      <c r="G4668" s="147"/>
      <c r="H4668" s="147"/>
      <c r="I4668" s="147"/>
      <c r="J4668" s="147"/>
    </row>
    <row r="4669" spans="1:10" ht="15.75" customHeight="1">
      <c r="A4669" s="144" t="s">
        <v>1248</v>
      </c>
      <c r="B4669" s="144" t="s">
        <v>165</v>
      </c>
      <c r="C4669" s="144" t="s">
        <v>1367</v>
      </c>
      <c r="D4669" s="144" t="s">
        <v>1368</v>
      </c>
      <c r="E4669" s="271" t="s">
        <v>1369</v>
      </c>
      <c r="F4669" s="271"/>
      <c r="G4669" s="144" t="s">
        <v>1370</v>
      </c>
      <c r="H4669" s="144" t="s">
        <v>1371</v>
      </c>
      <c r="I4669" s="144" t="s">
        <v>1372</v>
      </c>
      <c r="J4669" s="144" t="s">
        <v>1373</v>
      </c>
    </row>
    <row r="4670" spans="1:10" ht="31.5">
      <c r="A4670" s="147" t="s">
        <v>1374</v>
      </c>
      <c r="B4670" s="147" t="s">
        <v>1247</v>
      </c>
      <c r="C4670" s="147" t="s">
        <v>700</v>
      </c>
      <c r="D4670" s="147" t="s">
        <v>1249</v>
      </c>
      <c r="E4670" s="273"/>
      <c r="F4670" s="273"/>
      <c r="G4670" s="147" t="s">
        <v>1250</v>
      </c>
      <c r="H4670" s="148">
        <v>1</v>
      </c>
      <c r="I4670" s="149">
        <v>183.04</v>
      </c>
      <c r="J4670" s="149">
        <v>183.04</v>
      </c>
    </row>
    <row r="4671" spans="1:10" ht="45">
      <c r="A4671" s="150" t="s">
        <v>1376</v>
      </c>
      <c r="B4671" s="150" t="s">
        <v>2446</v>
      </c>
      <c r="C4671" s="150" t="s">
        <v>700</v>
      </c>
      <c r="D4671" s="150" t="s">
        <v>2447</v>
      </c>
      <c r="E4671" s="274"/>
      <c r="F4671" s="274"/>
      <c r="G4671" s="150" t="s">
        <v>2448</v>
      </c>
      <c r="H4671" s="151">
        <v>1.5</v>
      </c>
      <c r="I4671" s="152">
        <v>18.32</v>
      </c>
      <c r="J4671" s="152">
        <v>27.48</v>
      </c>
    </row>
    <row r="4672" spans="1:10" ht="45">
      <c r="A4672" s="150" t="s">
        <v>1376</v>
      </c>
      <c r="B4672" s="150" t="s">
        <v>2451</v>
      </c>
      <c r="C4672" s="150" t="s">
        <v>700</v>
      </c>
      <c r="D4672" s="150" t="s">
        <v>2273</v>
      </c>
      <c r="E4672" s="274"/>
      <c r="F4672" s="274"/>
      <c r="G4672" s="150" t="s">
        <v>2448</v>
      </c>
      <c r="H4672" s="151">
        <v>1.5</v>
      </c>
      <c r="I4672" s="152">
        <v>22.68</v>
      </c>
      <c r="J4672" s="152">
        <v>34.020000000000003</v>
      </c>
    </row>
    <row r="4673" spans="1:10" ht="30" customHeight="1">
      <c r="A4673" s="153" t="s">
        <v>1379</v>
      </c>
      <c r="B4673" s="153" t="s">
        <v>2552</v>
      </c>
      <c r="C4673" s="153" t="s">
        <v>700</v>
      </c>
      <c r="D4673" s="153" t="s">
        <v>2553</v>
      </c>
      <c r="E4673" s="275" t="s">
        <v>1482</v>
      </c>
      <c r="F4673" s="275"/>
      <c r="G4673" s="153" t="s">
        <v>563</v>
      </c>
      <c r="H4673" s="154">
        <v>1</v>
      </c>
      <c r="I4673" s="155">
        <v>121.54</v>
      </c>
      <c r="J4673" s="155">
        <v>121.54</v>
      </c>
    </row>
    <row r="4674" spans="1:10">
      <c r="A4674" s="156"/>
      <c r="B4674" s="156"/>
      <c r="C4674" s="156"/>
      <c r="D4674" s="156"/>
      <c r="E4674" s="156" t="s">
        <v>1399</v>
      </c>
      <c r="F4674" s="157">
        <v>45.24</v>
      </c>
      <c r="G4674" s="156" t="s">
        <v>1400</v>
      </c>
      <c r="H4674" s="157">
        <v>0</v>
      </c>
      <c r="I4674" s="156" t="s">
        <v>1401</v>
      </c>
      <c r="J4674" s="157">
        <v>45.24</v>
      </c>
    </row>
    <row r="4675" spans="1:10" ht="30" customHeight="1">
      <c r="A4675" s="156"/>
      <c r="B4675" s="156"/>
      <c r="C4675" s="156"/>
      <c r="D4675" s="156"/>
      <c r="E4675" s="156" t="s">
        <v>1402</v>
      </c>
      <c r="F4675" s="157">
        <v>48.26</v>
      </c>
      <c r="G4675" s="156"/>
      <c r="H4675" s="276" t="s">
        <v>1403</v>
      </c>
      <c r="I4675" s="276"/>
      <c r="J4675" s="157">
        <v>231.3</v>
      </c>
    </row>
    <row r="4676" spans="1:10" ht="15.75">
      <c r="A4676" s="144"/>
      <c r="B4676" s="144"/>
      <c r="C4676" s="144"/>
      <c r="D4676" s="144"/>
      <c r="E4676" s="144"/>
      <c r="F4676" s="144"/>
      <c r="G4676" s="144" t="s">
        <v>1404</v>
      </c>
      <c r="H4676" s="158">
        <v>1</v>
      </c>
      <c r="I4676" s="144" t="s">
        <v>1405</v>
      </c>
      <c r="J4676" s="159">
        <v>231.3</v>
      </c>
    </row>
    <row r="4677" spans="1:10" ht="15.75">
      <c r="A4677" s="147"/>
      <c r="B4677" s="147"/>
      <c r="C4677" s="147"/>
      <c r="D4677" s="147"/>
      <c r="E4677" s="147"/>
      <c r="F4677" s="147"/>
      <c r="G4677" s="147"/>
      <c r="H4677" s="147"/>
      <c r="I4677" s="147"/>
      <c r="J4677" s="147"/>
    </row>
    <row r="4678" spans="1:10" ht="15.75" customHeight="1">
      <c r="A4678" s="144" t="s">
        <v>1252</v>
      </c>
      <c r="B4678" s="144" t="s">
        <v>165</v>
      </c>
      <c r="C4678" s="144" t="s">
        <v>1367</v>
      </c>
      <c r="D4678" s="144" t="s">
        <v>1368</v>
      </c>
      <c r="E4678" s="271" t="s">
        <v>1369</v>
      </c>
      <c r="F4678" s="271"/>
      <c r="G4678" s="144" t="s">
        <v>1370</v>
      </c>
      <c r="H4678" s="144" t="s">
        <v>1371</v>
      </c>
      <c r="I4678" s="144" t="s">
        <v>1372</v>
      </c>
      <c r="J4678" s="144" t="s">
        <v>1373</v>
      </c>
    </row>
    <row r="4679" spans="1:10" ht="31.5" customHeight="1">
      <c r="A4679" s="147" t="s">
        <v>1374</v>
      </c>
      <c r="B4679" s="147" t="s">
        <v>1251</v>
      </c>
      <c r="C4679" s="147" t="s">
        <v>177</v>
      </c>
      <c r="D4679" s="147" t="s">
        <v>1253</v>
      </c>
      <c r="E4679" s="273" t="s">
        <v>1473</v>
      </c>
      <c r="F4679" s="273"/>
      <c r="G4679" s="147" t="s">
        <v>185</v>
      </c>
      <c r="H4679" s="148">
        <v>1</v>
      </c>
      <c r="I4679" s="149">
        <v>48.73</v>
      </c>
      <c r="J4679" s="149">
        <v>48.73</v>
      </c>
    </row>
    <row r="4680" spans="1:10" ht="45" customHeight="1">
      <c r="A4680" s="150" t="s">
        <v>1376</v>
      </c>
      <c r="B4680" s="150" t="s">
        <v>2554</v>
      </c>
      <c r="C4680" s="150" t="s">
        <v>177</v>
      </c>
      <c r="D4680" s="150" t="s">
        <v>2555</v>
      </c>
      <c r="E4680" s="274" t="s">
        <v>1476</v>
      </c>
      <c r="F4680" s="274"/>
      <c r="G4680" s="150" t="s">
        <v>211</v>
      </c>
      <c r="H4680" s="151">
        <v>1.41E-2</v>
      </c>
      <c r="I4680" s="152">
        <v>207.34</v>
      </c>
      <c r="J4680" s="152">
        <v>2.92</v>
      </c>
    </row>
    <row r="4681" spans="1:10" ht="45" customHeight="1">
      <c r="A4681" s="150" t="s">
        <v>1376</v>
      </c>
      <c r="B4681" s="150" t="s">
        <v>1705</v>
      </c>
      <c r="C4681" s="150" t="s">
        <v>177</v>
      </c>
      <c r="D4681" s="150" t="s">
        <v>1706</v>
      </c>
      <c r="E4681" s="274" t="s">
        <v>1375</v>
      </c>
      <c r="F4681" s="274"/>
      <c r="G4681" s="150" t="s">
        <v>180</v>
      </c>
      <c r="H4681" s="151">
        <v>0.1384</v>
      </c>
      <c r="I4681" s="152">
        <v>19.98</v>
      </c>
      <c r="J4681" s="152">
        <v>2.76</v>
      </c>
    </row>
    <row r="4682" spans="1:10" ht="45" customHeight="1">
      <c r="A4682" s="150" t="s">
        <v>1376</v>
      </c>
      <c r="B4682" s="150" t="s">
        <v>1628</v>
      </c>
      <c r="C4682" s="150" t="s">
        <v>177</v>
      </c>
      <c r="D4682" s="150" t="s">
        <v>1629</v>
      </c>
      <c r="E4682" s="274" t="s">
        <v>1375</v>
      </c>
      <c r="F4682" s="274"/>
      <c r="G4682" s="150" t="s">
        <v>180</v>
      </c>
      <c r="H4682" s="151">
        <v>0.10879999999999999</v>
      </c>
      <c r="I4682" s="152">
        <v>16.02</v>
      </c>
      <c r="J4682" s="152">
        <v>1.74</v>
      </c>
    </row>
    <row r="4683" spans="1:10" ht="30" customHeight="1">
      <c r="A4683" s="153" t="s">
        <v>1379</v>
      </c>
      <c r="B4683" s="153" t="s">
        <v>2556</v>
      </c>
      <c r="C4683" s="153" t="s">
        <v>177</v>
      </c>
      <c r="D4683" s="153" t="s">
        <v>2557</v>
      </c>
      <c r="E4683" s="275" t="s">
        <v>1482</v>
      </c>
      <c r="F4683" s="275"/>
      <c r="G4683" s="153" t="s">
        <v>185</v>
      </c>
      <c r="H4683" s="154">
        <v>1</v>
      </c>
      <c r="I4683" s="155">
        <v>41.31</v>
      </c>
      <c r="J4683" s="155">
        <v>41.31</v>
      </c>
    </row>
    <row r="4684" spans="1:10">
      <c r="A4684" s="156"/>
      <c r="B4684" s="156"/>
      <c r="C4684" s="156"/>
      <c r="D4684" s="156"/>
      <c r="E4684" s="156" t="s">
        <v>1399</v>
      </c>
      <c r="F4684" s="157">
        <v>4.2300000000000004</v>
      </c>
      <c r="G4684" s="156" t="s">
        <v>1400</v>
      </c>
      <c r="H4684" s="157">
        <v>0</v>
      </c>
      <c r="I4684" s="156" t="s">
        <v>1401</v>
      </c>
      <c r="J4684" s="157">
        <v>4.2300000000000004</v>
      </c>
    </row>
    <row r="4685" spans="1:10" ht="30" customHeight="1">
      <c r="A4685" s="156"/>
      <c r="B4685" s="156"/>
      <c r="C4685" s="156"/>
      <c r="D4685" s="156"/>
      <c r="E4685" s="156" t="s">
        <v>1402</v>
      </c>
      <c r="F4685" s="157">
        <v>12.85</v>
      </c>
      <c r="G4685" s="156"/>
      <c r="H4685" s="276" t="s">
        <v>1403</v>
      </c>
      <c r="I4685" s="276"/>
      <c r="J4685" s="157">
        <v>61.58</v>
      </c>
    </row>
    <row r="4686" spans="1:10" ht="15.75">
      <c r="A4686" s="144"/>
      <c r="B4686" s="144"/>
      <c r="C4686" s="144"/>
      <c r="D4686" s="144"/>
      <c r="E4686" s="144"/>
      <c r="F4686" s="144"/>
      <c r="G4686" s="144" t="s">
        <v>1404</v>
      </c>
      <c r="H4686" s="158">
        <v>36</v>
      </c>
      <c r="I4686" s="144" t="s">
        <v>1405</v>
      </c>
      <c r="J4686" s="159">
        <v>2216.88</v>
      </c>
    </row>
    <row r="4687" spans="1:10" ht="15.75">
      <c r="A4687" s="147"/>
      <c r="B4687" s="147"/>
      <c r="C4687" s="147"/>
      <c r="D4687" s="147"/>
      <c r="E4687" s="147"/>
      <c r="F4687" s="147"/>
      <c r="G4687" s="147"/>
      <c r="H4687" s="147"/>
      <c r="I4687" s="147"/>
      <c r="J4687" s="147"/>
    </row>
    <row r="4688" spans="1:10" ht="15.75" customHeight="1">
      <c r="A4688" s="144" t="s">
        <v>1255</v>
      </c>
      <c r="B4688" s="144" t="s">
        <v>165</v>
      </c>
      <c r="C4688" s="144" t="s">
        <v>1367</v>
      </c>
      <c r="D4688" s="144" t="s">
        <v>1368</v>
      </c>
      <c r="E4688" s="271" t="s">
        <v>1369</v>
      </c>
      <c r="F4688" s="271"/>
      <c r="G4688" s="144" t="s">
        <v>1370</v>
      </c>
      <c r="H4688" s="144" t="s">
        <v>1371</v>
      </c>
      <c r="I4688" s="144" t="s">
        <v>1372</v>
      </c>
      <c r="J4688" s="144" t="s">
        <v>1373</v>
      </c>
    </row>
    <row r="4689" spans="1:10" ht="31.5" customHeight="1">
      <c r="A4689" s="147" t="s">
        <v>1374</v>
      </c>
      <c r="B4689" s="147" t="s">
        <v>1254</v>
      </c>
      <c r="C4689" s="147" t="s">
        <v>177</v>
      </c>
      <c r="D4689" s="147" t="s">
        <v>1256</v>
      </c>
      <c r="E4689" s="273" t="s">
        <v>1445</v>
      </c>
      <c r="F4689" s="273"/>
      <c r="G4689" s="147" t="s">
        <v>185</v>
      </c>
      <c r="H4689" s="148">
        <v>1</v>
      </c>
      <c r="I4689" s="149">
        <v>21.32</v>
      </c>
      <c r="J4689" s="149">
        <v>21.32</v>
      </c>
    </row>
    <row r="4690" spans="1:10" ht="45" customHeight="1">
      <c r="A4690" s="150" t="s">
        <v>1376</v>
      </c>
      <c r="B4690" s="150" t="s">
        <v>2270</v>
      </c>
      <c r="C4690" s="150" t="s">
        <v>177</v>
      </c>
      <c r="D4690" s="150" t="s">
        <v>2271</v>
      </c>
      <c r="E4690" s="274" t="s">
        <v>1375</v>
      </c>
      <c r="F4690" s="274"/>
      <c r="G4690" s="150" t="s">
        <v>180</v>
      </c>
      <c r="H4690" s="151">
        <v>0.29549999999999998</v>
      </c>
      <c r="I4690" s="152">
        <v>17.23</v>
      </c>
      <c r="J4690" s="152">
        <v>5.09</v>
      </c>
    </row>
    <row r="4691" spans="1:10" ht="45" customHeight="1">
      <c r="A4691" s="150" t="s">
        <v>1376</v>
      </c>
      <c r="B4691" s="150" t="s">
        <v>2272</v>
      </c>
      <c r="C4691" s="150" t="s">
        <v>177</v>
      </c>
      <c r="D4691" s="150" t="s">
        <v>2273</v>
      </c>
      <c r="E4691" s="274" t="s">
        <v>1375</v>
      </c>
      <c r="F4691" s="274"/>
      <c r="G4691" s="150" t="s">
        <v>180</v>
      </c>
      <c r="H4691" s="151">
        <v>0.29549999999999998</v>
      </c>
      <c r="I4691" s="152">
        <v>20.71</v>
      </c>
      <c r="J4691" s="152">
        <v>6.11</v>
      </c>
    </row>
    <row r="4692" spans="1:10" ht="30" customHeight="1">
      <c r="A4692" s="153" t="s">
        <v>1379</v>
      </c>
      <c r="B4692" s="153" t="s">
        <v>2558</v>
      </c>
      <c r="C4692" s="153" t="s">
        <v>177</v>
      </c>
      <c r="D4692" s="153" t="s">
        <v>2559</v>
      </c>
      <c r="E4692" s="275" t="s">
        <v>1482</v>
      </c>
      <c r="F4692" s="275"/>
      <c r="G4692" s="153" t="s">
        <v>185</v>
      </c>
      <c r="H4692" s="154">
        <v>2</v>
      </c>
      <c r="I4692" s="155">
        <v>0.2</v>
      </c>
      <c r="J4692" s="155">
        <v>0.4</v>
      </c>
    </row>
    <row r="4693" spans="1:10" ht="15" customHeight="1">
      <c r="A4693" s="153" t="s">
        <v>1379</v>
      </c>
      <c r="B4693" s="153" t="s">
        <v>2560</v>
      </c>
      <c r="C4693" s="153" t="s">
        <v>177</v>
      </c>
      <c r="D4693" s="153" t="s">
        <v>2561</v>
      </c>
      <c r="E4693" s="275" t="s">
        <v>1482</v>
      </c>
      <c r="F4693" s="275"/>
      <c r="G4693" s="153" t="s">
        <v>185</v>
      </c>
      <c r="H4693" s="154">
        <v>1</v>
      </c>
      <c r="I4693" s="155">
        <v>9.7200000000000006</v>
      </c>
      <c r="J4693" s="155">
        <v>9.7200000000000006</v>
      </c>
    </row>
    <row r="4694" spans="1:10">
      <c r="A4694" s="156"/>
      <c r="B4694" s="156"/>
      <c r="C4694" s="156"/>
      <c r="D4694" s="156"/>
      <c r="E4694" s="156" t="s">
        <v>1399</v>
      </c>
      <c r="F4694" s="157">
        <v>8.2899999999999991</v>
      </c>
      <c r="G4694" s="156" t="s">
        <v>1400</v>
      </c>
      <c r="H4694" s="157">
        <v>0</v>
      </c>
      <c r="I4694" s="156" t="s">
        <v>1401</v>
      </c>
      <c r="J4694" s="157">
        <v>8.2899999999999991</v>
      </c>
    </row>
    <row r="4695" spans="1:10" ht="30" customHeight="1">
      <c r="A4695" s="156"/>
      <c r="B4695" s="156"/>
      <c r="C4695" s="156"/>
      <c r="D4695" s="156"/>
      <c r="E4695" s="156" t="s">
        <v>1402</v>
      </c>
      <c r="F4695" s="157">
        <v>5.62</v>
      </c>
      <c r="G4695" s="156"/>
      <c r="H4695" s="276" t="s">
        <v>1403</v>
      </c>
      <c r="I4695" s="276"/>
      <c r="J4695" s="157">
        <v>26.94</v>
      </c>
    </row>
    <row r="4696" spans="1:10" ht="15.75">
      <c r="A4696" s="144"/>
      <c r="B4696" s="144"/>
      <c r="C4696" s="144"/>
      <c r="D4696" s="144"/>
      <c r="E4696" s="144"/>
      <c r="F4696" s="144"/>
      <c r="G4696" s="144" t="s">
        <v>1404</v>
      </c>
      <c r="H4696" s="158">
        <v>46</v>
      </c>
      <c r="I4696" s="144" t="s">
        <v>1405</v>
      </c>
      <c r="J4696" s="159">
        <v>1239.24</v>
      </c>
    </row>
    <row r="4697" spans="1:10" ht="15.75">
      <c r="A4697" s="147"/>
      <c r="B4697" s="147"/>
      <c r="C4697" s="147"/>
      <c r="D4697" s="147"/>
      <c r="E4697" s="147"/>
      <c r="F4697" s="147"/>
      <c r="G4697" s="147"/>
      <c r="H4697" s="147"/>
      <c r="I4697" s="147"/>
      <c r="J4697" s="147"/>
    </row>
    <row r="4698" spans="1:10" ht="15.75" customHeight="1">
      <c r="A4698" s="144" t="s">
        <v>1258</v>
      </c>
      <c r="B4698" s="144" t="s">
        <v>165</v>
      </c>
      <c r="C4698" s="144" t="s">
        <v>1367</v>
      </c>
      <c r="D4698" s="144" t="s">
        <v>1368</v>
      </c>
      <c r="E4698" s="271" t="s">
        <v>1369</v>
      </c>
      <c r="F4698" s="271"/>
      <c r="G4698" s="144" t="s">
        <v>1370</v>
      </c>
      <c r="H4698" s="144" t="s">
        <v>1371</v>
      </c>
      <c r="I4698" s="144" t="s">
        <v>1372</v>
      </c>
      <c r="J4698" s="144" t="s">
        <v>1373</v>
      </c>
    </row>
    <row r="4699" spans="1:10" ht="31.5" customHeight="1">
      <c r="A4699" s="147" t="s">
        <v>1374</v>
      </c>
      <c r="B4699" s="147" t="s">
        <v>1257</v>
      </c>
      <c r="C4699" s="147" t="s">
        <v>470</v>
      </c>
      <c r="D4699" s="147" t="s">
        <v>1259</v>
      </c>
      <c r="E4699" s="273" t="s">
        <v>2562</v>
      </c>
      <c r="F4699" s="273"/>
      <c r="G4699" s="147" t="s">
        <v>1082</v>
      </c>
      <c r="H4699" s="148">
        <v>1</v>
      </c>
      <c r="I4699" s="149">
        <v>40.520000000000003</v>
      </c>
      <c r="J4699" s="149">
        <v>40.520000000000003</v>
      </c>
    </row>
    <row r="4700" spans="1:10" ht="45" customHeight="1">
      <c r="A4700" s="150" t="s">
        <v>1376</v>
      </c>
      <c r="B4700" s="150" t="s">
        <v>1890</v>
      </c>
      <c r="C4700" s="150" t="s">
        <v>470</v>
      </c>
      <c r="D4700" s="150" t="s">
        <v>1891</v>
      </c>
      <c r="E4700" s="274" t="s">
        <v>1892</v>
      </c>
      <c r="F4700" s="274"/>
      <c r="G4700" s="150" t="s">
        <v>1893</v>
      </c>
      <c r="H4700" s="151">
        <v>0.15</v>
      </c>
      <c r="I4700" s="152">
        <v>3.69</v>
      </c>
      <c r="J4700" s="152">
        <v>0.55000000000000004</v>
      </c>
    </row>
    <row r="4701" spans="1:10" ht="45" customHeight="1">
      <c r="A4701" s="150" t="s">
        <v>1376</v>
      </c>
      <c r="B4701" s="150" t="s">
        <v>2280</v>
      </c>
      <c r="C4701" s="150" t="s">
        <v>470</v>
      </c>
      <c r="D4701" s="150" t="s">
        <v>2281</v>
      </c>
      <c r="E4701" s="274" t="s">
        <v>1892</v>
      </c>
      <c r="F4701" s="274"/>
      <c r="G4701" s="150" t="s">
        <v>1893</v>
      </c>
      <c r="H4701" s="151">
        <v>0.15</v>
      </c>
      <c r="I4701" s="152">
        <v>3.56</v>
      </c>
      <c r="J4701" s="152">
        <v>0.53</v>
      </c>
    </row>
    <row r="4702" spans="1:10" ht="30" customHeight="1">
      <c r="A4702" s="153" t="s">
        <v>1379</v>
      </c>
      <c r="B4702" s="153" t="s">
        <v>2563</v>
      </c>
      <c r="C4702" s="153" t="s">
        <v>470</v>
      </c>
      <c r="D4702" s="153" t="s">
        <v>1259</v>
      </c>
      <c r="E4702" s="275" t="s">
        <v>1482</v>
      </c>
      <c r="F4702" s="275"/>
      <c r="G4702" s="153" t="s">
        <v>563</v>
      </c>
      <c r="H4702" s="154">
        <v>1</v>
      </c>
      <c r="I4702" s="155">
        <v>35.5</v>
      </c>
      <c r="J4702" s="155">
        <v>35.5</v>
      </c>
    </row>
    <row r="4703" spans="1:10" ht="15" customHeight="1">
      <c r="A4703" s="153" t="s">
        <v>1379</v>
      </c>
      <c r="B4703" s="153" t="s">
        <v>2286</v>
      </c>
      <c r="C4703" s="153" t="s">
        <v>177</v>
      </c>
      <c r="D4703" s="153" t="s">
        <v>2287</v>
      </c>
      <c r="E4703" s="275" t="s">
        <v>1398</v>
      </c>
      <c r="F4703" s="275"/>
      <c r="G4703" s="153" t="s">
        <v>180</v>
      </c>
      <c r="H4703" s="154">
        <v>0.15</v>
      </c>
      <c r="I4703" s="155">
        <v>15.33</v>
      </c>
      <c r="J4703" s="155">
        <v>2.29</v>
      </c>
    </row>
    <row r="4704" spans="1:10" ht="15" customHeight="1">
      <c r="A4704" s="153" t="s">
        <v>1379</v>
      </c>
      <c r="B4704" s="153" t="s">
        <v>1900</v>
      </c>
      <c r="C4704" s="153" t="s">
        <v>177</v>
      </c>
      <c r="D4704" s="153" t="s">
        <v>1901</v>
      </c>
      <c r="E4704" s="275" t="s">
        <v>1398</v>
      </c>
      <c r="F4704" s="275"/>
      <c r="G4704" s="153" t="s">
        <v>180</v>
      </c>
      <c r="H4704" s="154">
        <v>0.15</v>
      </c>
      <c r="I4704" s="155">
        <v>11.05</v>
      </c>
      <c r="J4704" s="155">
        <v>1.65</v>
      </c>
    </row>
    <row r="4705" spans="1:10">
      <c r="A4705" s="156"/>
      <c r="B4705" s="156"/>
      <c r="C4705" s="156"/>
      <c r="D4705" s="156"/>
      <c r="E4705" s="156" t="s">
        <v>1399</v>
      </c>
      <c r="F4705" s="157">
        <v>3.94</v>
      </c>
      <c r="G4705" s="156" t="s">
        <v>1400</v>
      </c>
      <c r="H4705" s="157">
        <v>0</v>
      </c>
      <c r="I4705" s="156" t="s">
        <v>1401</v>
      </c>
      <c r="J4705" s="157">
        <v>3.94</v>
      </c>
    </row>
    <row r="4706" spans="1:10" ht="30" customHeight="1">
      <c r="A4706" s="156"/>
      <c r="B4706" s="156"/>
      <c r="C4706" s="156"/>
      <c r="D4706" s="156"/>
      <c r="E4706" s="156" t="s">
        <v>1402</v>
      </c>
      <c r="F4706" s="157">
        <v>10.68</v>
      </c>
      <c r="G4706" s="156"/>
      <c r="H4706" s="276" t="s">
        <v>1403</v>
      </c>
      <c r="I4706" s="276"/>
      <c r="J4706" s="157">
        <v>51.2</v>
      </c>
    </row>
    <row r="4707" spans="1:10" ht="15.75">
      <c r="A4707" s="144"/>
      <c r="B4707" s="144"/>
      <c r="C4707" s="144"/>
      <c r="D4707" s="144"/>
      <c r="E4707" s="144"/>
      <c r="F4707" s="144"/>
      <c r="G4707" s="144" t="s">
        <v>1404</v>
      </c>
      <c r="H4707" s="158">
        <v>45</v>
      </c>
      <c r="I4707" s="144" t="s">
        <v>1405</v>
      </c>
      <c r="J4707" s="159">
        <v>2304</v>
      </c>
    </row>
    <row r="4708" spans="1:10" ht="15.75">
      <c r="A4708" s="147"/>
      <c r="B4708" s="147"/>
      <c r="C4708" s="147"/>
      <c r="D4708" s="147"/>
      <c r="E4708" s="147"/>
      <c r="F4708" s="147"/>
      <c r="G4708" s="147"/>
      <c r="H4708" s="147"/>
      <c r="I4708" s="147"/>
      <c r="J4708" s="147"/>
    </row>
    <row r="4709" spans="1:10" ht="15.75" customHeight="1">
      <c r="A4709" s="144" t="s">
        <v>1261</v>
      </c>
      <c r="B4709" s="144" t="s">
        <v>165</v>
      </c>
      <c r="C4709" s="144" t="s">
        <v>1367</v>
      </c>
      <c r="D4709" s="144" t="s">
        <v>1368</v>
      </c>
      <c r="E4709" s="271" t="s">
        <v>1369</v>
      </c>
      <c r="F4709" s="271"/>
      <c r="G4709" s="144" t="s">
        <v>1370</v>
      </c>
      <c r="H4709" s="144" t="s">
        <v>1371</v>
      </c>
      <c r="I4709" s="144" t="s">
        <v>1372</v>
      </c>
      <c r="J4709" s="144" t="s">
        <v>1373</v>
      </c>
    </row>
    <row r="4710" spans="1:10" ht="31.5" customHeight="1">
      <c r="A4710" s="147" t="s">
        <v>1374</v>
      </c>
      <c r="B4710" s="147" t="s">
        <v>1260</v>
      </c>
      <c r="C4710" s="147" t="s">
        <v>470</v>
      </c>
      <c r="D4710" s="147" t="s">
        <v>1262</v>
      </c>
      <c r="E4710" s="273" t="s">
        <v>2564</v>
      </c>
      <c r="F4710" s="273"/>
      <c r="G4710" s="147" t="s">
        <v>563</v>
      </c>
      <c r="H4710" s="148">
        <v>1</v>
      </c>
      <c r="I4710" s="149">
        <v>15.34</v>
      </c>
      <c r="J4710" s="149">
        <v>15.34</v>
      </c>
    </row>
    <row r="4711" spans="1:10" ht="45" customHeight="1">
      <c r="A4711" s="150" t="s">
        <v>1376</v>
      </c>
      <c r="B4711" s="150" t="s">
        <v>1890</v>
      </c>
      <c r="C4711" s="150" t="s">
        <v>470</v>
      </c>
      <c r="D4711" s="150" t="s">
        <v>1891</v>
      </c>
      <c r="E4711" s="274" t="s">
        <v>1892</v>
      </c>
      <c r="F4711" s="274"/>
      <c r="G4711" s="150" t="s">
        <v>1893</v>
      </c>
      <c r="H4711" s="151">
        <v>0.1</v>
      </c>
      <c r="I4711" s="152">
        <v>3.69</v>
      </c>
      <c r="J4711" s="152">
        <v>0.36</v>
      </c>
    </row>
    <row r="4712" spans="1:10" ht="45" customHeight="1">
      <c r="A4712" s="150" t="s">
        <v>1376</v>
      </c>
      <c r="B4712" s="150" t="s">
        <v>2280</v>
      </c>
      <c r="C4712" s="150" t="s">
        <v>470</v>
      </c>
      <c r="D4712" s="150" t="s">
        <v>2281</v>
      </c>
      <c r="E4712" s="274" t="s">
        <v>1892</v>
      </c>
      <c r="F4712" s="274"/>
      <c r="G4712" s="150" t="s">
        <v>1893</v>
      </c>
      <c r="H4712" s="151">
        <v>0.1</v>
      </c>
      <c r="I4712" s="152">
        <v>3.56</v>
      </c>
      <c r="J4712" s="152">
        <v>0.35</v>
      </c>
    </row>
    <row r="4713" spans="1:10" ht="15" customHeight="1">
      <c r="A4713" s="153" t="s">
        <v>1379</v>
      </c>
      <c r="B4713" s="153" t="s">
        <v>2565</v>
      </c>
      <c r="C4713" s="153" t="s">
        <v>470</v>
      </c>
      <c r="D4713" s="153" t="s">
        <v>2566</v>
      </c>
      <c r="E4713" s="275" t="s">
        <v>1482</v>
      </c>
      <c r="F4713" s="275"/>
      <c r="G4713" s="153" t="s">
        <v>1082</v>
      </c>
      <c r="H4713" s="154">
        <v>1</v>
      </c>
      <c r="I4713" s="155">
        <v>12</v>
      </c>
      <c r="J4713" s="155">
        <v>12</v>
      </c>
    </row>
    <row r="4714" spans="1:10" ht="15" customHeight="1">
      <c r="A4714" s="153" t="s">
        <v>1379</v>
      </c>
      <c r="B4714" s="153" t="s">
        <v>2286</v>
      </c>
      <c r="C4714" s="153" t="s">
        <v>177</v>
      </c>
      <c r="D4714" s="153" t="s">
        <v>2287</v>
      </c>
      <c r="E4714" s="275" t="s">
        <v>1398</v>
      </c>
      <c r="F4714" s="275"/>
      <c r="G4714" s="153" t="s">
        <v>180</v>
      </c>
      <c r="H4714" s="154">
        <v>0.1</v>
      </c>
      <c r="I4714" s="155">
        <v>15.33</v>
      </c>
      <c r="J4714" s="155">
        <v>1.53</v>
      </c>
    </row>
    <row r="4715" spans="1:10" ht="15" customHeight="1">
      <c r="A4715" s="153" t="s">
        <v>1379</v>
      </c>
      <c r="B4715" s="153" t="s">
        <v>1900</v>
      </c>
      <c r="C4715" s="153" t="s">
        <v>177</v>
      </c>
      <c r="D4715" s="153" t="s">
        <v>1901</v>
      </c>
      <c r="E4715" s="275" t="s">
        <v>1398</v>
      </c>
      <c r="F4715" s="275"/>
      <c r="G4715" s="153" t="s">
        <v>180</v>
      </c>
      <c r="H4715" s="154">
        <v>0.1</v>
      </c>
      <c r="I4715" s="155">
        <v>11.05</v>
      </c>
      <c r="J4715" s="155">
        <v>1.1000000000000001</v>
      </c>
    </row>
    <row r="4716" spans="1:10">
      <c r="A4716" s="156"/>
      <c r="B4716" s="156"/>
      <c r="C4716" s="156"/>
      <c r="D4716" s="156"/>
      <c r="E4716" s="156" t="s">
        <v>1399</v>
      </c>
      <c r="F4716" s="157">
        <v>2.63</v>
      </c>
      <c r="G4716" s="156" t="s">
        <v>1400</v>
      </c>
      <c r="H4716" s="157">
        <v>0</v>
      </c>
      <c r="I4716" s="156" t="s">
        <v>1401</v>
      </c>
      <c r="J4716" s="157">
        <v>2.63</v>
      </c>
    </row>
    <row r="4717" spans="1:10" ht="30" customHeight="1">
      <c r="A4717" s="156"/>
      <c r="B4717" s="156"/>
      <c r="C4717" s="156"/>
      <c r="D4717" s="156"/>
      <c r="E4717" s="156" t="s">
        <v>1402</v>
      </c>
      <c r="F4717" s="157">
        <v>4.04</v>
      </c>
      <c r="G4717" s="156"/>
      <c r="H4717" s="276" t="s">
        <v>1403</v>
      </c>
      <c r="I4717" s="276"/>
      <c r="J4717" s="157">
        <v>19.38</v>
      </c>
    </row>
    <row r="4718" spans="1:10" ht="15.75">
      <c r="A4718" s="144"/>
      <c r="B4718" s="144"/>
      <c r="C4718" s="144"/>
      <c r="D4718" s="144"/>
      <c r="E4718" s="144"/>
      <c r="F4718" s="144"/>
      <c r="G4718" s="144" t="s">
        <v>1404</v>
      </c>
      <c r="H4718" s="158">
        <v>99</v>
      </c>
      <c r="I4718" s="144" t="s">
        <v>1405</v>
      </c>
      <c r="J4718" s="159">
        <v>1918.62</v>
      </c>
    </row>
    <row r="4719" spans="1:10" ht="15.75">
      <c r="A4719" s="147"/>
      <c r="B4719" s="147"/>
      <c r="C4719" s="147"/>
      <c r="D4719" s="147"/>
      <c r="E4719" s="147"/>
      <c r="F4719" s="147"/>
      <c r="G4719" s="147"/>
      <c r="H4719" s="147"/>
      <c r="I4719" s="147"/>
      <c r="J4719" s="147"/>
    </row>
    <row r="4720" spans="1:10" ht="15.75" customHeight="1">
      <c r="A4720" s="144" t="s">
        <v>1264</v>
      </c>
      <c r="B4720" s="144" t="s">
        <v>165</v>
      </c>
      <c r="C4720" s="144" t="s">
        <v>1367</v>
      </c>
      <c r="D4720" s="144" t="s">
        <v>1368</v>
      </c>
      <c r="E4720" s="271" t="s">
        <v>1369</v>
      </c>
      <c r="F4720" s="271"/>
      <c r="G4720" s="144" t="s">
        <v>1370</v>
      </c>
      <c r="H4720" s="144" t="s">
        <v>1371</v>
      </c>
      <c r="I4720" s="144" t="s">
        <v>1372</v>
      </c>
      <c r="J4720" s="144" t="s">
        <v>1373</v>
      </c>
    </row>
    <row r="4721" spans="1:10" ht="31.5" customHeight="1">
      <c r="A4721" s="147" t="s">
        <v>1374</v>
      </c>
      <c r="B4721" s="147" t="s">
        <v>1263</v>
      </c>
      <c r="C4721" s="147" t="s">
        <v>470</v>
      </c>
      <c r="D4721" s="147" t="s">
        <v>1265</v>
      </c>
      <c r="E4721" s="273" t="s">
        <v>2567</v>
      </c>
      <c r="F4721" s="273"/>
      <c r="G4721" s="147" t="s">
        <v>563</v>
      </c>
      <c r="H4721" s="148">
        <v>1</v>
      </c>
      <c r="I4721" s="149">
        <v>24.91</v>
      </c>
      <c r="J4721" s="149">
        <v>24.91</v>
      </c>
    </row>
    <row r="4722" spans="1:10" ht="45" customHeight="1">
      <c r="A4722" s="150" t="s">
        <v>1376</v>
      </c>
      <c r="B4722" s="150" t="s">
        <v>2280</v>
      </c>
      <c r="C4722" s="150" t="s">
        <v>470</v>
      </c>
      <c r="D4722" s="150" t="s">
        <v>2281</v>
      </c>
      <c r="E4722" s="274" t="s">
        <v>1892</v>
      </c>
      <c r="F4722" s="274"/>
      <c r="G4722" s="150" t="s">
        <v>1893</v>
      </c>
      <c r="H4722" s="151">
        <v>0.08</v>
      </c>
      <c r="I4722" s="152">
        <v>3.56</v>
      </c>
      <c r="J4722" s="152">
        <v>0.28000000000000003</v>
      </c>
    </row>
    <row r="4723" spans="1:10" ht="15" customHeight="1">
      <c r="A4723" s="153" t="s">
        <v>1379</v>
      </c>
      <c r="B4723" s="153" t="s">
        <v>2568</v>
      </c>
      <c r="C4723" s="153" t="s">
        <v>470</v>
      </c>
      <c r="D4723" s="153" t="s">
        <v>1265</v>
      </c>
      <c r="E4723" s="275" t="s">
        <v>1482</v>
      </c>
      <c r="F4723" s="275"/>
      <c r="G4723" s="153" t="s">
        <v>563</v>
      </c>
      <c r="H4723" s="154">
        <v>1</v>
      </c>
      <c r="I4723" s="155">
        <v>23.41</v>
      </c>
      <c r="J4723" s="155">
        <v>23.41</v>
      </c>
    </row>
    <row r="4724" spans="1:10" ht="15" customHeight="1">
      <c r="A4724" s="153" t="s">
        <v>1379</v>
      </c>
      <c r="B4724" s="153" t="s">
        <v>2286</v>
      </c>
      <c r="C4724" s="153" t="s">
        <v>177</v>
      </c>
      <c r="D4724" s="153" t="s">
        <v>2287</v>
      </c>
      <c r="E4724" s="275" t="s">
        <v>1398</v>
      </c>
      <c r="F4724" s="275"/>
      <c r="G4724" s="153" t="s">
        <v>180</v>
      </c>
      <c r="H4724" s="154">
        <v>0.08</v>
      </c>
      <c r="I4724" s="155">
        <v>15.33</v>
      </c>
      <c r="J4724" s="155">
        <v>1.22</v>
      </c>
    </row>
    <row r="4725" spans="1:10">
      <c r="A4725" s="156"/>
      <c r="B4725" s="156"/>
      <c r="C4725" s="156"/>
      <c r="D4725" s="156"/>
      <c r="E4725" s="156" t="s">
        <v>1399</v>
      </c>
      <c r="F4725" s="157">
        <v>1.22</v>
      </c>
      <c r="G4725" s="156" t="s">
        <v>1400</v>
      </c>
      <c r="H4725" s="157">
        <v>0</v>
      </c>
      <c r="I4725" s="156" t="s">
        <v>1401</v>
      </c>
      <c r="J4725" s="157">
        <v>1.22</v>
      </c>
    </row>
    <row r="4726" spans="1:10" ht="30" customHeight="1">
      <c r="A4726" s="156"/>
      <c r="B4726" s="156"/>
      <c r="C4726" s="156"/>
      <c r="D4726" s="156"/>
      <c r="E4726" s="156" t="s">
        <v>1402</v>
      </c>
      <c r="F4726" s="157">
        <v>6.56</v>
      </c>
      <c r="G4726" s="156"/>
      <c r="H4726" s="276" t="s">
        <v>1403</v>
      </c>
      <c r="I4726" s="276"/>
      <c r="J4726" s="157">
        <v>31.47</v>
      </c>
    </row>
    <row r="4727" spans="1:10" ht="15.75">
      <c r="A4727" s="144"/>
      <c r="B4727" s="144"/>
      <c r="C4727" s="144"/>
      <c r="D4727" s="144"/>
      <c r="E4727" s="144"/>
      <c r="F4727" s="144"/>
      <c r="G4727" s="144" t="s">
        <v>1404</v>
      </c>
      <c r="H4727" s="158">
        <v>79</v>
      </c>
      <c r="I4727" s="144" t="s">
        <v>1405</v>
      </c>
      <c r="J4727" s="159">
        <v>2486.13</v>
      </c>
    </row>
    <row r="4728" spans="1:10" ht="15.75">
      <c r="A4728" s="147"/>
      <c r="B4728" s="147"/>
      <c r="C4728" s="147"/>
      <c r="D4728" s="147"/>
      <c r="E4728" s="147"/>
      <c r="F4728" s="147"/>
      <c r="G4728" s="147"/>
      <c r="H4728" s="147"/>
      <c r="I4728" s="147"/>
      <c r="J4728" s="147"/>
    </row>
    <row r="4729" spans="1:10" ht="15.75" customHeight="1">
      <c r="A4729" s="144" t="s">
        <v>1267</v>
      </c>
      <c r="B4729" s="144" t="s">
        <v>165</v>
      </c>
      <c r="C4729" s="144" t="s">
        <v>1367</v>
      </c>
      <c r="D4729" s="144" t="s">
        <v>1368</v>
      </c>
      <c r="E4729" s="271" t="s">
        <v>1369</v>
      </c>
      <c r="F4729" s="271"/>
      <c r="G4729" s="144" t="s">
        <v>1370</v>
      </c>
      <c r="H4729" s="144" t="s">
        <v>1371</v>
      </c>
      <c r="I4729" s="144" t="s">
        <v>1372</v>
      </c>
      <c r="J4729" s="144" t="s">
        <v>1373</v>
      </c>
    </row>
    <row r="4730" spans="1:10" ht="31.5">
      <c r="A4730" s="147" t="s">
        <v>1374</v>
      </c>
      <c r="B4730" s="147" t="s">
        <v>1266</v>
      </c>
      <c r="C4730" s="147" t="s">
        <v>639</v>
      </c>
      <c r="D4730" s="147" t="s">
        <v>1268</v>
      </c>
      <c r="E4730" s="273">
        <v>78</v>
      </c>
      <c r="F4730" s="273"/>
      <c r="G4730" s="147" t="s">
        <v>185</v>
      </c>
      <c r="H4730" s="148">
        <v>1</v>
      </c>
      <c r="I4730" s="149">
        <v>185.05</v>
      </c>
      <c r="J4730" s="149">
        <v>185.05</v>
      </c>
    </row>
    <row r="4731" spans="1:10" ht="45" customHeight="1">
      <c r="A4731" s="150" t="s">
        <v>1376</v>
      </c>
      <c r="B4731" s="150" t="s">
        <v>2270</v>
      </c>
      <c r="C4731" s="150" t="s">
        <v>177</v>
      </c>
      <c r="D4731" s="150" t="s">
        <v>2271</v>
      </c>
      <c r="E4731" s="274" t="s">
        <v>1375</v>
      </c>
      <c r="F4731" s="274"/>
      <c r="G4731" s="150" t="s">
        <v>180</v>
      </c>
      <c r="H4731" s="151">
        <v>1.9139999999999999</v>
      </c>
      <c r="I4731" s="152">
        <v>17.23</v>
      </c>
      <c r="J4731" s="152">
        <v>32.97</v>
      </c>
    </row>
    <row r="4732" spans="1:10" ht="45" customHeight="1">
      <c r="A4732" s="150" t="s">
        <v>1376</v>
      </c>
      <c r="B4732" s="150" t="s">
        <v>2272</v>
      </c>
      <c r="C4732" s="150" t="s">
        <v>177</v>
      </c>
      <c r="D4732" s="150" t="s">
        <v>2273</v>
      </c>
      <c r="E4732" s="274" t="s">
        <v>1375</v>
      </c>
      <c r="F4732" s="274"/>
      <c r="G4732" s="150" t="s">
        <v>180</v>
      </c>
      <c r="H4732" s="151">
        <v>1.9139999999999999</v>
      </c>
      <c r="I4732" s="152">
        <v>20.71</v>
      </c>
      <c r="J4732" s="152">
        <v>39.630000000000003</v>
      </c>
    </row>
    <row r="4733" spans="1:10" ht="15" customHeight="1">
      <c r="A4733" s="153" t="s">
        <v>1379</v>
      </c>
      <c r="B4733" s="153" t="s">
        <v>2569</v>
      </c>
      <c r="C4733" s="153" t="s">
        <v>639</v>
      </c>
      <c r="D4733" s="153" t="s">
        <v>2570</v>
      </c>
      <c r="E4733" s="275" t="s">
        <v>1482</v>
      </c>
      <c r="F4733" s="275"/>
      <c r="G4733" s="153" t="s">
        <v>185</v>
      </c>
      <c r="H4733" s="154">
        <v>1</v>
      </c>
      <c r="I4733" s="155">
        <v>112.45</v>
      </c>
      <c r="J4733" s="155">
        <v>112.45</v>
      </c>
    </row>
    <row r="4734" spans="1:10">
      <c r="A4734" s="156"/>
      <c r="B4734" s="156"/>
      <c r="C4734" s="156"/>
      <c r="D4734" s="156"/>
      <c r="E4734" s="156" t="s">
        <v>1399</v>
      </c>
      <c r="F4734" s="157">
        <v>53.78</v>
      </c>
      <c r="G4734" s="156" t="s">
        <v>1400</v>
      </c>
      <c r="H4734" s="157">
        <v>0</v>
      </c>
      <c r="I4734" s="156" t="s">
        <v>1401</v>
      </c>
      <c r="J4734" s="157">
        <v>53.78</v>
      </c>
    </row>
    <row r="4735" spans="1:10" ht="30" customHeight="1">
      <c r="A4735" s="156"/>
      <c r="B4735" s="156"/>
      <c r="C4735" s="156"/>
      <c r="D4735" s="156"/>
      <c r="E4735" s="156" t="s">
        <v>1402</v>
      </c>
      <c r="F4735" s="157">
        <v>48.79</v>
      </c>
      <c r="G4735" s="156"/>
      <c r="H4735" s="276" t="s">
        <v>1403</v>
      </c>
      <c r="I4735" s="276"/>
      <c r="J4735" s="157">
        <v>233.84</v>
      </c>
    </row>
    <row r="4736" spans="1:10" ht="15.75">
      <c r="A4736" s="144"/>
      <c r="B4736" s="144"/>
      <c r="C4736" s="144"/>
      <c r="D4736" s="144"/>
      <c r="E4736" s="144"/>
      <c r="F4736" s="144"/>
      <c r="G4736" s="144" t="s">
        <v>1404</v>
      </c>
      <c r="H4736" s="158">
        <v>102</v>
      </c>
      <c r="I4736" s="144" t="s">
        <v>1405</v>
      </c>
      <c r="J4736" s="159">
        <v>23851.68</v>
      </c>
    </row>
    <row r="4737" spans="1:10" ht="15.75">
      <c r="A4737" s="147"/>
      <c r="B4737" s="147"/>
      <c r="C4737" s="147"/>
      <c r="D4737" s="147"/>
      <c r="E4737" s="147"/>
      <c r="F4737" s="147"/>
      <c r="G4737" s="147"/>
      <c r="H4737" s="147"/>
      <c r="I4737" s="147"/>
      <c r="J4737" s="147"/>
    </row>
    <row r="4738" spans="1:10" ht="15.75" customHeight="1">
      <c r="A4738" s="144" t="s">
        <v>1270</v>
      </c>
      <c r="B4738" s="144" t="s">
        <v>165</v>
      </c>
      <c r="C4738" s="144" t="s">
        <v>1367</v>
      </c>
      <c r="D4738" s="144" t="s">
        <v>1368</v>
      </c>
      <c r="E4738" s="271" t="s">
        <v>1369</v>
      </c>
      <c r="F4738" s="271"/>
      <c r="G4738" s="144" t="s">
        <v>1370</v>
      </c>
      <c r="H4738" s="144" t="s">
        <v>1371</v>
      </c>
      <c r="I4738" s="144" t="s">
        <v>1372</v>
      </c>
      <c r="J4738" s="144" t="s">
        <v>1373</v>
      </c>
    </row>
    <row r="4739" spans="1:10" ht="31.5">
      <c r="A4739" s="147" t="s">
        <v>1374</v>
      </c>
      <c r="B4739" s="147" t="s">
        <v>1269</v>
      </c>
      <c r="C4739" s="147" t="s">
        <v>182</v>
      </c>
      <c r="D4739" s="147" t="s">
        <v>1271</v>
      </c>
      <c r="E4739" s="273">
        <v>11.92</v>
      </c>
      <c r="F4739" s="273"/>
      <c r="G4739" s="147" t="s">
        <v>185</v>
      </c>
      <c r="H4739" s="148">
        <v>1</v>
      </c>
      <c r="I4739" s="149">
        <v>12.6</v>
      </c>
      <c r="J4739" s="149">
        <v>12.6</v>
      </c>
    </row>
    <row r="4740" spans="1:10" ht="30" customHeight="1">
      <c r="A4740" s="153" t="s">
        <v>1379</v>
      </c>
      <c r="B4740" s="153" t="s">
        <v>2571</v>
      </c>
      <c r="C4740" s="153" t="s">
        <v>2572</v>
      </c>
      <c r="D4740" s="153" t="s">
        <v>2573</v>
      </c>
      <c r="E4740" s="275" t="s">
        <v>1398</v>
      </c>
      <c r="F4740" s="275"/>
      <c r="G4740" s="153" t="s">
        <v>180</v>
      </c>
      <c r="H4740" s="154">
        <v>0.05</v>
      </c>
      <c r="I4740" s="155">
        <v>13.79</v>
      </c>
      <c r="J4740" s="155">
        <v>0.68</v>
      </c>
    </row>
    <row r="4741" spans="1:10" ht="30" customHeight="1">
      <c r="A4741" s="153" t="s">
        <v>1379</v>
      </c>
      <c r="B4741" s="153" t="s">
        <v>2574</v>
      </c>
      <c r="C4741" s="153" t="s">
        <v>2572</v>
      </c>
      <c r="D4741" s="153" t="s">
        <v>2405</v>
      </c>
      <c r="E4741" s="275" t="s">
        <v>1398</v>
      </c>
      <c r="F4741" s="275"/>
      <c r="G4741" s="153" t="s">
        <v>180</v>
      </c>
      <c r="H4741" s="154">
        <v>0.05</v>
      </c>
      <c r="I4741" s="155">
        <v>19.45</v>
      </c>
      <c r="J4741" s="155">
        <v>0.97</v>
      </c>
    </row>
    <row r="4742" spans="1:10" ht="30" customHeight="1">
      <c r="A4742" s="153" t="s">
        <v>1379</v>
      </c>
      <c r="B4742" s="153" t="s">
        <v>2575</v>
      </c>
      <c r="C4742" s="153" t="s">
        <v>2572</v>
      </c>
      <c r="D4742" s="153" t="s">
        <v>2576</v>
      </c>
      <c r="E4742" s="275" t="s">
        <v>1482</v>
      </c>
      <c r="F4742" s="275"/>
      <c r="G4742" s="153" t="s">
        <v>185</v>
      </c>
      <c r="H4742" s="154">
        <v>1</v>
      </c>
      <c r="I4742" s="155">
        <v>10.95</v>
      </c>
      <c r="J4742" s="155">
        <v>10.95</v>
      </c>
    </row>
    <row r="4743" spans="1:10">
      <c r="A4743" s="156"/>
      <c r="B4743" s="156"/>
      <c r="C4743" s="156"/>
      <c r="D4743" s="156"/>
      <c r="E4743" s="156" t="s">
        <v>1399</v>
      </c>
      <c r="F4743" s="157">
        <v>1.65</v>
      </c>
      <c r="G4743" s="156" t="s">
        <v>1400</v>
      </c>
      <c r="H4743" s="157">
        <v>0</v>
      </c>
      <c r="I4743" s="156" t="s">
        <v>1401</v>
      </c>
      <c r="J4743" s="157">
        <v>1.65</v>
      </c>
    </row>
    <row r="4744" spans="1:10" ht="30" customHeight="1">
      <c r="A4744" s="156"/>
      <c r="B4744" s="156"/>
      <c r="C4744" s="156"/>
      <c r="D4744" s="156"/>
      <c r="E4744" s="156" t="s">
        <v>1402</v>
      </c>
      <c r="F4744" s="157">
        <v>3.32</v>
      </c>
      <c r="G4744" s="156"/>
      <c r="H4744" s="276" t="s">
        <v>1403</v>
      </c>
      <c r="I4744" s="276"/>
      <c r="J4744" s="157">
        <v>15.92</v>
      </c>
    </row>
    <row r="4745" spans="1:10" ht="15.75">
      <c r="A4745" s="144"/>
      <c r="B4745" s="144"/>
      <c r="C4745" s="144"/>
      <c r="D4745" s="144"/>
      <c r="E4745" s="144"/>
      <c r="F4745" s="144"/>
      <c r="G4745" s="144" t="s">
        <v>1404</v>
      </c>
      <c r="H4745" s="158">
        <v>79</v>
      </c>
      <c r="I4745" s="144" t="s">
        <v>1405</v>
      </c>
      <c r="J4745" s="159">
        <v>1257.68</v>
      </c>
    </row>
    <row r="4746" spans="1:10" ht="15.75">
      <c r="A4746" s="147"/>
      <c r="B4746" s="147"/>
      <c r="C4746" s="147"/>
      <c r="D4746" s="147"/>
      <c r="E4746" s="147"/>
      <c r="F4746" s="147"/>
      <c r="G4746" s="147"/>
      <c r="H4746" s="147"/>
      <c r="I4746" s="147"/>
      <c r="J4746" s="147"/>
    </row>
    <row r="4747" spans="1:10" ht="15.75" customHeight="1">
      <c r="A4747" s="144" t="s">
        <v>1273</v>
      </c>
      <c r="B4747" s="144" t="s">
        <v>165</v>
      </c>
      <c r="C4747" s="144" t="s">
        <v>1367</v>
      </c>
      <c r="D4747" s="144" t="s">
        <v>1368</v>
      </c>
      <c r="E4747" s="271" t="s">
        <v>1369</v>
      </c>
      <c r="F4747" s="271"/>
      <c r="G4747" s="144" t="s">
        <v>1370</v>
      </c>
      <c r="H4747" s="144" t="s">
        <v>1371</v>
      </c>
      <c r="I4747" s="144" t="s">
        <v>1372</v>
      </c>
      <c r="J4747" s="144" t="s">
        <v>1373</v>
      </c>
    </row>
    <row r="4748" spans="1:10" ht="31.5" customHeight="1">
      <c r="A4748" s="147" t="s">
        <v>1374</v>
      </c>
      <c r="B4748" s="147" t="s">
        <v>1272</v>
      </c>
      <c r="C4748" s="147" t="s">
        <v>470</v>
      </c>
      <c r="D4748" s="147" t="s">
        <v>1274</v>
      </c>
      <c r="E4748" s="273" t="s">
        <v>2567</v>
      </c>
      <c r="F4748" s="273"/>
      <c r="G4748" s="147" t="s">
        <v>563</v>
      </c>
      <c r="H4748" s="148">
        <v>1</v>
      </c>
      <c r="I4748" s="149">
        <v>790.46</v>
      </c>
      <c r="J4748" s="149">
        <v>790.46</v>
      </c>
    </row>
    <row r="4749" spans="1:10" ht="45" customHeight="1">
      <c r="A4749" s="150" t="s">
        <v>1376</v>
      </c>
      <c r="B4749" s="150" t="s">
        <v>2280</v>
      </c>
      <c r="C4749" s="150" t="s">
        <v>470</v>
      </c>
      <c r="D4749" s="150" t="s">
        <v>2281</v>
      </c>
      <c r="E4749" s="274" t="s">
        <v>1892</v>
      </c>
      <c r="F4749" s="274"/>
      <c r="G4749" s="150" t="s">
        <v>1893</v>
      </c>
      <c r="H4749" s="151">
        <v>5</v>
      </c>
      <c r="I4749" s="152">
        <v>3.56</v>
      </c>
      <c r="J4749" s="152">
        <v>17.8</v>
      </c>
    </row>
    <row r="4750" spans="1:10" ht="45" customHeight="1">
      <c r="A4750" s="150" t="s">
        <v>1376</v>
      </c>
      <c r="B4750" s="150" t="s">
        <v>1890</v>
      </c>
      <c r="C4750" s="150" t="s">
        <v>470</v>
      </c>
      <c r="D4750" s="150" t="s">
        <v>1891</v>
      </c>
      <c r="E4750" s="274" t="s">
        <v>1892</v>
      </c>
      <c r="F4750" s="274"/>
      <c r="G4750" s="150" t="s">
        <v>1893</v>
      </c>
      <c r="H4750" s="151">
        <v>5</v>
      </c>
      <c r="I4750" s="152">
        <v>3.69</v>
      </c>
      <c r="J4750" s="152">
        <v>18.45</v>
      </c>
    </row>
    <row r="4751" spans="1:10" ht="15" customHeight="1">
      <c r="A4751" s="153" t="s">
        <v>1379</v>
      </c>
      <c r="B4751" s="153" t="s">
        <v>2577</v>
      </c>
      <c r="C4751" s="153" t="s">
        <v>470</v>
      </c>
      <c r="D4751" s="153" t="s">
        <v>2578</v>
      </c>
      <c r="E4751" s="275" t="s">
        <v>1482</v>
      </c>
      <c r="F4751" s="275"/>
      <c r="G4751" s="153" t="s">
        <v>2579</v>
      </c>
      <c r="H4751" s="154">
        <v>1</v>
      </c>
      <c r="I4751" s="155">
        <v>54.7</v>
      </c>
      <c r="J4751" s="155">
        <v>54.7</v>
      </c>
    </row>
    <row r="4752" spans="1:10" ht="15" customHeight="1">
      <c r="A4752" s="153" t="s">
        <v>1379</v>
      </c>
      <c r="B4752" s="153" t="s">
        <v>2580</v>
      </c>
      <c r="C4752" s="153" t="s">
        <v>470</v>
      </c>
      <c r="D4752" s="153" t="s">
        <v>2581</v>
      </c>
      <c r="E4752" s="275" t="s">
        <v>1482</v>
      </c>
      <c r="F4752" s="275"/>
      <c r="G4752" s="153" t="s">
        <v>2579</v>
      </c>
      <c r="H4752" s="154">
        <v>4</v>
      </c>
      <c r="I4752" s="155">
        <v>0.96</v>
      </c>
      <c r="J4752" s="155">
        <v>3.84</v>
      </c>
    </row>
    <row r="4753" spans="1:10" ht="15" customHeight="1">
      <c r="A4753" s="153" t="s">
        <v>1379</v>
      </c>
      <c r="B4753" s="153" t="s">
        <v>2565</v>
      </c>
      <c r="C4753" s="153" t="s">
        <v>470</v>
      </c>
      <c r="D4753" s="153" t="s">
        <v>2566</v>
      </c>
      <c r="E4753" s="275" t="s">
        <v>1482</v>
      </c>
      <c r="F4753" s="275"/>
      <c r="G4753" s="153" t="s">
        <v>1082</v>
      </c>
      <c r="H4753" s="154">
        <v>3</v>
      </c>
      <c r="I4753" s="155">
        <v>12</v>
      </c>
      <c r="J4753" s="155">
        <v>36</v>
      </c>
    </row>
    <row r="4754" spans="1:10" ht="15" customHeight="1">
      <c r="A4754" s="153" t="s">
        <v>1379</v>
      </c>
      <c r="B4754" s="153" t="s">
        <v>2582</v>
      </c>
      <c r="C4754" s="153" t="s">
        <v>470</v>
      </c>
      <c r="D4754" s="153" t="s">
        <v>2583</v>
      </c>
      <c r="E4754" s="275" t="s">
        <v>1482</v>
      </c>
      <c r="F4754" s="275"/>
      <c r="G4754" s="153" t="s">
        <v>563</v>
      </c>
      <c r="H4754" s="154">
        <v>1</v>
      </c>
      <c r="I4754" s="155">
        <v>139.9</v>
      </c>
      <c r="J4754" s="155">
        <v>139.9</v>
      </c>
    </row>
    <row r="4755" spans="1:10" ht="15" customHeight="1">
      <c r="A4755" s="153" t="s">
        <v>1379</v>
      </c>
      <c r="B4755" s="153" t="s">
        <v>2584</v>
      </c>
      <c r="C4755" s="153" t="s">
        <v>177</v>
      </c>
      <c r="D4755" s="153" t="s">
        <v>2585</v>
      </c>
      <c r="E4755" s="275" t="s">
        <v>1482</v>
      </c>
      <c r="F4755" s="275"/>
      <c r="G4755" s="153" t="s">
        <v>185</v>
      </c>
      <c r="H4755" s="154">
        <v>1</v>
      </c>
      <c r="I4755" s="155">
        <v>63.39</v>
      </c>
      <c r="J4755" s="155">
        <v>63.39</v>
      </c>
    </row>
    <row r="4756" spans="1:10" ht="15" customHeight="1">
      <c r="A4756" s="153" t="s">
        <v>1379</v>
      </c>
      <c r="B4756" s="153" t="s">
        <v>2286</v>
      </c>
      <c r="C4756" s="153" t="s">
        <v>177</v>
      </c>
      <c r="D4756" s="153" t="s">
        <v>2287</v>
      </c>
      <c r="E4756" s="275" t="s">
        <v>1398</v>
      </c>
      <c r="F4756" s="275"/>
      <c r="G4756" s="153" t="s">
        <v>180</v>
      </c>
      <c r="H4756" s="154">
        <v>5</v>
      </c>
      <c r="I4756" s="155">
        <v>15.33</v>
      </c>
      <c r="J4756" s="155">
        <v>76.650000000000006</v>
      </c>
    </row>
    <row r="4757" spans="1:10" ht="15" customHeight="1">
      <c r="A4757" s="153" t="s">
        <v>1379</v>
      </c>
      <c r="B4757" s="153" t="s">
        <v>1900</v>
      </c>
      <c r="C4757" s="153" t="s">
        <v>177</v>
      </c>
      <c r="D4757" s="153" t="s">
        <v>1901</v>
      </c>
      <c r="E4757" s="275" t="s">
        <v>1398</v>
      </c>
      <c r="F4757" s="275"/>
      <c r="G4757" s="153" t="s">
        <v>180</v>
      </c>
      <c r="H4757" s="154">
        <v>5</v>
      </c>
      <c r="I4757" s="155">
        <v>11.05</v>
      </c>
      <c r="J4757" s="155">
        <v>55.25</v>
      </c>
    </row>
    <row r="4758" spans="1:10" ht="30" customHeight="1">
      <c r="A4758" s="153" t="s">
        <v>1379</v>
      </c>
      <c r="B4758" s="153" t="s">
        <v>2586</v>
      </c>
      <c r="C4758" s="153" t="s">
        <v>177</v>
      </c>
      <c r="D4758" s="153" t="s">
        <v>2587</v>
      </c>
      <c r="E4758" s="275" t="s">
        <v>1482</v>
      </c>
      <c r="F4758" s="275"/>
      <c r="G4758" s="153" t="s">
        <v>185</v>
      </c>
      <c r="H4758" s="154">
        <v>3</v>
      </c>
      <c r="I4758" s="155">
        <v>8.35</v>
      </c>
      <c r="J4758" s="155">
        <v>25.05</v>
      </c>
    </row>
    <row r="4759" spans="1:10" ht="30" customHeight="1">
      <c r="A4759" s="153" t="s">
        <v>1379</v>
      </c>
      <c r="B4759" s="153" t="s">
        <v>2588</v>
      </c>
      <c r="C4759" s="153" t="s">
        <v>177</v>
      </c>
      <c r="D4759" s="153" t="s">
        <v>2589</v>
      </c>
      <c r="E4759" s="275" t="s">
        <v>1482</v>
      </c>
      <c r="F4759" s="275"/>
      <c r="G4759" s="153" t="s">
        <v>222</v>
      </c>
      <c r="H4759" s="154">
        <v>3</v>
      </c>
      <c r="I4759" s="155">
        <v>99.81</v>
      </c>
      <c r="J4759" s="155">
        <v>299.43</v>
      </c>
    </row>
    <row r="4760" spans="1:10">
      <c r="A4760" s="156"/>
      <c r="B4760" s="156"/>
      <c r="C4760" s="156"/>
      <c r="D4760" s="156"/>
      <c r="E4760" s="156" t="s">
        <v>1399</v>
      </c>
      <c r="F4760" s="157">
        <v>131.9</v>
      </c>
      <c r="G4760" s="156" t="s">
        <v>1400</v>
      </c>
      <c r="H4760" s="157">
        <v>0</v>
      </c>
      <c r="I4760" s="156" t="s">
        <v>1401</v>
      </c>
      <c r="J4760" s="157">
        <v>131.9</v>
      </c>
    </row>
    <row r="4761" spans="1:10" ht="30" customHeight="1">
      <c r="A4761" s="156"/>
      <c r="B4761" s="156"/>
      <c r="C4761" s="156"/>
      <c r="D4761" s="156"/>
      <c r="E4761" s="156" t="s">
        <v>1402</v>
      </c>
      <c r="F4761" s="157">
        <v>208.44</v>
      </c>
      <c r="G4761" s="156"/>
      <c r="H4761" s="276" t="s">
        <v>1403</v>
      </c>
      <c r="I4761" s="276"/>
      <c r="J4761" s="157">
        <v>998.9</v>
      </c>
    </row>
    <row r="4762" spans="1:10" ht="15.75">
      <c r="A4762" s="144"/>
      <c r="B4762" s="144"/>
      <c r="C4762" s="144"/>
      <c r="D4762" s="144"/>
      <c r="E4762" s="144"/>
      <c r="F4762" s="144"/>
      <c r="G4762" s="144" t="s">
        <v>1404</v>
      </c>
      <c r="H4762" s="158">
        <v>1</v>
      </c>
      <c r="I4762" s="144" t="s">
        <v>1405</v>
      </c>
      <c r="J4762" s="159">
        <v>998.9</v>
      </c>
    </row>
    <row r="4763" spans="1:10" ht="15.75">
      <c r="A4763" s="147"/>
      <c r="B4763" s="147"/>
      <c r="C4763" s="147"/>
      <c r="D4763" s="147"/>
      <c r="E4763" s="147"/>
      <c r="F4763" s="147"/>
      <c r="G4763" s="147"/>
      <c r="H4763" s="147"/>
      <c r="I4763" s="147"/>
      <c r="J4763" s="147"/>
    </row>
    <row r="4764" spans="1:10" ht="15.75" customHeight="1">
      <c r="A4764" s="144" t="s">
        <v>1276</v>
      </c>
      <c r="B4764" s="144" t="s">
        <v>165</v>
      </c>
      <c r="C4764" s="144" t="s">
        <v>1367</v>
      </c>
      <c r="D4764" s="144" t="s">
        <v>1368</v>
      </c>
      <c r="E4764" s="271" t="s">
        <v>1369</v>
      </c>
      <c r="F4764" s="271"/>
      <c r="G4764" s="144" t="s">
        <v>1370</v>
      </c>
      <c r="H4764" s="144" t="s">
        <v>1371</v>
      </c>
      <c r="I4764" s="144" t="s">
        <v>1372</v>
      </c>
      <c r="J4764" s="144" t="s">
        <v>1373</v>
      </c>
    </row>
    <row r="4765" spans="1:10" ht="31.5" customHeight="1">
      <c r="A4765" s="147" t="s">
        <v>1374</v>
      </c>
      <c r="B4765" s="147" t="s">
        <v>1275</v>
      </c>
      <c r="C4765" s="147" t="s">
        <v>182</v>
      </c>
      <c r="D4765" s="147" t="s">
        <v>1277</v>
      </c>
      <c r="E4765" s="273" t="s">
        <v>1473</v>
      </c>
      <c r="F4765" s="273"/>
      <c r="G4765" s="147" t="s">
        <v>185</v>
      </c>
      <c r="H4765" s="148">
        <v>1</v>
      </c>
      <c r="I4765" s="149">
        <v>4.51</v>
      </c>
      <c r="J4765" s="149">
        <v>4.51</v>
      </c>
    </row>
    <row r="4766" spans="1:10" ht="45" customHeight="1">
      <c r="A4766" s="150" t="s">
        <v>1376</v>
      </c>
      <c r="B4766" s="150" t="s">
        <v>1987</v>
      </c>
      <c r="C4766" s="150" t="s">
        <v>177</v>
      </c>
      <c r="D4766" s="150" t="s">
        <v>1988</v>
      </c>
      <c r="E4766" s="274" t="s">
        <v>1375</v>
      </c>
      <c r="F4766" s="274"/>
      <c r="G4766" s="150" t="s">
        <v>180</v>
      </c>
      <c r="H4766" s="151">
        <v>2.2700000000000001E-2</v>
      </c>
      <c r="I4766" s="152">
        <v>16.45</v>
      </c>
      <c r="J4766" s="152">
        <v>0.37</v>
      </c>
    </row>
    <row r="4767" spans="1:10" ht="45" customHeight="1">
      <c r="A4767" s="150" t="s">
        <v>1376</v>
      </c>
      <c r="B4767" s="150" t="s">
        <v>1922</v>
      </c>
      <c r="C4767" s="150" t="s">
        <v>177</v>
      </c>
      <c r="D4767" s="150" t="s">
        <v>1923</v>
      </c>
      <c r="E4767" s="274" t="s">
        <v>1375</v>
      </c>
      <c r="F4767" s="274"/>
      <c r="G4767" s="150" t="s">
        <v>180</v>
      </c>
      <c r="H4767" s="151">
        <v>0.16209999999999999</v>
      </c>
      <c r="I4767" s="152">
        <v>19.88</v>
      </c>
      <c r="J4767" s="152">
        <v>3.22</v>
      </c>
    </row>
    <row r="4768" spans="1:10" ht="15" customHeight="1">
      <c r="A4768" s="153" t="s">
        <v>1379</v>
      </c>
      <c r="B4768" s="153" t="s">
        <v>2590</v>
      </c>
      <c r="C4768" s="153" t="s">
        <v>2048</v>
      </c>
      <c r="D4768" s="153" t="s">
        <v>2591</v>
      </c>
      <c r="E4768" s="275" t="s">
        <v>1482</v>
      </c>
      <c r="F4768" s="275"/>
      <c r="G4768" s="153" t="s">
        <v>185</v>
      </c>
      <c r="H4768" s="154">
        <v>1</v>
      </c>
      <c r="I4768" s="155">
        <v>0.51</v>
      </c>
      <c r="J4768" s="155">
        <v>0.51</v>
      </c>
    </row>
    <row r="4769" spans="1:10" ht="30" customHeight="1">
      <c r="A4769" s="153" t="s">
        <v>1379</v>
      </c>
      <c r="B4769" s="153" t="s">
        <v>2592</v>
      </c>
      <c r="C4769" s="153" t="s">
        <v>177</v>
      </c>
      <c r="D4769" s="153" t="s">
        <v>2593</v>
      </c>
      <c r="E4769" s="275" t="s">
        <v>1482</v>
      </c>
      <c r="F4769" s="275"/>
      <c r="G4769" s="153" t="s">
        <v>185</v>
      </c>
      <c r="H4769" s="154">
        <v>1</v>
      </c>
      <c r="I4769" s="155">
        <v>0.41</v>
      </c>
      <c r="J4769" s="155">
        <v>0.41</v>
      </c>
    </row>
    <row r="4770" spans="1:10">
      <c r="A4770" s="156"/>
      <c r="B4770" s="156"/>
      <c r="C4770" s="156"/>
      <c r="D4770" s="156"/>
      <c r="E4770" s="156" t="s">
        <v>1399</v>
      </c>
      <c r="F4770" s="157">
        <v>2.79</v>
      </c>
      <c r="G4770" s="156" t="s">
        <v>1400</v>
      </c>
      <c r="H4770" s="157">
        <v>0</v>
      </c>
      <c r="I4770" s="156" t="s">
        <v>1401</v>
      </c>
      <c r="J4770" s="157">
        <v>2.79</v>
      </c>
    </row>
    <row r="4771" spans="1:10" ht="30" customHeight="1">
      <c r="A4771" s="156"/>
      <c r="B4771" s="156"/>
      <c r="C4771" s="156"/>
      <c r="D4771" s="156"/>
      <c r="E4771" s="156" t="s">
        <v>1402</v>
      </c>
      <c r="F4771" s="157">
        <v>1.18</v>
      </c>
      <c r="G4771" s="156"/>
      <c r="H4771" s="276" t="s">
        <v>1403</v>
      </c>
      <c r="I4771" s="276"/>
      <c r="J4771" s="157">
        <v>5.69</v>
      </c>
    </row>
    <row r="4772" spans="1:10" ht="15.75">
      <c r="A4772" s="144"/>
      <c r="B4772" s="144"/>
      <c r="C4772" s="144"/>
      <c r="D4772" s="144"/>
      <c r="E4772" s="144"/>
      <c r="F4772" s="144"/>
      <c r="G4772" s="144" t="s">
        <v>1404</v>
      </c>
      <c r="H4772" s="158">
        <v>646</v>
      </c>
      <c r="I4772" s="144" t="s">
        <v>1405</v>
      </c>
      <c r="J4772" s="159">
        <v>3675.74</v>
      </c>
    </row>
    <row r="4773" spans="1:10" ht="15.75">
      <c r="A4773" s="147"/>
      <c r="B4773" s="147"/>
      <c r="C4773" s="147"/>
      <c r="D4773" s="147"/>
      <c r="E4773" s="147"/>
      <c r="F4773" s="147"/>
      <c r="G4773" s="147"/>
      <c r="H4773" s="147"/>
      <c r="I4773" s="147"/>
      <c r="J4773" s="147"/>
    </row>
    <row r="4774" spans="1:10" ht="15.75" customHeight="1">
      <c r="A4774" s="144" t="s">
        <v>1279</v>
      </c>
      <c r="B4774" s="144" t="s">
        <v>165</v>
      </c>
      <c r="C4774" s="144" t="s">
        <v>1367</v>
      </c>
      <c r="D4774" s="144" t="s">
        <v>1368</v>
      </c>
      <c r="E4774" s="271" t="s">
        <v>1369</v>
      </c>
      <c r="F4774" s="271"/>
      <c r="G4774" s="144" t="s">
        <v>1370</v>
      </c>
      <c r="H4774" s="144" t="s">
        <v>1371</v>
      </c>
      <c r="I4774" s="144" t="s">
        <v>1372</v>
      </c>
      <c r="J4774" s="144" t="s">
        <v>1373</v>
      </c>
    </row>
    <row r="4775" spans="1:10" ht="31.5">
      <c r="A4775" s="147" t="s">
        <v>1374</v>
      </c>
      <c r="B4775" s="147" t="s">
        <v>1278</v>
      </c>
      <c r="C4775" s="147" t="s">
        <v>639</v>
      </c>
      <c r="D4775" s="147" t="s">
        <v>1280</v>
      </c>
      <c r="E4775" s="273">
        <v>78</v>
      </c>
      <c r="F4775" s="273"/>
      <c r="G4775" s="147" t="s">
        <v>185</v>
      </c>
      <c r="H4775" s="148">
        <v>1</v>
      </c>
      <c r="I4775" s="149">
        <v>2.97</v>
      </c>
      <c r="J4775" s="149">
        <v>2.97</v>
      </c>
    </row>
    <row r="4776" spans="1:10" ht="45" customHeight="1">
      <c r="A4776" s="150" t="s">
        <v>1376</v>
      </c>
      <c r="B4776" s="150" t="s">
        <v>2270</v>
      </c>
      <c r="C4776" s="150" t="s">
        <v>177</v>
      </c>
      <c r="D4776" s="150" t="s">
        <v>2271</v>
      </c>
      <c r="E4776" s="274" t="s">
        <v>1375</v>
      </c>
      <c r="F4776" s="274"/>
      <c r="G4776" s="150" t="s">
        <v>180</v>
      </c>
      <c r="H4776" s="151">
        <v>1.2E-2</v>
      </c>
      <c r="I4776" s="152">
        <v>17.23</v>
      </c>
      <c r="J4776" s="152">
        <v>0.2</v>
      </c>
    </row>
    <row r="4777" spans="1:10" ht="45" customHeight="1">
      <c r="A4777" s="150" t="s">
        <v>1376</v>
      </c>
      <c r="B4777" s="150" t="s">
        <v>2272</v>
      </c>
      <c r="C4777" s="150" t="s">
        <v>177</v>
      </c>
      <c r="D4777" s="150" t="s">
        <v>2273</v>
      </c>
      <c r="E4777" s="274" t="s">
        <v>1375</v>
      </c>
      <c r="F4777" s="274"/>
      <c r="G4777" s="150" t="s">
        <v>180</v>
      </c>
      <c r="H4777" s="151">
        <v>1.2E-2</v>
      </c>
      <c r="I4777" s="152">
        <v>20.71</v>
      </c>
      <c r="J4777" s="152">
        <v>0.24</v>
      </c>
    </row>
    <row r="4778" spans="1:10" ht="15" customHeight="1">
      <c r="A4778" s="153" t="s">
        <v>1379</v>
      </c>
      <c r="B4778" s="153" t="s">
        <v>2594</v>
      </c>
      <c r="C4778" s="153" t="s">
        <v>639</v>
      </c>
      <c r="D4778" s="153" t="s">
        <v>2595</v>
      </c>
      <c r="E4778" s="275" t="s">
        <v>1482</v>
      </c>
      <c r="F4778" s="275"/>
      <c r="G4778" s="153" t="s">
        <v>185</v>
      </c>
      <c r="H4778" s="154">
        <v>1</v>
      </c>
      <c r="I4778" s="155">
        <v>2.5299999999999998</v>
      </c>
      <c r="J4778" s="155">
        <v>2.5299999999999998</v>
      </c>
    </row>
    <row r="4779" spans="1:10">
      <c r="A4779" s="156"/>
      <c r="B4779" s="156"/>
      <c r="C4779" s="156"/>
      <c r="D4779" s="156"/>
      <c r="E4779" s="156" t="s">
        <v>1399</v>
      </c>
      <c r="F4779" s="157">
        <v>0.32</v>
      </c>
      <c r="G4779" s="156" t="s">
        <v>1400</v>
      </c>
      <c r="H4779" s="157">
        <v>0</v>
      </c>
      <c r="I4779" s="156" t="s">
        <v>1401</v>
      </c>
      <c r="J4779" s="157">
        <v>0.32</v>
      </c>
    </row>
    <row r="4780" spans="1:10" ht="30" customHeight="1">
      <c r="A4780" s="156"/>
      <c r="B4780" s="156"/>
      <c r="C4780" s="156"/>
      <c r="D4780" s="156"/>
      <c r="E4780" s="156" t="s">
        <v>1402</v>
      </c>
      <c r="F4780" s="157">
        <v>0.78</v>
      </c>
      <c r="G4780" s="156"/>
      <c r="H4780" s="276" t="s">
        <v>1403</v>
      </c>
      <c r="I4780" s="276"/>
      <c r="J4780" s="157">
        <v>3.75</v>
      </c>
    </row>
    <row r="4781" spans="1:10" ht="15.75">
      <c r="A4781" s="144"/>
      <c r="B4781" s="144"/>
      <c r="C4781" s="144"/>
      <c r="D4781" s="144"/>
      <c r="E4781" s="144"/>
      <c r="F4781" s="144"/>
      <c r="G4781" s="144" t="s">
        <v>1404</v>
      </c>
      <c r="H4781" s="158">
        <v>567</v>
      </c>
      <c r="I4781" s="144" t="s">
        <v>1405</v>
      </c>
      <c r="J4781" s="159">
        <v>2126.25</v>
      </c>
    </row>
    <row r="4782" spans="1:10" ht="15.75">
      <c r="A4782" s="147"/>
      <c r="B4782" s="147"/>
      <c r="C4782" s="147"/>
      <c r="D4782" s="147"/>
      <c r="E4782" s="147"/>
      <c r="F4782" s="147"/>
      <c r="G4782" s="147"/>
      <c r="H4782" s="147"/>
      <c r="I4782" s="147"/>
      <c r="J4782" s="147"/>
    </row>
    <row r="4783" spans="1:10" ht="15.75" customHeight="1">
      <c r="A4783" s="144" t="s">
        <v>1282</v>
      </c>
      <c r="B4783" s="144" t="s">
        <v>165</v>
      </c>
      <c r="C4783" s="144" t="s">
        <v>1367</v>
      </c>
      <c r="D4783" s="144" t="s">
        <v>1368</v>
      </c>
      <c r="E4783" s="271" t="s">
        <v>1369</v>
      </c>
      <c r="F4783" s="271"/>
      <c r="G4783" s="144" t="s">
        <v>1370</v>
      </c>
      <c r="H4783" s="144" t="s">
        <v>1371</v>
      </c>
      <c r="I4783" s="144" t="s">
        <v>1372</v>
      </c>
      <c r="J4783" s="144" t="s">
        <v>1373</v>
      </c>
    </row>
    <row r="4784" spans="1:10" ht="31.5" customHeight="1">
      <c r="A4784" s="147" t="s">
        <v>1374</v>
      </c>
      <c r="B4784" s="147" t="s">
        <v>1281</v>
      </c>
      <c r="C4784" s="147" t="s">
        <v>182</v>
      </c>
      <c r="D4784" s="147" t="s">
        <v>1283</v>
      </c>
      <c r="E4784" s="273" t="s">
        <v>1948</v>
      </c>
      <c r="F4784" s="273"/>
      <c r="G4784" s="147" t="s">
        <v>185</v>
      </c>
      <c r="H4784" s="148">
        <v>1</v>
      </c>
      <c r="I4784" s="149">
        <v>7.54</v>
      </c>
      <c r="J4784" s="149">
        <v>7.54</v>
      </c>
    </row>
    <row r="4785" spans="1:10" ht="45" customHeight="1">
      <c r="A4785" s="150" t="s">
        <v>1376</v>
      </c>
      <c r="B4785" s="150" t="s">
        <v>2272</v>
      </c>
      <c r="C4785" s="150" t="s">
        <v>177</v>
      </c>
      <c r="D4785" s="150" t="s">
        <v>2273</v>
      </c>
      <c r="E4785" s="274" t="s">
        <v>1375</v>
      </c>
      <c r="F4785" s="274"/>
      <c r="G4785" s="150" t="s">
        <v>180</v>
      </c>
      <c r="H4785" s="151">
        <v>0.1</v>
      </c>
      <c r="I4785" s="152">
        <v>20.71</v>
      </c>
      <c r="J4785" s="152">
        <v>2.0699999999999998</v>
      </c>
    </row>
    <row r="4786" spans="1:10" ht="45" customHeight="1">
      <c r="A4786" s="150" t="s">
        <v>1376</v>
      </c>
      <c r="B4786" s="150" t="s">
        <v>2596</v>
      </c>
      <c r="C4786" s="150" t="s">
        <v>177</v>
      </c>
      <c r="D4786" s="150" t="s">
        <v>2447</v>
      </c>
      <c r="E4786" s="274" t="s">
        <v>1375</v>
      </c>
      <c r="F4786" s="274"/>
      <c r="G4786" s="150" t="s">
        <v>1409</v>
      </c>
      <c r="H4786" s="151">
        <v>8.9999999999999998E-4</v>
      </c>
      <c r="I4786" s="152">
        <v>3087.48</v>
      </c>
      <c r="J4786" s="152">
        <v>2.77</v>
      </c>
    </row>
    <row r="4787" spans="1:10" ht="30" customHeight="1">
      <c r="A4787" s="153" t="s">
        <v>1379</v>
      </c>
      <c r="B4787" s="153" t="s">
        <v>2597</v>
      </c>
      <c r="C4787" s="153" t="s">
        <v>2572</v>
      </c>
      <c r="D4787" s="153" t="s">
        <v>2598</v>
      </c>
      <c r="E4787" s="275" t="s">
        <v>1482</v>
      </c>
      <c r="F4787" s="275"/>
      <c r="G4787" s="153" t="s">
        <v>185</v>
      </c>
      <c r="H4787" s="154">
        <v>2E-3</v>
      </c>
      <c r="I4787" s="155">
        <v>179</v>
      </c>
      <c r="J4787" s="155">
        <v>0.35</v>
      </c>
    </row>
    <row r="4788" spans="1:10" ht="15" customHeight="1">
      <c r="A4788" s="153" t="s">
        <v>1379</v>
      </c>
      <c r="B4788" s="153" t="s">
        <v>2599</v>
      </c>
      <c r="C4788" s="153" t="s">
        <v>639</v>
      </c>
      <c r="D4788" s="153" t="s">
        <v>2600</v>
      </c>
      <c r="E4788" s="275" t="s">
        <v>1482</v>
      </c>
      <c r="F4788" s="275"/>
      <c r="G4788" s="153" t="s">
        <v>185</v>
      </c>
      <c r="H4788" s="154">
        <v>0.2</v>
      </c>
      <c r="I4788" s="155">
        <v>10.5</v>
      </c>
      <c r="J4788" s="155">
        <v>2.1</v>
      </c>
    </row>
    <row r="4789" spans="1:10" ht="15" customHeight="1">
      <c r="A4789" s="153" t="s">
        <v>1379</v>
      </c>
      <c r="B4789" s="153" t="s">
        <v>2601</v>
      </c>
      <c r="C4789" s="153" t="s">
        <v>2048</v>
      </c>
      <c r="D4789" s="153" t="s">
        <v>2602</v>
      </c>
      <c r="E4789" s="275" t="s">
        <v>1482</v>
      </c>
      <c r="F4789" s="275"/>
      <c r="G4789" s="153" t="s">
        <v>185</v>
      </c>
      <c r="H4789" s="154">
        <v>2E-3</v>
      </c>
      <c r="I4789" s="155">
        <v>126.43</v>
      </c>
      <c r="J4789" s="155">
        <v>0.25</v>
      </c>
    </row>
    <row r="4790" spans="1:10">
      <c r="A4790" s="156"/>
      <c r="B4790" s="156"/>
      <c r="C4790" s="156"/>
      <c r="D4790" s="156"/>
      <c r="E4790" s="156" t="s">
        <v>1399</v>
      </c>
      <c r="F4790" s="157">
        <v>3.51</v>
      </c>
      <c r="G4790" s="156" t="s">
        <v>1400</v>
      </c>
      <c r="H4790" s="157">
        <v>0</v>
      </c>
      <c r="I4790" s="156" t="s">
        <v>1401</v>
      </c>
      <c r="J4790" s="157">
        <v>3.51</v>
      </c>
    </row>
    <row r="4791" spans="1:10" ht="30" customHeight="1">
      <c r="A4791" s="156"/>
      <c r="B4791" s="156"/>
      <c r="C4791" s="156"/>
      <c r="D4791" s="156"/>
      <c r="E4791" s="156" t="s">
        <v>1402</v>
      </c>
      <c r="F4791" s="157">
        <v>1.98</v>
      </c>
      <c r="G4791" s="156"/>
      <c r="H4791" s="276" t="s">
        <v>1403</v>
      </c>
      <c r="I4791" s="276"/>
      <c r="J4791" s="157">
        <v>9.52</v>
      </c>
    </row>
    <row r="4792" spans="1:10" ht="15.75">
      <c r="A4792" s="144"/>
      <c r="B4792" s="144"/>
      <c r="C4792" s="144"/>
      <c r="D4792" s="144"/>
      <c r="E4792" s="144"/>
      <c r="F4792" s="144"/>
      <c r="G4792" s="144" t="s">
        <v>1404</v>
      </c>
      <c r="H4792" s="158">
        <v>204</v>
      </c>
      <c r="I4792" s="144" t="s">
        <v>1405</v>
      </c>
      <c r="J4792" s="159">
        <v>1942.08</v>
      </c>
    </row>
    <row r="4793" spans="1:10" ht="15.75">
      <c r="A4793" s="147"/>
      <c r="B4793" s="147"/>
      <c r="C4793" s="147"/>
      <c r="D4793" s="147"/>
      <c r="E4793" s="147"/>
      <c r="F4793" s="147"/>
      <c r="G4793" s="147"/>
      <c r="H4793" s="147"/>
      <c r="I4793" s="147"/>
      <c r="J4793" s="147"/>
    </row>
    <row r="4794" spans="1:10" ht="15.75">
      <c r="A4794" s="145" t="s">
        <v>140</v>
      </c>
      <c r="B4794" s="145"/>
      <c r="C4794" s="145"/>
      <c r="D4794" s="145" t="s">
        <v>141</v>
      </c>
      <c r="E4794" s="145"/>
      <c r="F4794" s="272"/>
      <c r="G4794" s="272"/>
      <c r="H4794" s="145"/>
      <c r="I4794" s="145"/>
      <c r="J4794" s="146">
        <v>96547.839999999997</v>
      </c>
    </row>
    <row r="4795" spans="1:10" ht="15.75">
      <c r="A4795" s="145" t="s">
        <v>142</v>
      </c>
      <c r="B4795" s="145"/>
      <c r="C4795" s="145"/>
      <c r="D4795" s="145" t="s">
        <v>143</v>
      </c>
      <c r="E4795" s="145"/>
      <c r="F4795" s="272"/>
      <c r="G4795" s="272"/>
      <c r="H4795" s="145"/>
      <c r="I4795" s="145"/>
      <c r="J4795" s="146">
        <v>35172.76</v>
      </c>
    </row>
    <row r="4796" spans="1:10" ht="15.75" customHeight="1">
      <c r="A4796" s="144" t="s">
        <v>1285</v>
      </c>
      <c r="B4796" s="144" t="s">
        <v>165</v>
      </c>
      <c r="C4796" s="144" t="s">
        <v>1367</v>
      </c>
      <c r="D4796" s="144" t="s">
        <v>1368</v>
      </c>
      <c r="E4796" s="271" t="s">
        <v>1369</v>
      </c>
      <c r="F4796" s="271"/>
      <c r="G4796" s="144" t="s">
        <v>1370</v>
      </c>
      <c r="H4796" s="144" t="s">
        <v>1371</v>
      </c>
      <c r="I4796" s="144" t="s">
        <v>1372</v>
      </c>
      <c r="J4796" s="144" t="s">
        <v>1373</v>
      </c>
    </row>
    <row r="4797" spans="1:10" ht="47.25" customHeight="1">
      <c r="A4797" s="147" t="s">
        <v>1374</v>
      </c>
      <c r="B4797" s="147" t="s">
        <v>1284</v>
      </c>
      <c r="C4797" s="147" t="s">
        <v>177</v>
      </c>
      <c r="D4797" s="147" t="s">
        <v>1286</v>
      </c>
      <c r="E4797" s="273" t="s">
        <v>1541</v>
      </c>
      <c r="F4797" s="273"/>
      <c r="G4797" s="147" t="s">
        <v>189</v>
      </c>
      <c r="H4797" s="148">
        <v>1</v>
      </c>
      <c r="I4797" s="149">
        <v>112.26</v>
      </c>
      <c r="J4797" s="149">
        <v>112.26</v>
      </c>
    </row>
    <row r="4798" spans="1:10" ht="45" customHeight="1">
      <c r="A4798" s="150" t="s">
        <v>1376</v>
      </c>
      <c r="B4798" s="150" t="s">
        <v>2603</v>
      </c>
      <c r="C4798" s="150" t="s">
        <v>177</v>
      </c>
      <c r="D4798" s="150" t="s">
        <v>2604</v>
      </c>
      <c r="E4798" s="274" t="s">
        <v>1438</v>
      </c>
      <c r="F4798" s="274"/>
      <c r="G4798" s="150" t="s">
        <v>211</v>
      </c>
      <c r="H4798" s="151">
        <v>9.7000000000000003E-2</v>
      </c>
      <c r="I4798" s="152">
        <v>446.56</v>
      </c>
      <c r="J4798" s="152">
        <v>43.31</v>
      </c>
    </row>
    <row r="4799" spans="1:10" ht="45" customHeight="1">
      <c r="A4799" s="150" t="s">
        <v>1376</v>
      </c>
      <c r="B4799" s="150" t="s">
        <v>1478</v>
      </c>
      <c r="C4799" s="150" t="s">
        <v>177</v>
      </c>
      <c r="D4799" s="150" t="s">
        <v>1479</v>
      </c>
      <c r="E4799" s="274" t="s">
        <v>1375</v>
      </c>
      <c r="F4799" s="274"/>
      <c r="G4799" s="150" t="s">
        <v>180</v>
      </c>
      <c r="H4799" s="151">
        <v>0.18049999999999999</v>
      </c>
      <c r="I4799" s="152">
        <v>19.739999999999998</v>
      </c>
      <c r="J4799" s="152">
        <v>3.56</v>
      </c>
    </row>
    <row r="4800" spans="1:10" ht="45" customHeight="1">
      <c r="A4800" s="150" t="s">
        <v>1376</v>
      </c>
      <c r="B4800" s="150" t="s">
        <v>1705</v>
      </c>
      <c r="C4800" s="150" t="s">
        <v>177</v>
      </c>
      <c r="D4800" s="150" t="s">
        <v>1706</v>
      </c>
      <c r="E4800" s="274" t="s">
        <v>1375</v>
      </c>
      <c r="F4800" s="274"/>
      <c r="G4800" s="150" t="s">
        <v>180</v>
      </c>
      <c r="H4800" s="151">
        <v>0.2767</v>
      </c>
      <c r="I4800" s="152">
        <v>19.98</v>
      </c>
      <c r="J4800" s="152">
        <v>5.52</v>
      </c>
    </row>
    <row r="4801" spans="1:10" ht="45" customHeight="1">
      <c r="A4801" s="150" t="s">
        <v>1376</v>
      </c>
      <c r="B4801" s="150" t="s">
        <v>1628</v>
      </c>
      <c r="C4801" s="150" t="s">
        <v>177</v>
      </c>
      <c r="D4801" s="150" t="s">
        <v>1629</v>
      </c>
      <c r="E4801" s="274" t="s">
        <v>1375</v>
      </c>
      <c r="F4801" s="274"/>
      <c r="G4801" s="150" t="s">
        <v>180</v>
      </c>
      <c r="H4801" s="151">
        <v>0.4572</v>
      </c>
      <c r="I4801" s="152">
        <v>16.02</v>
      </c>
      <c r="J4801" s="152">
        <v>7.32</v>
      </c>
    </row>
    <row r="4802" spans="1:10" ht="15" customHeight="1">
      <c r="A4802" s="153" t="s">
        <v>1379</v>
      </c>
      <c r="B4802" s="153" t="s">
        <v>2605</v>
      </c>
      <c r="C4802" s="153" t="s">
        <v>177</v>
      </c>
      <c r="D4802" s="153" t="s">
        <v>2606</v>
      </c>
      <c r="E4802" s="275" t="s">
        <v>1482</v>
      </c>
      <c r="F4802" s="275"/>
      <c r="G4802" s="153" t="s">
        <v>189</v>
      </c>
      <c r="H4802" s="154">
        <v>1.1279999999999999</v>
      </c>
      <c r="I4802" s="155">
        <v>0.92</v>
      </c>
      <c r="J4802" s="155">
        <v>1.03</v>
      </c>
    </row>
    <row r="4803" spans="1:10" ht="15" customHeight="1">
      <c r="A4803" s="153" t="s">
        <v>1379</v>
      </c>
      <c r="B4803" s="153" t="s">
        <v>1723</v>
      </c>
      <c r="C4803" s="153" t="s">
        <v>177</v>
      </c>
      <c r="D4803" s="153" t="s">
        <v>1724</v>
      </c>
      <c r="E4803" s="275" t="s">
        <v>1482</v>
      </c>
      <c r="F4803" s="275"/>
      <c r="G4803" s="153" t="s">
        <v>222</v>
      </c>
      <c r="H4803" s="154">
        <v>0.2</v>
      </c>
      <c r="I4803" s="155">
        <v>3.16</v>
      </c>
      <c r="J4803" s="155">
        <v>0.63</v>
      </c>
    </row>
    <row r="4804" spans="1:10" ht="30" customHeight="1">
      <c r="A4804" s="153" t="s">
        <v>1379</v>
      </c>
      <c r="B4804" s="153" t="s">
        <v>2607</v>
      </c>
      <c r="C4804" s="153" t="s">
        <v>177</v>
      </c>
      <c r="D4804" s="153" t="s">
        <v>2608</v>
      </c>
      <c r="E4804" s="275" t="s">
        <v>1482</v>
      </c>
      <c r="F4804" s="275"/>
      <c r="G4804" s="153" t="s">
        <v>222</v>
      </c>
      <c r="H4804" s="154">
        <v>0.25</v>
      </c>
      <c r="I4804" s="155">
        <v>8.1300000000000008</v>
      </c>
      <c r="J4804" s="155">
        <v>2.0299999999999998</v>
      </c>
    </row>
    <row r="4805" spans="1:10" ht="30" customHeight="1">
      <c r="A4805" s="153" t="s">
        <v>1379</v>
      </c>
      <c r="B4805" s="153" t="s">
        <v>2609</v>
      </c>
      <c r="C4805" s="153" t="s">
        <v>177</v>
      </c>
      <c r="D4805" s="153" t="s">
        <v>2610</v>
      </c>
      <c r="E4805" s="275" t="s">
        <v>1482</v>
      </c>
      <c r="F4805" s="275"/>
      <c r="G4805" s="153" t="s">
        <v>189</v>
      </c>
      <c r="H4805" s="154">
        <v>1.1224000000000001</v>
      </c>
      <c r="I4805" s="155">
        <v>43.54</v>
      </c>
      <c r="J4805" s="155">
        <v>48.86</v>
      </c>
    </row>
    <row r="4806" spans="1:10">
      <c r="A4806" s="156"/>
      <c r="B4806" s="156"/>
      <c r="C4806" s="156"/>
      <c r="D4806" s="156"/>
      <c r="E4806" s="156" t="s">
        <v>1399</v>
      </c>
      <c r="F4806" s="157">
        <v>16.420000000000002</v>
      </c>
      <c r="G4806" s="156" t="s">
        <v>1400</v>
      </c>
      <c r="H4806" s="157">
        <v>0</v>
      </c>
      <c r="I4806" s="156" t="s">
        <v>1401</v>
      </c>
      <c r="J4806" s="157">
        <v>16.420000000000002</v>
      </c>
    </row>
    <row r="4807" spans="1:10" ht="30" customHeight="1">
      <c r="A4807" s="156"/>
      <c r="B4807" s="156"/>
      <c r="C4807" s="156"/>
      <c r="D4807" s="156"/>
      <c r="E4807" s="156" t="s">
        <v>1402</v>
      </c>
      <c r="F4807" s="157">
        <v>29.6</v>
      </c>
      <c r="G4807" s="156"/>
      <c r="H4807" s="276" t="s">
        <v>1403</v>
      </c>
      <c r="I4807" s="276"/>
      <c r="J4807" s="157">
        <v>141.86000000000001</v>
      </c>
    </row>
    <row r="4808" spans="1:10" ht="15.75">
      <c r="A4808" s="144"/>
      <c r="B4808" s="144"/>
      <c r="C4808" s="144"/>
      <c r="D4808" s="144"/>
      <c r="E4808" s="144"/>
      <c r="F4808" s="144"/>
      <c r="G4808" s="144" t="s">
        <v>1404</v>
      </c>
      <c r="H4808" s="158">
        <v>234</v>
      </c>
      <c r="I4808" s="144" t="s">
        <v>1405</v>
      </c>
      <c r="J4808" s="159">
        <v>33195.24</v>
      </c>
    </row>
    <row r="4809" spans="1:10" ht="15.75">
      <c r="A4809" s="147"/>
      <c r="B4809" s="147"/>
      <c r="C4809" s="147"/>
      <c r="D4809" s="147"/>
      <c r="E4809" s="147"/>
      <c r="F4809" s="147"/>
      <c r="G4809" s="147"/>
      <c r="H4809" s="147"/>
      <c r="I4809" s="147"/>
      <c r="J4809" s="147"/>
    </row>
    <row r="4810" spans="1:10" ht="15.75" customHeight="1">
      <c r="A4810" s="144" t="s">
        <v>1288</v>
      </c>
      <c r="B4810" s="144" t="s">
        <v>165</v>
      </c>
      <c r="C4810" s="144" t="s">
        <v>1367</v>
      </c>
      <c r="D4810" s="144" t="s">
        <v>1368</v>
      </c>
      <c r="E4810" s="271" t="s">
        <v>1369</v>
      </c>
      <c r="F4810" s="271"/>
      <c r="G4810" s="144" t="s">
        <v>1370</v>
      </c>
      <c r="H4810" s="144" t="s">
        <v>1371</v>
      </c>
      <c r="I4810" s="144" t="s">
        <v>1372</v>
      </c>
      <c r="J4810" s="144" t="s">
        <v>1373</v>
      </c>
    </row>
    <row r="4811" spans="1:10" ht="47.25" customHeight="1">
      <c r="A4811" s="147" t="s">
        <v>1374</v>
      </c>
      <c r="B4811" s="147" t="s">
        <v>1287</v>
      </c>
      <c r="C4811" s="147" t="s">
        <v>470</v>
      </c>
      <c r="D4811" s="147" t="s">
        <v>1289</v>
      </c>
      <c r="E4811" s="273" t="s">
        <v>2611</v>
      </c>
      <c r="F4811" s="273"/>
      <c r="G4811" s="147" t="s">
        <v>563</v>
      </c>
      <c r="H4811" s="148">
        <v>1</v>
      </c>
      <c r="I4811" s="149">
        <v>391.22</v>
      </c>
      <c r="J4811" s="149">
        <v>391.22</v>
      </c>
    </row>
    <row r="4812" spans="1:10" ht="45" customHeight="1">
      <c r="A4812" s="150" t="s">
        <v>1376</v>
      </c>
      <c r="B4812" s="150" t="s">
        <v>2612</v>
      </c>
      <c r="C4812" s="150" t="s">
        <v>470</v>
      </c>
      <c r="D4812" s="150" t="s">
        <v>2613</v>
      </c>
      <c r="E4812" s="274" t="s">
        <v>2614</v>
      </c>
      <c r="F4812" s="274"/>
      <c r="G4812" s="150" t="s">
        <v>211</v>
      </c>
      <c r="H4812" s="151">
        <v>0.4</v>
      </c>
      <c r="I4812" s="152">
        <v>170.28</v>
      </c>
      <c r="J4812" s="152">
        <v>68.11</v>
      </c>
    </row>
    <row r="4813" spans="1:10" ht="45" customHeight="1">
      <c r="A4813" s="150" t="s">
        <v>1376</v>
      </c>
      <c r="B4813" s="150" t="s">
        <v>2615</v>
      </c>
      <c r="C4813" s="150" t="s">
        <v>470</v>
      </c>
      <c r="D4813" s="150" t="s">
        <v>2616</v>
      </c>
      <c r="E4813" s="274" t="s">
        <v>2617</v>
      </c>
      <c r="F4813" s="274"/>
      <c r="G4813" s="150" t="s">
        <v>211</v>
      </c>
      <c r="H4813" s="151">
        <v>0.26</v>
      </c>
      <c r="I4813" s="152">
        <v>688.45</v>
      </c>
      <c r="J4813" s="152">
        <v>178.99</v>
      </c>
    </row>
    <row r="4814" spans="1:10" ht="45" customHeight="1">
      <c r="A4814" s="150" t="s">
        <v>1376</v>
      </c>
      <c r="B4814" s="150" t="s">
        <v>2618</v>
      </c>
      <c r="C4814" s="150" t="s">
        <v>470</v>
      </c>
      <c r="D4814" s="150" t="s">
        <v>2619</v>
      </c>
      <c r="E4814" s="274" t="s">
        <v>2620</v>
      </c>
      <c r="F4814" s="274"/>
      <c r="G4814" s="150" t="s">
        <v>189</v>
      </c>
      <c r="H4814" s="151">
        <v>0.75</v>
      </c>
      <c r="I4814" s="152">
        <v>7.32</v>
      </c>
      <c r="J4814" s="152">
        <v>5.49</v>
      </c>
    </row>
    <row r="4815" spans="1:10" ht="45" customHeight="1">
      <c r="A4815" s="150" t="s">
        <v>1376</v>
      </c>
      <c r="B4815" s="150" t="s">
        <v>2621</v>
      </c>
      <c r="C4815" s="150" t="s">
        <v>470</v>
      </c>
      <c r="D4815" s="150" t="s">
        <v>2622</v>
      </c>
      <c r="E4815" s="274" t="s">
        <v>2623</v>
      </c>
      <c r="F4815" s="274"/>
      <c r="G4815" s="150" t="s">
        <v>211</v>
      </c>
      <c r="H4815" s="151">
        <v>0.4</v>
      </c>
      <c r="I4815" s="152">
        <v>44.22</v>
      </c>
      <c r="J4815" s="152">
        <v>17.68</v>
      </c>
    </row>
    <row r="4816" spans="1:10" ht="45" customHeight="1">
      <c r="A4816" s="150" t="s">
        <v>1376</v>
      </c>
      <c r="B4816" s="150" t="s">
        <v>2624</v>
      </c>
      <c r="C4816" s="150" t="s">
        <v>470</v>
      </c>
      <c r="D4816" s="150" t="s">
        <v>2625</v>
      </c>
      <c r="E4816" s="274" t="s">
        <v>2626</v>
      </c>
      <c r="F4816" s="274"/>
      <c r="G4816" s="150" t="s">
        <v>2074</v>
      </c>
      <c r="H4816" s="151">
        <v>2.2000000000000002</v>
      </c>
      <c r="I4816" s="152">
        <v>14.88</v>
      </c>
      <c r="J4816" s="152">
        <v>32.729999999999997</v>
      </c>
    </row>
    <row r="4817" spans="1:10" ht="45" customHeight="1">
      <c r="A4817" s="150" t="s">
        <v>1376</v>
      </c>
      <c r="B4817" s="150" t="s">
        <v>2627</v>
      </c>
      <c r="C4817" s="150" t="s">
        <v>470</v>
      </c>
      <c r="D4817" s="150" t="s">
        <v>2628</v>
      </c>
      <c r="E4817" s="274" t="s">
        <v>2629</v>
      </c>
      <c r="F4817" s="274"/>
      <c r="G4817" s="150" t="s">
        <v>189</v>
      </c>
      <c r="H4817" s="151">
        <v>2.64</v>
      </c>
      <c r="I4817" s="152">
        <v>13.24</v>
      </c>
      <c r="J4817" s="152">
        <v>34.950000000000003</v>
      </c>
    </row>
    <row r="4818" spans="1:10" ht="45" customHeight="1">
      <c r="A4818" s="150" t="s">
        <v>1376</v>
      </c>
      <c r="B4818" s="150" t="s">
        <v>2630</v>
      </c>
      <c r="C4818" s="150" t="s">
        <v>470</v>
      </c>
      <c r="D4818" s="150" t="s">
        <v>2631</v>
      </c>
      <c r="E4818" s="274" t="s">
        <v>2632</v>
      </c>
      <c r="F4818" s="274"/>
      <c r="G4818" s="150" t="s">
        <v>189</v>
      </c>
      <c r="H4818" s="151">
        <v>0.45</v>
      </c>
      <c r="I4818" s="152">
        <v>89.23</v>
      </c>
      <c r="J4818" s="152">
        <v>40.15</v>
      </c>
    </row>
    <row r="4819" spans="1:10" ht="45" customHeight="1">
      <c r="A4819" s="150" t="s">
        <v>1376</v>
      </c>
      <c r="B4819" s="150" t="s">
        <v>2633</v>
      </c>
      <c r="C4819" s="150" t="s">
        <v>470</v>
      </c>
      <c r="D4819" s="150" t="s">
        <v>2634</v>
      </c>
      <c r="E4819" s="274" t="s">
        <v>2635</v>
      </c>
      <c r="F4819" s="274"/>
      <c r="G4819" s="150" t="s">
        <v>211</v>
      </c>
      <c r="H4819" s="151">
        <v>0.17</v>
      </c>
      <c r="I4819" s="152">
        <v>77.22</v>
      </c>
      <c r="J4819" s="152">
        <v>13.12</v>
      </c>
    </row>
    <row r="4820" spans="1:10">
      <c r="A4820" s="156"/>
      <c r="B4820" s="156"/>
      <c r="C4820" s="156"/>
      <c r="D4820" s="156"/>
      <c r="E4820" s="156" t="s">
        <v>1399</v>
      </c>
      <c r="F4820" s="157">
        <v>92.14</v>
      </c>
      <c r="G4820" s="156" t="s">
        <v>1400</v>
      </c>
      <c r="H4820" s="157">
        <v>0</v>
      </c>
      <c r="I4820" s="156" t="s">
        <v>1401</v>
      </c>
      <c r="J4820" s="157">
        <v>92.14</v>
      </c>
    </row>
    <row r="4821" spans="1:10" ht="30" customHeight="1">
      <c r="A4821" s="156"/>
      <c r="B4821" s="156"/>
      <c r="C4821" s="156"/>
      <c r="D4821" s="156"/>
      <c r="E4821" s="156" t="s">
        <v>1402</v>
      </c>
      <c r="F4821" s="157">
        <v>103.16</v>
      </c>
      <c r="G4821" s="156"/>
      <c r="H4821" s="276" t="s">
        <v>1403</v>
      </c>
      <c r="I4821" s="276"/>
      <c r="J4821" s="157">
        <v>494.38</v>
      </c>
    </row>
    <row r="4822" spans="1:10" ht="15.75">
      <c r="A4822" s="144"/>
      <c r="B4822" s="144"/>
      <c r="C4822" s="144"/>
      <c r="D4822" s="144"/>
      <c r="E4822" s="144"/>
      <c r="F4822" s="144"/>
      <c r="G4822" s="144" t="s">
        <v>1404</v>
      </c>
      <c r="H4822" s="158">
        <v>4</v>
      </c>
      <c r="I4822" s="144" t="s">
        <v>1405</v>
      </c>
      <c r="J4822" s="159">
        <v>1977.52</v>
      </c>
    </row>
    <row r="4823" spans="1:10" ht="15.75">
      <c r="A4823" s="147"/>
      <c r="B4823" s="147"/>
      <c r="C4823" s="147"/>
      <c r="D4823" s="147"/>
      <c r="E4823" s="147"/>
      <c r="F4823" s="147"/>
      <c r="G4823" s="147"/>
      <c r="H4823" s="147"/>
      <c r="I4823" s="147"/>
      <c r="J4823" s="147"/>
    </row>
    <row r="4824" spans="1:10" ht="15.75">
      <c r="A4824" s="145" t="s">
        <v>144</v>
      </c>
      <c r="B4824" s="145"/>
      <c r="C4824" s="145"/>
      <c r="D4824" s="145" t="s">
        <v>145</v>
      </c>
      <c r="E4824" s="145"/>
      <c r="F4824" s="272"/>
      <c r="G4824" s="272"/>
      <c r="H4824" s="145"/>
      <c r="I4824" s="145"/>
      <c r="J4824" s="146">
        <v>61375.08</v>
      </c>
    </row>
    <row r="4825" spans="1:10" ht="15.75" customHeight="1">
      <c r="A4825" s="144" t="s">
        <v>1291</v>
      </c>
      <c r="B4825" s="144" t="s">
        <v>165</v>
      </c>
      <c r="C4825" s="144" t="s">
        <v>1367</v>
      </c>
      <c r="D4825" s="144" t="s">
        <v>1368</v>
      </c>
      <c r="E4825" s="271" t="s">
        <v>1369</v>
      </c>
      <c r="F4825" s="271"/>
      <c r="G4825" s="144" t="s">
        <v>1370</v>
      </c>
      <c r="H4825" s="144" t="s">
        <v>1371</v>
      </c>
      <c r="I4825" s="144" t="s">
        <v>1372</v>
      </c>
      <c r="J4825" s="144" t="s">
        <v>1373</v>
      </c>
    </row>
    <row r="4826" spans="1:10" ht="31.5" customHeight="1">
      <c r="A4826" s="147" t="s">
        <v>1374</v>
      </c>
      <c r="B4826" s="147" t="s">
        <v>1290</v>
      </c>
      <c r="C4826" s="147" t="s">
        <v>177</v>
      </c>
      <c r="D4826" s="147" t="s">
        <v>1292</v>
      </c>
      <c r="E4826" s="273" t="s">
        <v>1541</v>
      </c>
      <c r="F4826" s="273"/>
      <c r="G4826" s="147" t="s">
        <v>222</v>
      </c>
      <c r="H4826" s="148">
        <v>1</v>
      </c>
      <c r="I4826" s="149">
        <v>206.45</v>
      </c>
      <c r="J4826" s="149">
        <v>206.45</v>
      </c>
    </row>
    <row r="4827" spans="1:10" ht="45" customHeight="1">
      <c r="A4827" s="150" t="s">
        <v>1376</v>
      </c>
      <c r="B4827" s="150" t="s">
        <v>1705</v>
      </c>
      <c r="C4827" s="150" t="s">
        <v>177</v>
      </c>
      <c r="D4827" s="150" t="s">
        <v>1706</v>
      </c>
      <c r="E4827" s="274" t="s">
        <v>1375</v>
      </c>
      <c r="F4827" s="274"/>
      <c r="G4827" s="150" t="s">
        <v>180</v>
      </c>
      <c r="H4827" s="151">
        <v>0.437</v>
      </c>
      <c r="I4827" s="152">
        <v>19.98</v>
      </c>
      <c r="J4827" s="152">
        <v>8.73</v>
      </c>
    </row>
    <row r="4828" spans="1:10" ht="45" customHeight="1">
      <c r="A4828" s="150" t="s">
        <v>1376</v>
      </c>
      <c r="B4828" s="150" t="s">
        <v>1628</v>
      </c>
      <c r="C4828" s="150" t="s">
        <v>177</v>
      </c>
      <c r="D4828" s="150" t="s">
        <v>1629</v>
      </c>
      <c r="E4828" s="274" t="s">
        <v>1375</v>
      </c>
      <c r="F4828" s="274"/>
      <c r="G4828" s="150" t="s">
        <v>180</v>
      </c>
      <c r="H4828" s="151">
        <v>0.218</v>
      </c>
      <c r="I4828" s="152">
        <v>16.02</v>
      </c>
      <c r="J4828" s="152">
        <v>3.49</v>
      </c>
    </row>
    <row r="4829" spans="1:10" ht="15" customHeight="1">
      <c r="A4829" s="153" t="s">
        <v>1379</v>
      </c>
      <c r="B4829" s="153" t="s">
        <v>2636</v>
      </c>
      <c r="C4829" s="153" t="s">
        <v>177</v>
      </c>
      <c r="D4829" s="153" t="s">
        <v>2637</v>
      </c>
      <c r="E4829" s="275" t="s">
        <v>1482</v>
      </c>
      <c r="F4829" s="275"/>
      <c r="G4829" s="153" t="s">
        <v>232</v>
      </c>
      <c r="H4829" s="154">
        <v>1.2150000000000001</v>
      </c>
      <c r="I4829" s="155">
        <v>2.86</v>
      </c>
      <c r="J4829" s="155">
        <v>3.47</v>
      </c>
    </row>
    <row r="4830" spans="1:10" ht="15" customHeight="1">
      <c r="A4830" s="153" t="s">
        <v>1379</v>
      </c>
      <c r="B4830" s="153" t="s">
        <v>1816</v>
      </c>
      <c r="C4830" s="153" t="s">
        <v>177</v>
      </c>
      <c r="D4830" s="153" t="s">
        <v>1817</v>
      </c>
      <c r="E4830" s="275" t="s">
        <v>1482</v>
      </c>
      <c r="F4830" s="275"/>
      <c r="G4830" s="153" t="s">
        <v>232</v>
      </c>
      <c r="H4830" s="154">
        <v>0.24</v>
      </c>
      <c r="I4830" s="155">
        <v>0.78</v>
      </c>
      <c r="J4830" s="155">
        <v>0.18</v>
      </c>
    </row>
    <row r="4831" spans="1:10" ht="30" customHeight="1">
      <c r="A4831" s="153" t="s">
        <v>1379</v>
      </c>
      <c r="B4831" s="153" t="s">
        <v>2638</v>
      </c>
      <c r="C4831" s="153" t="s">
        <v>177</v>
      </c>
      <c r="D4831" s="153" t="s">
        <v>2639</v>
      </c>
      <c r="E4831" s="275" t="s">
        <v>1482</v>
      </c>
      <c r="F4831" s="275"/>
      <c r="G4831" s="153" t="s">
        <v>189</v>
      </c>
      <c r="H4831" s="154">
        <v>0.25</v>
      </c>
      <c r="I4831" s="155">
        <v>762.33</v>
      </c>
      <c r="J4831" s="155">
        <v>190.58</v>
      </c>
    </row>
    <row r="4832" spans="1:10">
      <c r="A4832" s="156"/>
      <c r="B4832" s="156"/>
      <c r="C4832" s="156"/>
      <c r="D4832" s="156"/>
      <c r="E4832" s="156" t="s">
        <v>1399</v>
      </c>
      <c r="F4832" s="157">
        <v>9.0299999999999994</v>
      </c>
      <c r="G4832" s="156" t="s">
        <v>1400</v>
      </c>
      <c r="H4832" s="157">
        <v>0</v>
      </c>
      <c r="I4832" s="156" t="s">
        <v>1401</v>
      </c>
      <c r="J4832" s="157">
        <v>9.0299999999999994</v>
      </c>
    </row>
    <row r="4833" spans="1:10" ht="30" customHeight="1">
      <c r="A4833" s="156"/>
      <c r="B4833" s="156"/>
      <c r="C4833" s="156"/>
      <c r="D4833" s="156"/>
      <c r="E4833" s="156" t="s">
        <v>1402</v>
      </c>
      <c r="F4833" s="157">
        <v>54.44</v>
      </c>
      <c r="G4833" s="156"/>
      <c r="H4833" s="276" t="s">
        <v>1403</v>
      </c>
      <c r="I4833" s="276"/>
      <c r="J4833" s="157">
        <v>260.89</v>
      </c>
    </row>
    <row r="4834" spans="1:10" ht="15.75">
      <c r="A4834" s="144"/>
      <c r="B4834" s="144"/>
      <c r="C4834" s="144"/>
      <c r="D4834" s="144"/>
      <c r="E4834" s="144"/>
      <c r="F4834" s="144"/>
      <c r="G4834" s="144" t="s">
        <v>1404</v>
      </c>
      <c r="H4834" s="158">
        <v>16</v>
      </c>
      <c r="I4834" s="144" t="s">
        <v>1405</v>
      </c>
      <c r="J4834" s="159">
        <v>4174.24</v>
      </c>
    </row>
    <row r="4835" spans="1:10" ht="15.75">
      <c r="A4835" s="147"/>
      <c r="B4835" s="147"/>
      <c r="C4835" s="147"/>
      <c r="D4835" s="147"/>
      <c r="E4835" s="147"/>
      <c r="F4835" s="147"/>
      <c r="G4835" s="147"/>
      <c r="H4835" s="147"/>
      <c r="I4835" s="147"/>
      <c r="J4835" s="147"/>
    </row>
    <row r="4836" spans="1:10" ht="15.75" customHeight="1">
      <c r="A4836" s="144" t="s">
        <v>1293</v>
      </c>
      <c r="B4836" s="144" t="s">
        <v>165</v>
      </c>
      <c r="C4836" s="144" t="s">
        <v>1367</v>
      </c>
      <c r="D4836" s="144" t="s">
        <v>1368</v>
      </c>
      <c r="E4836" s="271" t="s">
        <v>1369</v>
      </c>
      <c r="F4836" s="271"/>
      <c r="G4836" s="144" t="s">
        <v>1370</v>
      </c>
      <c r="H4836" s="144" t="s">
        <v>1371</v>
      </c>
      <c r="I4836" s="144" t="s">
        <v>1372</v>
      </c>
      <c r="J4836" s="144" t="s">
        <v>1373</v>
      </c>
    </row>
    <row r="4837" spans="1:10" ht="31.5" customHeight="1">
      <c r="A4837" s="147" t="s">
        <v>1374</v>
      </c>
      <c r="B4837" s="147" t="s">
        <v>1290</v>
      </c>
      <c r="C4837" s="147" t="s">
        <v>177</v>
      </c>
      <c r="D4837" s="147" t="s">
        <v>1294</v>
      </c>
      <c r="E4837" s="273" t="s">
        <v>1541</v>
      </c>
      <c r="F4837" s="273"/>
      <c r="G4837" s="147" t="s">
        <v>222</v>
      </c>
      <c r="H4837" s="148">
        <v>1</v>
      </c>
      <c r="I4837" s="149">
        <v>206.45</v>
      </c>
      <c r="J4837" s="149">
        <v>206.45</v>
      </c>
    </row>
    <row r="4838" spans="1:10" ht="45" customHeight="1">
      <c r="A4838" s="150" t="s">
        <v>1376</v>
      </c>
      <c r="B4838" s="150" t="s">
        <v>1705</v>
      </c>
      <c r="C4838" s="150" t="s">
        <v>177</v>
      </c>
      <c r="D4838" s="150" t="s">
        <v>1706</v>
      </c>
      <c r="E4838" s="274" t="s">
        <v>1375</v>
      </c>
      <c r="F4838" s="274"/>
      <c r="G4838" s="150" t="s">
        <v>180</v>
      </c>
      <c r="H4838" s="151">
        <v>0.437</v>
      </c>
      <c r="I4838" s="152">
        <v>19.98</v>
      </c>
      <c r="J4838" s="152">
        <v>8.73</v>
      </c>
    </row>
    <row r="4839" spans="1:10" ht="45" customHeight="1">
      <c r="A4839" s="150" t="s">
        <v>1376</v>
      </c>
      <c r="B4839" s="150" t="s">
        <v>1628</v>
      </c>
      <c r="C4839" s="150" t="s">
        <v>177</v>
      </c>
      <c r="D4839" s="150" t="s">
        <v>1629</v>
      </c>
      <c r="E4839" s="274" t="s">
        <v>1375</v>
      </c>
      <c r="F4839" s="274"/>
      <c r="G4839" s="150" t="s">
        <v>180</v>
      </c>
      <c r="H4839" s="151">
        <v>0.218</v>
      </c>
      <c r="I4839" s="152">
        <v>16.02</v>
      </c>
      <c r="J4839" s="152">
        <v>3.49</v>
      </c>
    </row>
    <row r="4840" spans="1:10" ht="15" customHeight="1">
      <c r="A4840" s="153" t="s">
        <v>1379</v>
      </c>
      <c r="B4840" s="153" t="s">
        <v>2636</v>
      </c>
      <c r="C4840" s="153" t="s">
        <v>177</v>
      </c>
      <c r="D4840" s="153" t="s">
        <v>2637</v>
      </c>
      <c r="E4840" s="275" t="s">
        <v>1482</v>
      </c>
      <c r="F4840" s="275"/>
      <c r="G4840" s="153" t="s">
        <v>232</v>
      </c>
      <c r="H4840" s="154">
        <v>1.2150000000000001</v>
      </c>
      <c r="I4840" s="155">
        <v>2.86</v>
      </c>
      <c r="J4840" s="155">
        <v>3.47</v>
      </c>
    </row>
    <row r="4841" spans="1:10" ht="15" customHeight="1">
      <c r="A4841" s="153" t="s">
        <v>1379</v>
      </c>
      <c r="B4841" s="153" t="s">
        <v>1816</v>
      </c>
      <c r="C4841" s="153" t="s">
        <v>177</v>
      </c>
      <c r="D4841" s="153" t="s">
        <v>1817</v>
      </c>
      <c r="E4841" s="275" t="s">
        <v>1482</v>
      </c>
      <c r="F4841" s="275"/>
      <c r="G4841" s="153" t="s">
        <v>232</v>
      </c>
      <c r="H4841" s="154">
        <v>0.24</v>
      </c>
      <c r="I4841" s="155">
        <v>0.78</v>
      </c>
      <c r="J4841" s="155">
        <v>0.18</v>
      </c>
    </row>
    <row r="4842" spans="1:10" ht="30" customHeight="1">
      <c r="A4842" s="153" t="s">
        <v>1379</v>
      </c>
      <c r="B4842" s="153" t="s">
        <v>2638</v>
      </c>
      <c r="C4842" s="153" t="s">
        <v>177</v>
      </c>
      <c r="D4842" s="153" t="s">
        <v>2639</v>
      </c>
      <c r="E4842" s="275" t="s">
        <v>1482</v>
      </c>
      <c r="F4842" s="275"/>
      <c r="G4842" s="153" t="s">
        <v>189</v>
      </c>
      <c r="H4842" s="154">
        <v>0.25</v>
      </c>
      <c r="I4842" s="155">
        <v>762.33</v>
      </c>
      <c r="J4842" s="155">
        <v>190.58</v>
      </c>
    </row>
    <row r="4843" spans="1:10">
      <c r="A4843" s="156"/>
      <c r="B4843" s="156"/>
      <c r="C4843" s="156"/>
      <c r="D4843" s="156"/>
      <c r="E4843" s="156" t="s">
        <v>1399</v>
      </c>
      <c r="F4843" s="157">
        <v>9.0299999999999994</v>
      </c>
      <c r="G4843" s="156" t="s">
        <v>1400</v>
      </c>
      <c r="H4843" s="157">
        <v>0</v>
      </c>
      <c r="I4843" s="156" t="s">
        <v>1401</v>
      </c>
      <c r="J4843" s="157">
        <v>9.0299999999999994</v>
      </c>
    </row>
    <row r="4844" spans="1:10" ht="30" customHeight="1">
      <c r="A4844" s="156"/>
      <c r="B4844" s="156"/>
      <c r="C4844" s="156"/>
      <c r="D4844" s="156"/>
      <c r="E4844" s="156" t="s">
        <v>1402</v>
      </c>
      <c r="F4844" s="157">
        <v>54.44</v>
      </c>
      <c r="G4844" s="156"/>
      <c r="H4844" s="276" t="s">
        <v>1403</v>
      </c>
      <c r="I4844" s="276"/>
      <c r="J4844" s="157">
        <v>260.89</v>
      </c>
    </row>
    <row r="4845" spans="1:10" ht="15.75">
      <c r="A4845" s="144"/>
      <c r="B4845" s="144"/>
      <c r="C4845" s="144"/>
      <c r="D4845" s="144"/>
      <c r="E4845" s="144"/>
      <c r="F4845" s="144"/>
      <c r="G4845" s="144" t="s">
        <v>1404</v>
      </c>
      <c r="H4845" s="158">
        <v>149</v>
      </c>
      <c r="I4845" s="144" t="s">
        <v>1405</v>
      </c>
      <c r="J4845" s="159">
        <v>38872.61</v>
      </c>
    </row>
    <row r="4846" spans="1:10" ht="15.75">
      <c r="A4846" s="147"/>
      <c r="B4846" s="147"/>
      <c r="C4846" s="147"/>
      <c r="D4846" s="147"/>
      <c r="E4846" s="147"/>
      <c r="F4846" s="147"/>
      <c r="G4846" s="147"/>
      <c r="H4846" s="147"/>
      <c r="I4846" s="147"/>
      <c r="J4846" s="147"/>
    </row>
    <row r="4847" spans="1:10" ht="15.75" customHeight="1">
      <c r="A4847" s="144" t="s">
        <v>1295</v>
      </c>
      <c r="B4847" s="144" t="s">
        <v>165</v>
      </c>
      <c r="C4847" s="144" t="s">
        <v>1367</v>
      </c>
      <c r="D4847" s="144" t="s">
        <v>1368</v>
      </c>
      <c r="E4847" s="271" t="s">
        <v>1369</v>
      </c>
      <c r="F4847" s="271"/>
      <c r="G4847" s="144" t="s">
        <v>1370</v>
      </c>
      <c r="H4847" s="144" t="s">
        <v>1371</v>
      </c>
      <c r="I4847" s="144" t="s">
        <v>1372</v>
      </c>
      <c r="J4847" s="144" t="s">
        <v>1373</v>
      </c>
    </row>
    <row r="4848" spans="1:10" ht="31.5" customHeight="1">
      <c r="A4848" s="147" t="s">
        <v>1374</v>
      </c>
      <c r="B4848" s="147" t="s">
        <v>1290</v>
      </c>
      <c r="C4848" s="147" t="s">
        <v>177</v>
      </c>
      <c r="D4848" s="147" t="s">
        <v>1296</v>
      </c>
      <c r="E4848" s="273" t="s">
        <v>1541</v>
      </c>
      <c r="F4848" s="273"/>
      <c r="G4848" s="147" t="s">
        <v>222</v>
      </c>
      <c r="H4848" s="148">
        <v>1</v>
      </c>
      <c r="I4848" s="149">
        <v>206.45</v>
      </c>
      <c r="J4848" s="149">
        <v>206.45</v>
      </c>
    </row>
    <row r="4849" spans="1:10" ht="45" customHeight="1">
      <c r="A4849" s="150" t="s">
        <v>1376</v>
      </c>
      <c r="B4849" s="150" t="s">
        <v>1705</v>
      </c>
      <c r="C4849" s="150" t="s">
        <v>177</v>
      </c>
      <c r="D4849" s="150" t="s">
        <v>1706</v>
      </c>
      <c r="E4849" s="274" t="s">
        <v>1375</v>
      </c>
      <c r="F4849" s="274"/>
      <c r="G4849" s="150" t="s">
        <v>180</v>
      </c>
      <c r="H4849" s="151">
        <v>0.437</v>
      </c>
      <c r="I4849" s="152">
        <v>19.98</v>
      </c>
      <c r="J4849" s="152">
        <v>8.73</v>
      </c>
    </row>
    <row r="4850" spans="1:10" ht="45" customHeight="1">
      <c r="A4850" s="150" t="s">
        <v>1376</v>
      </c>
      <c r="B4850" s="150" t="s">
        <v>1628</v>
      </c>
      <c r="C4850" s="150" t="s">
        <v>177</v>
      </c>
      <c r="D4850" s="150" t="s">
        <v>1629</v>
      </c>
      <c r="E4850" s="274" t="s">
        <v>1375</v>
      </c>
      <c r="F4850" s="274"/>
      <c r="G4850" s="150" t="s">
        <v>180</v>
      </c>
      <c r="H4850" s="151">
        <v>0.218</v>
      </c>
      <c r="I4850" s="152">
        <v>16.02</v>
      </c>
      <c r="J4850" s="152">
        <v>3.49</v>
      </c>
    </row>
    <row r="4851" spans="1:10" ht="15" customHeight="1">
      <c r="A4851" s="153" t="s">
        <v>1379</v>
      </c>
      <c r="B4851" s="153" t="s">
        <v>2636</v>
      </c>
      <c r="C4851" s="153" t="s">
        <v>177</v>
      </c>
      <c r="D4851" s="153" t="s">
        <v>2637</v>
      </c>
      <c r="E4851" s="275" t="s">
        <v>1482</v>
      </c>
      <c r="F4851" s="275"/>
      <c r="G4851" s="153" t="s">
        <v>232</v>
      </c>
      <c r="H4851" s="154">
        <v>1.2150000000000001</v>
      </c>
      <c r="I4851" s="155">
        <v>2.86</v>
      </c>
      <c r="J4851" s="155">
        <v>3.47</v>
      </c>
    </row>
    <row r="4852" spans="1:10" ht="15" customHeight="1">
      <c r="A4852" s="153" t="s">
        <v>1379</v>
      </c>
      <c r="B4852" s="153" t="s">
        <v>1816</v>
      </c>
      <c r="C4852" s="153" t="s">
        <v>177</v>
      </c>
      <c r="D4852" s="153" t="s">
        <v>1817</v>
      </c>
      <c r="E4852" s="275" t="s">
        <v>1482</v>
      </c>
      <c r="F4852" s="275"/>
      <c r="G4852" s="153" t="s">
        <v>232</v>
      </c>
      <c r="H4852" s="154">
        <v>0.24</v>
      </c>
      <c r="I4852" s="155">
        <v>0.78</v>
      </c>
      <c r="J4852" s="155">
        <v>0.18</v>
      </c>
    </row>
    <row r="4853" spans="1:10" ht="30" customHeight="1">
      <c r="A4853" s="153" t="s">
        <v>1379</v>
      </c>
      <c r="B4853" s="153" t="s">
        <v>2638</v>
      </c>
      <c r="C4853" s="153" t="s">
        <v>177</v>
      </c>
      <c r="D4853" s="153" t="s">
        <v>2639</v>
      </c>
      <c r="E4853" s="275" t="s">
        <v>1482</v>
      </c>
      <c r="F4853" s="275"/>
      <c r="G4853" s="153" t="s">
        <v>189</v>
      </c>
      <c r="H4853" s="154">
        <v>0.25</v>
      </c>
      <c r="I4853" s="155">
        <v>762.33</v>
      </c>
      <c r="J4853" s="155">
        <v>190.58</v>
      </c>
    </row>
    <row r="4854" spans="1:10">
      <c r="A4854" s="156"/>
      <c r="B4854" s="156"/>
      <c r="C4854" s="156"/>
      <c r="D4854" s="156"/>
      <c r="E4854" s="156" t="s">
        <v>1399</v>
      </c>
      <c r="F4854" s="157">
        <v>9.0299999999999994</v>
      </c>
      <c r="G4854" s="156" t="s">
        <v>1400</v>
      </c>
      <c r="H4854" s="157">
        <v>0</v>
      </c>
      <c r="I4854" s="156" t="s">
        <v>1401</v>
      </c>
      <c r="J4854" s="157">
        <v>9.0299999999999994</v>
      </c>
    </row>
    <row r="4855" spans="1:10" ht="30" customHeight="1">
      <c r="A4855" s="156"/>
      <c r="B4855" s="156"/>
      <c r="C4855" s="156"/>
      <c r="D4855" s="156"/>
      <c r="E4855" s="156" t="s">
        <v>1402</v>
      </c>
      <c r="F4855" s="157">
        <v>54.44</v>
      </c>
      <c r="G4855" s="156"/>
      <c r="H4855" s="276" t="s">
        <v>1403</v>
      </c>
      <c r="I4855" s="276"/>
      <c r="J4855" s="157">
        <v>260.89</v>
      </c>
    </row>
    <row r="4856" spans="1:10" ht="15.75">
      <c r="A4856" s="144"/>
      <c r="B4856" s="144"/>
      <c r="C4856" s="144"/>
      <c r="D4856" s="144"/>
      <c r="E4856" s="144"/>
      <c r="F4856" s="144"/>
      <c r="G4856" s="144" t="s">
        <v>1404</v>
      </c>
      <c r="H4856" s="158">
        <v>69.75</v>
      </c>
      <c r="I4856" s="144" t="s">
        <v>1405</v>
      </c>
      <c r="J4856" s="159">
        <v>18197.07</v>
      </c>
    </row>
    <row r="4857" spans="1:10" ht="15.75">
      <c r="A4857" s="147"/>
      <c r="B4857" s="147"/>
      <c r="C4857" s="147"/>
      <c r="D4857" s="147"/>
      <c r="E4857" s="147"/>
      <c r="F4857" s="147"/>
      <c r="G4857" s="147"/>
      <c r="H4857" s="147"/>
      <c r="I4857" s="147"/>
      <c r="J4857" s="147"/>
    </row>
    <row r="4858" spans="1:10" ht="15.75" customHeight="1">
      <c r="A4858" s="144" t="s">
        <v>1298</v>
      </c>
      <c r="B4858" s="144" t="s">
        <v>165</v>
      </c>
      <c r="C4858" s="144" t="s">
        <v>1367</v>
      </c>
      <c r="D4858" s="144" t="s">
        <v>1368</v>
      </c>
      <c r="E4858" s="271" t="s">
        <v>1369</v>
      </c>
      <c r="F4858" s="271"/>
      <c r="G4858" s="144" t="s">
        <v>1370</v>
      </c>
      <c r="H4858" s="144" t="s">
        <v>1371</v>
      </c>
      <c r="I4858" s="144" t="s">
        <v>1372</v>
      </c>
      <c r="J4858" s="144" t="s">
        <v>1373</v>
      </c>
    </row>
    <row r="4859" spans="1:10" ht="31.5">
      <c r="A4859" s="147" t="s">
        <v>1374</v>
      </c>
      <c r="B4859" s="147" t="s">
        <v>1297</v>
      </c>
      <c r="C4859" s="147" t="s">
        <v>639</v>
      </c>
      <c r="D4859" s="147" t="s">
        <v>1299</v>
      </c>
      <c r="E4859" s="273">
        <v>200</v>
      </c>
      <c r="F4859" s="273"/>
      <c r="G4859" s="147" t="s">
        <v>185</v>
      </c>
      <c r="H4859" s="148">
        <v>1</v>
      </c>
      <c r="I4859" s="149">
        <v>17.3</v>
      </c>
      <c r="J4859" s="149">
        <v>17.3</v>
      </c>
    </row>
    <row r="4860" spans="1:10" ht="45" customHeight="1">
      <c r="A4860" s="150" t="s">
        <v>1376</v>
      </c>
      <c r="B4860" s="150" t="s">
        <v>1628</v>
      </c>
      <c r="C4860" s="150" t="s">
        <v>177</v>
      </c>
      <c r="D4860" s="150" t="s">
        <v>1629</v>
      </c>
      <c r="E4860" s="274" t="s">
        <v>1375</v>
      </c>
      <c r="F4860" s="274"/>
      <c r="G4860" s="150" t="s">
        <v>180</v>
      </c>
      <c r="H4860" s="151">
        <v>0.15</v>
      </c>
      <c r="I4860" s="152">
        <v>16.02</v>
      </c>
      <c r="J4860" s="152">
        <v>2.4</v>
      </c>
    </row>
    <row r="4861" spans="1:10" ht="30" customHeight="1">
      <c r="A4861" s="153" t="s">
        <v>1379</v>
      </c>
      <c r="B4861" s="153" t="s">
        <v>2640</v>
      </c>
      <c r="C4861" s="153" t="s">
        <v>639</v>
      </c>
      <c r="D4861" s="153" t="s">
        <v>2641</v>
      </c>
      <c r="E4861" s="275" t="s">
        <v>1482</v>
      </c>
      <c r="F4861" s="275"/>
      <c r="G4861" s="153" t="s">
        <v>185</v>
      </c>
      <c r="H4861" s="154">
        <v>1</v>
      </c>
      <c r="I4861" s="155">
        <v>14.9</v>
      </c>
      <c r="J4861" s="155">
        <v>14.9</v>
      </c>
    </row>
    <row r="4862" spans="1:10">
      <c r="A4862" s="156"/>
      <c r="B4862" s="156"/>
      <c r="C4862" s="156"/>
      <c r="D4862" s="156"/>
      <c r="E4862" s="156" t="s">
        <v>1399</v>
      </c>
      <c r="F4862" s="157">
        <v>1.68</v>
      </c>
      <c r="G4862" s="156" t="s">
        <v>1400</v>
      </c>
      <c r="H4862" s="157">
        <v>0</v>
      </c>
      <c r="I4862" s="156" t="s">
        <v>1401</v>
      </c>
      <c r="J4862" s="157">
        <v>1.68</v>
      </c>
    </row>
    <row r="4863" spans="1:10" ht="30" customHeight="1">
      <c r="A4863" s="156"/>
      <c r="B4863" s="156"/>
      <c r="C4863" s="156"/>
      <c r="D4863" s="156"/>
      <c r="E4863" s="156" t="s">
        <v>1402</v>
      </c>
      <c r="F4863" s="157">
        <v>4.5599999999999996</v>
      </c>
      <c r="G4863" s="156"/>
      <c r="H4863" s="276" t="s">
        <v>1403</v>
      </c>
      <c r="I4863" s="276"/>
      <c r="J4863" s="157">
        <v>21.86</v>
      </c>
    </row>
    <row r="4864" spans="1:10" ht="15.75">
      <c r="A4864" s="144"/>
      <c r="B4864" s="144"/>
      <c r="C4864" s="144"/>
      <c r="D4864" s="144"/>
      <c r="E4864" s="144"/>
      <c r="F4864" s="144"/>
      <c r="G4864" s="144" t="s">
        <v>1404</v>
      </c>
      <c r="H4864" s="158">
        <v>6</v>
      </c>
      <c r="I4864" s="144" t="s">
        <v>1405</v>
      </c>
      <c r="J4864" s="159">
        <v>131.16</v>
      </c>
    </row>
    <row r="4865" spans="1:10" ht="15.75">
      <c r="A4865" s="147"/>
      <c r="B4865" s="147"/>
      <c r="C4865" s="147"/>
      <c r="D4865" s="147"/>
      <c r="E4865" s="147"/>
      <c r="F4865" s="147"/>
      <c r="G4865" s="147"/>
      <c r="H4865" s="147"/>
      <c r="I4865" s="147"/>
      <c r="J4865" s="147"/>
    </row>
    <row r="4866" spans="1:10" ht="15.75">
      <c r="A4866" s="145" t="s">
        <v>146</v>
      </c>
      <c r="B4866" s="145"/>
      <c r="C4866" s="145"/>
      <c r="D4866" s="145" t="s">
        <v>147</v>
      </c>
      <c r="E4866" s="145"/>
      <c r="F4866" s="272"/>
      <c r="G4866" s="272"/>
      <c r="H4866" s="145"/>
      <c r="I4866" s="145"/>
      <c r="J4866" s="146">
        <v>134222.03</v>
      </c>
    </row>
    <row r="4867" spans="1:10" ht="15.75">
      <c r="A4867" s="145" t="s">
        <v>148</v>
      </c>
      <c r="B4867" s="145"/>
      <c r="C4867" s="145"/>
      <c r="D4867" s="145" t="s">
        <v>149</v>
      </c>
      <c r="E4867" s="145"/>
      <c r="F4867" s="272"/>
      <c r="G4867" s="272"/>
      <c r="H4867" s="145"/>
      <c r="I4867" s="145"/>
      <c r="J4867" s="146">
        <v>3147.01</v>
      </c>
    </row>
    <row r="4868" spans="1:10" ht="15.75" customHeight="1">
      <c r="A4868" s="144" t="s">
        <v>1301</v>
      </c>
      <c r="B4868" s="144" t="s">
        <v>165</v>
      </c>
      <c r="C4868" s="144" t="s">
        <v>1367</v>
      </c>
      <c r="D4868" s="144" t="s">
        <v>1368</v>
      </c>
      <c r="E4868" s="271" t="s">
        <v>1369</v>
      </c>
      <c r="F4868" s="271"/>
      <c r="G4868" s="144" t="s">
        <v>1370</v>
      </c>
      <c r="H4868" s="144" t="s">
        <v>1371</v>
      </c>
      <c r="I4868" s="144" t="s">
        <v>1372</v>
      </c>
      <c r="J4868" s="144" t="s">
        <v>1373</v>
      </c>
    </row>
    <row r="4869" spans="1:10" ht="31.5" customHeight="1">
      <c r="A4869" s="147" t="s">
        <v>1374</v>
      </c>
      <c r="B4869" s="147" t="s">
        <v>1300</v>
      </c>
      <c r="C4869" s="147" t="s">
        <v>177</v>
      </c>
      <c r="D4869" s="147" t="s">
        <v>1302</v>
      </c>
      <c r="E4869" s="273" t="s">
        <v>1476</v>
      </c>
      <c r="F4869" s="273"/>
      <c r="G4869" s="147" t="s">
        <v>211</v>
      </c>
      <c r="H4869" s="148">
        <v>1</v>
      </c>
      <c r="I4869" s="149">
        <v>38.42</v>
      </c>
      <c r="J4869" s="149">
        <v>38.42</v>
      </c>
    </row>
    <row r="4870" spans="1:10" ht="45" customHeight="1">
      <c r="A4870" s="150" t="s">
        <v>1376</v>
      </c>
      <c r="B4870" s="150" t="s">
        <v>1628</v>
      </c>
      <c r="C4870" s="150" t="s">
        <v>177</v>
      </c>
      <c r="D4870" s="150" t="s">
        <v>1629</v>
      </c>
      <c r="E4870" s="274" t="s">
        <v>1375</v>
      </c>
      <c r="F4870" s="274"/>
      <c r="G4870" s="150" t="s">
        <v>180</v>
      </c>
      <c r="H4870" s="151">
        <v>2.3986000000000001</v>
      </c>
      <c r="I4870" s="152">
        <v>16.02</v>
      </c>
      <c r="J4870" s="152">
        <v>38.42</v>
      </c>
    </row>
    <row r="4871" spans="1:10">
      <c r="A4871" s="156"/>
      <c r="B4871" s="156"/>
      <c r="C4871" s="156"/>
      <c r="D4871" s="156"/>
      <c r="E4871" s="156" t="s">
        <v>1399</v>
      </c>
      <c r="F4871" s="157">
        <v>26.96</v>
      </c>
      <c r="G4871" s="156" t="s">
        <v>1400</v>
      </c>
      <c r="H4871" s="157">
        <v>0</v>
      </c>
      <c r="I4871" s="156" t="s">
        <v>1401</v>
      </c>
      <c r="J4871" s="157">
        <v>26.96</v>
      </c>
    </row>
    <row r="4872" spans="1:10" ht="30" customHeight="1">
      <c r="A4872" s="156"/>
      <c r="B4872" s="156"/>
      <c r="C4872" s="156"/>
      <c r="D4872" s="156"/>
      <c r="E4872" s="156" t="s">
        <v>1402</v>
      </c>
      <c r="F4872" s="157">
        <v>10.130000000000001</v>
      </c>
      <c r="G4872" s="156"/>
      <c r="H4872" s="276" t="s">
        <v>1403</v>
      </c>
      <c r="I4872" s="276"/>
      <c r="J4872" s="157">
        <v>48.55</v>
      </c>
    </row>
    <row r="4873" spans="1:10" ht="15.75">
      <c r="A4873" s="144"/>
      <c r="B4873" s="144"/>
      <c r="C4873" s="144"/>
      <c r="D4873" s="144"/>
      <c r="E4873" s="144"/>
      <c r="F4873" s="144"/>
      <c r="G4873" s="144" t="s">
        <v>1404</v>
      </c>
      <c r="H4873" s="158">
        <v>64.819999999999993</v>
      </c>
      <c r="I4873" s="144" t="s">
        <v>1405</v>
      </c>
      <c r="J4873" s="159">
        <v>3147.01</v>
      </c>
    </row>
    <row r="4874" spans="1:10" ht="15.75">
      <c r="A4874" s="147"/>
      <c r="B4874" s="147"/>
      <c r="C4874" s="147"/>
      <c r="D4874" s="147"/>
      <c r="E4874" s="147"/>
      <c r="F4874" s="147"/>
      <c r="G4874" s="147"/>
      <c r="H4874" s="147"/>
      <c r="I4874" s="147"/>
      <c r="J4874" s="147"/>
    </row>
    <row r="4875" spans="1:10" ht="15.75">
      <c r="A4875" s="145" t="s">
        <v>150</v>
      </c>
      <c r="B4875" s="145"/>
      <c r="C4875" s="145"/>
      <c r="D4875" s="145" t="s">
        <v>66</v>
      </c>
      <c r="E4875" s="145"/>
      <c r="F4875" s="272"/>
      <c r="G4875" s="272"/>
      <c r="H4875" s="145"/>
      <c r="I4875" s="145"/>
      <c r="J4875" s="146">
        <v>73046.429999999993</v>
      </c>
    </row>
    <row r="4876" spans="1:10" ht="15.75" customHeight="1">
      <c r="A4876" s="144" t="s">
        <v>1304</v>
      </c>
      <c r="B4876" s="144" t="s">
        <v>165</v>
      </c>
      <c r="C4876" s="144" t="s">
        <v>1367</v>
      </c>
      <c r="D4876" s="144" t="s">
        <v>1368</v>
      </c>
      <c r="E4876" s="271" t="s">
        <v>1369</v>
      </c>
      <c r="F4876" s="271"/>
      <c r="G4876" s="144" t="s">
        <v>1370</v>
      </c>
      <c r="H4876" s="144" t="s">
        <v>1371</v>
      </c>
      <c r="I4876" s="144" t="s">
        <v>1372</v>
      </c>
      <c r="J4876" s="144" t="s">
        <v>1373</v>
      </c>
    </row>
    <row r="4877" spans="1:10" ht="31.5" customHeight="1">
      <c r="A4877" s="147" t="s">
        <v>1374</v>
      </c>
      <c r="B4877" s="147" t="s">
        <v>1303</v>
      </c>
      <c r="C4877" s="147" t="s">
        <v>177</v>
      </c>
      <c r="D4877" s="147" t="s">
        <v>1305</v>
      </c>
      <c r="E4877" s="273" t="s">
        <v>1541</v>
      </c>
      <c r="F4877" s="273"/>
      <c r="G4877" s="147" t="s">
        <v>189</v>
      </c>
      <c r="H4877" s="148">
        <v>1</v>
      </c>
      <c r="I4877" s="149">
        <v>113.08</v>
      </c>
      <c r="J4877" s="149">
        <v>113.08</v>
      </c>
    </row>
    <row r="4878" spans="1:10" ht="45" customHeight="1">
      <c r="A4878" s="150" t="s">
        <v>1376</v>
      </c>
      <c r="B4878" s="150" t="s">
        <v>1806</v>
      </c>
      <c r="C4878" s="150" t="s">
        <v>177</v>
      </c>
      <c r="D4878" s="150" t="s">
        <v>1807</v>
      </c>
      <c r="E4878" s="274" t="s">
        <v>1438</v>
      </c>
      <c r="F4878" s="274"/>
      <c r="G4878" s="150" t="s">
        <v>211</v>
      </c>
      <c r="H4878" s="151">
        <v>7.0000000000000007E-2</v>
      </c>
      <c r="I4878" s="152">
        <v>438.86</v>
      </c>
      <c r="J4878" s="152">
        <v>30.72</v>
      </c>
    </row>
    <row r="4879" spans="1:10" ht="45" customHeight="1">
      <c r="A4879" s="150" t="s">
        <v>1376</v>
      </c>
      <c r="B4879" s="150" t="s">
        <v>1628</v>
      </c>
      <c r="C4879" s="150" t="s">
        <v>177</v>
      </c>
      <c r="D4879" s="150" t="s">
        <v>1629</v>
      </c>
      <c r="E4879" s="274" t="s">
        <v>1375</v>
      </c>
      <c r="F4879" s="274"/>
      <c r="G4879" s="150" t="s">
        <v>180</v>
      </c>
      <c r="H4879" s="151">
        <v>1.94</v>
      </c>
      <c r="I4879" s="152">
        <v>16.02</v>
      </c>
      <c r="J4879" s="152">
        <v>31.07</v>
      </c>
    </row>
    <row r="4880" spans="1:10" ht="45" customHeight="1">
      <c r="A4880" s="150" t="s">
        <v>1376</v>
      </c>
      <c r="B4880" s="150" t="s">
        <v>1705</v>
      </c>
      <c r="C4880" s="150" t="s">
        <v>177</v>
      </c>
      <c r="D4880" s="150" t="s">
        <v>1706</v>
      </c>
      <c r="E4880" s="274" t="s">
        <v>1375</v>
      </c>
      <c r="F4880" s="274"/>
      <c r="G4880" s="150" t="s">
        <v>180</v>
      </c>
      <c r="H4880" s="151">
        <v>0.26</v>
      </c>
      <c r="I4880" s="152">
        <v>19.98</v>
      </c>
      <c r="J4880" s="152">
        <v>5.19</v>
      </c>
    </row>
    <row r="4881" spans="1:10" ht="45" customHeight="1">
      <c r="A4881" s="150" t="s">
        <v>1376</v>
      </c>
      <c r="B4881" s="150" t="s">
        <v>1685</v>
      </c>
      <c r="C4881" s="150" t="s">
        <v>177</v>
      </c>
      <c r="D4881" s="150" t="s">
        <v>1686</v>
      </c>
      <c r="E4881" s="274" t="s">
        <v>1375</v>
      </c>
      <c r="F4881" s="274"/>
      <c r="G4881" s="150" t="s">
        <v>180</v>
      </c>
      <c r="H4881" s="151">
        <v>0.02</v>
      </c>
      <c r="I4881" s="152">
        <v>19.86</v>
      </c>
      <c r="J4881" s="152">
        <v>0.39</v>
      </c>
    </row>
    <row r="4882" spans="1:10" ht="30" customHeight="1">
      <c r="A4882" s="153" t="s">
        <v>1379</v>
      </c>
      <c r="B4882" s="153" t="s">
        <v>2609</v>
      </c>
      <c r="C4882" s="153" t="s">
        <v>177</v>
      </c>
      <c r="D4882" s="153" t="s">
        <v>2610</v>
      </c>
      <c r="E4882" s="275" t="s">
        <v>1482</v>
      </c>
      <c r="F4882" s="275"/>
      <c r="G4882" s="153" t="s">
        <v>189</v>
      </c>
      <c r="H4882" s="154">
        <v>1.05</v>
      </c>
      <c r="I4882" s="155">
        <v>43.54</v>
      </c>
      <c r="J4882" s="155">
        <v>45.71</v>
      </c>
    </row>
    <row r="4883" spans="1:10">
      <c r="A4883" s="156"/>
      <c r="B4883" s="156"/>
      <c r="C4883" s="156"/>
      <c r="D4883" s="156"/>
      <c r="E4883" s="156" t="s">
        <v>1399</v>
      </c>
      <c r="F4883" s="157">
        <v>28.55</v>
      </c>
      <c r="G4883" s="156" t="s">
        <v>1400</v>
      </c>
      <c r="H4883" s="157">
        <v>0</v>
      </c>
      <c r="I4883" s="156" t="s">
        <v>1401</v>
      </c>
      <c r="J4883" s="157">
        <v>28.55</v>
      </c>
    </row>
    <row r="4884" spans="1:10" ht="30" customHeight="1">
      <c r="A4884" s="156"/>
      <c r="B4884" s="156"/>
      <c r="C4884" s="156"/>
      <c r="D4884" s="156"/>
      <c r="E4884" s="156" t="s">
        <v>1402</v>
      </c>
      <c r="F4884" s="157">
        <v>29.81</v>
      </c>
      <c r="G4884" s="156"/>
      <c r="H4884" s="276" t="s">
        <v>1403</v>
      </c>
      <c r="I4884" s="276"/>
      <c r="J4884" s="157">
        <v>142.88999999999999</v>
      </c>
    </row>
    <row r="4885" spans="1:10" ht="15.75">
      <c r="A4885" s="144"/>
      <c r="B4885" s="144"/>
      <c r="C4885" s="144"/>
      <c r="D4885" s="144"/>
      <c r="E4885" s="144"/>
      <c r="F4885" s="144"/>
      <c r="G4885" s="144" t="s">
        <v>1404</v>
      </c>
      <c r="H4885" s="158">
        <v>432.1</v>
      </c>
      <c r="I4885" s="144" t="s">
        <v>1405</v>
      </c>
      <c r="J4885" s="159">
        <v>61742.76</v>
      </c>
    </row>
    <row r="4886" spans="1:10" ht="15.75">
      <c r="A4886" s="147"/>
      <c r="B4886" s="147"/>
      <c r="C4886" s="147"/>
      <c r="D4886" s="147"/>
      <c r="E4886" s="147"/>
      <c r="F4886" s="147"/>
      <c r="G4886" s="147"/>
      <c r="H4886" s="147"/>
      <c r="I4886" s="147"/>
      <c r="J4886" s="147"/>
    </row>
    <row r="4887" spans="1:10" ht="15.75" customHeight="1">
      <c r="A4887" s="144" t="s">
        <v>1307</v>
      </c>
      <c r="B4887" s="144" t="s">
        <v>165</v>
      </c>
      <c r="C4887" s="144" t="s">
        <v>1367</v>
      </c>
      <c r="D4887" s="144" t="s">
        <v>1368</v>
      </c>
      <c r="E4887" s="271" t="s">
        <v>1369</v>
      </c>
      <c r="F4887" s="271"/>
      <c r="G4887" s="144" t="s">
        <v>1370</v>
      </c>
      <c r="H4887" s="144" t="s">
        <v>1371</v>
      </c>
      <c r="I4887" s="144" t="s">
        <v>1372</v>
      </c>
      <c r="J4887" s="144" t="s">
        <v>1373</v>
      </c>
    </row>
    <row r="4888" spans="1:10" ht="31.5" customHeight="1">
      <c r="A4888" s="147" t="s">
        <v>1374</v>
      </c>
      <c r="B4888" s="147" t="s">
        <v>1306</v>
      </c>
      <c r="C4888" s="147" t="s">
        <v>177</v>
      </c>
      <c r="D4888" s="147" t="s">
        <v>1308</v>
      </c>
      <c r="E4888" s="273" t="s">
        <v>1438</v>
      </c>
      <c r="F4888" s="273"/>
      <c r="G4888" s="147" t="s">
        <v>211</v>
      </c>
      <c r="H4888" s="148">
        <v>1</v>
      </c>
      <c r="I4888" s="149">
        <v>126.87</v>
      </c>
      <c r="J4888" s="149">
        <v>126.87</v>
      </c>
    </row>
    <row r="4889" spans="1:10" ht="45" customHeight="1">
      <c r="A4889" s="150" t="s">
        <v>1376</v>
      </c>
      <c r="B4889" s="150" t="s">
        <v>2642</v>
      </c>
      <c r="C4889" s="150" t="s">
        <v>177</v>
      </c>
      <c r="D4889" s="150" t="s">
        <v>2643</v>
      </c>
      <c r="E4889" s="274" t="s">
        <v>1606</v>
      </c>
      <c r="F4889" s="274"/>
      <c r="G4889" s="150" t="s">
        <v>1610</v>
      </c>
      <c r="H4889" s="151">
        <v>0.03</v>
      </c>
      <c r="I4889" s="152">
        <v>0.61</v>
      </c>
      <c r="J4889" s="152">
        <v>0.01</v>
      </c>
    </row>
    <row r="4890" spans="1:10" ht="45" customHeight="1">
      <c r="A4890" s="150" t="s">
        <v>1376</v>
      </c>
      <c r="B4890" s="150" t="s">
        <v>2644</v>
      </c>
      <c r="C4890" s="150" t="s">
        <v>177</v>
      </c>
      <c r="D4890" s="150" t="s">
        <v>2645</v>
      </c>
      <c r="E4890" s="274" t="s">
        <v>1606</v>
      </c>
      <c r="F4890" s="274"/>
      <c r="G4890" s="150" t="s">
        <v>1607</v>
      </c>
      <c r="H4890" s="151">
        <v>3.2000000000000001E-2</v>
      </c>
      <c r="I4890" s="152">
        <v>11.44</v>
      </c>
      <c r="J4890" s="152">
        <v>0.36</v>
      </c>
    </row>
    <row r="4891" spans="1:10" ht="45" customHeight="1">
      <c r="A4891" s="150" t="s">
        <v>1376</v>
      </c>
      <c r="B4891" s="150" t="s">
        <v>1628</v>
      </c>
      <c r="C4891" s="150" t="s">
        <v>177</v>
      </c>
      <c r="D4891" s="150" t="s">
        <v>1629</v>
      </c>
      <c r="E4891" s="274" t="s">
        <v>1375</v>
      </c>
      <c r="F4891" s="274"/>
      <c r="G4891" s="150" t="s">
        <v>180</v>
      </c>
      <c r="H4891" s="151">
        <v>0.39400000000000002</v>
      </c>
      <c r="I4891" s="152">
        <v>16.02</v>
      </c>
      <c r="J4891" s="152">
        <v>6.31</v>
      </c>
    </row>
    <row r="4892" spans="1:10" ht="45" customHeight="1">
      <c r="A4892" s="150" t="s">
        <v>1376</v>
      </c>
      <c r="B4892" s="150" t="s">
        <v>1705</v>
      </c>
      <c r="C4892" s="150" t="s">
        <v>177</v>
      </c>
      <c r="D4892" s="150" t="s">
        <v>1706</v>
      </c>
      <c r="E4892" s="274" t="s">
        <v>1375</v>
      </c>
      <c r="F4892" s="274"/>
      <c r="G4892" s="150" t="s">
        <v>180</v>
      </c>
      <c r="H4892" s="151">
        <v>1.2170000000000001</v>
      </c>
      <c r="I4892" s="152">
        <v>19.98</v>
      </c>
      <c r="J4892" s="152">
        <v>24.31</v>
      </c>
    </row>
    <row r="4893" spans="1:10" ht="15" customHeight="1">
      <c r="A4893" s="153" t="s">
        <v>1379</v>
      </c>
      <c r="B4893" s="153" t="s">
        <v>2646</v>
      </c>
      <c r="C4893" s="153" t="s">
        <v>177</v>
      </c>
      <c r="D4893" s="153" t="s">
        <v>2647</v>
      </c>
      <c r="E4893" s="275" t="s">
        <v>1482</v>
      </c>
      <c r="F4893" s="275"/>
      <c r="G4893" s="153" t="s">
        <v>211</v>
      </c>
      <c r="H4893" s="154">
        <v>1.1299999999999999</v>
      </c>
      <c r="I4893" s="155">
        <v>84.85</v>
      </c>
      <c r="J4893" s="155">
        <v>95.88</v>
      </c>
    </row>
    <row r="4894" spans="1:10">
      <c r="A4894" s="156"/>
      <c r="B4894" s="156"/>
      <c r="C4894" s="156"/>
      <c r="D4894" s="156"/>
      <c r="E4894" s="156" t="s">
        <v>1399</v>
      </c>
      <c r="F4894" s="157">
        <v>22.77</v>
      </c>
      <c r="G4894" s="156" t="s">
        <v>1400</v>
      </c>
      <c r="H4894" s="157">
        <v>0</v>
      </c>
      <c r="I4894" s="156" t="s">
        <v>1401</v>
      </c>
      <c r="J4894" s="157">
        <v>22.77</v>
      </c>
    </row>
    <row r="4895" spans="1:10" ht="30" customHeight="1">
      <c r="A4895" s="156"/>
      <c r="B4895" s="156"/>
      <c r="C4895" s="156"/>
      <c r="D4895" s="156"/>
      <c r="E4895" s="156" t="s">
        <v>1402</v>
      </c>
      <c r="F4895" s="157">
        <v>33.450000000000003</v>
      </c>
      <c r="G4895" s="156"/>
      <c r="H4895" s="276" t="s">
        <v>1403</v>
      </c>
      <c r="I4895" s="276"/>
      <c r="J4895" s="157">
        <v>160.32</v>
      </c>
    </row>
    <row r="4896" spans="1:10" ht="15.75">
      <c r="A4896" s="144"/>
      <c r="B4896" s="144"/>
      <c r="C4896" s="144"/>
      <c r="D4896" s="144"/>
      <c r="E4896" s="144"/>
      <c r="F4896" s="144"/>
      <c r="G4896" s="144" t="s">
        <v>1404</v>
      </c>
      <c r="H4896" s="158">
        <v>64.819999999999993</v>
      </c>
      <c r="I4896" s="144" t="s">
        <v>1405</v>
      </c>
      <c r="J4896" s="159">
        <v>10391.94</v>
      </c>
    </row>
    <row r="4897" spans="1:10" ht="15.75">
      <c r="A4897" s="147"/>
      <c r="B4897" s="147"/>
      <c r="C4897" s="147"/>
      <c r="D4897" s="147"/>
      <c r="E4897" s="147"/>
      <c r="F4897" s="147"/>
      <c r="G4897" s="147"/>
      <c r="H4897" s="147"/>
      <c r="I4897" s="147"/>
      <c r="J4897" s="147"/>
    </row>
    <row r="4898" spans="1:10" ht="15.75" customHeight="1">
      <c r="A4898" s="144" t="s">
        <v>1310</v>
      </c>
      <c r="B4898" s="144" t="s">
        <v>165</v>
      </c>
      <c r="C4898" s="144" t="s">
        <v>1367</v>
      </c>
      <c r="D4898" s="144" t="s">
        <v>1368</v>
      </c>
      <c r="E4898" s="271" t="s">
        <v>1369</v>
      </c>
      <c r="F4898" s="271"/>
      <c r="G4898" s="144" t="s">
        <v>1370</v>
      </c>
      <c r="H4898" s="144" t="s">
        <v>1371</v>
      </c>
      <c r="I4898" s="144" t="s">
        <v>1372</v>
      </c>
      <c r="J4898" s="144" t="s">
        <v>1373</v>
      </c>
    </row>
    <row r="4899" spans="1:10" ht="31.5" customHeight="1">
      <c r="A4899" s="147" t="s">
        <v>1374</v>
      </c>
      <c r="B4899" s="147" t="s">
        <v>1309</v>
      </c>
      <c r="C4899" s="147" t="s">
        <v>177</v>
      </c>
      <c r="D4899" s="147" t="s">
        <v>1311</v>
      </c>
      <c r="E4899" s="273" t="s">
        <v>1438</v>
      </c>
      <c r="F4899" s="273"/>
      <c r="G4899" s="147" t="s">
        <v>189</v>
      </c>
      <c r="H4899" s="148">
        <v>1</v>
      </c>
      <c r="I4899" s="149">
        <v>1.67</v>
      </c>
      <c r="J4899" s="149">
        <v>1.67</v>
      </c>
    </row>
    <row r="4900" spans="1:10" ht="45" customHeight="1">
      <c r="A4900" s="150" t="s">
        <v>1376</v>
      </c>
      <c r="B4900" s="150" t="s">
        <v>1628</v>
      </c>
      <c r="C4900" s="150" t="s">
        <v>177</v>
      </c>
      <c r="D4900" s="150" t="s">
        <v>1629</v>
      </c>
      <c r="E4900" s="274" t="s">
        <v>1375</v>
      </c>
      <c r="F4900" s="274"/>
      <c r="G4900" s="150" t="s">
        <v>180</v>
      </c>
      <c r="H4900" s="151">
        <v>5.0000000000000001E-3</v>
      </c>
      <c r="I4900" s="152">
        <v>16.02</v>
      </c>
      <c r="J4900" s="152">
        <v>0.08</v>
      </c>
    </row>
    <row r="4901" spans="1:10" ht="45" customHeight="1">
      <c r="A4901" s="150" t="s">
        <v>1376</v>
      </c>
      <c r="B4901" s="150" t="s">
        <v>1705</v>
      </c>
      <c r="C4901" s="150" t="s">
        <v>177</v>
      </c>
      <c r="D4901" s="150" t="s">
        <v>1706</v>
      </c>
      <c r="E4901" s="274" t="s">
        <v>1375</v>
      </c>
      <c r="F4901" s="274"/>
      <c r="G4901" s="150" t="s">
        <v>180</v>
      </c>
      <c r="H4901" s="151">
        <v>1.4E-2</v>
      </c>
      <c r="I4901" s="152">
        <v>19.98</v>
      </c>
      <c r="J4901" s="152">
        <v>0.27</v>
      </c>
    </row>
    <row r="4902" spans="1:10" ht="15" customHeight="1">
      <c r="A4902" s="153" t="s">
        <v>1379</v>
      </c>
      <c r="B4902" s="153" t="s">
        <v>2648</v>
      </c>
      <c r="C4902" s="153" t="s">
        <v>177</v>
      </c>
      <c r="D4902" s="153" t="s">
        <v>2649</v>
      </c>
      <c r="E4902" s="275" t="s">
        <v>1482</v>
      </c>
      <c r="F4902" s="275"/>
      <c r="G4902" s="153" t="s">
        <v>189</v>
      </c>
      <c r="H4902" s="154">
        <v>1.04</v>
      </c>
      <c r="I4902" s="155">
        <v>1.27</v>
      </c>
      <c r="J4902" s="155">
        <v>1.32</v>
      </c>
    </row>
    <row r="4903" spans="1:10">
      <c r="A4903" s="156"/>
      <c r="B4903" s="156"/>
      <c r="C4903" s="156"/>
      <c r="D4903" s="156"/>
      <c r="E4903" s="156" t="s">
        <v>1399</v>
      </c>
      <c r="F4903" s="157">
        <v>0.26</v>
      </c>
      <c r="G4903" s="156" t="s">
        <v>1400</v>
      </c>
      <c r="H4903" s="157">
        <v>0</v>
      </c>
      <c r="I4903" s="156" t="s">
        <v>1401</v>
      </c>
      <c r="J4903" s="157">
        <v>0.26</v>
      </c>
    </row>
    <row r="4904" spans="1:10" ht="30" customHeight="1">
      <c r="A4904" s="156"/>
      <c r="B4904" s="156"/>
      <c r="C4904" s="156"/>
      <c r="D4904" s="156"/>
      <c r="E4904" s="156" t="s">
        <v>1402</v>
      </c>
      <c r="F4904" s="157">
        <v>0.44</v>
      </c>
      <c r="G4904" s="156"/>
      <c r="H4904" s="276" t="s">
        <v>1403</v>
      </c>
      <c r="I4904" s="276"/>
      <c r="J4904" s="157">
        <v>2.11</v>
      </c>
    </row>
    <row r="4905" spans="1:10" ht="15.75">
      <c r="A4905" s="144"/>
      <c r="B4905" s="144"/>
      <c r="C4905" s="144"/>
      <c r="D4905" s="144"/>
      <c r="E4905" s="144"/>
      <c r="F4905" s="144"/>
      <c r="G4905" s="144" t="s">
        <v>1404</v>
      </c>
      <c r="H4905" s="158">
        <v>432.1</v>
      </c>
      <c r="I4905" s="144" t="s">
        <v>1405</v>
      </c>
      <c r="J4905" s="159">
        <v>911.73</v>
      </c>
    </row>
    <row r="4906" spans="1:10" ht="15.75">
      <c r="A4906" s="147"/>
      <c r="B4906" s="147"/>
      <c r="C4906" s="147"/>
      <c r="D4906" s="147"/>
      <c r="E4906" s="147"/>
      <c r="F4906" s="147"/>
      <c r="G4906" s="147"/>
      <c r="H4906" s="147"/>
      <c r="I4906" s="147"/>
      <c r="J4906" s="147"/>
    </row>
    <row r="4907" spans="1:10" ht="15.75">
      <c r="A4907" s="145" t="s">
        <v>151</v>
      </c>
      <c r="B4907" s="145"/>
      <c r="C4907" s="145"/>
      <c r="D4907" s="145" t="s">
        <v>152</v>
      </c>
      <c r="E4907" s="145"/>
      <c r="F4907" s="272"/>
      <c r="G4907" s="272"/>
      <c r="H4907" s="145"/>
      <c r="I4907" s="145"/>
      <c r="J4907" s="146">
        <v>49805.73</v>
      </c>
    </row>
    <row r="4908" spans="1:10" ht="15.75" customHeight="1">
      <c r="A4908" s="144" t="s">
        <v>1313</v>
      </c>
      <c r="B4908" s="144" t="s">
        <v>165</v>
      </c>
      <c r="C4908" s="144" t="s">
        <v>1367</v>
      </c>
      <c r="D4908" s="144" t="s">
        <v>1368</v>
      </c>
      <c r="E4908" s="271" t="s">
        <v>1369</v>
      </c>
      <c r="F4908" s="271"/>
      <c r="G4908" s="144" t="s">
        <v>1370</v>
      </c>
      <c r="H4908" s="144" t="s">
        <v>1371</v>
      </c>
      <c r="I4908" s="144" t="s">
        <v>1372</v>
      </c>
      <c r="J4908" s="144" t="s">
        <v>1373</v>
      </c>
    </row>
    <row r="4909" spans="1:10" ht="31.5" customHeight="1">
      <c r="A4909" s="147" t="s">
        <v>1374</v>
      </c>
      <c r="B4909" s="147" t="s">
        <v>1312</v>
      </c>
      <c r="C4909" s="147" t="s">
        <v>177</v>
      </c>
      <c r="D4909" s="147" t="s">
        <v>1314</v>
      </c>
      <c r="E4909" s="273" t="s">
        <v>1477</v>
      </c>
      <c r="F4909" s="273"/>
      <c r="G4909" s="147" t="s">
        <v>189</v>
      </c>
      <c r="H4909" s="148">
        <v>1</v>
      </c>
      <c r="I4909" s="149">
        <v>19.920000000000002</v>
      </c>
      <c r="J4909" s="149">
        <v>19.920000000000002</v>
      </c>
    </row>
    <row r="4910" spans="1:10" ht="45" customHeight="1">
      <c r="A4910" s="150" t="s">
        <v>1376</v>
      </c>
      <c r="B4910" s="150" t="s">
        <v>1628</v>
      </c>
      <c r="C4910" s="150" t="s">
        <v>177</v>
      </c>
      <c r="D4910" s="150" t="s">
        <v>1629</v>
      </c>
      <c r="E4910" s="274" t="s">
        <v>1375</v>
      </c>
      <c r="F4910" s="274"/>
      <c r="G4910" s="150" t="s">
        <v>180</v>
      </c>
      <c r="H4910" s="151">
        <v>0.3</v>
      </c>
      <c r="I4910" s="152">
        <v>16.02</v>
      </c>
      <c r="J4910" s="152">
        <v>4.8</v>
      </c>
    </row>
    <row r="4911" spans="1:10" ht="45" customHeight="1">
      <c r="A4911" s="150" t="s">
        <v>1376</v>
      </c>
      <c r="B4911" s="150" t="s">
        <v>1940</v>
      </c>
      <c r="C4911" s="150" t="s">
        <v>177</v>
      </c>
      <c r="D4911" s="150" t="s">
        <v>1941</v>
      </c>
      <c r="E4911" s="274" t="s">
        <v>1375</v>
      </c>
      <c r="F4911" s="274"/>
      <c r="G4911" s="150" t="s">
        <v>180</v>
      </c>
      <c r="H4911" s="151">
        <v>0.5</v>
      </c>
      <c r="I4911" s="152">
        <v>21.05</v>
      </c>
      <c r="J4911" s="152">
        <v>10.52</v>
      </c>
    </row>
    <row r="4912" spans="1:10" ht="15" customHeight="1">
      <c r="A4912" s="153" t="s">
        <v>1379</v>
      </c>
      <c r="B4912" s="153" t="s">
        <v>2650</v>
      </c>
      <c r="C4912" s="153" t="s">
        <v>177</v>
      </c>
      <c r="D4912" s="153" t="s">
        <v>2651</v>
      </c>
      <c r="E4912" s="275" t="s">
        <v>1482</v>
      </c>
      <c r="F4912" s="275"/>
      <c r="G4912" s="153" t="s">
        <v>1662</v>
      </c>
      <c r="H4912" s="154">
        <v>0.27900000000000003</v>
      </c>
      <c r="I4912" s="155">
        <v>16.52</v>
      </c>
      <c r="J4912" s="155">
        <v>4.5999999999999996</v>
      </c>
    </row>
    <row r="4913" spans="1:10">
      <c r="A4913" s="156"/>
      <c r="B4913" s="156"/>
      <c r="C4913" s="156"/>
      <c r="D4913" s="156"/>
      <c r="E4913" s="156" t="s">
        <v>1399</v>
      </c>
      <c r="F4913" s="157">
        <v>10.87</v>
      </c>
      <c r="G4913" s="156" t="s">
        <v>1400</v>
      </c>
      <c r="H4913" s="157">
        <v>0</v>
      </c>
      <c r="I4913" s="156" t="s">
        <v>1401</v>
      </c>
      <c r="J4913" s="157">
        <v>10.87</v>
      </c>
    </row>
    <row r="4914" spans="1:10" ht="30" customHeight="1">
      <c r="A4914" s="156"/>
      <c r="B4914" s="156"/>
      <c r="C4914" s="156"/>
      <c r="D4914" s="156"/>
      <c r="E4914" s="156" t="s">
        <v>1402</v>
      </c>
      <c r="F4914" s="157">
        <v>5.25</v>
      </c>
      <c r="G4914" s="156"/>
      <c r="H4914" s="276" t="s">
        <v>1403</v>
      </c>
      <c r="I4914" s="276"/>
      <c r="J4914" s="157">
        <v>25.17</v>
      </c>
    </row>
    <row r="4915" spans="1:10" ht="15.75">
      <c r="A4915" s="144"/>
      <c r="B4915" s="144"/>
      <c r="C4915" s="144"/>
      <c r="D4915" s="144"/>
      <c r="E4915" s="144"/>
      <c r="F4915" s="144"/>
      <c r="G4915" s="144" t="s">
        <v>1404</v>
      </c>
      <c r="H4915" s="158">
        <v>530.23</v>
      </c>
      <c r="I4915" s="144" t="s">
        <v>1405</v>
      </c>
      <c r="J4915" s="159">
        <v>13345.88</v>
      </c>
    </row>
    <row r="4916" spans="1:10" ht="15.75">
      <c r="A4916" s="147"/>
      <c r="B4916" s="147"/>
      <c r="C4916" s="147"/>
      <c r="D4916" s="147"/>
      <c r="E4916" s="147"/>
      <c r="F4916" s="147"/>
      <c r="G4916" s="147"/>
      <c r="H4916" s="147"/>
      <c r="I4916" s="147"/>
      <c r="J4916" s="147"/>
    </row>
    <row r="4917" spans="1:10" ht="15.75" customHeight="1">
      <c r="A4917" s="144" t="s">
        <v>1316</v>
      </c>
      <c r="B4917" s="144" t="s">
        <v>165</v>
      </c>
      <c r="C4917" s="144" t="s">
        <v>1367</v>
      </c>
      <c r="D4917" s="144" t="s">
        <v>1368</v>
      </c>
      <c r="E4917" s="271" t="s">
        <v>1369</v>
      </c>
      <c r="F4917" s="271"/>
      <c r="G4917" s="144" t="s">
        <v>1370</v>
      </c>
      <c r="H4917" s="144" t="s">
        <v>1371</v>
      </c>
      <c r="I4917" s="144" t="s">
        <v>1372</v>
      </c>
      <c r="J4917" s="144" t="s">
        <v>1373</v>
      </c>
    </row>
    <row r="4918" spans="1:10" ht="31.5" customHeight="1">
      <c r="A4918" s="147" t="s">
        <v>1374</v>
      </c>
      <c r="B4918" s="147" t="s">
        <v>1315</v>
      </c>
      <c r="C4918" s="147" t="s">
        <v>177</v>
      </c>
      <c r="D4918" s="147" t="s">
        <v>1317</v>
      </c>
      <c r="E4918" s="273" t="s">
        <v>1541</v>
      </c>
      <c r="F4918" s="273"/>
      <c r="G4918" s="147" t="s">
        <v>189</v>
      </c>
      <c r="H4918" s="148">
        <v>1</v>
      </c>
      <c r="I4918" s="149">
        <v>54.14</v>
      </c>
      <c r="J4918" s="149">
        <v>54.14</v>
      </c>
    </row>
    <row r="4919" spans="1:10" ht="45" customHeight="1">
      <c r="A4919" s="150" t="s">
        <v>1376</v>
      </c>
      <c r="B4919" s="150" t="s">
        <v>1628</v>
      </c>
      <c r="C4919" s="150" t="s">
        <v>177</v>
      </c>
      <c r="D4919" s="150" t="s">
        <v>1629</v>
      </c>
      <c r="E4919" s="274" t="s">
        <v>1375</v>
      </c>
      <c r="F4919" s="274"/>
      <c r="G4919" s="150" t="s">
        <v>180</v>
      </c>
      <c r="H4919" s="151">
        <v>0.5</v>
      </c>
      <c r="I4919" s="152">
        <v>16.02</v>
      </c>
      <c r="J4919" s="152">
        <v>8.01</v>
      </c>
    </row>
    <row r="4920" spans="1:10" ht="45" customHeight="1">
      <c r="A4920" s="150" t="s">
        <v>1376</v>
      </c>
      <c r="B4920" s="150" t="s">
        <v>1705</v>
      </c>
      <c r="C4920" s="150" t="s">
        <v>177</v>
      </c>
      <c r="D4920" s="150" t="s">
        <v>1706</v>
      </c>
      <c r="E4920" s="274" t="s">
        <v>1375</v>
      </c>
      <c r="F4920" s="274"/>
      <c r="G4920" s="150" t="s">
        <v>180</v>
      </c>
      <c r="H4920" s="151">
        <v>0.5</v>
      </c>
      <c r="I4920" s="152">
        <v>19.98</v>
      </c>
      <c r="J4920" s="152">
        <v>9.99</v>
      </c>
    </row>
    <row r="4921" spans="1:10" ht="15" customHeight="1">
      <c r="A4921" s="153" t="s">
        <v>1379</v>
      </c>
      <c r="B4921" s="153" t="s">
        <v>2652</v>
      </c>
      <c r="C4921" s="153" t="s">
        <v>177</v>
      </c>
      <c r="D4921" s="153" t="s">
        <v>2653</v>
      </c>
      <c r="E4921" s="275" t="s">
        <v>1482</v>
      </c>
      <c r="F4921" s="275"/>
      <c r="G4921" s="153" t="s">
        <v>1662</v>
      </c>
      <c r="H4921" s="154">
        <v>0.52559999999999996</v>
      </c>
      <c r="I4921" s="155">
        <v>68.760000000000005</v>
      </c>
      <c r="J4921" s="155">
        <v>36.14</v>
      </c>
    </row>
    <row r="4922" spans="1:10">
      <c r="A4922" s="156"/>
      <c r="B4922" s="156"/>
      <c r="C4922" s="156"/>
      <c r="D4922" s="156"/>
      <c r="E4922" s="156" t="s">
        <v>1399</v>
      </c>
      <c r="F4922" s="157">
        <v>13.16</v>
      </c>
      <c r="G4922" s="156" t="s">
        <v>1400</v>
      </c>
      <c r="H4922" s="157">
        <v>0</v>
      </c>
      <c r="I4922" s="156" t="s">
        <v>1401</v>
      </c>
      <c r="J4922" s="157">
        <v>13.16</v>
      </c>
    </row>
    <row r="4923" spans="1:10" ht="30" customHeight="1">
      <c r="A4923" s="156"/>
      <c r="B4923" s="156"/>
      <c r="C4923" s="156"/>
      <c r="D4923" s="156"/>
      <c r="E4923" s="156" t="s">
        <v>1402</v>
      </c>
      <c r="F4923" s="157">
        <v>14.27</v>
      </c>
      <c r="G4923" s="156"/>
      <c r="H4923" s="276" t="s">
        <v>1403</v>
      </c>
      <c r="I4923" s="276"/>
      <c r="J4923" s="157">
        <v>68.41</v>
      </c>
    </row>
    <row r="4924" spans="1:10" ht="15.75">
      <c r="A4924" s="144"/>
      <c r="B4924" s="144"/>
      <c r="C4924" s="144"/>
      <c r="D4924" s="144"/>
      <c r="E4924" s="144"/>
      <c r="F4924" s="144"/>
      <c r="G4924" s="144" t="s">
        <v>1404</v>
      </c>
      <c r="H4924" s="158">
        <v>432.1</v>
      </c>
      <c r="I4924" s="144" t="s">
        <v>1405</v>
      </c>
      <c r="J4924" s="159">
        <v>29559.96</v>
      </c>
    </row>
    <row r="4925" spans="1:10" ht="15.75">
      <c r="A4925" s="147"/>
      <c r="B4925" s="147"/>
      <c r="C4925" s="147"/>
      <c r="D4925" s="147"/>
      <c r="E4925" s="147"/>
      <c r="F4925" s="147"/>
      <c r="G4925" s="147"/>
      <c r="H4925" s="147"/>
      <c r="I4925" s="147"/>
      <c r="J4925" s="147"/>
    </row>
    <row r="4926" spans="1:10" ht="15.75" customHeight="1">
      <c r="A4926" s="144" t="s">
        <v>1319</v>
      </c>
      <c r="B4926" s="144" t="s">
        <v>165</v>
      </c>
      <c r="C4926" s="144" t="s">
        <v>1367</v>
      </c>
      <c r="D4926" s="144" t="s">
        <v>1368</v>
      </c>
      <c r="E4926" s="271" t="s">
        <v>1369</v>
      </c>
      <c r="F4926" s="271"/>
      <c r="G4926" s="144" t="s">
        <v>1370</v>
      </c>
      <c r="H4926" s="144" t="s">
        <v>1371</v>
      </c>
      <c r="I4926" s="144" t="s">
        <v>1372</v>
      </c>
      <c r="J4926" s="144" t="s">
        <v>1373</v>
      </c>
    </row>
    <row r="4927" spans="1:10" ht="31.5" customHeight="1">
      <c r="A4927" s="147" t="s">
        <v>1374</v>
      </c>
      <c r="B4927" s="147" t="s">
        <v>1318</v>
      </c>
      <c r="C4927" s="147" t="s">
        <v>177</v>
      </c>
      <c r="D4927" s="147" t="s">
        <v>1320</v>
      </c>
      <c r="E4927" s="273" t="s">
        <v>1477</v>
      </c>
      <c r="F4927" s="273"/>
      <c r="G4927" s="147" t="s">
        <v>1321</v>
      </c>
      <c r="H4927" s="148">
        <v>1</v>
      </c>
      <c r="I4927" s="149">
        <v>11.34</v>
      </c>
      <c r="J4927" s="149">
        <v>11.34</v>
      </c>
    </row>
    <row r="4928" spans="1:10" ht="45" customHeight="1">
      <c r="A4928" s="150" t="s">
        <v>1376</v>
      </c>
      <c r="B4928" s="150" t="s">
        <v>1628</v>
      </c>
      <c r="C4928" s="150" t="s">
        <v>177</v>
      </c>
      <c r="D4928" s="150" t="s">
        <v>1629</v>
      </c>
      <c r="E4928" s="274" t="s">
        <v>1375</v>
      </c>
      <c r="F4928" s="274"/>
      <c r="G4928" s="150" t="s">
        <v>180</v>
      </c>
      <c r="H4928" s="151">
        <v>0.5</v>
      </c>
      <c r="I4928" s="152">
        <v>16.02</v>
      </c>
      <c r="J4928" s="152">
        <v>8.01</v>
      </c>
    </row>
    <row r="4929" spans="1:10" ht="45" customHeight="1">
      <c r="A4929" s="150" t="s">
        <v>1376</v>
      </c>
      <c r="B4929" s="150" t="s">
        <v>1940</v>
      </c>
      <c r="C4929" s="150" t="s">
        <v>177</v>
      </c>
      <c r="D4929" s="150" t="s">
        <v>1941</v>
      </c>
      <c r="E4929" s="274" t="s">
        <v>1375</v>
      </c>
      <c r="F4929" s="274"/>
      <c r="G4929" s="150" t="s">
        <v>180</v>
      </c>
      <c r="H4929" s="151">
        <v>0.1</v>
      </c>
      <c r="I4929" s="152">
        <v>21.05</v>
      </c>
      <c r="J4929" s="152">
        <v>2.1</v>
      </c>
    </row>
    <row r="4930" spans="1:10" ht="15" customHeight="1">
      <c r="A4930" s="153" t="s">
        <v>1379</v>
      </c>
      <c r="B4930" s="153" t="s">
        <v>2654</v>
      </c>
      <c r="C4930" s="153" t="s">
        <v>177</v>
      </c>
      <c r="D4930" s="153" t="s">
        <v>2655</v>
      </c>
      <c r="E4930" s="275" t="s">
        <v>1482</v>
      </c>
      <c r="F4930" s="275"/>
      <c r="G4930" s="153" t="s">
        <v>185</v>
      </c>
      <c r="H4930" s="154">
        <v>0.02</v>
      </c>
      <c r="I4930" s="155">
        <v>9.5</v>
      </c>
      <c r="J4930" s="155">
        <v>0.19</v>
      </c>
    </row>
    <row r="4931" spans="1:10" ht="15" customHeight="1">
      <c r="A4931" s="153" t="s">
        <v>1379</v>
      </c>
      <c r="B4931" s="153" t="s">
        <v>2656</v>
      </c>
      <c r="C4931" s="153" t="s">
        <v>177</v>
      </c>
      <c r="D4931" s="153" t="s">
        <v>2657</v>
      </c>
      <c r="E4931" s="275" t="s">
        <v>1482</v>
      </c>
      <c r="F4931" s="275"/>
      <c r="G4931" s="153" t="s">
        <v>1662</v>
      </c>
      <c r="H4931" s="154">
        <v>0.03</v>
      </c>
      <c r="I4931" s="155">
        <v>34.950000000000003</v>
      </c>
      <c r="J4931" s="155">
        <v>1.04</v>
      </c>
    </row>
    <row r="4932" spans="1:10">
      <c r="A4932" s="156"/>
      <c r="B4932" s="156"/>
      <c r="C4932" s="156"/>
      <c r="D4932" s="156"/>
      <c r="E4932" s="156" t="s">
        <v>1399</v>
      </c>
      <c r="F4932" s="157">
        <v>7.12</v>
      </c>
      <c r="G4932" s="156" t="s">
        <v>1400</v>
      </c>
      <c r="H4932" s="157">
        <v>0</v>
      </c>
      <c r="I4932" s="156" t="s">
        <v>1401</v>
      </c>
      <c r="J4932" s="157">
        <v>7.12</v>
      </c>
    </row>
    <row r="4933" spans="1:10" ht="30" customHeight="1">
      <c r="A4933" s="156"/>
      <c r="B4933" s="156"/>
      <c r="C4933" s="156"/>
      <c r="D4933" s="156"/>
      <c r="E4933" s="156" t="s">
        <v>1402</v>
      </c>
      <c r="F4933" s="157">
        <v>2.99</v>
      </c>
      <c r="G4933" s="156"/>
      <c r="H4933" s="276" t="s">
        <v>1403</v>
      </c>
      <c r="I4933" s="276"/>
      <c r="J4933" s="157">
        <v>14.33</v>
      </c>
    </row>
    <row r="4934" spans="1:10" ht="15.75">
      <c r="A4934" s="144"/>
      <c r="B4934" s="144"/>
      <c r="C4934" s="144"/>
      <c r="D4934" s="144"/>
      <c r="E4934" s="144"/>
      <c r="F4934" s="144"/>
      <c r="G4934" s="144" t="s">
        <v>1404</v>
      </c>
      <c r="H4934" s="158">
        <v>481.5</v>
      </c>
      <c r="I4934" s="144" t="s">
        <v>1405</v>
      </c>
      <c r="J4934" s="159">
        <v>6899.89</v>
      </c>
    </row>
    <row r="4935" spans="1:10" ht="15.75">
      <c r="A4935" s="147"/>
      <c r="B4935" s="147"/>
      <c r="C4935" s="147"/>
      <c r="D4935" s="147"/>
      <c r="E4935" s="147"/>
      <c r="F4935" s="147"/>
      <c r="G4935" s="147"/>
      <c r="H4935" s="147"/>
      <c r="I4935" s="147"/>
      <c r="J4935" s="147"/>
    </row>
    <row r="4936" spans="1:10" ht="15.75">
      <c r="A4936" s="145" t="s">
        <v>153</v>
      </c>
      <c r="B4936" s="145"/>
      <c r="C4936" s="145"/>
      <c r="D4936" s="145" t="s">
        <v>154</v>
      </c>
      <c r="E4936" s="145"/>
      <c r="F4936" s="272"/>
      <c r="G4936" s="272"/>
      <c r="H4936" s="145"/>
      <c r="I4936" s="145"/>
      <c r="J4936" s="146">
        <v>8222.86</v>
      </c>
    </row>
    <row r="4937" spans="1:10" ht="15.75" customHeight="1">
      <c r="A4937" s="144" t="s">
        <v>1323</v>
      </c>
      <c r="B4937" s="144" t="s">
        <v>165</v>
      </c>
      <c r="C4937" s="144" t="s">
        <v>1367</v>
      </c>
      <c r="D4937" s="144" t="s">
        <v>1368</v>
      </c>
      <c r="E4937" s="271" t="s">
        <v>1369</v>
      </c>
      <c r="F4937" s="271"/>
      <c r="G4937" s="144" t="s">
        <v>1370</v>
      </c>
      <c r="H4937" s="144" t="s">
        <v>1371</v>
      </c>
      <c r="I4937" s="144" t="s">
        <v>1372</v>
      </c>
      <c r="J4937" s="144" t="s">
        <v>1373</v>
      </c>
    </row>
    <row r="4938" spans="1:10" ht="31.5" customHeight="1">
      <c r="A4938" s="147" t="s">
        <v>1374</v>
      </c>
      <c r="B4938" s="147" t="s">
        <v>1322</v>
      </c>
      <c r="C4938" s="147" t="s">
        <v>470</v>
      </c>
      <c r="D4938" s="147" t="s">
        <v>1324</v>
      </c>
      <c r="E4938" s="273" t="s">
        <v>2658</v>
      </c>
      <c r="F4938" s="273"/>
      <c r="G4938" s="147" t="s">
        <v>1325</v>
      </c>
      <c r="H4938" s="148">
        <v>1</v>
      </c>
      <c r="I4938" s="149">
        <v>5237.08</v>
      </c>
      <c r="J4938" s="149">
        <v>5237.08</v>
      </c>
    </row>
    <row r="4939" spans="1:10" ht="45" customHeight="1">
      <c r="A4939" s="153" t="s">
        <v>1379</v>
      </c>
      <c r="B4939" s="153" t="s">
        <v>2659</v>
      </c>
      <c r="C4939" s="153" t="s">
        <v>177</v>
      </c>
      <c r="D4939" s="153" t="s">
        <v>2660</v>
      </c>
      <c r="E4939" s="275" t="s">
        <v>1482</v>
      </c>
      <c r="F4939" s="275"/>
      <c r="G4939" s="153" t="s">
        <v>185</v>
      </c>
      <c r="H4939" s="154">
        <v>1</v>
      </c>
      <c r="I4939" s="155">
        <v>5237.08</v>
      </c>
      <c r="J4939" s="155">
        <v>5237.08</v>
      </c>
    </row>
    <row r="4940" spans="1:10">
      <c r="A4940" s="156"/>
      <c r="B4940" s="156"/>
      <c r="C4940" s="156"/>
      <c r="D4940" s="156"/>
      <c r="E4940" s="156" t="s">
        <v>1399</v>
      </c>
      <c r="F4940" s="157">
        <v>0</v>
      </c>
      <c r="G4940" s="156" t="s">
        <v>1400</v>
      </c>
      <c r="H4940" s="157">
        <v>0</v>
      </c>
      <c r="I4940" s="156" t="s">
        <v>1401</v>
      </c>
      <c r="J4940" s="157">
        <v>0</v>
      </c>
    </row>
    <row r="4941" spans="1:10" ht="30" customHeight="1">
      <c r="A4941" s="156"/>
      <c r="B4941" s="156"/>
      <c r="C4941" s="156"/>
      <c r="D4941" s="156"/>
      <c r="E4941" s="156" t="s">
        <v>1402</v>
      </c>
      <c r="F4941" s="157">
        <v>1381.01</v>
      </c>
      <c r="G4941" s="156"/>
      <c r="H4941" s="276" t="s">
        <v>1403</v>
      </c>
      <c r="I4941" s="276"/>
      <c r="J4941" s="157">
        <v>6618.09</v>
      </c>
    </row>
    <row r="4942" spans="1:10" ht="15.75">
      <c r="A4942" s="144"/>
      <c r="B4942" s="144"/>
      <c r="C4942" s="144"/>
      <c r="D4942" s="144"/>
      <c r="E4942" s="144"/>
      <c r="F4942" s="144"/>
      <c r="G4942" s="144" t="s">
        <v>1404</v>
      </c>
      <c r="H4942" s="158">
        <v>1</v>
      </c>
      <c r="I4942" s="144" t="s">
        <v>1405</v>
      </c>
      <c r="J4942" s="159">
        <v>6618.09</v>
      </c>
    </row>
    <row r="4943" spans="1:10" ht="15.75">
      <c r="A4943" s="147"/>
      <c r="B4943" s="147"/>
      <c r="C4943" s="147"/>
      <c r="D4943" s="147"/>
      <c r="E4943" s="147"/>
      <c r="F4943" s="147"/>
      <c r="G4943" s="147"/>
      <c r="H4943" s="147"/>
      <c r="I4943" s="147"/>
      <c r="J4943" s="147"/>
    </row>
    <row r="4944" spans="1:10" ht="15.75" customHeight="1">
      <c r="A4944" s="144" t="s">
        <v>1327</v>
      </c>
      <c r="B4944" s="144" t="s">
        <v>165</v>
      </c>
      <c r="C4944" s="144" t="s">
        <v>1367</v>
      </c>
      <c r="D4944" s="144" t="s">
        <v>1368</v>
      </c>
      <c r="E4944" s="271" t="s">
        <v>1369</v>
      </c>
      <c r="F4944" s="271"/>
      <c r="G4944" s="144" t="s">
        <v>1370</v>
      </c>
      <c r="H4944" s="144" t="s">
        <v>1371</v>
      </c>
      <c r="I4944" s="144" t="s">
        <v>1372</v>
      </c>
      <c r="J4944" s="144" t="s">
        <v>1373</v>
      </c>
    </row>
    <row r="4945" spans="1:10" ht="31.5">
      <c r="A4945" s="147" t="s">
        <v>1374</v>
      </c>
      <c r="B4945" s="147" t="s">
        <v>1326</v>
      </c>
      <c r="C4945" s="147" t="s">
        <v>639</v>
      </c>
      <c r="D4945" s="147" t="s">
        <v>1328</v>
      </c>
      <c r="E4945" s="273">
        <v>172</v>
      </c>
      <c r="F4945" s="273"/>
      <c r="G4945" s="147" t="s">
        <v>185</v>
      </c>
      <c r="H4945" s="148">
        <v>1</v>
      </c>
      <c r="I4945" s="149">
        <v>1269.9000000000001</v>
      </c>
      <c r="J4945" s="149">
        <v>1269.9000000000001</v>
      </c>
    </row>
    <row r="4946" spans="1:10" ht="15" customHeight="1">
      <c r="A4946" s="153" t="s">
        <v>1379</v>
      </c>
      <c r="B4946" s="153" t="s">
        <v>2661</v>
      </c>
      <c r="C4946" s="153" t="s">
        <v>639</v>
      </c>
      <c r="D4946" s="153" t="s">
        <v>2662</v>
      </c>
      <c r="E4946" s="275" t="s">
        <v>1482</v>
      </c>
      <c r="F4946" s="275"/>
      <c r="G4946" s="153" t="s">
        <v>185</v>
      </c>
      <c r="H4946" s="154">
        <v>1</v>
      </c>
      <c r="I4946" s="155">
        <v>1269.9000000000001</v>
      </c>
      <c r="J4946" s="155">
        <v>1269.9000000000001</v>
      </c>
    </row>
    <row r="4947" spans="1:10">
      <c r="A4947" s="156"/>
      <c r="B4947" s="156"/>
      <c r="C4947" s="156"/>
      <c r="D4947" s="156"/>
      <c r="E4947" s="156" t="s">
        <v>1399</v>
      </c>
      <c r="F4947" s="157">
        <v>0</v>
      </c>
      <c r="G4947" s="156" t="s">
        <v>1400</v>
      </c>
      <c r="H4947" s="157">
        <v>0</v>
      </c>
      <c r="I4947" s="156" t="s">
        <v>1401</v>
      </c>
      <c r="J4947" s="157">
        <v>0</v>
      </c>
    </row>
    <row r="4948" spans="1:10" ht="30" customHeight="1">
      <c r="A4948" s="156"/>
      <c r="B4948" s="156"/>
      <c r="C4948" s="156"/>
      <c r="D4948" s="156"/>
      <c r="E4948" s="156" t="s">
        <v>1402</v>
      </c>
      <c r="F4948" s="157">
        <v>334.87</v>
      </c>
      <c r="G4948" s="156"/>
      <c r="H4948" s="276" t="s">
        <v>1403</v>
      </c>
      <c r="I4948" s="276"/>
      <c r="J4948" s="157">
        <v>1604.77</v>
      </c>
    </row>
    <row r="4949" spans="1:10" ht="15.75">
      <c r="A4949" s="144"/>
      <c r="B4949" s="144"/>
      <c r="C4949" s="144"/>
      <c r="D4949" s="144"/>
      <c r="E4949" s="144"/>
      <c r="F4949" s="144"/>
      <c r="G4949" s="144" t="s">
        <v>1404</v>
      </c>
      <c r="H4949" s="158">
        <v>1</v>
      </c>
      <c r="I4949" s="144" t="s">
        <v>1405</v>
      </c>
      <c r="J4949" s="159">
        <v>1604.77</v>
      </c>
    </row>
    <row r="4950" spans="1:10" ht="15.75">
      <c r="A4950" s="147"/>
      <c r="B4950" s="147"/>
      <c r="C4950" s="147"/>
      <c r="D4950" s="147"/>
      <c r="E4950" s="147"/>
      <c r="F4950" s="147"/>
      <c r="G4950" s="147"/>
      <c r="H4950" s="147"/>
      <c r="I4950" s="147"/>
      <c r="J4950" s="147"/>
    </row>
    <row r="4951" spans="1:10" ht="15.75">
      <c r="A4951" s="145" t="s">
        <v>155</v>
      </c>
      <c r="B4951" s="145"/>
      <c r="C4951" s="145"/>
      <c r="D4951" s="145" t="s">
        <v>156</v>
      </c>
      <c r="E4951" s="145"/>
      <c r="F4951" s="272"/>
      <c r="G4951" s="272"/>
      <c r="H4951" s="145"/>
      <c r="I4951" s="145"/>
      <c r="J4951" s="146">
        <v>7729.41</v>
      </c>
    </row>
    <row r="4952" spans="1:10" ht="15.75" customHeight="1">
      <c r="A4952" s="144" t="s">
        <v>1330</v>
      </c>
      <c r="B4952" s="144" t="s">
        <v>165</v>
      </c>
      <c r="C4952" s="144" t="s">
        <v>1367</v>
      </c>
      <c r="D4952" s="144" t="s">
        <v>1368</v>
      </c>
      <c r="E4952" s="271" t="s">
        <v>1369</v>
      </c>
      <c r="F4952" s="271"/>
      <c r="G4952" s="144" t="s">
        <v>1370</v>
      </c>
      <c r="H4952" s="144" t="s">
        <v>1371</v>
      </c>
      <c r="I4952" s="144" t="s">
        <v>1372</v>
      </c>
      <c r="J4952" s="144" t="s">
        <v>1373</v>
      </c>
    </row>
    <row r="4953" spans="1:10" ht="31.5">
      <c r="A4953" s="147" t="s">
        <v>1374</v>
      </c>
      <c r="B4953" s="147" t="s">
        <v>1329</v>
      </c>
      <c r="C4953" s="147" t="s">
        <v>182</v>
      </c>
      <c r="D4953" s="147" t="s">
        <v>1331</v>
      </c>
      <c r="E4953" s="273">
        <v>201</v>
      </c>
      <c r="F4953" s="273"/>
      <c r="G4953" s="147" t="s">
        <v>189</v>
      </c>
      <c r="H4953" s="148">
        <v>1</v>
      </c>
      <c r="I4953" s="149">
        <v>43.1</v>
      </c>
      <c r="J4953" s="149">
        <v>43.1</v>
      </c>
    </row>
    <row r="4954" spans="1:10" ht="45" customHeight="1">
      <c r="A4954" s="150" t="s">
        <v>1376</v>
      </c>
      <c r="B4954" s="150" t="s">
        <v>1630</v>
      </c>
      <c r="C4954" s="150" t="s">
        <v>177</v>
      </c>
      <c r="D4954" s="150" t="s">
        <v>1631</v>
      </c>
      <c r="E4954" s="274" t="s">
        <v>1375</v>
      </c>
      <c r="F4954" s="274"/>
      <c r="G4954" s="150" t="s">
        <v>180</v>
      </c>
      <c r="H4954" s="151">
        <v>0.63800000000000001</v>
      </c>
      <c r="I4954" s="152">
        <v>17.36</v>
      </c>
      <c r="J4954" s="152">
        <v>11.07</v>
      </c>
    </row>
    <row r="4955" spans="1:10" ht="45" customHeight="1">
      <c r="A4955" s="150" t="s">
        <v>1376</v>
      </c>
      <c r="B4955" s="150" t="s">
        <v>1628</v>
      </c>
      <c r="C4955" s="150" t="s">
        <v>177</v>
      </c>
      <c r="D4955" s="150" t="s">
        <v>1629</v>
      </c>
      <c r="E4955" s="274" t="s">
        <v>1375</v>
      </c>
      <c r="F4955" s="274"/>
      <c r="G4955" s="150" t="s">
        <v>180</v>
      </c>
      <c r="H4955" s="151">
        <v>1.7010000000000001</v>
      </c>
      <c r="I4955" s="152">
        <v>16.02</v>
      </c>
      <c r="J4955" s="152">
        <v>27.25</v>
      </c>
    </row>
    <row r="4956" spans="1:10" ht="15" customHeight="1">
      <c r="A4956" s="153" t="s">
        <v>1379</v>
      </c>
      <c r="B4956" s="153" t="s">
        <v>2663</v>
      </c>
      <c r="C4956" s="153" t="s">
        <v>639</v>
      </c>
      <c r="D4956" s="153" t="s">
        <v>2664</v>
      </c>
      <c r="E4956" s="275" t="s">
        <v>1482</v>
      </c>
      <c r="F4956" s="275"/>
      <c r="G4956" s="153" t="s">
        <v>211</v>
      </c>
      <c r="H4956" s="154">
        <v>0.04</v>
      </c>
      <c r="I4956" s="155">
        <v>85.71</v>
      </c>
      <c r="J4956" s="155">
        <v>3.42</v>
      </c>
    </row>
    <row r="4957" spans="1:10" ht="15" customHeight="1">
      <c r="A4957" s="153" t="s">
        <v>1379</v>
      </c>
      <c r="B4957" s="153" t="s">
        <v>2665</v>
      </c>
      <c r="C4957" s="153" t="s">
        <v>639</v>
      </c>
      <c r="D4957" s="153" t="s">
        <v>2666</v>
      </c>
      <c r="E4957" s="275" t="s">
        <v>1482</v>
      </c>
      <c r="F4957" s="275"/>
      <c r="G4957" s="153" t="s">
        <v>232</v>
      </c>
      <c r="H4957" s="154">
        <v>0.15</v>
      </c>
      <c r="I4957" s="155">
        <v>1.24</v>
      </c>
      <c r="J4957" s="155">
        <v>0.18</v>
      </c>
    </row>
    <row r="4958" spans="1:10" ht="15" customHeight="1">
      <c r="A4958" s="153" t="s">
        <v>1379</v>
      </c>
      <c r="B4958" s="153" t="s">
        <v>2667</v>
      </c>
      <c r="C4958" s="153" t="s">
        <v>639</v>
      </c>
      <c r="D4958" s="153" t="s">
        <v>2668</v>
      </c>
      <c r="E4958" s="275" t="s">
        <v>1482</v>
      </c>
      <c r="F4958" s="275"/>
      <c r="G4958" s="153" t="s">
        <v>232</v>
      </c>
      <c r="H4958" s="154">
        <v>0.15</v>
      </c>
      <c r="I4958" s="155">
        <v>6</v>
      </c>
      <c r="J4958" s="155">
        <v>0.9</v>
      </c>
    </row>
    <row r="4959" spans="1:10" ht="15" customHeight="1">
      <c r="A4959" s="153" t="s">
        <v>1379</v>
      </c>
      <c r="B4959" s="153" t="s">
        <v>2669</v>
      </c>
      <c r="C4959" s="153" t="s">
        <v>177</v>
      </c>
      <c r="D4959" s="153" t="s">
        <v>2670</v>
      </c>
      <c r="E4959" s="275" t="s">
        <v>1482</v>
      </c>
      <c r="F4959" s="275"/>
      <c r="G4959" s="153" t="s">
        <v>232</v>
      </c>
      <c r="H4959" s="154">
        <v>0.4</v>
      </c>
      <c r="I4959" s="155">
        <v>0.71</v>
      </c>
      <c r="J4959" s="155">
        <v>0.28000000000000003</v>
      </c>
    </row>
    <row r="4960" spans="1:10">
      <c r="A4960" s="156"/>
      <c r="B4960" s="156"/>
      <c r="C4960" s="156"/>
      <c r="D4960" s="156"/>
      <c r="E4960" s="156" t="s">
        <v>1399</v>
      </c>
      <c r="F4960" s="157">
        <v>27.05</v>
      </c>
      <c r="G4960" s="156" t="s">
        <v>1400</v>
      </c>
      <c r="H4960" s="157">
        <v>0</v>
      </c>
      <c r="I4960" s="156" t="s">
        <v>1401</v>
      </c>
      <c r="J4960" s="157">
        <v>27.05</v>
      </c>
    </row>
    <row r="4961" spans="1:10" ht="30" customHeight="1">
      <c r="A4961" s="156"/>
      <c r="B4961" s="156"/>
      <c r="C4961" s="156"/>
      <c r="D4961" s="156"/>
      <c r="E4961" s="156" t="s">
        <v>1402</v>
      </c>
      <c r="F4961" s="157">
        <v>11.36</v>
      </c>
      <c r="G4961" s="156"/>
      <c r="H4961" s="276" t="s">
        <v>1403</v>
      </c>
      <c r="I4961" s="276"/>
      <c r="J4961" s="157">
        <v>54.46</v>
      </c>
    </row>
    <row r="4962" spans="1:10" ht="15.75">
      <c r="A4962" s="144"/>
      <c r="B4962" s="144"/>
      <c r="C4962" s="144"/>
      <c r="D4962" s="144"/>
      <c r="E4962" s="144"/>
      <c r="F4962" s="144"/>
      <c r="G4962" s="144" t="s">
        <v>1404</v>
      </c>
      <c r="H4962" s="158">
        <v>74</v>
      </c>
      <c r="I4962" s="144" t="s">
        <v>1405</v>
      </c>
      <c r="J4962" s="159">
        <v>4030.04</v>
      </c>
    </row>
    <row r="4963" spans="1:10" ht="15.75">
      <c r="A4963" s="147"/>
      <c r="B4963" s="147"/>
      <c r="C4963" s="147"/>
      <c r="D4963" s="147"/>
      <c r="E4963" s="147"/>
      <c r="F4963" s="147"/>
      <c r="G4963" s="147"/>
      <c r="H4963" s="147"/>
      <c r="I4963" s="147"/>
      <c r="J4963" s="147"/>
    </row>
    <row r="4964" spans="1:10" ht="15.75" customHeight="1">
      <c r="A4964" s="144" t="s">
        <v>1333</v>
      </c>
      <c r="B4964" s="144" t="s">
        <v>165</v>
      </c>
      <c r="C4964" s="144" t="s">
        <v>1367</v>
      </c>
      <c r="D4964" s="144" t="s">
        <v>1368</v>
      </c>
      <c r="E4964" s="271" t="s">
        <v>1369</v>
      </c>
      <c r="F4964" s="271"/>
      <c r="G4964" s="144" t="s">
        <v>1370</v>
      </c>
      <c r="H4964" s="144" t="s">
        <v>1371</v>
      </c>
      <c r="I4964" s="144" t="s">
        <v>1372</v>
      </c>
      <c r="J4964" s="144" t="s">
        <v>1373</v>
      </c>
    </row>
    <row r="4965" spans="1:10" ht="31.5" customHeight="1">
      <c r="A4965" s="147" t="s">
        <v>1374</v>
      </c>
      <c r="B4965" s="147" t="s">
        <v>1332</v>
      </c>
      <c r="C4965" s="147" t="s">
        <v>177</v>
      </c>
      <c r="D4965" s="147" t="s">
        <v>1334</v>
      </c>
      <c r="E4965" s="273" t="s">
        <v>1623</v>
      </c>
      <c r="F4965" s="273"/>
      <c r="G4965" s="147" t="s">
        <v>189</v>
      </c>
      <c r="H4965" s="148">
        <v>1</v>
      </c>
      <c r="I4965" s="149">
        <v>13.31</v>
      </c>
      <c r="J4965" s="149">
        <v>13.31</v>
      </c>
    </row>
    <row r="4966" spans="1:10" ht="45" customHeight="1">
      <c r="A4966" s="150" t="s">
        <v>1376</v>
      </c>
      <c r="B4966" s="150" t="s">
        <v>1628</v>
      </c>
      <c r="C4966" s="150" t="s">
        <v>177</v>
      </c>
      <c r="D4966" s="150" t="s">
        <v>1629</v>
      </c>
      <c r="E4966" s="274" t="s">
        <v>1375</v>
      </c>
      <c r="F4966" s="274"/>
      <c r="G4966" s="150" t="s">
        <v>180</v>
      </c>
      <c r="H4966" s="151">
        <v>0.15640000000000001</v>
      </c>
      <c r="I4966" s="152">
        <v>16.02</v>
      </c>
      <c r="J4966" s="152">
        <v>2.5</v>
      </c>
    </row>
    <row r="4967" spans="1:10" ht="45" customHeight="1">
      <c r="A4967" s="150" t="s">
        <v>1376</v>
      </c>
      <c r="B4967" s="150" t="s">
        <v>1630</v>
      </c>
      <c r="C4967" s="150" t="s">
        <v>177</v>
      </c>
      <c r="D4967" s="150" t="s">
        <v>1631</v>
      </c>
      <c r="E4967" s="274" t="s">
        <v>1375</v>
      </c>
      <c r="F4967" s="274"/>
      <c r="G4967" s="150" t="s">
        <v>180</v>
      </c>
      <c r="H4967" s="151">
        <v>3.9100000000000003E-2</v>
      </c>
      <c r="I4967" s="152">
        <v>17.36</v>
      </c>
      <c r="J4967" s="152">
        <v>0.67</v>
      </c>
    </row>
    <row r="4968" spans="1:10" ht="15" customHeight="1">
      <c r="A4968" s="153" t="s">
        <v>1379</v>
      </c>
      <c r="B4968" s="153" t="s">
        <v>2671</v>
      </c>
      <c r="C4968" s="153" t="s">
        <v>177</v>
      </c>
      <c r="D4968" s="153" t="s">
        <v>2672</v>
      </c>
      <c r="E4968" s="275" t="s">
        <v>1482</v>
      </c>
      <c r="F4968" s="275"/>
      <c r="G4968" s="153" t="s">
        <v>189</v>
      </c>
      <c r="H4968" s="154">
        <v>1</v>
      </c>
      <c r="I4968" s="155">
        <v>10.14</v>
      </c>
      <c r="J4968" s="155">
        <v>10.14</v>
      </c>
    </row>
    <row r="4969" spans="1:10">
      <c r="A4969" s="156"/>
      <c r="B4969" s="156"/>
      <c r="C4969" s="156"/>
      <c r="D4969" s="156"/>
      <c r="E4969" s="156" t="s">
        <v>1399</v>
      </c>
      <c r="F4969" s="157">
        <v>2.23</v>
      </c>
      <c r="G4969" s="156" t="s">
        <v>1400</v>
      </c>
      <c r="H4969" s="157">
        <v>0</v>
      </c>
      <c r="I4969" s="156" t="s">
        <v>1401</v>
      </c>
      <c r="J4969" s="157">
        <v>2.23</v>
      </c>
    </row>
    <row r="4970" spans="1:10" ht="30" customHeight="1">
      <c r="A4970" s="156"/>
      <c r="B4970" s="156"/>
      <c r="C4970" s="156"/>
      <c r="D4970" s="156"/>
      <c r="E4970" s="156" t="s">
        <v>1402</v>
      </c>
      <c r="F4970" s="157">
        <v>3.5</v>
      </c>
      <c r="G4970" s="156"/>
      <c r="H4970" s="276" t="s">
        <v>1403</v>
      </c>
      <c r="I4970" s="276"/>
      <c r="J4970" s="157">
        <v>16.809999999999999</v>
      </c>
    </row>
    <row r="4971" spans="1:10" ht="15.75">
      <c r="A4971" s="144"/>
      <c r="B4971" s="144"/>
      <c r="C4971" s="144"/>
      <c r="D4971" s="144"/>
      <c r="E4971" s="144"/>
      <c r="F4971" s="144"/>
      <c r="G4971" s="144" t="s">
        <v>1404</v>
      </c>
      <c r="H4971" s="158">
        <v>220.07</v>
      </c>
      <c r="I4971" s="144" t="s">
        <v>1405</v>
      </c>
      <c r="J4971" s="159">
        <v>3699.37</v>
      </c>
    </row>
    <row r="4972" spans="1:10" ht="15.75">
      <c r="A4972" s="147"/>
      <c r="B4972" s="147"/>
      <c r="C4972" s="147"/>
      <c r="D4972" s="147"/>
      <c r="E4972" s="147"/>
      <c r="F4972" s="147"/>
      <c r="G4972" s="147"/>
      <c r="H4972" s="147"/>
      <c r="I4972" s="147"/>
      <c r="J4972" s="147"/>
    </row>
    <row r="4973" spans="1:10" ht="15.75">
      <c r="A4973" s="145" t="s">
        <v>157</v>
      </c>
      <c r="B4973" s="145"/>
      <c r="C4973" s="145"/>
      <c r="D4973" s="145" t="s">
        <v>158</v>
      </c>
      <c r="E4973" s="145"/>
      <c r="F4973" s="272"/>
      <c r="G4973" s="272"/>
      <c r="H4973" s="145"/>
      <c r="I4973" s="145"/>
      <c r="J4973" s="146">
        <v>63048.99</v>
      </c>
    </row>
    <row r="4974" spans="1:10" ht="15.75" customHeight="1">
      <c r="A4974" s="144" t="s">
        <v>1336</v>
      </c>
      <c r="B4974" s="144" t="s">
        <v>165</v>
      </c>
      <c r="C4974" s="144" t="s">
        <v>1367</v>
      </c>
      <c r="D4974" s="144" t="s">
        <v>1368</v>
      </c>
      <c r="E4974" s="271" t="s">
        <v>1369</v>
      </c>
      <c r="F4974" s="271"/>
      <c r="G4974" s="144" t="s">
        <v>1370</v>
      </c>
      <c r="H4974" s="144" t="s">
        <v>1371</v>
      </c>
      <c r="I4974" s="144" t="s">
        <v>1372</v>
      </c>
      <c r="J4974" s="144" t="s">
        <v>1373</v>
      </c>
    </row>
    <row r="4975" spans="1:10" ht="31.5" customHeight="1">
      <c r="A4975" s="147" t="s">
        <v>1374</v>
      </c>
      <c r="B4975" s="147" t="s">
        <v>1335</v>
      </c>
      <c r="C4975" s="147" t="s">
        <v>177</v>
      </c>
      <c r="D4975" s="147" t="s">
        <v>1337</v>
      </c>
      <c r="E4975" s="273" t="s">
        <v>1375</v>
      </c>
      <c r="F4975" s="273"/>
      <c r="G4975" s="147" t="s">
        <v>189</v>
      </c>
      <c r="H4975" s="148">
        <v>1</v>
      </c>
      <c r="I4975" s="149">
        <v>1.55</v>
      </c>
      <c r="J4975" s="149">
        <v>1.55</v>
      </c>
    </row>
    <row r="4976" spans="1:10" ht="45" customHeight="1">
      <c r="A4976" s="150" t="s">
        <v>1376</v>
      </c>
      <c r="B4976" s="150" t="s">
        <v>1628</v>
      </c>
      <c r="C4976" s="150" t="s">
        <v>177</v>
      </c>
      <c r="D4976" s="150" t="s">
        <v>1629</v>
      </c>
      <c r="E4976" s="274" t="s">
        <v>1375</v>
      </c>
      <c r="F4976" s="274"/>
      <c r="G4976" s="150" t="s">
        <v>180</v>
      </c>
      <c r="H4976" s="151">
        <v>9.7000000000000003E-2</v>
      </c>
      <c r="I4976" s="152">
        <v>16.02</v>
      </c>
      <c r="J4976" s="152">
        <v>1.55</v>
      </c>
    </row>
    <row r="4977" spans="1:10">
      <c r="A4977" s="156"/>
      <c r="B4977" s="156"/>
      <c r="C4977" s="156"/>
      <c r="D4977" s="156"/>
      <c r="E4977" s="156" t="s">
        <v>1399</v>
      </c>
      <c r="F4977" s="157">
        <v>1.0900000000000001</v>
      </c>
      <c r="G4977" s="156" t="s">
        <v>1400</v>
      </c>
      <c r="H4977" s="157">
        <v>0</v>
      </c>
      <c r="I4977" s="156" t="s">
        <v>1401</v>
      </c>
      <c r="J4977" s="157">
        <v>1.0900000000000001</v>
      </c>
    </row>
    <row r="4978" spans="1:10" ht="30" customHeight="1">
      <c r="A4978" s="156"/>
      <c r="B4978" s="156"/>
      <c r="C4978" s="156"/>
      <c r="D4978" s="156"/>
      <c r="E4978" s="156" t="s">
        <v>1402</v>
      </c>
      <c r="F4978" s="157">
        <v>0.4</v>
      </c>
      <c r="G4978" s="156"/>
      <c r="H4978" s="276" t="s">
        <v>1403</v>
      </c>
      <c r="I4978" s="276"/>
      <c r="J4978" s="157">
        <v>1.95</v>
      </c>
    </row>
    <row r="4979" spans="1:10" ht="15.75">
      <c r="A4979" s="144"/>
      <c r="B4979" s="144"/>
      <c r="C4979" s="144"/>
      <c r="D4979" s="144"/>
      <c r="E4979" s="144"/>
      <c r="F4979" s="144"/>
      <c r="G4979" s="144" t="s">
        <v>1404</v>
      </c>
      <c r="H4979" s="158">
        <v>1030.23</v>
      </c>
      <c r="I4979" s="144" t="s">
        <v>1405</v>
      </c>
      <c r="J4979" s="159">
        <v>2008.94</v>
      </c>
    </row>
    <row r="4980" spans="1:10" ht="15.75">
      <c r="A4980" s="147"/>
      <c r="B4980" s="147"/>
      <c r="C4980" s="147"/>
      <c r="D4980" s="147"/>
      <c r="E4980" s="147"/>
      <c r="F4980" s="147"/>
      <c r="G4980" s="147"/>
      <c r="H4980" s="147"/>
      <c r="I4980" s="147"/>
      <c r="J4980" s="147"/>
    </row>
    <row r="4981" spans="1:10" ht="15.75" customHeight="1">
      <c r="A4981" s="144" t="s">
        <v>1339</v>
      </c>
      <c r="B4981" s="144" t="s">
        <v>165</v>
      </c>
      <c r="C4981" s="144" t="s">
        <v>1367</v>
      </c>
      <c r="D4981" s="144" t="s">
        <v>1368</v>
      </c>
      <c r="E4981" s="271" t="s">
        <v>1369</v>
      </c>
      <c r="F4981" s="271"/>
      <c r="G4981" s="144" t="s">
        <v>1370</v>
      </c>
      <c r="H4981" s="144" t="s">
        <v>1371</v>
      </c>
      <c r="I4981" s="144" t="s">
        <v>1372</v>
      </c>
      <c r="J4981" s="144" t="s">
        <v>1373</v>
      </c>
    </row>
    <row r="4982" spans="1:10" ht="31.5" customHeight="1">
      <c r="A4982" s="147" t="s">
        <v>1374</v>
      </c>
      <c r="B4982" s="147" t="s">
        <v>1338</v>
      </c>
      <c r="C4982" s="147" t="s">
        <v>177</v>
      </c>
      <c r="D4982" s="147" t="s">
        <v>1340</v>
      </c>
      <c r="E4982" s="273" t="s">
        <v>1375</v>
      </c>
      <c r="F4982" s="273"/>
      <c r="G4982" s="147" t="s">
        <v>189</v>
      </c>
      <c r="H4982" s="148">
        <v>1</v>
      </c>
      <c r="I4982" s="149">
        <v>1.48</v>
      </c>
      <c r="J4982" s="149">
        <v>1.48</v>
      </c>
    </row>
    <row r="4983" spans="1:10" ht="45" customHeight="1">
      <c r="A4983" s="150" t="s">
        <v>1376</v>
      </c>
      <c r="B4983" s="150" t="s">
        <v>2673</v>
      </c>
      <c r="C4983" s="150" t="s">
        <v>177</v>
      </c>
      <c r="D4983" s="150" t="s">
        <v>2674</v>
      </c>
      <c r="E4983" s="274" t="s">
        <v>1606</v>
      </c>
      <c r="F4983" s="274"/>
      <c r="G4983" s="150" t="s">
        <v>1607</v>
      </c>
      <c r="H4983" s="151">
        <v>1.4999999999999999E-2</v>
      </c>
      <c r="I4983" s="152">
        <v>4.63</v>
      </c>
      <c r="J4983" s="152">
        <v>0.06</v>
      </c>
    </row>
    <row r="4984" spans="1:10" ht="45" customHeight="1">
      <c r="A4984" s="150" t="s">
        <v>1376</v>
      </c>
      <c r="B4984" s="150" t="s">
        <v>1628</v>
      </c>
      <c r="C4984" s="150" t="s">
        <v>177</v>
      </c>
      <c r="D4984" s="150" t="s">
        <v>1629</v>
      </c>
      <c r="E4984" s="274" t="s">
        <v>1375</v>
      </c>
      <c r="F4984" s="274"/>
      <c r="G4984" s="150" t="s">
        <v>180</v>
      </c>
      <c r="H4984" s="151">
        <v>8.8999999999999996E-2</v>
      </c>
      <c r="I4984" s="152">
        <v>16.02</v>
      </c>
      <c r="J4984" s="152">
        <v>1.42</v>
      </c>
    </row>
    <row r="4985" spans="1:10">
      <c r="A4985" s="156"/>
      <c r="B4985" s="156"/>
      <c r="C4985" s="156"/>
      <c r="D4985" s="156"/>
      <c r="E4985" s="156" t="s">
        <v>1399</v>
      </c>
      <c r="F4985" s="157">
        <v>1</v>
      </c>
      <c r="G4985" s="156" t="s">
        <v>1400</v>
      </c>
      <c r="H4985" s="157">
        <v>0</v>
      </c>
      <c r="I4985" s="156" t="s">
        <v>1401</v>
      </c>
      <c r="J4985" s="157">
        <v>1</v>
      </c>
    </row>
    <row r="4986" spans="1:10" ht="30" customHeight="1">
      <c r="A4986" s="156"/>
      <c r="B4986" s="156"/>
      <c r="C4986" s="156"/>
      <c r="D4986" s="156"/>
      <c r="E4986" s="156" t="s">
        <v>1402</v>
      </c>
      <c r="F4986" s="157">
        <v>0.39</v>
      </c>
      <c r="G4986" s="156"/>
      <c r="H4986" s="276" t="s">
        <v>1403</v>
      </c>
      <c r="I4986" s="276"/>
      <c r="J4986" s="157">
        <v>1.87</v>
      </c>
    </row>
    <row r="4987" spans="1:10" ht="15.75">
      <c r="A4987" s="144"/>
      <c r="B4987" s="144"/>
      <c r="C4987" s="144"/>
      <c r="D4987" s="144"/>
      <c r="E4987" s="144"/>
      <c r="F4987" s="144"/>
      <c r="G4987" s="144" t="s">
        <v>1404</v>
      </c>
      <c r="H4987" s="158">
        <v>1030.23</v>
      </c>
      <c r="I4987" s="144" t="s">
        <v>1405</v>
      </c>
      <c r="J4987" s="159">
        <v>1926.53</v>
      </c>
    </row>
    <row r="4988" spans="1:10" ht="15.75">
      <c r="A4988" s="147"/>
      <c r="B4988" s="147"/>
      <c r="C4988" s="147"/>
      <c r="D4988" s="147"/>
      <c r="E4988" s="147"/>
      <c r="F4988" s="147"/>
      <c r="G4988" s="147"/>
      <c r="H4988" s="147"/>
      <c r="I4988" s="147"/>
      <c r="J4988" s="147"/>
    </row>
    <row r="4989" spans="1:10" ht="15.75" customHeight="1">
      <c r="A4989" s="144" t="s">
        <v>1342</v>
      </c>
      <c r="B4989" s="144" t="s">
        <v>165</v>
      </c>
      <c r="C4989" s="144" t="s">
        <v>1367</v>
      </c>
      <c r="D4989" s="144" t="s">
        <v>1368</v>
      </c>
      <c r="E4989" s="271" t="s">
        <v>1369</v>
      </c>
      <c r="F4989" s="271"/>
      <c r="G4989" s="144" t="s">
        <v>1370</v>
      </c>
      <c r="H4989" s="144" t="s">
        <v>1371</v>
      </c>
      <c r="I4989" s="144" t="s">
        <v>1372</v>
      </c>
      <c r="J4989" s="144" t="s">
        <v>1373</v>
      </c>
    </row>
    <row r="4990" spans="1:10" ht="31.5" customHeight="1">
      <c r="A4990" s="147" t="s">
        <v>1374</v>
      </c>
      <c r="B4990" s="147" t="s">
        <v>1341</v>
      </c>
      <c r="C4990" s="147" t="s">
        <v>177</v>
      </c>
      <c r="D4990" s="147" t="s">
        <v>1343</v>
      </c>
      <c r="E4990" s="273" t="s">
        <v>2675</v>
      </c>
      <c r="F4990" s="273"/>
      <c r="G4990" s="147" t="s">
        <v>189</v>
      </c>
      <c r="H4990" s="148">
        <v>1</v>
      </c>
      <c r="I4990" s="149">
        <v>1.86</v>
      </c>
      <c r="J4990" s="149">
        <v>1.86</v>
      </c>
    </row>
    <row r="4991" spans="1:10" ht="45" customHeight="1">
      <c r="A4991" s="150" t="s">
        <v>1376</v>
      </c>
      <c r="B4991" s="150" t="s">
        <v>1872</v>
      </c>
      <c r="C4991" s="150" t="s">
        <v>177</v>
      </c>
      <c r="D4991" s="150" t="s">
        <v>1873</v>
      </c>
      <c r="E4991" s="274" t="s">
        <v>1375</v>
      </c>
      <c r="F4991" s="274"/>
      <c r="G4991" s="150" t="s">
        <v>180</v>
      </c>
      <c r="H4991" s="151">
        <v>4.0800000000000003E-2</v>
      </c>
      <c r="I4991" s="152">
        <v>14.42</v>
      </c>
      <c r="J4991" s="152">
        <v>0.57999999999999996</v>
      </c>
    </row>
    <row r="4992" spans="1:10" ht="45" customHeight="1">
      <c r="A4992" s="150" t="s">
        <v>1376</v>
      </c>
      <c r="B4992" s="150" t="s">
        <v>1628</v>
      </c>
      <c r="C4992" s="150" t="s">
        <v>177</v>
      </c>
      <c r="D4992" s="150" t="s">
        <v>1629</v>
      </c>
      <c r="E4992" s="274" t="s">
        <v>1375</v>
      </c>
      <c r="F4992" s="274"/>
      <c r="G4992" s="150" t="s">
        <v>180</v>
      </c>
      <c r="H4992" s="151">
        <v>8.0100000000000005E-2</v>
      </c>
      <c r="I4992" s="152">
        <v>16.02</v>
      </c>
      <c r="J4992" s="152">
        <v>1.28</v>
      </c>
    </row>
    <row r="4993" spans="1:10">
      <c r="A4993" s="156"/>
      <c r="B4993" s="156"/>
      <c r="C4993" s="156"/>
      <c r="D4993" s="156"/>
      <c r="E4993" s="156" t="s">
        <v>1399</v>
      </c>
      <c r="F4993" s="157">
        <v>1.33</v>
      </c>
      <c r="G4993" s="156" t="s">
        <v>1400</v>
      </c>
      <c r="H4993" s="157">
        <v>0</v>
      </c>
      <c r="I4993" s="156" t="s">
        <v>1401</v>
      </c>
      <c r="J4993" s="157">
        <v>1.33</v>
      </c>
    </row>
    <row r="4994" spans="1:10" ht="30" customHeight="1">
      <c r="A4994" s="156"/>
      <c r="B4994" s="156"/>
      <c r="C4994" s="156"/>
      <c r="D4994" s="156"/>
      <c r="E4994" s="156" t="s">
        <v>1402</v>
      </c>
      <c r="F4994" s="157">
        <v>0.49</v>
      </c>
      <c r="G4994" s="156"/>
      <c r="H4994" s="276" t="s">
        <v>1403</v>
      </c>
      <c r="I4994" s="276"/>
      <c r="J4994" s="157">
        <v>2.35</v>
      </c>
    </row>
    <row r="4995" spans="1:10" ht="15.75">
      <c r="A4995" s="144"/>
      <c r="B4995" s="144"/>
      <c r="C4995" s="144"/>
      <c r="D4995" s="144"/>
      <c r="E4995" s="144"/>
      <c r="F4995" s="144"/>
      <c r="G4995" s="144" t="s">
        <v>1404</v>
      </c>
      <c r="H4995" s="158">
        <v>557.5</v>
      </c>
      <c r="I4995" s="144" t="s">
        <v>1405</v>
      </c>
      <c r="J4995" s="159">
        <v>1310.1199999999999</v>
      </c>
    </row>
    <row r="4996" spans="1:10" ht="15.75">
      <c r="A4996" s="147"/>
      <c r="B4996" s="147"/>
      <c r="C4996" s="147"/>
      <c r="D4996" s="147"/>
      <c r="E4996" s="147"/>
      <c r="F4996" s="147"/>
      <c r="G4996" s="147"/>
      <c r="H4996" s="147"/>
      <c r="I4996" s="147"/>
      <c r="J4996" s="147"/>
    </row>
    <row r="4997" spans="1:10" ht="15.75" customHeight="1">
      <c r="A4997" s="144" t="s">
        <v>1345</v>
      </c>
      <c r="B4997" s="144" t="s">
        <v>165</v>
      </c>
      <c r="C4997" s="144" t="s">
        <v>1367</v>
      </c>
      <c r="D4997" s="144" t="s">
        <v>1368</v>
      </c>
      <c r="E4997" s="271" t="s">
        <v>1369</v>
      </c>
      <c r="F4997" s="271"/>
      <c r="G4997" s="144" t="s">
        <v>1370</v>
      </c>
      <c r="H4997" s="144" t="s">
        <v>1371</v>
      </c>
      <c r="I4997" s="144" t="s">
        <v>1372</v>
      </c>
      <c r="J4997" s="144" t="s">
        <v>1373</v>
      </c>
    </row>
    <row r="4998" spans="1:10" ht="31.5">
      <c r="A4998" s="147" t="s">
        <v>1374</v>
      </c>
      <c r="B4998" s="147" t="s">
        <v>1344</v>
      </c>
      <c r="C4998" s="147" t="s">
        <v>639</v>
      </c>
      <c r="D4998" s="147" t="s">
        <v>1346</v>
      </c>
      <c r="E4998" s="273">
        <v>210</v>
      </c>
      <c r="F4998" s="273"/>
      <c r="G4998" s="147" t="s">
        <v>185</v>
      </c>
      <c r="H4998" s="148">
        <v>1</v>
      </c>
      <c r="I4998" s="149">
        <v>179.38</v>
      </c>
      <c r="J4998" s="149">
        <v>179.38</v>
      </c>
    </row>
    <row r="4999" spans="1:10" ht="45" customHeight="1">
      <c r="A4999" s="150" t="s">
        <v>1376</v>
      </c>
      <c r="B4999" s="150" t="s">
        <v>1628</v>
      </c>
      <c r="C4999" s="150" t="s">
        <v>177</v>
      </c>
      <c r="D4999" s="150" t="s">
        <v>1629</v>
      </c>
      <c r="E4999" s="274" t="s">
        <v>1375</v>
      </c>
      <c r="F4999" s="274"/>
      <c r="G4999" s="150" t="s">
        <v>180</v>
      </c>
      <c r="H4999" s="151">
        <v>6.516</v>
      </c>
      <c r="I4999" s="152">
        <v>16.02</v>
      </c>
      <c r="J4999" s="152">
        <v>104.38</v>
      </c>
    </row>
    <row r="5000" spans="1:10" ht="15" customHeight="1">
      <c r="A5000" s="153" t="s">
        <v>1379</v>
      </c>
      <c r="B5000" s="153" t="s">
        <v>2676</v>
      </c>
      <c r="C5000" s="153" t="s">
        <v>639</v>
      </c>
      <c r="D5000" s="153" t="s">
        <v>2677</v>
      </c>
      <c r="E5000" s="275" t="s">
        <v>1482</v>
      </c>
      <c r="F5000" s="275"/>
      <c r="G5000" s="153" t="s">
        <v>211</v>
      </c>
      <c r="H5000" s="154">
        <v>1</v>
      </c>
      <c r="I5000" s="155">
        <v>75</v>
      </c>
      <c r="J5000" s="155">
        <v>75</v>
      </c>
    </row>
    <row r="5001" spans="1:10">
      <c r="A5001" s="156"/>
      <c r="B5001" s="156"/>
      <c r="C5001" s="156"/>
      <c r="D5001" s="156"/>
      <c r="E5001" s="156" t="s">
        <v>1399</v>
      </c>
      <c r="F5001" s="157">
        <v>73.23</v>
      </c>
      <c r="G5001" s="156" t="s">
        <v>1400</v>
      </c>
      <c r="H5001" s="157">
        <v>0</v>
      </c>
      <c r="I5001" s="156" t="s">
        <v>1401</v>
      </c>
      <c r="J5001" s="157">
        <v>73.23</v>
      </c>
    </row>
    <row r="5002" spans="1:10" ht="30" customHeight="1">
      <c r="A5002" s="156"/>
      <c r="B5002" s="156"/>
      <c r="C5002" s="156"/>
      <c r="D5002" s="156"/>
      <c r="E5002" s="156" t="s">
        <v>1402</v>
      </c>
      <c r="F5002" s="157">
        <v>47.3</v>
      </c>
      <c r="G5002" s="156"/>
      <c r="H5002" s="276" t="s">
        <v>1403</v>
      </c>
      <c r="I5002" s="276"/>
      <c r="J5002" s="157">
        <v>226.68</v>
      </c>
    </row>
    <row r="5003" spans="1:10" ht="15.75">
      <c r="A5003" s="144"/>
      <c r="B5003" s="144"/>
      <c r="C5003" s="144"/>
      <c r="D5003" s="144"/>
      <c r="E5003" s="144"/>
      <c r="F5003" s="144"/>
      <c r="G5003" s="144" t="s">
        <v>1404</v>
      </c>
      <c r="H5003" s="158">
        <v>255</v>
      </c>
      <c r="I5003" s="144" t="s">
        <v>1405</v>
      </c>
      <c r="J5003" s="159">
        <v>57803.4</v>
      </c>
    </row>
    <row r="5004" spans="1:10" ht="60" customHeight="1">
      <c r="A5004" s="150" t="s">
        <v>1376</v>
      </c>
      <c r="B5004" s="150" t="s">
        <v>1471</v>
      </c>
      <c r="C5004" s="150" t="s">
        <v>177</v>
      </c>
      <c r="D5004" s="150" t="s">
        <v>1472</v>
      </c>
      <c r="E5004" s="274" t="s">
        <v>1473</v>
      </c>
      <c r="F5004" s="274"/>
      <c r="G5004" s="150" t="s">
        <v>222</v>
      </c>
      <c r="H5004" s="151">
        <v>1</v>
      </c>
      <c r="I5004" s="152">
        <v>3.11</v>
      </c>
      <c r="J5004" s="152">
        <v>3.11</v>
      </c>
    </row>
    <row r="5005" spans="1:10" ht="45" customHeight="1">
      <c r="A5005" s="150" t="s">
        <v>1376</v>
      </c>
      <c r="B5005" s="150" t="s">
        <v>2270</v>
      </c>
      <c r="C5005" s="150" t="s">
        <v>177</v>
      </c>
      <c r="D5005" s="150" t="s">
        <v>2271</v>
      </c>
      <c r="E5005" s="274" t="s">
        <v>1375</v>
      </c>
      <c r="F5005" s="274"/>
      <c r="G5005" s="150" t="s">
        <v>180</v>
      </c>
      <c r="H5005" s="151">
        <v>8.2000000000000003E-2</v>
      </c>
      <c r="I5005" s="152">
        <v>19.2</v>
      </c>
      <c r="J5005" s="152">
        <v>1.57</v>
      </c>
    </row>
    <row r="5006" spans="1:10" ht="45" customHeight="1">
      <c r="A5006" s="150" t="s">
        <v>1376</v>
      </c>
      <c r="B5006" s="150" t="s">
        <v>2272</v>
      </c>
      <c r="C5006" s="150" t="s">
        <v>177</v>
      </c>
      <c r="D5006" s="150" t="s">
        <v>2273</v>
      </c>
      <c r="E5006" s="274" t="s">
        <v>1375</v>
      </c>
      <c r="F5006" s="274"/>
      <c r="G5006" s="150" t="s">
        <v>180</v>
      </c>
      <c r="H5006" s="151">
        <v>8.2000000000000003E-2</v>
      </c>
      <c r="I5006" s="152">
        <v>23.24</v>
      </c>
      <c r="J5006" s="152">
        <v>1.9</v>
      </c>
    </row>
    <row r="5007" spans="1:10" ht="15" customHeight="1">
      <c r="A5007" s="153" t="s">
        <v>1379</v>
      </c>
      <c r="B5007" s="153" t="s">
        <v>2678</v>
      </c>
      <c r="C5007" s="153" t="s">
        <v>177</v>
      </c>
      <c r="D5007" s="153" t="s">
        <v>2679</v>
      </c>
      <c r="E5007" s="275" t="s">
        <v>1482</v>
      </c>
      <c r="F5007" s="275"/>
      <c r="G5007" s="153" t="s">
        <v>222</v>
      </c>
      <c r="H5007" s="154">
        <v>1.0169999999999999</v>
      </c>
      <c r="I5007" s="155">
        <v>3.93</v>
      </c>
      <c r="J5007" s="155">
        <v>3.99</v>
      </c>
    </row>
    <row r="5008" spans="1:10">
      <c r="A5008" s="156"/>
      <c r="B5008" s="156"/>
      <c r="C5008" s="156"/>
      <c r="D5008" s="156"/>
      <c r="E5008" s="156" t="s">
        <v>1399</v>
      </c>
      <c r="F5008" s="157">
        <v>4.05</v>
      </c>
      <c r="G5008" s="156" t="s">
        <v>1400</v>
      </c>
      <c r="H5008" s="157">
        <v>0</v>
      </c>
      <c r="I5008" s="156" t="s">
        <v>1401</v>
      </c>
      <c r="J5008" s="157">
        <v>4.05</v>
      </c>
    </row>
    <row r="5009" spans="1:10" ht="30" customHeight="1">
      <c r="A5009" s="156"/>
      <c r="B5009" s="156"/>
      <c r="C5009" s="156"/>
      <c r="D5009" s="156"/>
      <c r="E5009" s="156" t="s">
        <v>1402</v>
      </c>
      <c r="F5009" s="157">
        <v>2.78</v>
      </c>
      <c r="G5009" s="156"/>
      <c r="H5009" s="276" t="s">
        <v>1403</v>
      </c>
      <c r="I5009" s="276"/>
      <c r="J5009" s="157">
        <v>13.35</v>
      </c>
    </row>
    <row r="5010" spans="1:10" ht="15.75">
      <c r="A5010" s="147"/>
      <c r="B5010" s="147"/>
      <c r="C5010" s="147"/>
      <c r="D5010" s="147"/>
      <c r="E5010" s="147"/>
      <c r="F5010" s="147"/>
      <c r="G5010" s="147"/>
      <c r="H5010" s="147"/>
      <c r="I5010" s="147"/>
      <c r="J5010" s="147"/>
    </row>
    <row r="5011" spans="1:10" ht="15.75" customHeight="1">
      <c r="A5011" s="144"/>
      <c r="B5011" s="144" t="s">
        <v>165</v>
      </c>
      <c r="C5011" s="144" t="s">
        <v>1367</v>
      </c>
      <c r="D5011" s="144" t="s">
        <v>1368</v>
      </c>
      <c r="E5011" s="271" t="s">
        <v>1369</v>
      </c>
      <c r="F5011" s="271"/>
      <c r="G5011" s="144" t="s">
        <v>1370</v>
      </c>
      <c r="H5011" s="144" t="s">
        <v>1371</v>
      </c>
      <c r="I5011" s="144" t="s">
        <v>1372</v>
      </c>
      <c r="J5011" s="144" t="s">
        <v>1373</v>
      </c>
    </row>
    <row r="5012" spans="1:10" ht="47.25" customHeight="1">
      <c r="A5012" s="147" t="s">
        <v>1374</v>
      </c>
      <c r="B5012" s="147" t="s">
        <v>1564</v>
      </c>
      <c r="C5012" s="147" t="s">
        <v>177</v>
      </c>
      <c r="D5012" s="147" t="s">
        <v>1565</v>
      </c>
      <c r="E5012" s="273" t="s">
        <v>1445</v>
      </c>
      <c r="F5012" s="273"/>
      <c r="G5012" s="147" t="s">
        <v>222</v>
      </c>
      <c r="H5012" s="148">
        <v>1</v>
      </c>
      <c r="I5012" s="149">
        <v>11.2</v>
      </c>
      <c r="J5012" s="149">
        <v>11.2</v>
      </c>
    </row>
    <row r="5013" spans="1:10" ht="45" customHeight="1">
      <c r="A5013" s="150" t="s">
        <v>1376</v>
      </c>
      <c r="B5013" s="150" t="s">
        <v>2270</v>
      </c>
      <c r="C5013" s="150" t="s">
        <v>177</v>
      </c>
      <c r="D5013" s="150" t="s">
        <v>2271</v>
      </c>
      <c r="E5013" s="274" t="s">
        <v>1375</v>
      </c>
      <c r="F5013" s="274"/>
      <c r="G5013" s="150" t="s">
        <v>180</v>
      </c>
      <c r="H5013" s="151">
        <v>0.17</v>
      </c>
      <c r="I5013" s="152">
        <v>19.2</v>
      </c>
      <c r="J5013" s="152">
        <v>3.26</v>
      </c>
    </row>
    <row r="5014" spans="1:10" ht="45" customHeight="1">
      <c r="A5014" s="150" t="s">
        <v>1376</v>
      </c>
      <c r="B5014" s="150" t="s">
        <v>2272</v>
      </c>
      <c r="C5014" s="150" t="s">
        <v>177</v>
      </c>
      <c r="D5014" s="150" t="s">
        <v>2273</v>
      </c>
      <c r="E5014" s="274" t="s">
        <v>1375</v>
      </c>
      <c r="F5014" s="274"/>
      <c r="G5014" s="150" t="s">
        <v>180</v>
      </c>
      <c r="H5014" s="151">
        <v>0.17</v>
      </c>
      <c r="I5014" s="152">
        <v>23.24</v>
      </c>
      <c r="J5014" s="152">
        <v>3.95</v>
      </c>
    </row>
    <row r="5015" spans="1:10" ht="15" customHeight="1">
      <c r="A5015" s="153" t="s">
        <v>1379</v>
      </c>
      <c r="B5015" s="153" t="s">
        <v>2678</v>
      </c>
      <c r="C5015" s="153" t="s">
        <v>177</v>
      </c>
      <c r="D5015" s="153" t="s">
        <v>2679</v>
      </c>
      <c r="E5015" s="275" t="s">
        <v>1482</v>
      </c>
      <c r="F5015" s="275"/>
      <c r="G5015" s="153" t="s">
        <v>222</v>
      </c>
      <c r="H5015" s="154">
        <v>1.0169999999999999</v>
      </c>
      <c r="I5015" s="155">
        <v>3.93</v>
      </c>
      <c r="J5015" s="155">
        <v>3.99</v>
      </c>
    </row>
    <row r="5016" spans="1:10">
      <c r="A5016" s="156"/>
      <c r="B5016" s="156"/>
      <c r="C5016" s="156"/>
      <c r="D5016" s="156"/>
      <c r="E5016" s="156" t="s">
        <v>1399</v>
      </c>
      <c r="F5016" s="157">
        <v>5.53</v>
      </c>
      <c r="G5016" s="156" t="s">
        <v>1400</v>
      </c>
      <c r="H5016" s="157">
        <v>0</v>
      </c>
      <c r="I5016" s="156" t="s">
        <v>1401</v>
      </c>
      <c r="J5016" s="157">
        <v>5.53</v>
      </c>
    </row>
    <row r="5017" spans="1:10" ht="30" customHeight="1">
      <c r="A5017" s="156"/>
      <c r="B5017" s="156"/>
      <c r="C5017" s="156"/>
      <c r="D5017" s="156"/>
      <c r="E5017" s="156" t="s">
        <v>1402</v>
      </c>
      <c r="F5017" s="157">
        <v>2.95</v>
      </c>
      <c r="G5017" s="156"/>
      <c r="H5017" s="276" t="s">
        <v>1403</v>
      </c>
      <c r="I5017" s="276"/>
      <c r="J5017" s="157">
        <v>14.15</v>
      </c>
    </row>
    <row r="5018" spans="1:10" ht="15.75">
      <c r="A5018" s="147"/>
      <c r="B5018" s="147"/>
      <c r="C5018" s="147"/>
      <c r="D5018" s="147"/>
      <c r="E5018" s="147"/>
      <c r="F5018" s="147"/>
      <c r="G5018" s="147"/>
      <c r="H5018" s="147"/>
      <c r="I5018" s="147"/>
      <c r="J5018" s="147"/>
    </row>
    <row r="5019" spans="1:10" ht="15.75" customHeight="1">
      <c r="A5019" s="144"/>
      <c r="B5019" s="144" t="s">
        <v>165</v>
      </c>
      <c r="C5019" s="144" t="s">
        <v>1367</v>
      </c>
      <c r="D5019" s="144" t="s">
        <v>1368</v>
      </c>
      <c r="E5019" s="271" t="s">
        <v>1369</v>
      </c>
      <c r="F5019" s="271"/>
      <c r="G5019" s="144" t="s">
        <v>1370</v>
      </c>
      <c r="H5019" s="144" t="s">
        <v>1371</v>
      </c>
      <c r="I5019" s="144" t="s">
        <v>1372</v>
      </c>
      <c r="J5019" s="144" t="s">
        <v>1373</v>
      </c>
    </row>
    <row r="5020" spans="1:10" ht="31.5" customHeight="1">
      <c r="A5020" s="147" t="s">
        <v>1374</v>
      </c>
      <c r="B5020" s="147" t="s">
        <v>2439</v>
      </c>
      <c r="C5020" s="147" t="s">
        <v>177</v>
      </c>
      <c r="D5020" s="147" t="s">
        <v>2440</v>
      </c>
      <c r="E5020" s="273" t="s">
        <v>1375</v>
      </c>
      <c r="F5020" s="273"/>
      <c r="G5020" s="147" t="s">
        <v>180</v>
      </c>
      <c r="H5020" s="148">
        <v>1</v>
      </c>
      <c r="I5020" s="149">
        <v>28.58</v>
      </c>
      <c r="J5020" s="149">
        <v>28.58</v>
      </c>
    </row>
    <row r="5021" spans="1:10" ht="45" customHeight="1">
      <c r="A5021" s="150" t="s">
        <v>1376</v>
      </c>
      <c r="B5021" s="150" t="s">
        <v>2680</v>
      </c>
      <c r="C5021" s="150" t="s">
        <v>177</v>
      </c>
      <c r="D5021" s="150" t="s">
        <v>2681</v>
      </c>
      <c r="E5021" s="274" t="s">
        <v>1375</v>
      </c>
      <c r="F5021" s="274"/>
      <c r="G5021" s="150" t="s">
        <v>180</v>
      </c>
      <c r="H5021" s="151">
        <v>1</v>
      </c>
      <c r="I5021" s="152">
        <v>0.56999999999999995</v>
      </c>
      <c r="J5021" s="152">
        <v>0.56999999999999995</v>
      </c>
    </row>
    <row r="5022" spans="1:10" ht="15" customHeight="1">
      <c r="A5022" s="153" t="s">
        <v>1379</v>
      </c>
      <c r="B5022" s="153" t="s">
        <v>1380</v>
      </c>
      <c r="C5022" s="153" t="s">
        <v>177</v>
      </c>
      <c r="D5022" s="153" t="s">
        <v>1381</v>
      </c>
      <c r="E5022" s="275" t="s">
        <v>1382</v>
      </c>
      <c r="F5022" s="275"/>
      <c r="G5022" s="153" t="s">
        <v>180</v>
      </c>
      <c r="H5022" s="154">
        <v>1</v>
      </c>
      <c r="I5022" s="155">
        <v>1.52</v>
      </c>
      <c r="J5022" s="155">
        <v>1.52</v>
      </c>
    </row>
    <row r="5023" spans="1:10" ht="15" customHeight="1">
      <c r="A5023" s="153" t="s">
        <v>1379</v>
      </c>
      <c r="B5023" s="153" t="s">
        <v>2682</v>
      </c>
      <c r="C5023" s="153" t="s">
        <v>177</v>
      </c>
      <c r="D5023" s="153" t="s">
        <v>2683</v>
      </c>
      <c r="E5023" s="275" t="s">
        <v>1398</v>
      </c>
      <c r="F5023" s="275"/>
      <c r="G5023" s="153" t="s">
        <v>180</v>
      </c>
      <c r="H5023" s="154">
        <v>1</v>
      </c>
      <c r="I5023" s="155">
        <v>23.09</v>
      </c>
      <c r="J5023" s="155">
        <v>23.09</v>
      </c>
    </row>
    <row r="5024" spans="1:10" ht="30" customHeight="1">
      <c r="A5024" s="153" t="s">
        <v>1379</v>
      </c>
      <c r="B5024" s="153" t="s">
        <v>2684</v>
      </c>
      <c r="C5024" s="153" t="s">
        <v>177</v>
      </c>
      <c r="D5024" s="153" t="s">
        <v>2685</v>
      </c>
      <c r="E5024" s="275" t="s">
        <v>1385</v>
      </c>
      <c r="F5024" s="275"/>
      <c r="G5024" s="153" t="s">
        <v>180</v>
      </c>
      <c r="H5024" s="154">
        <v>1</v>
      </c>
      <c r="I5024" s="155">
        <v>1.07</v>
      </c>
      <c r="J5024" s="155">
        <v>1.07</v>
      </c>
    </row>
    <row r="5025" spans="1:10" ht="15" customHeight="1">
      <c r="A5025" s="153" t="s">
        <v>1379</v>
      </c>
      <c r="B5025" s="153" t="s">
        <v>1386</v>
      </c>
      <c r="C5025" s="153" t="s">
        <v>177</v>
      </c>
      <c r="D5025" s="153" t="s">
        <v>1387</v>
      </c>
      <c r="E5025" s="275" t="s">
        <v>1382</v>
      </c>
      <c r="F5025" s="275"/>
      <c r="G5025" s="153" t="s">
        <v>180</v>
      </c>
      <c r="H5025" s="154">
        <v>1</v>
      </c>
      <c r="I5025" s="155">
        <v>0.81</v>
      </c>
      <c r="J5025" s="155">
        <v>0.81</v>
      </c>
    </row>
    <row r="5026" spans="1:10" ht="30" customHeight="1">
      <c r="A5026" s="153" t="s">
        <v>1379</v>
      </c>
      <c r="B5026" s="153" t="s">
        <v>2686</v>
      </c>
      <c r="C5026" s="153" t="s">
        <v>177</v>
      </c>
      <c r="D5026" s="153" t="s">
        <v>2687</v>
      </c>
      <c r="E5026" s="275" t="s">
        <v>1385</v>
      </c>
      <c r="F5026" s="275"/>
      <c r="G5026" s="153" t="s">
        <v>180</v>
      </c>
      <c r="H5026" s="154">
        <v>1</v>
      </c>
      <c r="I5026" s="155">
        <v>0.78</v>
      </c>
      <c r="J5026" s="155">
        <v>0.78</v>
      </c>
    </row>
    <row r="5027" spans="1:10" ht="15" customHeight="1">
      <c r="A5027" s="153" t="s">
        <v>1379</v>
      </c>
      <c r="B5027" s="153" t="s">
        <v>1390</v>
      </c>
      <c r="C5027" s="153" t="s">
        <v>177</v>
      </c>
      <c r="D5027" s="153" t="s">
        <v>1391</v>
      </c>
      <c r="E5027" s="275" t="s">
        <v>1392</v>
      </c>
      <c r="F5027" s="275"/>
      <c r="G5027" s="153" t="s">
        <v>180</v>
      </c>
      <c r="H5027" s="154">
        <v>1</v>
      </c>
      <c r="I5027" s="155">
        <v>0.06</v>
      </c>
      <c r="J5027" s="155">
        <v>0.06</v>
      </c>
    </row>
    <row r="5028" spans="1:10" ht="15" customHeight="1">
      <c r="A5028" s="153" t="s">
        <v>1379</v>
      </c>
      <c r="B5028" s="153" t="s">
        <v>1393</v>
      </c>
      <c r="C5028" s="153" t="s">
        <v>177</v>
      </c>
      <c r="D5028" s="153" t="s">
        <v>1394</v>
      </c>
      <c r="E5028" s="275" t="s">
        <v>1395</v>
      </c>
      <c r="F5028" s="275"/>
      <c r="G5028" s="153" t="s">
        <v>180</v>
      </c>
      <c r="H5028" s="154">
        <v>1</v>
      </c>
      <c r="I5028" s="155">
        <v>0.68</v>
      </c>
      <c r="J5028" s="155">
        <v>0.68</v>
      </c>
    </row>
    <row r="5029" spans="1:10">
      <c r="A5029" s="156"/>
      <c r="B5029" s="156"/>
      <c r="C5029" s="156"/>
      <c r="D5029" s="156"/>
      <c r="E5029" s="156" t="s">
        <v>1399</v>
      </c>
      <c r="F5029" s="157">
        <v>23.66</v>
      </c>
      <c r="G5029" s="156" t="s">
        <v>1400</v>
      </c>
      <c r="H5029" s="157">
        <v>0</v>
      </c>
      <c r="I5029" s="156" t="s">
        <v>1401</v>
      </c>
      <c r="J5029" s="157">
        <v>23.66</v>
      </c>
    </row>
    <row r="5030" spans="1:10" ht="30" customHeight="1">
      <c r="A5030" s="156"/>
      <c r="B5030" s="156"/>
      <c r="C5030" s="156"/>
      <c r="D5030" s="156"/>
      <c r="E5030" s="156" t="s">
        <v>1402</v>
      </c>
      <c r="F5030" s="157">
        <v>7.53</v>
      </c>
      <c r="G5030" s="156"/>
      <c r="H5030" s="276" t="s">
        <v>1403</v>
      </c>
      <c r="I5030" s="276"/>
      <c r="J5030" s="157">
        <v>36.11</v>
      </c>
    </row>
    <row r="5031" spans="1:10" ht="15.75">
      <c r="A5031" s="147"/>
      <c r="B5031" s="147"/>
      <c r="C5031" s="147"/>
      <c r="D5031" s="147"/>
      <c r="E5031" s="147"/>
      <c r="F5031" s="147"/>
      <c r="G5031" s="147"/>
      <c r="H5031" s="147"/>
      <c r="I5031" s="147"/>
      <c r="J5031" s="147"/>
    </row>
    <row r="5032" spans="1:10" ht="15.75" customHeight="1">
      <c r="A5032" s="144"/>
      <c r="B5032" s="144" t="s">
        <v>165</v>
      </c>
      <c r="C5032" s="144" t="s">
        <v>1367</v>
      </c>
      <c r="D5032" s="144" t="s">
        <v>1368</v>
      </c>
      <c r="E5032" s="271" t="s">
        <v>1369</v>
      </c>
      <c r="F5032" s="271"/>
      <c r="G5032" s="144" t="s">
        <v>1370</v>
      </c>
      <c r="H5032" s="144" t="s">
        <v>1371</v>
      </c>
      <c r="I5032" s="144" t="s">
        <v>1372</v>
      </c>
      <c r="J5032" s="144" t="s">
        <v>1373</v>
      </c>
    </row>
    <row r="5033" spans="1:10" ht="47.25" customHeight="1">
      <c r="A5033" s="147" t="s">
        <v>1374</v>
      </c>
      <c r="B5033" s="147" t="s">
        <v>1574</v>
      </c>
      <c r="C5033" s="147" t="s">
        <v>177</v>
      </c>
      <c r="D5033" s="147" t="s">
        <v>1575</v>
      </c>
      <c r="E5033" s="273" t="s">
        <v>1544</v>
      </c>
      <c r="F5033" s="273"/>
      <c r="G5033" s="147" t="s">
        <v>189</v>
      </c>
      <c r="H5033" s="148">
        <v>1</v>
      </c>
      <c r="I5033" s="149">
        <v>54.79</v>
      </c>
      <c r="J5033" s="149">
        <v>54.79</v>
      </c>
    </row>
    <row r="5034" spans="1:10" ht="45" customHeight="1">
      <c r="A5034" s="150" t="s">
        <v>1376</v>
      </c>
      <c r="B5034" s="150" t="s">
        <v>1874</v>
      </c>
      <c r="C5034" s="150" t="s">
        <v>177</v>
      </c>
      <c r="D5034" s="150" t="s">
        <v>1875</v>
      </c>
      <c r="E5034" s="274" t="s">
        <v>1375</v>
      </c>
      <c r="F5034" s="274"/>
      <c r="G5034" s="150" t="s">
        <v>211</v>
      </c>
      <c r="H5034" s="151">
        <v>3.1399999999999997E-2</v>
      </c>
      <c r="I5034" s="152">
        <v>621.72</v>
      </c>
      <c r="J5034" s="152">
        <v>19.52</v>
      </c>
    </row>
    <row r="5035" spans="1:10" ht="45" customHeight="1">
      <c r="A5035" s="150" t="s">
        <v>1376</v>
      </c>
      <c r="B5035" s="150" t="s">
        <v>1628</v>
      </c>
      <c r="C5035" s="150" t="s">
        <v>177</v>
      </c>
      <c r="D5035" s="150" t="s">
        <v>1629</v>
      </c>
      <c r="E5035" s="274" t="s">
        <v>1375</v>
      </c>
      <c r="F5035" s="274"/>
      <c r="G5035" s="150" t="s">
        <v>180</v>
      </c>
      <c r="H5035" s="151">
        <v>0.78</v>
      </c>
      <c r="I5035" s="152">
        <v>17.82</v>
      </c>
      <c r="J5035" s="152">
        <v>13.89</v>
      </c>
    </row>
    <row r="5036" spans="1:10" ht="45" customHeight="1">
      <c r="A5036" s="150" t="s">
        <v>1376</v>
      </c>
      <c r="B5036" s="150" t="s">
        <v>1705</v>
      </c>
      <c r="C5036" s="150" t="s">
        <v>177</v>
      </c>
      <c r="D5036" s="150" t="s">
        <v>1706</v>
      </c>
      <c r="E5036" s="274" t="s">
        <v>1375</v>
      </c>
      <c r="F5036" s="274"/>
      <c r="G5036" s="150" t="s">
        <v>180</v>
      </c>
      <c r="H5036" s="151">
        <v>0.78</v>
      </c>
      <c r="I5036" s="152">
        <v>22.41</v>
      </c>
      <c r="J5036" s="152">
        <v>17.47</v>
      </c>
    </row>
    <row r="5037" spans="1:10" ht="30" customHeight="1">
      <c r="A5037" s="153" t="s">
        <v>1379</v>
      </c>
      <c r="B5037" s="153" t="s">
        <v>2688</v>
      </c>
      <c r="C5037" s="153" t="s">
        <v>177</v>
      </c>
      <c r="D5037" s="153" t="s">
        <v>2689</v>
      </c>
      <c r="E5037" s="275" t="s">
        <v>1482</v>
      </c>
      <c r="F5037" s="275"/>
      <c r="G5037" s="153" t="s">
        <v>189</v>
      </c>
      <c r="H5037" s="154">
        <v>0.13880000000000001</v>
      </c>
      <c r="I5037" s="155">
        <v>28.21</v>
      </c>
      <c r="J5037" s="155">
        <v>3.91</v>
      </c>
    </row>
    <row r="5038" spans="1:10">
      <c r="A5038" s="156"/>
      <c r="B5038" s="156"/>
      <c r="C5038" s="156"/>
      <c r="D5038" s="156"/>
      <c r="E5038" s="156" t="s">
        <v>1399</v>
      </c>
      <c r="F5038" s="157">
        <v>28.36</v>
      </c>
      <c r="G5038" s="156" t="s">
        <v>1400</v>
      </c>
      <c r="H5038" s="157">
        <v>0</v>
      </c>
      <c r="I5038" s="156" t="s">
        <v>1401</v>
      </c>
      <c r="J5038" s="157">
        <v>28.36</v>
      </c>
    </row>
    <row r="5039" spans="1:10" ht="30" customHeight="1">
      <c r="A5039" s="156"/>
      <c r="B5039" s="156"/>
      <c r="C5039" s="156"/>
      <c r="D5039" s="156"/>
      <c r="E5039" s="156" t="s">
        <v>1402</v>
      </c>
      <c r="F5039" s="157">
        <v>14.44</v>
      </c>
      <c r="G5039" s="156"/>
      <c r="H5039" s="276" t="s">
        <v>1403</v>
      </c>
      <c r="I5039" s="276"/>
      <c r="J5039" s="157">
        <v>69.23</v>
      </c>
    </row>
    <row r="5040" spans="1:10" ht="15.75">
      <c r="A5040" s="147"/>
      <c r="B5040" s="147"/>
      <c r="C5040" s="147"/>
      <c r="D5040" s="147"/>
      <c r="E5040" s="147"/>
      <c r="F5040" s="147"/>
      <c r="G5040" s="147"/>
      <c r="H5040" s="147"/>
      <c r="I5040" s="147"/>
      <c r="J5040" s="147"/>
    </row>
    <row r="5041" spans="1:10" ht="15.75" customHeight="1">
      <c r="A5041" s="144"/>
      <c r="B5041" s="144" t="s">
        <v>165</v>
      </c>
      <c r="C5041" s="144" t="s">
        <v>1367</v>
      </c>
      <c r="D5041" s="144" t="s">
        <v>1368</v>
      </c>
      <c r="E5041" s="271" t="s">
        <v>1369</v>
      </c>
      <c r="F5041" s="271"/>
      <c r="G5041" s="144" t="s">
        <v>1370</v>
      </c>
      <c r="H5041" s="144" t="s">
        <v>1371</v>
      </c>
      <c r="I5041" s="144" t="s">
        <v>1372</v>
      </c>
      <c r="J5041" s="144" t="s">
        <v>1373</v>
      </c>
    </row>
    <row r="5042" spans="1:10" ht="63" customHeight="1">
      <c r="A5042" s="147" t="s">
        <v>1374</v>
      </c>
      <c r="B5042" s="147" t="s">
        <v>2690</v>
      </c>
      <c r="C5042" s="147" t="s">
        <v>177</v>
      </c>
      <c r="D5042" s="147" t="s">
        <v>2691</v>
      </c>
      <c r="E5042" s="273" t="s">
        <v>1544</v>
      </c>
      <c r="F5042" s="273"/>
      <c r="G5042" s="147" t="s">
        <v>189</v>
      </c>
      <c r="H5042" s="148">
        <v>1</v>
      </c>
      <c r="I5042" s="149">
        <v>35.83</v>
      </c>
      <c r="J5042" s="149">
        <v>35.83</v>
      </c>
    </row>
    <row r="5043" spans="1:10" ht="45" customHeight="1">
      <c r="A5043" s="150" t="s">
        <v>1376</v>
      </c>
      <c r="B5043" s="150" t="s">
        <v>1824</v>
      </c>
      <c r="C5043" s="150" t="s">
        <v>177</v>
      </c>
      <c r="D5043" s="150" t="s">
        <v>1825</v>
      </c>
      <c r="E5043" s="274" t="s">
        <v>1375</v>
      </c>
      <c r="F5043" s="274"/>
      <c r="G5043" s="150" t="s">
        <v>211</v>
      </c>
      <c r="H5043" s="151">
        <v>3.7600000000000001E-2</v>
      </c>
      <c r="I5043" s="152">
        <v>507.58</v>
      </c>
      <c r="J5043" s="152">
        <v>19.079999999999998</v>
      </c>
    </row>
    <row r="5044" spans="1:10" ht="45" customHeight="1">
      <c r="A5044" s="150" t="s">
        <v>1376</v>
      </c>
      <c r="B5044" s="150" t="s">
        <v>1705</v>
      </c>
      <c r="C5044" s="150" t="s">
        <v>177</v>
      </c>
      <c r="D5044" s="150" t="s">
        <v>1706</v>
      </c>
      <c r="E5044" s="274" t="s">
        <v>1375</v>
      </c>
      <c r="F5044" s="274"/>
      <c r="G5044" s="150" t="s">
        <v>180</v>
      </c>
      <c r="H5044" s="151">
        <v>0.57999999999999996</v>
      </c>
      <c r="I5044" s="152">
        <v>22.41</v>
      </c>
      <c r="J5044" s="152">
        <v>12.99</v>
      </c>
    </row>
    <row r="5045" spans="1:10" ht="45" customHeight="1">
      <c r="A5045" s="150" t="s">
        <v>1376</v>
      </c>
      <c r="B5045" s="150" t="s">
        <v>1628</v>
      </c>
      <c r="C5045" s="150" t="s">
        <v>177</v>
      </c>
      <c r="D5045" s="150" t="s">
        <v>1629</v>
      </c>
      <c r="E5045" s="274" t="s">
        <v>1375</v>
      </c>
      <c r="F5045" s="274"/>
      <c r="G5045" s="150" t="s">
        <v>180</v>
      </c>
      <c r="H5045" s="151">
        <v>0.21099999999999999</v>
      </c>
      <c r="I5045" s="152">
        <v>17.82</v>
      </c>
      <c r="J5045" s="152">
        <v>3.76</v>
      </c>
    </row>
    <row r="5046" spans="1:10">
      <c r="A5046" s="156"/>
      <c r="B5046" s="156"/>
      <c r="C5046" s="156"/>
      <c r="D5046" s="156"/>
      <c r="E5046" s="156" t="s">
        <v>1399</v>
      </c>
      <c r="F5046" s="157">
        <v>14.99</v>
      </c>
      <c r="G5046" s="156" t="s">
        <v>1400</v>
      </c>
      <c r="H5046" s="157">
        <v>0</v>
      </c>
      <c r="I5046" s="156" t="s">
        <v>1401</v>
      </c>
      <c r="J5046" s="157">
        <v>14.99</v>
      </c>
    </row>
    <row r="5047" spans="1:10" ht="30" customHeight="1">
      <c r="A5047" s="156"/>
      <c r="B5047" s="156"/>
      <c r="C5047" s="156"/>
      <c r="D5047" s="156"/>
      <c r="E5047" s="156" t="s">
        <v>1402</v>
      </c>
      <c r="F5047" s="157">
        <v>9.44</v>
      </c>
      <c r="G5047" s="156"/>
      <c r="H5047" s="276" t="s">
        <v>1403</v>
      </c>
      <c r="I5047" s="276"/>
      <c r="J5047" s="157">
        <v>45.27</v>
      </c>
    </row>
    <row r="5048" spans="1:10" ht="15.75">
      <c r="A5048" s="147"/>
      <c r="B5048" s="147"/>
      <c r="C5048" s="147"/>
      <c r="D5048" s="147"/>
      <c r="E5048" s="147"/>
      <c r="F5048" s="147"/>
      <c r="G5048" s="147"/>
      <c r="H5048" s="147"/>
      <c r="I5048" s="147"/>
      <c r="J5048" s="147"/>
    </row>
    <row r="5049" spans="1:10" ht="15.75" customHeight="1">
      <c r="A5049" s="144"/>
      <c r="B5049" s="144" t="s">
        <v>165</v>
      </c>
      <c r="C5049" s="144" t="s">
        <v>1367</v>
      </c>
      <c r="D5049" s="144" t="s">
        <v>1368</v>
      </c>
      <c r="E5049" s="271" t="s">
        <v>1369</v>
      </c>
      <c r="F5049" s="271"/>
      <c r="G5049" s="144" t="s">
        <v>1370</v>
      </c>
      <c r="H5049" s="144" t="s">
        <v>1371</v>
      </c>
      <c r="I5049" s="144" t="s">
        <v>1372</v>
      </c>
      <c r="J5049" s="144" t="s">
        <v>1373</v>
      </c>
    </row>
    <row r="5050" spans="1:10" ht="31.5" customHeight="1">
      <c r="A5050" s="147" t="s">
        <v>1374</v>
      </c>
      <c r="B5050" s="147" t="s">
        <v>1922</v>
      </c>
      <c r="C5050" s="147" t="s">
        <v>177</v>
      </c>
      <c r="D5050" s="147" t="s">
        <v>1923</v>
      </c>
      <c r="E5050" s="273" t="s">
        <v>1375</v>
      </c>
      <c r="F5050" s="273"/>
      <c r="G5050" s="147" t="s">
        <v>180</v>
      </c>
      <c r="H5050" s="148">
        <v>1</v>
      </c>
      <c r="I5050" s="149">
        <v>22.37</v>
      </c>
      <c r="J5050" s="149">
        <v>22.37</v>
      </c>
    </row>
    <row r="5051" spans="1:10" ht="45" customHeight="1">
      <c r="A5051" s="150" t="s">
        <v>1376</v>
      </c>
      <c r="B5051" s="150" t="s">
        <v>2692</v>
      </c>
      <c r="C5051" s="150" t="s">
        <v>177</v>
      </c>
      <c r="D5051" s="150" t="s">
        <v>2693</v>
      </c>
      <c r="E5051" s="274" t="s">
        <v>1375</v>
      </c>
      <c r="F5051" s="274"/>
      <c r="G5051" s="150" t="s">
        <v>180</v>
      </c>
      <c r="H5051" s="151">
        <v>1</v>
      </c>
      <c r="I5051" s="152">
        <v>0.25</v>
      </c>
      <c r="J5051" s="152">
        <v>0.25</v>
      </c>
    </row>
    <row r="5052" spans="1:10" ht="15" customHeight="1">
      <c r="A5052" s="153" t="s">
        <v>1379</v>
      </c>
      <c r="B5052" s="153" t="s">
        <v>1380</v>
      </c>
      <c r="C5052" s="153" t="s">
        <v>177</v>
      </c>
      <c r="D5052" s="153" t="s">
        <v>1381</v>
      </c>
      <c r="E5052" s="275" t="s">
        <v>1382</v>
      </c>
      <c r="F5052" s="275"/>
      <c r="G5052" s="153" t="s">
        <v>180</v>
      </c>
      <c r="H5052" s="154">
        <v>1</v>
      </c>
      <c r="I5052" s="155">
        <v>1.52</v>
      </c>
      <c r="J5052" s="155">
        <v>1.52</v>
      </c>
    </row>
    <row r="5053" spans="1:10" ht="15" customHeight="1">
      <c r="A5053" s="153" t="s">
        <v>1379</v>
      </c>
      <c r="B5053" s="153" t="s">
        <v>2033</v>
      </c>
      <c r="C5053" s="153" t="s">
        <v>177</v>
      </c>
      <c r="D5053" s="153" t="s">
        <v>2034</v>
      </c>
      <c r="E5053" s="275" t="s">
        <v>1398</v>
      </c>
      <c r="F5053" s="275"/>
      <c r="G5053" s="153" t="s">
        <v>180</v>
      </c>
      <c r="H5053" s="154">
        <v>1</v>
      </c>
      <c r="I5053" s="155">
        <v>17.79</v>
      </c>
      <c r="J5053" s="155">
        <v>17.79</v>
      </c>
    </row>
    <row r="5054" spans="1:10" ht="30" customHeight="1">
      <c r="A5054" s="153" t="s">
        <v>1379</v>
      </c>
      <c r="B5054" s="153" t="s">
        <v>2694</v>
      </c>
      <c r="C5054" s="153" t="s">
        <v>177</v>
      </c>
      <c r="D5054" s="153" t="s">
        <v>2695</v>
      </c>
      <c r="E5054" s="275" t="s">
        <v>1385</v>
      </c>
      <c r="F5054" s="275"/>
      <c r="G5054" s="153" t="s">
        <v>180</v>
      </c>
      <c r="H5054" s="154">
        <v>1</v>
      </c>
      <c r="I5054" s="155">
        <v>0.94</v>
      </c>
      <c r="J5054" s="155">
        <v>0.94</v>
      </c>
    </row>
    <row r="5055" spans="1:10" ht="15" customHeight="1">
      <c r="A5055" s="153" t="s">
        <v>1379</v>
      </c>
      <c r="B5055" s="153" t="s">
        <v>1386</v>
      </c>
      <c r="C5055" s="153" t="s">
        <v>177</v>
      </c>
      <c r="D5055" s="153" t="s">
        <v>1387</v>
      </c>
      <c r="E5055" s="275" t="s">
        <v>1382</v>
      </c>
      <c r="F5055" s="275"/>
      <c r="G5055" s="153" t="s">
        <v>180</v>
      </c>
      <c r="H5055" s="154">
        <v>1</v>
      </c>
      <c r="I5055" s="155">
        <v>0.81</v>
      </c>
      <c r="J5055" s="155">
        <v>0.81</v>
      </c>
    </row>
    <row r="5056" spans="1:10" ht="30" customHeight="1">
      <c r="A5056" s="153" t="s">
        <v>1379</v>
      </c>
      <c r="B5056" s="153" t="s">
        <v>2696</v>
      </c>
      <c r="C5056" s="153" t="s">
        <v>177</v>
      </c>
      <c r="D5056" s="153" t="s">
        <v>2697</v>
      </c>
      <c r="E5056" s="275" t="s">
        <v>1385</v>
      </c>
      <c r="F5056" s="275"/>
      <c r="G5056" s="153" t="s">
        <v>180</v>
      </c>
      <c r="H5056" s="154">
        <v>1</v>
      </c>
      <c r="I5056" s="155">
        <v>0.32</v>
      </c>
      <c r="J5056" s="155">
        <v>0.32</v>
      </c>
    </row>
    <row r="5057" spans="1:10" ht="15" customHeight="1">
      <c r="A5057" s="153" t="s">
        <v>1379</v>
      </c>
      <c r="B5057" s="153" t="s">
        <v>1390</v>
      </c>
      <c r="C5057" s="153" t="s">
        <v>177</v>
      </c>
      <c r="D5057" s="153" t="s">
        <v>1391</v>
      </c>
      <c r="E5057" s="275" t="s">
        <v>1392</v>
      </c>
      <c r="F5057" s="275"/>
      <c r="G5057" s="153" t="s">
        <v>180</v>
      </c>
      <c r="H5057" s="154">
        <v>1</v>
      </c>
      <c r="I5057" s="155">
        <v>0.06</v>
      </c>
      <c r="J5057" s="155">
        <v>0.06</v>
      </c>
    </row>
    <row r="5058" spans="1:10" ht="15" customHeight="1">
      <c r="A5058" s="153" t="s">
        <v>1379</v>
      </c>
      <c r="B5058" s="153" t="s">
        <v>1393</v>
      </c>
      <c r="C5058" s="153" t="s">
        <v>177</v>
      </c>
      <c r="D5058" s="153" t="s">
        <v>1394</v>
      </c>
      <c r="E5058" s="275" t="s">
        <v>1395</v>
      </c>
      <c r="F5058" s="275"/>
      <c r="G5058" s="153" t="s">
        <v>180</v>
      </c>
      <c r="H5058" s="154">
        <v>1</v>
      </c>
      <c r="I5058" s="155">
        <v>0.68</v>
      </c>
      <c r="J5058" s="155">
        <v>0.68</v>
      </c>
    </row>
    <row r="5059" spans="1:10">
      <c r="A5059" s="156"/>
      <c r="B5059" s="156"/>
      <c r="C5059" s="156"/>
      <c r="D5059" s="156"/>
      <c r="E5059" s="156" t="s">
        <v>1399</v>
      </c>
      <c r="F5059" s="157">
        <v>18.04</v>
      </c>
      <c r="G5059" s="156" t="s">
        <v>1400</v>
      </c>
      <c r="H5059" s="157">
        <v>0</v>
      </c>
      <c r="I5059" s="156" t="s">
        <v>1401</v>
      </c>
      <c r="J5059" s="157">
        <v>18.04</v>
      </c>
    </row>
    <row r="5060" spans="1:10" ht="30" customHeight="1">
      <c r="A5060" s="156"/>
      <c r="B5060" s="156"/>
      <c r="C5060" s="156"/>
      <c r="D5060" s="156"/>
      <c r="E5060" s="156" t="s">
        <v>1402</v>
      </c>
      <c r="F5060" s="157">
        <v>5.89</v>
      </c>
      <c r="G5060" s="156"/>
      <c r="H5060" s="276" t="s">
        <v>1403</v>
      </c>
      <c r="I5060" s="276"/>
      <c r="J5060" s="157">
        <v>28.26</v>
      </c>
    </row>
    <row r="5061" spans="1:10" ht="15.75">
      <c r="A5061" s="147"/>
      <c r="B5061" s="147"/>
      <c r="C5061" s="147"/>
      <c r="D5061" s="147"/>
      <c r="E5061" s="147"/>
      <c r="F5061" s="147"/>
      <c r="G5061" s="147"/>
      <c r="H5061" s="147"/>
      <c r="I5061" s="147"/>
      <c r="J5061" s="147"/>
    </row>
    <row r="5062" spans="1:10" ht="15.75" customHeight="1">
      <c r="A5062" s="144"/>
      <c r="B5062" s="144" t="s">
        <v>165</v>
      </c>
      <c r="C5062" s="144" t="s">
        <v>1367</v>
      </c>
      <c r="D5062" s="144" t="s">
        <v>1368</v>
      </c>
      <c r="E5062" s="271" t="s">
        <v>1369</v>
      </c>
      <c r="F5062" s="271"/>
      <c r="G5062" s="144" t="s">
        <v>1370</v>
      </c>
      <c r="H5062" s="144" t="s">
        <v>1371</v>
      </c>
      <c r="I5062" s="144" t="s">
        <v>1372</v>
      </c>
      <c r="J5062" s="144" t="s">
        <v>1373</v>
      </c>
    </row>
    <row r="5063" spans="1:10" ht="31.5" customHeight="1">
      <c r="A5063" s="147" t="s">
        <v>1374</v>
      </c>
      <c r="B5063" s="147" t="s">
        <v>1667</v>
      </c>
      <c r="C5063" s="147" t="s">
        <v>177</v>
      </c>
      <c r="D5063" s="147" t="s">
        <v>1668</v>
      </c>
      <c r="E5063" s="273" t="s">
        <v>1375</v>
      </c>
      <c r="F5063" s="273"/>
      <c r="G5063" s="147" t="s">
        <v>180</v>
      </c>
      <c r="H5063" s="148">
        <v>1</v>
      </c>
      <c r="I5063" s="149">
        <v>25.47</v>
      </c>
      <c r="J5063" s="149">
        <v>25.47</v>
      </c>
    </row>
    <row r="5064" spans="1:10" ht="45" customHeight="1">
      <c r="A5064" s="150" t="s">
        <v>1376</v>
      </c>
      <c r="B5064" s="150" t="s">
        <v>2698</v>
      </c>
      <c r="C5064" s="150" t="s">
        <v>177</v>
      </c>
      <c r="D5064" s="150" t="s">
        <v>2699</v>
      </c>
      <c r="E5064" s="274" t="s">
        <v>1375</v>
      </c>
      <c r="F5064" s="274"/>
      <c r="G5064" s="150" t="s">
        <v>180</v>
      </c>
      <c r="H5064" s="151">
        <v>1</v>
      </c>
      <c r="I5064" s="152">
        <v>0.39</v>
      </c>
      <c r="J5064" s="152">
        <v>0.39</v>
      </c>
    </row>
    <row r="5065" spans="1:10" ht="15" customHeight="1">
      <c r="A5065" s="153" t="s">
        <v>1379</v>
      </c>
      <c r="B5065" s="153" t="s">
        <v>2700</v>
      </c>
      <c r="C5065" s="153" t="s">
        <v>177</v>
      </c>
      <c r="D5065" s="153" t="s">
        <v>2701</v>
      </c>
      <c r="E5065" s="275" t="s">
        <v>1398</v>
      </c>
      <c r="F5065" s="275"/>
      <c r="G5065" s="153" t="s">
        <v>180</v>
      </c>
      <c r="H5065" s="154">
        <v>1</v>
      </c>
      <c r="I5065" s="155">
        <v>23.03</v>
      </c>
      <c r="J5065" s="155">
        <v>23.03</v>
      </c>
    </row>
    <row r="5066" spans="1:10" ht="30" customHeight="1">
      <c r="A5066" s="153" t="s">
        <v>1379</v>
      </c>
      <c r="B5066" s="153" t="s">
        <v>2702</v>
      </c>
      <c r="C5066" s="153" t="s">
        <v>177</v>
      </c>
      <c r="D5066" s="153" t="s">
        <v>2703</v>
      </c>
      <c r="E5066" s="275" t="s">
        <v>1385</v>
      </c>
      <c r="F5066" s="275"/>
      <c r="G5066" s="153" t="s">
        <v>180</v>
      </c>
      <c r="H5066" s="154">
        <v>1</v>
      </c>
      <c r="I5066" s="155">
        <v>1.08</v>
      </c>
      <c r="J5066" s="155">
        <v>1.08</v>
      </c>
    </row>
    <row r="5067" spans="1:10" ht="30" customHeight="1">
      <c r="A5067" s="153" t="s">
        <v>1379</v>
      </c>
      <c r="B5067" s="153" t="s">
        <v>2704</v>
      </c>
      <c r="C5067" s="153" t="s">
        <v>177</v>
      </c>
      <c r="D5067" s="153" t="s">
        <v>2705</v>
      </c>
      <c r="E5067" s="275" t="s">
        <v>1385</v>
      </c>
      <c r="F5067" s="275"/>
      <c r="G5067" s="153" t="s">
        <v>180</v>
      </c>
      <c r="H5067" s="154">
        <v>1</v>
      </c>
      <c r="I5067" s="155">
        <v>0.1</v>
      </c>
      <c r="J5067" s="155">
        <v>0.1</v>
      </c>
    </row>
    <row r="5068" spans="1:10" ht="15" customHeight="1">
      <c r="A5068" s="153" t="s">
        <v>1379</v>
      </c>
      <c r="B5068" s="153" t="s">
        <v>1386</v>
      </c>
      <c r="C5068" s="153" t="s">
        <v>177</v>
      </c>
      <c r="D5068" s="153" t="s">
        <v>1387</v>
      </c>
      <c r="E5068" s="275" t="s">
        <v>1382</v>
      </c>
      <c r="F5068" s="275"/>
      <c r="G5068" s="153" t="s">
        <v>180</v>
      </c>
      <c r="H5068" s="154">
        <v>1</v>
      </c>
      <c r="I5068" s="155">
        <v>0.81</v>
      </c>
      <c r="J5068" s="155">
        <v>0.81</v>
      </c>
    </row>
    <row r="5069" spans="1:10" ht="15" customHeight="1">
      <c r="A5069" s="153" t="s">
        <v>1379</v>
      </c>
      <c r="B5069" s="153" t="s">
        <v>1390</v>
      </c>
      <c r="C5069" s="153" t="s">
        <v>177</v>
      </c>
      <c r="D5069" s="153" t="s">
        <v>1391</v>
      </c>
      <c r="E5069" s="275" t="s">
        <v>1392</v>
      </c>
      <c r="F5069" s="275"/>
      <c r="G5069" s="153" t="s">
        <v>180</v>
      </c>
      <c r="H5069" s="154">
        <v>1</v>
      </c>
      <c r="I5069" s="155">
        <v>0.06</v>
      </c>
      <c r="J5069" s="155">
        <v>0.06</v>
      </c>
    </row>
    <row r="5070" spans="1:10">
      <c r="A5070" s="156"/>
      <c r="B5070" s="156"/>
      <c r="C5070" s="156"/>
      <c r="D5070" s="156"/>
      <c r="E5070" s="156" t="s">
        <v>1399</v>
      </c>
      <c r="F5070" s="157">
        <v>23.42</v>
      </c>
      <c r="G5070" s="156" t="s">
        <v>1400</v>
      </c>
      <c r="H5070" s="157">
        <v>0</v>
      </c>
      <c r="I5070" s="156" t="s">
        <v>1401</v>
      </c>
      <c r="J5070" s="157">
        <v>23.42</v>
      </c>
    </row>
    <row r="5071" spans="1:10" ht="30" customHeight="1">
      <c r="A5071" s="156"/>
      <c r="B5071" s="156"/>
      <c r="C5071" s="156"/>
      <c r="D5071" s="156"/>
      <c r="E5071" s="156" t="s">
        <v>1402</v>
      </c>
      <c r="F5071" s="157">
        <v>6.71</v>
      </c>
      <c r="G5071" s="156"/>
      <c r="H5071" s="276" t="s">
        <v>1403</v>
      </c>
      <c r="I5071" s="276"/>
      <c r="J5071" s="157">
        <v>32.18</v>
      </c>
    </row>
    <row r="5072" spans="1:10" ht="15.75">
      <c r="A5072" s="147"/>
      <c r="B5072" s="147"/>
      <c r="C5072" s="147"/>
      <c r="D5072" s="147"/>
      <c r="E5072" s="147"/>
      <c r="F5072" s="147"/>
      <c r="G5072" s="147"/>
      <c r="H5072" s="147"/>
      <c r="I5072" s="147"/>
      <c r="J5072" s="147"/>
    </row>
    <row r="5073" spans="1:10" ht="15.75" customHeight="1">
      <c r="A5073" s="144"/>
      <c r="B5073" s="144" t="s">
        <v>165</v>
      </c>
      <c r="C5073" s="144" t="s">
        <v>1367</v>
      </c>
      <c r="D5073" s="144" t="s">
        <v>1368</v>
      </c>
      <c r="E5073" s="271" t="s">
        <v>1369</v>
      </c>
      <c r="F5073" s="271"/>
      <c r="G5073" s="144" t="s">
        <v>1370</v>
      </c>
      <c r="H5073" s="144" t="s">
        <v>1371</v>
      </c>
      <c r="I5073" s="144" t="s">
        <v>1372</v>
      </c>
      <c r="J5073" s="144" t="s">
        <v>1373</v>
      </c>
    </row>
    <row r="5074" spans="1:10" ht="31.5" customHeight="1">
      <c r="A5074" s="147" t="s">
        <v>1374</v>
      </c>
      <c r="B5074" s="147" t="s">
        <v>2706</v>
      </c>
      <c r="C5074" s="147" t="s">
        <v>177</v>
      </c>
      <c r="D5074" s="147" t="s">
        <v>2707</v>
      </c>
      <c r="E5074" s="273" t="s">
        <v>1473</v>
      </c>
      <c r="F5074" s="273"/>
      <c r="G5074" s="147" t="s">
        <v>185</v>
      </c>
      <c r="H5074" s="148">
        <v>1</v>
      </c>
      <c r="I5074" s="149">
        <v>9.3000000000000007</v>
      </c>
      <c r="J5074" s="149">
        <v>9.3000000000000007</v>
      </c>
    </row>
    <row r="5075" spans="1:10" ht="45" customHeight="1">
      <c r="A5075" s="150" t="s">
        <v>1376</v>
      </c>
      <c r="B5075" s="150" t="s">
        <v>1922</v>
      </c>
      <c r="C5075" s="150" t="s">
        <v>177</v>
      </c>
      <c r="D5075" s="150" t="s">
        <v>1923</v>
      </c>
      <c r="E5075" s="274" t="s">
        <v>1375</v>
      </c>
      <c r="F5075" s="274"/>
      <c r="G5075" s="150" t="s">
        <v>180</v>
      </c>
      <c r="H5075" s="151">
        <v>0.1525</v>
      </c>
      <c r="I5075" s="152">
        <v>22.37</v>
      </c>
      <c r="J5075" s="152">
        <v>3.41</v>
      </c>
    </row>
    <row r="5076" spans="1:10" ht="45" customHeight="1">
      <c r="A5076" s="150" t="s">
        <v>1376</v>
      </c>
      <c r="B5076" s="150" t="s">
        <v>1628</v>
      </c>
      <c r="C5076" s="150" t="s">
        <v>177</v>
      </c>
      <c r="D5076" s="150" t="s">
        <v>1629</v>
      </c>
      <c r="E5076" s="274" t="s">
        <v>1375</v>
      </c>
      <c r="F5076" s="274"/>
      <c r="G5076" s="150" t="s">
        <v>180</v>
      </c>
      <c r="H5076" s="151">
        <v>4.8099999999999997E-2</v>
      </c>
      <c r="I5076" s="152">
        <v>17.82</v>
      </c>
      <c r="J5076" s="152">
        <v>0.85</v>
      </c>
    </row>
    <row r="5077" spans="1:10" ht="15" customHeight="1">
      <c r="A5077" s="153" t="s">
        <v>1379</v>
      </c>
      <c r="B5077" s="153" t="s">
        <v>2708</v>
      </c>
      <c r="C5077" s="153" t="s">
        <v>177</v>
      </c>
      <c r="D5077" s="153" t="s">
        <v>2709</v>
      </c>
      <c r="E5077" s="275" t="s">
        <v>1482</v>
      </c>
      <c r="F5077" s="275"/>
      <c r="G5077" s="153" t="s">
        <v>185</v>
      </c>
      <c r="H5077" s="154">
        <v>1</v>
      </c>
      <c r="I5077" s="155">
        <v>4.9400000000000004</v>
      </c>
      <c r="J5077" s="155">
        <v>4.9400000000000004</v>
      </c>
    </row>
    <row r="5078" spans="1:10" ht="15" customHeight="1">
      <c r="A5078" s="153" t="s">
        <v>1379</v>
      </c>
      <c r="B5078" s="153" t="s">
        <v>1926</v>
      </c>
      <c r="C5078" s="153" t="s">
        <v>177</v>
      </c>
      <c r="D5078" s="153" t="s">
        <v>1927</v>
      </c>
      <c r="E5078" s="275" t="s">
        <v>1482</v>
      </c>
      <c r="F5078" s="275"/>
      <c r="G5078" s="153" t="s">
        <v>185</v>
      </c>
      <c r="H5078" s="154">
        <v>2.1000000000000001E-2</v>
      </c>
      <c r="I5078" s="155">
        <v>4.95</v>
      </c>
      <c r="J5078" s="155">
        <v>0.1</v>
      </c>
    </row>
    <row r="5079" spans="1:10">
      <c r="A5079" s="156"/>
      <c r="B5079" s="156"/>
      <c r="C5079" s="156"/>
      <c r="D5079" s="156"/>
      <c r="E5079" s="156" t="s">
        <v>1399</v>
      </c>
      <c r="F5079" s="157">
        <v>3.37</v>
      </c>
      <c r="G5079" s="156" t="s">
        <v>1400</v>
      </c>
      <c r="H5079" s="157">
        <v>0</v>
      </c>
      <c r="I5079" s="156" t="s">
        <v>1401</v>
      </c>
      <c r="J5079" s="157">
        <v>3.37</v>
      </c>
    </row>
    <row r="5080" spans="1:10" ht="30" customHeight="1">
      <c r="A5080" s="156"/>
      <c r="B5080" s="156"/>
      <c r="C5080" s="156"/>
      <c r="D5080" s="156"/>
      <c r="E5080" s="156" t="s">
        <v>1402</v>
      </c>
      <c r="F5080" s="157">
        <v>2.4500000000000002</v>
      </c>
      <c r="G5080" s="156"/>
      <c r="H5080" s="276" t="s">
        <v>1403</v>
      </c>
      <c r="I5080" s="276"/>
      <c r="J5080" s="157">
        <v>11.75</v>
      </c>
    </row>
    <row r="5081" spans="1:10" ht="15.75">
      <c r="A5081" s="147"/>
      <c r="B5081" s="147"/>
      <c r="C5081" s="147"/>
      <c r="D5081" s="147"/>
      <c r="E5081" s="147"/>
      <c r="F5081" s="147"/>
      <c r="G5081" s="147"/>
      <c r="H5081" s="147"/>
      <c r="I5081" s="147"/>
      <c r="J5081" s="147"/>
    </row>
    <row r="5082" spans="1:10" ht="15.75" customHeight="1">
      <c r="A5082" s="144"/>
      <c r="B5082" s="144" t="s">
        <v>165</v>
      </c>
      <c r="C5082" s="144" t="s">
        <v>1367</v>
      </c>
      <c r="D5082" s="144" t="s">
        <v>1368</v>
      </c>
      <c r="E5082" s="271" t="s">
        <v>1369</v>
      </c>
      <c r="F5082" s="271"/>
      <c r="G5082" s="144" t="s">
        <v>1370</v>
      </c>
      <c r="H5082" s="144" t="s">
        <v>1371</v>
      </c>
      <c r="I5082" s="144" t="s">
        <v>1372</v>
      </c>
      <c r="J5082" s="144" t="s">
        <v>1373</v>
      </c>
    </row>
    <row r="5083" spans="1:10" ht="31.5" customHeight="1">
      <c r="A5083" s="147" t="s">
        <v>1374</v>
      </c>
      <c r="B5083" s="147" t="s">
        <v>1669</v>
      </c>
      <c r="C5083" s="147" t="s">
        <v>177</v>
      </c>
      <c r="D5083" s="147" t="s">
        <v>1670</v>
      </c>
      <c r="E5083" s="273" t="s">
        <v>1375</v>
      </c>
      <c r="F5083" s="273"/>
      <c r="G5083" s="147" t="s">
        <v>180</v>
      </c>
      <c r="H5083" s="148">
        <v>1</v>
      </c>
      <c r="I5083" s="149">
        <v>106.5</v>
      </c>
      <c r="J5083" s="149">
        <v>106.5</v>
      </c>
    </row>
    <row r="5084" spans="1:10" ht="45" customHeight="1">
      <c r="A5084" s="150" t="s">
        <v>1376</v>
      </c>
      <c r="B5084" s="150" t="s">
        <v>2710</v>
      </c>
      <c r="C5084" s="150" t="s">
        <v>177</v>
      </c>
      <c r="D5084" s="150" t="s">
        <v>2711</v>
      </c>
      <c r="E5084" s="274" t="s">
        <v>1375</v>
      </c>
      <c r="F5084" s="274"/>
      <c r="G5084" s="150" t="s">
        <v>180</v>
      </c>
      <c r="H5084" s="151">
        <v>1</v>
      </c>
      <c r="I5084" s="152">
        <v>1.24</v>
      </c>
      <c r="J5084" s="152">
        <v>1.24</v>
      </c>
    </row>
    <row r="5085" spans="1:10" ht="15" customHeight="1">
      <c r="A5085" s="153" t="s">
        <v>1379</v>
      </c>
      <c r="B5085" s="153" t="s">
        <v>2712</v>
      </c>
      <c r="C5085" s="153" t="s">
        <v>177</v>
      </c>
      <c r="D5085" s="153" t="s">
        <v>2713</v>
      </c>
      <c r="E5085" s="275" t="s">
        <v>1398</v>
      </c>
      <c r="F5085" s="275"/>
      <c r="G5085" s="153" t="s">
        <v>180</v>
      </c>
      <c r="H5085" s="154">
        <v>1</v>
      </c>
      <c r="I5085" s="155">
        <v>103.72</v>
      </c>
      <c r="J5085" s="155">
        <v>103.72</v>
      </c>
    </row>
    <row r="5086" spans="1:10" ht="30" customHeight="1">
      <c r="A5086" s="153" t="s">
        <v>1379</v>
      </c>
      <c r="B5086" s="153" t="s">
        <v>2714</v>
      </c>
      <c r="C5086" s="153" t="s">
        <v>177</v>
      </c>
      <c r="D5086" s="153" t="s">
        <v>2715</v>
      </c>
      <c r="E5086" s="275" t="s">
        <v>1385</v>
      </c>
      <c r="F5086" s="275"/>
      <c r="G5086" s="153" t="s">
        <v>180</v>
      </c>
      <c r="H5086" s="154">
        <v>1</v>
      </c>
      <c r="I5086" s="155">
        <v>0.66</v>
      </c>
      <c r="J5086" s="155">
        <v>0.66</v>
      </c>
    </row>
    <row r="5087" spans="1:10" ht="15" customHeight="1">
      <c r="A5087" s="153" t="s">
        <v>1379</v>
      </c>
      <c r="B5087" s="153" t="s">
        <v>1386</v>
      </c>
      <c r="C5087" s="153" t="s">
        <v>177</v>
      </c>
      <c r="D5087" s="153" t="s">
        <v>1387</v>
      </c>
      <c r="E5087" s="275" t="s">
        <v>1382</v>
      </c>
      <c r="F5087" s="275"/>
      <c r="G5087" s="153" t="s">
        <v>180</v>
      </c>
      <c r="H5087" s="154">
        <v>1</v>
      </c>
      <c r="I5087" s="155">
        <v>0.81</v>
      </c>
      <c r="J5087" s="155">
        <v>0.81</v>
      </c>
    </row>
    <row r="5088" spans="1:10" ht="30" customHeight="1">
      <c r="A5088" s="153" t="s">
        <v>1379</v>
      </c>
      <c r="B5088" s="153" t="s">
        <v>2716</v>
      </c>
      <c r="C5088" s="153" t="s">
        <v>177</v>
      </c>
      <c r="D5088" s="153" t="s">
        <v>2717</v>
      </c>
      <c r="E5088" s="275" t="s">
        <v>1385</v>
      </c>
      <c r="F5088" s="275"/>
      <c r="G5088" s="153" t="s">
        <v>180</v>
      </c>
      <c r="H5088" s="154">
        <v>1</v>
      </c>
      <c r="I5088" s="155">
        <v>0.01</v>
      </c>
      <c r="J5088" s="155">
        <v>0.01</v>
      </c>
    </row>
    <row r="5089" spans="1:10" ht="15" customHeight="1">
      <c r="A5089" s="153" t="s">
        <v>1379</v>
      </c>
      <c r="B5089" s="153" t="s">
        <v>1390</v>
      </c>
      <c r="C5089" s="153" t="s">
        <v>177</v>
      </c>
      <c r="D5089" s="153" t="s">
        <v>1391</v>
      </c>
      <c r="E5089" s="275" t="s">
        <v>1392</v>
      </c>
      <c r="F5089" s="275"/>
      <c r="G5089" s="153" t="s">
        <v>180</v>
      </c>
      <c r="H5089" s="154">
        <v>1</v>
      </c>
      <c r="I5089" s="155">
        <v>0.06</v>
      </c>
      <c r="J5089" s="155">
        <v>0.06</v>
      </c>
    </row>
    <row r="5090" spans="1:10">
      <c r="A5090" s="156"/>
      <c r="B5090" s="156"/>
      <c r="C5090" s="156"/>
      <c r="D5090" s="156"/>
      <c r="E5090" s="156" t="s">
        <v>1399</v>
      </c>
      <c r="F5090" s="157">
        <v>104.96</v>
      </c>
      <c r="G5090" s="156" t="s">
        <v>1400</v>
      </c>
      <c r="H5090" s="157">
        <v>0</v>
      </c>
      <c r="I5090" s="156" t="s">
        <v>1401</v>
      </c>
      <c r="J5090" s="157">
        <v>104.96</v>
      </c>
    </row>
    <row r="5091" spans="1:10" ht="30" customHeight="1">
      <c r="A5091" s="156"/>
      <c r="B5091" s="156"/>
      <c r="C5091" s="156"/>
      <c r="D5091" s="156"/>
      <c r="E5091" s="156" t="s">
        <v>1402</v>
      </c>
      <c r="F5091" s="157">
        <v>28.08</v>
      </c>
      <c r="G5091" s="156"/>
      <c r="H5091" s="276" t="s">
        <v>1403</v>
      </c>
      <c r="I5091" s="276"/>
      <c r="J5091" s="157">
        <v>134.58000000000001</v>
      </c>
    </row>
    <row r="5092" spans="1:10" ht="15.75">
      <c r="A5092" s="147"/>
      <c r="B5092" s="147"/>
      <c r="C5092" s="147"/>
      <c r="D5092" s="147"/>
      <c r="E5092" s="147"/>
      <c r="F5092" s="147"/>
      <c r="G5092" s="147"/>
      <c r="H5092" s="147"/>
      <c r="I5092" s="147"/>
      <c r="J5092" s="147"/>
    </row>
    <row r="5093" spans="1:10" ht="15.75" customHeight="1">
      <c r="A5093" s="144"/>
      <c r="B5093" s="144" t="s">
        <v>165</v>
      </c>
      <c r="C5093" s="144" t="s">
        <v>1367</v>
      </c>
      <c r="D5093" s="144" t="s">
        <v>1368</v>
      </c>
      <c r="E5093" s="271" t="s">
        <v>1369</v>
      </c>
      <c r="F5093" s="271"/>
      <c r="G5093" s="144" t="s">
        <v>1370</v>
      </c>
      <c r="H5093" s="144" t="s">
        <v>1371</v>
      </c>
      <c r="I5093" s="144" t="s">
        <v>1372</v>
      </c>
      <c r="J5093" s="144" t="s">
        <v>1373</v>
      </c>
    </row>
    <row r="5094" spans="1:10" ht="31.5">
      <c r="A5094" s="147" t="s">
        <v>1374</v>
      </c>
      <c r="B5094" s="147" t="s">
        <v>2153</v>
      </c>
      <c r="C5094" s="147" t="s">
        <v>700</v>
      </c>
      <c r="D5094" s="147" t="s">
        <v>2154</v>
      </c>
      <c r="E5094" s="273"/>
      <c r="F5094" s="273"/>
      <c r="G5094" s="147" t="s">
        <v>211</v>
      </c>
      <c r="H5094" s="148">
        <v>1</v>
      </c>
      <c r="I5094" s="149">
        <v>61.5</v>
      </c>
      <c r="J5094" s="149">
        <v>61.5</v>
      </c>
    </row>
    <row r="5095" spans="1:10" ht="45">
      <c r="A5095" s="150" t="s">
        <v>1376</v>
      </c>
      <c r="B5095" s="150" t="s">
        <v>2718</v>
      </c>
      <c r="C5095" s="150" t="s">
        <v>700</v>
      </c>
      <c r="D5095" s="150" t="s">
        <v>1629</v>
      </c>
      <c r="E5095" s="274"/>
      <c r="F5095" s="274"/>
      <c r="G5095" s="150" t="s">
        <v>2448</v>
      </c>
      <c r="H5095" s="151">
        <v>3.4</v>
      </c>
      <c r="I5095" s="152">
        <v>18.09</v>
      </c>
      <c r="J5095" s="152">
        <v>61.5</v>
      </c>
    </row>
    <row r="5096" spans="1:10">
      <c r="A5096" s="156"/>
      <c r="B5096" s="156"/>
      <c r="C5096" s="156"/>
      <c r="D5096" s="156"/>
      <c r="E5096" s="156" t="s">
        <v>1399</v>
      </c>
      <c r="F5096" s="157">
        <v>44.33</v>
      </c>
      <c r="G5096" s="156" t="s">
        <v>1400</v>
      </c>
      <c r="H5096" s="157">
        <v>0</v>
      </c>
      <c r="I5096" s="156" t="s">
        <v>1401</v>
      </c>
      <c r="J5096" s="157">
        <v>44.33</v>
      </c>
    </row>
    <row r="5097" spans="1:10" ht="30" customHeight="1">
      <c r="A5097" s="156"/>
      <c r="B5097" s="156"/>
      <c r="C5097" s="156"/>
      <c r="D5097" s="156"/>
      <c r="E5097" s="156" t="s">
        <v>1402</v>
      </c>
      <c r="F5097" s="157">
        <v>16.21</v>
      </c>
      <c r="G5097" s="156"/>
      <c r="H5097" s="276" t="s">
        <v>1403</v>
      </c>
      <c r="I5097" s="276"/>
      <c r="J5097" s="157">
        <v>77.709999999999994</v>
      </c>
    </row>
    <row r="5098" spans="1:10" ht="15.75">
      <c r="A5098" s="147"/>
      <c r="B5098" s="147"/>
      <c r="C5098" s="147"/>
      <c r="D5098" s="147"/>
      <c r="E5098" s="147"/>
      <c r="F5098" s="147"/>
      <c r="G5098" s="147"/>
      <c r="H5098" s="147"/>
      <c r="I5098" s="147"/>
      <c r="J5098" s="147"/>
    </row>
    <row r="5099" spans="1:10" ht="15.75" customHeight="1">
      <c r="A5099" s="144"/>
      <c r="B5099" s="144" t="s">
        <v>165</v>
      </c>
      <c r="C5099" s="144" t="s">
        <v>1367</v>
      </c>
      <c r="D5099" s="144" t="s">
        <v>1368</v>
      </c>
      <c r="E5099" s="271" t="s">
        <v>1369</v>
      </c>
      <c r="F5099" s="271"/>
      <c r="G5099" s="144" t="s">
        <v>1370</v>
      </c>
      <c r="H5099" s="144" t="s">
        <v>1371</v>
      </c>
      <c r="I5099" s="144" t="s">
        <v>1372</v>
      </c>
      <c r="J5099" s="144" t="s">
        <v>1373</v>
      </c>
    </row>
    <row r="5100" spans="1:10" ht="31.5" customHeight="1">
      <c r="A5100" s="147" t="s">
        <v>1374</v>
      </c>
      <c r="B5100" s="147" t="s">
        <v>1592</v>
      </c>
      <c r="C5100" s="147" t="s">
        <v>177</v>
      </c>
      <c r="D5100" s="147" t="s">
        <v>1593</v>
      </c>
      <c r="E5100" s="273" t="s">
        <v>1406</v>
      </c>
      <c r="F5100" s="273"/>
      <c r="G5100" s="147" t="s">
        <v>185</v>
      </c>
      <c r="H5100" s="148">
        <v>1</v>
      </c>
      <c r="I5100" s="149">
        <v>7612.24</v>
      </c>
      <c r="J5100" s="149">
        <v>7612.24</v>
      </c>
    </row>
    <row r="5101" spans="1:10" ht="45" customHeight="1">
      <c r="A5101" s="150" t="s">
        <v>1376</v>
      </c>
      <c r="B5101" s="150" t="s">
        <v>1604</v>
      </c>
      <c r="C5101" s="150" t="s">
        <v>177</v>
      </c>
      <c r="D5101" s="150" t="s">
        <v>1605</v>
      </c>
      <c r="E5101" s="274" t="s">
        <v>1606</v>
      </c>
      <c r="F5101" s="274"/>
      <c r="G5101" s="150" t="s">
        <v>1607</v>
      </c>
      <c r="H5101" s="151">
        <v>0.1205</v>
      </c>
      <c r="I5101" s="152">
        <v>18.52</v>
      </c>
      <c r="J5101" s="152">
        <v>2.23</v>
      </c>
    </row>
    <row r="5102" spans="1:10" ht="45" customHeight="1">
      <c r="A5102" s="150" t="s">
        <v>1376</v>
      </c>
      <c r="B5102" s="150" t="s">
        <v>1608</v>
      </c>
      <c r="C5102" s="150" t="s">
        <v>177</v>
      </c>
      <c r="D5102" s="150" t="s">
        <v>1609</v>
      </c>
      <c r="E5102" s="274" t="s">
        <v>1606</v>
      </c>
      <c r="F5102" s="274"/>
      <c r="G5102" s="150" t="s">
        <v>1610</v>
      </c>
      <c r="H5102" s="151">
        <v>0.52669999999999995</v>
      </c>
      <c r="I5102" s="152">
        <v>17.21</v>
      </c>
      <c r="J5102" s="152">
        <v>9.06</v>
      </c>
    </row>
    <row r="5103" spans="1:10" ht="45" customHeight="1">
      <c r="A5103" s="150" t="s">
        <v>1376</v>
      </c>
      <c r="B5103" s="150" t="s">
        <v>1613</v>
      </c>
      <c r="C5103" s="150" t="s">
        <v>177</v>
      </c>
      <c r="D5103" s="150" t="s">
        <v>1614</v>
      </c>
      <c r="E5103" s="274" t="s">
        <v>1375</v>
      </c>
      <c r="F5103" s="274"/>
      <c r="G5103" s="150" t="s">
        <v>180</v>
      </c>
      <c r="H5103" s="151">
        <v>3.7593000000000001</v>
      </c>
      <c r="I5103" s="152">
        <v>18.79</v>
      </c>
      <c r="J5103" s="152">
        <v>70.63</v>
      </c>
    </row>
    <row r="5104" spans="1:10" ht="45" customHeight="1">
      <c r="A5104" s="150" t="s">
        <v>1376</v>
      </c>
      <c r="B5104" s="150" t="s">
        <v>1478</v>
      </c>
      <c r="C5104" s="150" t="s">
        <v>177</v>
      </c>
      <c r="D5104" s="150" t="s">
        <v>1479</v>
      </c>
      <c r="E5104" s="274" t="s">
        <v>1375</v>
      </c>
      <c r="F5104" s="274"/>
      <c r="G5104" s="150" t="s">
        <v>180</v>
      </c>
      <c r="H5104" s="151">
        <v>11.277799999999999</v>
      </c>
      <c r="I5104" s="152">
        <v>22.16</v>
      </c>
      <c r="J5104" s="152">
        <v>249.91</v>
      </c>
    </row>
    <row r="5105" spans="1:10" ht="30" customHeight="1">
      <c r="A5105" s="153" t="s">
        <v>1379</v>
      </c>
      <c r="B5105" s="153" t="s">
        <v>1615</v>
      </c>
      <c r="C5105" s="153" t="s">
        <v>177</v>
      </c>
      <c r="D5105" s="153" t="s">
        <v>1616</v>
      </c>
      <c r="E5105" s="275" t="s">
        <v>1482</v>
      </c>
      <c r="F5105" s="275"/>
      <c r="G5105" s="153" t="s">
        <v>222</v>
      </c>
      <c r="H5105" s="154">
        <v>48.84</v>
      </c>
      <c r="I5105" s="155">
        <v>22.54</v>
      </c>
      <c r="J5105" s="155">
        <v>1100.8499999999999</v>
      </c>
    </row>
    <row r="5106" spans="1:10" ht="30" customHeight="1">
      <c r="A5106" s="153" t="s">
        <v>1379</v>
      </c>
      <c r="B5106" s="153" t="s">
        <v>2719</v>
      </c>
      <c r="C5106" s="153" t="s">
        <v>177</v>
      </c>
      <c r="D5106" s="153" t="s">
        <v>2720</v>
      </c>
      <c r="E5106" s="275" t="s">
        <v>1482</v>
      </c>
      <c r="F5106" s="275"/>
      <c r="G5106" s="153" t="s">
        <v>189</v>
      </c>
      <c r="H5106" s="154">
        <v>22.869</v>
      </c>
      <c r="I5106" s="155">
        <v>41.11</v>
      </c>
      <c r="J5106" s="155">
        <v>940.14</v>
      </c>
    </row>
    <row r="5107" spans="1:10" ht="30" customHeight="1">
      <c r="A5107" s="153" t="s">
        <v>1379</v>
      </c>
      <c r="B5107" s="153" t="s">
        <v>2721</v>
      </c>
      <c r="C5107" s="153" t="s">
        <v>177</v>
      </c>
      <c r="D5107" s="153" t="s">
        <v>2722</v>
      </c>
      <c r="E5107" s="275" t="s">
        <v>1482</v>
      </c>
      <c r="F5107" s="275"/>
      <c r="G5107" s="153" t="s">
        <v>211</v>
      </c>
      <c r="H5107" s="154">
        <v>1.1054999999999999</v>
      </c>
      <c r="I5107" s="155">
        <v>573</v>
      </c>
      <c r="J5107" s="155">
        <v>633.45000000000005</v>
      </c>
    </row>
    <row r="5108" spans="1:10" ht="30" customHeight="1">
      <c r="A5108" s="153" t="s">
        <v>1379</v>
      </c>
      <c r="B5108" s="153" t="s">
        <v>2723</v>
      </c>
      <c r="C5108" s="153" t="s">
        <v>177</v>
      </c>
      <c r="D5108" s="153" t="s">
        <v>2724</v>
      </c>
      <c r="E5108" s="275" t="s">
        <v>1482</v>
      </c>
      <c r="F5108" s="275"/>
      <c r="G5108" s="153" t="s">
        <v>222</v>
      </c>
      <c r="H5108" s="154">
        <v>79.2</v>
      </c>
      <c r="I5108" s="155">
        <v>10.56</v>
      </c>
      <c r="J5108" s="155">
        <v>836.35</v>
      </c>
    </row>
    <row r="5109" spans="1:10" ht="15" customHeight="1">
      <c r="A5109" s="153" t="s">
        <v>1379</v>
      </c>
      <c r="B5109" s="153" t="s">
        <v>1617</v>
      </c>
      <c r="C5109" s="153" t="s">
        <v>177</v>
      </c>
      <c r="D5109" s="153" t="s">
        <v>1618</v>
      </c>
      <c r="E5109" s="275" t="s">
        <v>1482</v>
      </c>
      <c r="F5109" s="275"/>
      <c r="G5109" s="153" t="s">
        <v>232</v>
      </c>
      <c r="H5109" s="154">
        <v>1.7012</v>
      </c>
      <c r="I5109" s="155">
        <v>25.15</v>
      </c>
      <c r="J5109" s="155">
        <v>42.78</v>
      </c>
    </row>
    <row r="5110" spans="1:10" ht="30" customHeight="1">
      <c r="A5110" s="153" t="s">
        <v>1379</v>
      </c>
      <c r="B5110" s="153" t="s">
        <v>2725</v>
      </c>
      <c r="C5110" s="153" t="s">
        <v>177</v>
      </c>
      <c r="D5110" s="153" t="s">
        <v>2726</v>
      </c>
      <c r="E5110" s="275" t="s">
        <v>1482</v>
      </c>
      <c r="F5110" s="275"/>
      <c r="G5110" s="153" t="s">
        <v>189</v>
      </c>
      <c r="H5110" s="154">
        <v>3.96</v>
      </c>
      <c r="I5110" s="155">
        <v>105.31</v>
      </c>
      <c r="J5110" s="155">
        <v>417.02</v>
      </c>
    </row>
    <row r="5111" spans="1:10" ht="30" customHeight="1">
      <c r="A5111" s="153" t="s">
        <v>1379</v>
      </c>
      <c r="B5111" s="153" t="s">
        <v>1619</v>
      </c>
      <c r="C5111" s="153" t="s">
        <v>177</v>
      </c>
      <c r="D5111" s="153" t="s">
        <v>1620</v>
      </c>
      <c r="E5111" s="275" t="s">
        <v>1482</v>
      </c>
      <c r="F5111" s="275"/>
      <c r="G5111" s="153" t="s">
        <v>222</v>
      </c>
      <c r="H5111" s="154">
        <v>123.7317</v>
      </c>
      <c r="I5111" s="155">
        <v>26.75</v>
      </c>
      <c r="J5111" s="155">
        <v>3309.82</v>
      </c>
    </row>
    <row r="5112" spans="1:10">
      <c r="A5112" s="156"/>
      <c r="B5112" s="156"/>
      <c r="C5112" s="156"/>
      <c r="D5112" s="156"/>
      <c r="E5112" s="156" t="s">
        <v>1399</v>
      </c>
      <c r="F5112" s="157">
        <v>257.22000000000003</v>
      </c>
      <c r="G5112" s="156" t="s">
        <v>1400</v>
      </c>
      <c r="H5112" s="157">
        <v>0</v>
      </c>
      <c r="I5112" s="156" t="s">
        <v>1401</v>
      </c>
      <c r="J5112" s="157">
        <v>257.22000000000003</v>
      </c>
    </row>
    <row r="5113" spans="1:10" ht="30" customHeight="1">
      <c r="A5113" s="156"/>
      <c r="B5113" s="156"/>
      <c r="C5113" s="156"/>
      <c r="D5113" s="156"/>
      <c r="E5113" s="156" t="s">
        <v>1402</v>
      </c>
      <c r="F5113" s="157">
        <v>2007.34</v>
      </c>
      <c r="G5113" s="156"/>
      <c r="H5113" s="276" t="s">
        <v>1403</v>
      </c>
      <c r="I5113" s="276"/>
      <c r="J5113" s="157">
        <v>9619.58</v>
      </c>
    </row>
    <row r="5114" spans="1:10" ht="15.75">
      <c r="A5114" s="147"/>
      <c r="B5114" s="147"/>
      <c r="C5114" s="147"/>
      <c r="D5114" s="147"/>
      <c r="E5114" s="147"/>
      <c r="F5114" s="147"/>
      <c r="G5114" s="147"/>
      <c r="H5114" s="147"/>
      <c r="I5114" s="147"/>
      <c r="J5114" s="147"/>
    </row>
    <row r="5115" spans="1:10" ht="15.75" customHeight="1">
      <c r="A5115" s="144"/>
      <c r="B5115" s="144" t="s">
        <v>165</v>
      </c>
      <c r="C5115" s="144" t="s">
        <v>1367</v>
      </c>
      <c r="D5115" s="144" t="s">
        <v>1368</v>
      </c>
      <c r="E5115" s="271" t="s">
        <v>1369</v>
      </c>
      <c r="F5115" s="271"/>
      <c r="G5115" s="144" t="s">
        <v>1370</v>
      </c>
      <c r="H5115" s="144" t="s">
        <v>1371</v>
      </c>
      <c r="I5115" s="144" t="s">
        <v>1372</v>
      </c>
      <c r="J5115" s="144" t="s">
        <v>1373</v>
      </c>
    </row>
    <row r="5116" spans="1:10" ht="31.5" customHeight="1">
      <c r="A5116" s="147" t="s">
        <v>1374</v>
      </c>
      <c r="B5116" s="147" t="s">
        <v>2727</v>
      </c>
      <c r="C5116" s="147" t="s">
        <v>470</v>
      </c>
      <c r="D5116" s="147" t="s">
        <v>2728</v>
      </c>
      <c r="E5116" s="273" t="s">
        <v>1892</v>
      </c>
      <c r="F5116" s="273"/>
      <c r="G5116" s="147" t="s">
        <v>1893</v>
      </c>
      <c r="H5116" s="148">
        <v>1</v>
      </c>
      <c r="I5116" s="149">
        <v>3.54</v>
      </c>
      <c r="J5116" s="149">
        <v>3.54</v>
      </c>
    </row>
    <row r="5117" spans="1:10" ht="15" customHeight="1">
      <c r="A5117" s="153" t="s">
        <v>1379</v>
      </c>
      <c r="B5117" s="153" t="s">
        <v>2729</v>
      </c>
      <c r="C5117" s="153" t="s">
        <v>470</v>
      </c>
      <c r="D5117" s="153" t="s">
        <v>2730</v>
      </c>
      <c r="E5117" s="275" t="s">
        <v>1482</v>
      </c>
      <c r="F5117" s="275"/>
      <c r="G5117" s="153" t="s">
        <v>563</v>
      </c>
      <c r="H5117" s="154">
        <v>0.1018</v>
      </c>
      <c r="I5117" s="155">
        <v>14</v>
      </c>
      <c r="J5117" s="155">
        <v>1.42</v>
      </c>
    </row>
    <row r="5118" spans="1:10" ht="15" customHeight="1">
      <c r="A5118" s="153" t="s">
        <v>1379</v>
      </c>
      <c r="B5118" s="153" t="s">
        <v>2731</v>
      </c>
      <c r="C5118" s="153" t="s">
        <v>470</v>
      </c>
      <c r="D5118" s="153" t="s">
        <v>2732</v>
      </c>
      <c r="E5118" s="275" t="s">
        <v>1482</v>
      </c>
      <c r="F5118" s="275"/>
      <c r="G5118" s="153" t="s">
        <v>563</v>
      </c>
      <c r="H5118" s="154">
        <v>1.5E-3</v>
      </c>
      <c r="I5118" s="155">
        <v>168.5</v>
      </c>
      <c r="J5118" s="155">
        <v>0.25</v>
      </c>
    </row>
    <row r="5119" spans="1:10" ht="15" customHeight="1">
      <c r="A5119" s="153" t="s">
        <v>1379</v>
      </c>
      <c r="B5119" s="153" t="s">
        <v>2733</v>
      </c>
      <c r="C5119" s="153" t="s">
        <v>470</v>
      </c>
      <c r="D5119" s="153" t="s">
        <v>2734</v>
      </c>
      <c r="E5119" s="275" t="s">
        <v>1482</v>
      </c>
      <c r="F5119" s="275"/>
      <c r="G5119" s="153" t="s">
        <v>2735</v>
      </c>
      <c r="H5119" s="154">
        <v>8.0000000000000004E-4</v>
      </c>
      <c r="I5119" s="155">
        <v>5.5</v>
      </c>
      <c r="J5119" s="155">
        <v>0</v>
      </c>
    </row>
    <row r="5120" spans="1:10" ht="15" customHeight="1">
      <c r="A5120" s="153" t="s">
        <v>1379</v>
      </c>
      <c r="B5120" s="153" t="s">
        <v>2736</v>
      </c>
      <c r="C5120" s="153" t="s">
        <v>470</v>
      </c>
      <c r="D5120" s="153" t="s">
        <v>2737</v>
      </c>
      <c r="E5120" s="275" t="s">
        <v>1482</v>
      </c>
      <c r="F5120" s="275"/>
      <c r="G5120" s="153" t="s">
        <v>563</v>
      </c>
      <c r="H5120" s="154">
        <v>6.54E-2</v>
      </c>
      <c r="I5120" s="155">
        <v>4</v>
      </c>
      <c r="J5120" s="155">
        <v>0.26</v>
      </c>
    </row>
    <row r="5121" spans="1:10" ht="15" customHeight="1">
      <c r="A5121" s="153" t="s">
        <v>1379</v>
      </c>
      <c r="B5121" s="153" t="s">
        <v>2738</v>
      </c>
      <c r="C5121" s="153" t="s">
        <v>470</v>
      </c>
      <c r="D5121" s="153" t="s">
        <v>2739</v>
      </c>
      <c r="E5121" s="275" t="s">
        <v>1395</v>
      </c>
      <c r="F5121" s="275"/>
      <c r="G5121" s="153" t="s">
        <v>563</v>
      </c>
      <c r="H5121" s="154">
        <v>4.4999999999999997E-3</v>
      </c>
      <c r="I5121" s="155">
        <v>12.54</v>
      </c>
      <c r="J5121" s="155">
        <v>0.05</v>
      </c>
    </row>
    <row r="5122" spans="1:10" ht="15" customHeight="1">
      <c r="A5122" s="153" t="s">
        <v>1379</v>
      </c>
      <c r="B5122" s="153" t="s">
        <v>2740</v>
      </c>
      <c r="C5122" s="153" t="s">
        <v>470</v>
      </c>
      <c r="D5122" s="153" t="s">
        <v>2741</v>
      </c>
      <c r="E5122" s="275" t="s">
        <v>1482</v>
      </c>
      <c r="F5122" s="275"/>
      <c r="G5122" s="153" t="s">
        <v>563</v>
      </c>
      <c r="H5122" s="154">
        <v>4.4999999999999997E-3</v>
      </c>
      <c r="I5122" s="155">
        <v>165</v>
      </c>
      <c r="J5122" s="155">
        <v>0.74</v>
      </c>
    </row>
    <row r="5123" spans="1:10" ht="15" customHeight="1">
      <c r="A5123" s="153" t="s">
        <v>1379</v>
      </c>
      <c r="B5123" s="153" t="s">
        <v>2742</v>
      </c>
      <c r="C5123" s="153" t="s">
        <v>470</v>
      </c>
      <c r="D5123" s="153" t="s">
        <v>2743</v>
      </c>
      <c r="E5123" s="275" t="s">
        <v>1395</v>
      </c>
      <c r="F5123" s="275"/>
      <c r="G5123" s="153" t="s">
        <v>2579</v>
      </c>
      <c r="H5123" s="154">
        <v>4.0000000000000002E-4</v>
      </c>
      <c r="I5123" s="155">
        <v>300</v>
      </c>
      <c r="J5123" s="155">
        <v>0.12</v>
      </c>
    </row>
    <row r="5124" spans="1:10" ht="15" customHeight="1">
      <c r="A5124" s="153" t="s">
        <v>1379</v>
      </c>
      <c r="B5124" s="153" t="s">
        <v>2744</v>
      </c>
      <c r="C5124" s="153" t="s">
        <v>470</v>
      </c>
      <c r="D5124" s="153" t="s">
        <v>2745</v>
      </c>
      <c r="E5124" s="275" t="s">
        <v>1482</v>
      </c>
      <c r="F5124" s="275"/>
      <c r="G5124" s="153" t="s">
        <v>563</v>
      </c>
      <c r="H5124" s="154">
        <v>2.0000000000000001E-4</v>
      </c>
      <c r="I5124" s="155">
        <v>21.25</v>
      </c>
      <c r="J5124" s="155">
        <v>0</v>
      </c>
    </row>
    <row r="5125" spans="1:10" ht="15" customHeight="1">
      <c r="A5125" s="153" t="s">
        <v>1379</v>
      </c>
      <c r="B5125" s="153" t="s">
        <v>2746</v>
      </c>
      <c r="C5125" s="153" t="s">
        <v>470</v>
      </c>
      <c r="D5125" s="153" t="s">
        <v>2747</v>
      </c>
      <c r="E5125" s="275" t="s">
        <v>1482</v>
      </c>
      <c r="F5125" s="275"/>
      <c r="G5125" s="153" t="s">
        <v>563</v>
      </c>
      <c r="H5125" s="154">
        <v>2.0000000000000001E-4</v>
      </c>
      <c r="I5125" s="155">
        <v>36.9</v>
      </c>
      <c r="J5125" s="155">
        <v>0</v>
      </c>
    </row>
    <row r="5126" spans="1:10" ht="15" customHeight="1">
      <c r="A5126" s="153" t="s">
        <v>1379</v>
      </c>
      <c r="B5126" s="153" t="s">
        <v>2748</v>
      </c>
      <c r="C5126" s="153" t="s">
        <v>470</v>
      </c>
      <c r="D5126" s="153" t="s">
        <v>2749</v>
      </c>
      <c r="E5126" s="275" t="s">
        <v>1482</v>
      </c>
      <c r="F5126" s="275"/>
      <c r="G5126" s="153" t="s">
        <v>563</v>
      </c>
      <c r="H5126" s="154">
        <v>4.4999999999999997E-3</v>
      </c>
      <c r="I5126" s="155">
        <v>4.9000000000000004</v>
      </c>
      <c r="J5126" s="155">
        <v>0.02</v>
      </c>
    </row>
    <row r="5127" spans="1:10" ht="15" customHeight="1">
      <c r="A5127" s="153" t="s">
        <v>1379</v>
      </c>
      <c r="B5127" s="153" t="s">
        <v>2750</v>
      </c>
      <c r="C5127" s="153" t="s">
        <v>470</v>
      </c>
      <c r="D5127" s="153" t="s">
        <v>2751</v>
      </c>
      <c r="E5127" s="275" t="s">
        <v>1482</v>
      </c>
      <c r="F5127" s="275"/>
      <c r="G5127" s="153" t="s">
        <v>563</v>
      </c>
      <c r="H5127" s="154">
        <v>1.8E-3</v>
      </c>
      <c r="I5127" s="155">
        <v>35.9</v>
      </c>
      <c r="J5127" s="155">
        <v>0.06</v>
      </c>
    </row>
    <row r="5128" spans="1:10" ht="15" customHeight="1">
      <c r="A5128" s="153" t="s">
        <v>1379</v>
      </c>
      <c r="B5128" s="153" t="s">
        <v>2752</v>
      </c>
      <c r="C5128" s="153" t="s">
        <v>470</v>
      </c>
      <c r="D5128" s="153" t="s">
        <v>2753</v>
      </c>
      <c r="E5128" s="275" t="s">
        <v>1395</v>
      </c>
      <c r="F5128" s="275"/>
      <c r="G5128" s="153" t="s">
        <v>563</v>
      </c>
      <c r="H5128" s="154">
        <v>0.1018</v>
      </c>
      <c r="I5128" s="155">
        <v>5</v>
      </c>
      <c r="J5128" s="155">
        <v>0.5</v>
      </c>
    </row>
    <row r="5129" spans="1:10" ht="15" customHeight="1">
      <c r="A5129" s="153" t="s">
        <v>1379</v>
      </c>
      <c r="B5129" s="153" t="s">
        <v>2754</v>
      </c>
      <c r="C5129" s="153" t="s">
        <v>177</v>
      </c>
      <c r="D5129" s="153" t="s">
        <v>2755</v>
      </c>
      <c r="E5129" s="275" t="s">
        <v>1482</v>
      </c>
      <c r="F5129" s="275"/>
      <c r="G5129" s="153" t="s">
        <v>2756</v>
      </c>
      <c r="H5129" s="154">
        <v>8.0000000000000004E-4</v>
      </c>
      <c r="I5129" s="155">
        <v>96</v>
      </c>
      <c r="J5129" s="155">
        <v>7.0000000000000007E-2</v>
      </c>
    </row>
    <row r="5130" spans="1:10" ht="30" customHeight="1">
      <c r="A5130" s="153" t="s">
        <v>1379</v>
      </c>
      <c r="B5130" s="153" t="s">
        <v>2757</v>
      </c>
      <c r="C5130" s="153" t="s">
        <v>177</v>
      </c>
      <c r="D5130" s="153" t="s">
        <v>2758</v>
      </c>
      <c r="E5130" s="275" t="s">
        <v>1482</v>
      </c>
      <c r="F5130" s="275"/>
      <c r="G5130" s="153" t="s">
        <v>185</v>
      </c>
      <c r="H5130" s="154">
        <v>2.0000000000000001E-4</v>
      </c>
      <c r="I5130" s="155">
        <v>26</v>
      </c>
      <c r="J5130" s="155">
        <v>0</v>
      </c>
    </row>
    <row r="5131" spans="1:10" ht="30" customHeight="1">
      <c r="A5131" s="153" t="s">
        <v>1379</v>
      </c>
      <c r="B5131" s="153" t="s">
        <v>2759</v>
      </c>
      <c r="C5131" s="153" t="s">
        <v>177</v>
      </c>
      <c r="D5131" s="153" t="s">
        <v>2760</v>
      </c>
      <c r="E5131" s="275" t="s">
        <v>1482</v>
      </c>
      <c r="F5131" s="275"/>
      <c r="G5131" s="153" t="s">
        <v>185</v>
      </c>
      <c r="H5131" s="154">
        <v>5.9999999999999995E-4</v>
      </c>
      <c r="I5131" s="155">
        <v>20</v>
      </c>
      <c r="J5131" s="155">
        <v>0.01</v>
      </c>
    </row>
    <row r="5132" spans="1:10" ht="15" customHeight="1">
      <c r="A5132" s="153" t="s">
        <v>1379</v>
      </c>
      <c r="B5132" s="153" t="s">
        <v>2761</v>
      </c>
      <c r="C5132" s="153" t="s">
        <v>177</v>
      </c>
      <c r="D5132" s="153" t="s">
        <v>2762</v>
      </c>
      <c r="E5132" s="275" t="s">
        <v>1385</v>
      </c>
      <c r="F5132" s="275"/>
      <c r="G5132" s="153" t="s">
        <v>2756</v>
      </c>
      <c r="H5132" s="154">
        <v>2.3E-3</v>
      </c>
      <c r="I5132" s="155">
        <v>18</v>
      </c>
      <c r="J5132" s="155">
        <v>0.04</v>
      </c>
    </row>
    <row r="5133" spans="1:10">
      <c r="A5133" s="156"/>
      <c r="B5133" s="156"/>
      <c r="C5133" s="156"/>
      <c r="D5133" s="156"/>
      <c r="E5133" s="156" t="s">
        <v>1399</v>
      </c>
      <c r="F5133" s="157">
        <v>0</v>
      </c>
      <c r="G5133" s="156" t="s">
        <v>1400</v>
      </c>
      <c r="H5133" s="157">
        <v>0</v>
      </c>
      <c r="I5133" s="156" t="s">
        <v>1401</v>
      </c>
      <c r="J5133" s="157">
        <v>0</v>
      </c>
    </row>
    <row r="5134" spans="1:10" ht="30" customHeight="1">
      <c r="A5134" s="156"/>
      <c r="B5134" s="156"/>
      <c r="C5134" s="156"/>
      <c r="D5134" s="156"/>
      <c r="E5134" s="156" t="s">
        <v>1402</v>
      </c>
      <c r="F5134" s="157">
        <v>0.93</v>
      </c>
      <c r="G5134" s="156"/>
      <c r="H5134" s="276" t="s">
        <v>1403</v>
      </c>
      <c r="I5134" s="276"/>
      <c r="J5134" s="157">
        <v>4.47</v>
      </c>
    </row>
    <row r="5135" spans="1:10" ht="15.75">
      <c r="A5135" s="147"/>
      <c r="B5135" s="147"/>
      <c r="C5135" s="147"/>
      <c r="D5135" s="147"/>
      <c r="E5135" s="147"/>
      <c r="F5135" s="147"/>
      <c r="G5135" s="147"/>
      <c r="H5135" s="147"/>
      <c r="I5135" s="147"/>
      <c r="J5135" s="147"/>
    </row>
    <row r="5136" spans="1:10" ht="15.75" customHeight="1">
      <c r="A5136" s="144"/>
      <c r="B5136" s="144" t="s">
        <v>165</v>
      </c>
      <c r="C5136" s="144" t="s">
        <v>1367</v>
      </c>
      <c r="D5136" s="144" t="s">
        <v>1368</v>
      </c>
      <c r="E5136" s="271" t="s">
        <v>1369</v>
      </c>
      <c r="F5136" s="271"/>
      <c r="G5136" s="144" t="s">
        <v>1370</v>
      </c>
      <c r="H5136" s="144" t="s">
        <v>1371</v>
      </c>
      <c r="I5136" s="144" t="s">
        <v>1372</v>
      </c>
      <c r="J5136" s="144" t="s">
        <v>1373</v>
      </c>
    </row>
    <row r="5137" spans="1:10" ht="31.5" customHeight="1">
      <c r="A5137" s="147" t="s">
        <v>1374</v>
      </c>
      <c r="B5137" s="147" t="s">
        <v>2763</v>
      </c>
      <c r="C5137" s="147" t="s">
        <v>470</v>
      </c>
      <c r="D5137" s="147" t="s">
        <v>2764</v>
      </c>
      <c r="E5137" s="273" t="s">
        <v>1892</v>
      </c>
      <c r="F5137" s="273"/>
      <c r="G5137" s="147" t="s">
        <v>1893</v>
      </c>
      <c r="H5137" s="148">
        <v>1</v>
      </c>
      <c r="I5137" s="149">
        <v>3.6</v>
      </c>
      <c r="J5137" s="149">
        <v>3.6</v>
      </c>
    </row>
    <row r="5138" spans="1:10" ht="15" customHeight="1">
      <c r="A5138" s="153" t="s">
        <v>1379</v>
      </c>
      <c r="B5138" s="153" t="s">
        <v>2729</v>
      </c>
      <c r="C5138" s="153" t="s">
        <v>470</v>
      </c>
      <c r="D5138" s="153" t="s">
        <v>2730</v>
      </c>
      <c r="E5138" s="275" t="s">
        <v>1482</v>
      </c>
      <c r="F5138" s="275"/>
      <c r="G5138" s="153" t="s">
        <v>563</v>
      </c>
      <c r="H5138" s="154">
        <v>0.1018</v>
      </c>
      <c r="I5138" s="155">
        <v>14</v>
      </c>
      <c r="J5138" s="155">
        <v>1.42</v>
      </c>
    </row>
    <row r="5139" spans="1:10" ht="15" customHeight="1">
      <c r="A5139" s="153" t="s">
        <v>1379</v>
      </c>
      <c r="B5139" s="153" t="s">
        <v>2731</v>
      </c>
      <c r="C5139" s="153" t="s">
        <v>470</v>
      </c>
      <c r="D5139" s="153" t="s">
        <v>2732</v>
      </c>
      <c r="E5139" s="275" t="s">
        <v>1482</v>
      </c>
      <c r="F5139" s="275"/>
      <c r="G5139" s="153" t="s">
        <v>563</v>
      </c>
      <c r="H5139" s="154">
        <v>1.5E-3</v>
      </c>
      <c r="I5139" s="155">
        <v>168.5</v>
      </c>
      <c r="J5139" s="155">
        <v>0.25</v>
      </c>
    </row>
    <row r="5140" spans="1:10" ht="15" customHeight="1">
      <c r="A5140" s="153" t="s">
        <v>1379</v>
      </c>
      <c r="B5140" s="153" t="s">
        <v>2733</v>
      </c>
      <c r="C5140" s="153" t="s">
        <v>470</v>
      </c>
      <c r="D5140" s="153" t="s">
        <v>2734</v>
      </c>
      <c r="E5140" s="275" t="s">
        <v>1482</v>
      </c>
      <c r="F5140" s="275"/>
      <c r="G5140" s="153" t="s">
        <v>2735</v>
      </c>
      <c r="H5140" s="154">
        <v>6.9999999999999999E-4</v>
      </c>
      <c r="I5140" s="155">
        <v>5.5</v>
      </c>
      <c r="J5140" s="155">
        <v>0</v>
      </c>
    </row>
    <row r="5141" spans="1:10" ht="15" customHeight="1">
      <c r="A5141" s="153" t="s">
        <v>1379</v>
      </c>
      <c r="B5141" s="153" t="s">
        <v>2736</v>
      </c>
      <c r="C5141" s="153" t="s">
        <v>470</v>
      </c>
      <c r="D5141" s="153" t="s">
        <v>2737</v>
      </c>
      <c r="E5141" s="275" t="s">
        <v>1482</v>
      </c>
      <c r="F5141" s="275"/>
      <c r="G5141" s="153" t="s">
        <v>563</v>
      </c>
      <c r="H5141" s="154">
        <v>6.54E-2</v>
      </c>
      <c r="I5141" s="155">
        <v>4</v>
      </c>
      <c r="J5141" s="155">
        <v>0.26</v>
      </c>
    </row>
    <row r="5142" spans="1:10" ht="15" customHeight="1">
      <c r="A5142" s="153" t="s">
        <v>1379</v>
      </c>
      <c r="B5142" s="153" t="s">
        <v>2738</v>
      </c>
      <c r="C5142" s="153" t="s">
        <v>470</v>
      </c>
      <c r="D5142" s="153" t="s">
        <v>2739</v>
      </c>
      <c r="E5142" s="275" t="s">
        <v>1395</v>
      </c>
      <c r="F5142" s="275"/>
      <c r="G5142" s="153" t="s">
        <v>563</v>
      </c>
      <c r="H5142" s="154">
        <v>4.4999999999999997E-3</v>
      </c>
      <c r="I5142" s="155">
        <v>12.54</v>
      </c>
      <c r="J5142" s="155">
        <v>0.05</v>
      </c>
    </row>
    <row r="5143" spans="1:10" ht="15" customHeight="1">
      <c r="A5143" s="153" t="s">
        <v>1379</v>
      </c>
      <c r="B5143" s="153" t="s">
        <v>2742</v>
      </c>
      <c r="C5143" s="153" t="s">
        <v>470</v>
      </c>
      <c r="D5143" s="153" t="s">
        <v>2743</v>
      </c>
      <c r="E5143" s="275" t="s">
        <v>1395</v>
      </c>
      <c r="F5143" s="275"/>
      <c r="G5143" s="153" t="s">
        <v>2579</v>
      </c>
      <c r="H5143" s="154">
        <v>4.0000000000000002E-4</v>
      </c>
      <c r="I5143" s="155">
        <v>300</v>
      </c>
      <c r="J5143" s="155">
        <v>0.12</v>
      </c>
    </row>
    <row r="5144" spans="1:10" ht="15" customHeight="1">
      <c r="A5144" s="153" t="s">
        <v>1379</v>
      </c>
      <c r="B5144" s="153" t="s">
        <v>2750</v>
      </c>
      <c r="C5144" s="153" t="s">
        <v>470</v>
      </c>
      <c r="D5144" s="153" t="s">
        <v>2751</v>
      </c>
      <c r="E5144" s="275" t="s">
        <v>1482</v>
      </c>
      <c r="F5144" s="275"/>
      <c r="G5144" s="153" t="s">
        <v>563</v>
      </c>
      <c r="H5144" s="154">
        <v>1.8E-3</v>
      </c>
      <c r="I5144" s="155">
        <v>35.9</v>
      </c>
      <c r="J5144" s="155">
        <v>0.06</v>
      </c>
    </row>
    <row r="5145" spans="1:10" ht="15" customHeight="1">
      <c r="A5145" s="153" t="s">
        <v>1379</v>
      </c>
      <c r="B5145" s="153" t="s">
        <v>2765</v>
      </c>
      <c r="C5145" s="153" t="s">
        <v>470</v>
      </c>
      <c r="D5145" s="153" t="s">
        <v>2766</v>
      </c>
      <c r="E5145" s="275" t="s">
        <v>1482</v>
      </c>
      <c r="F5145" s="275"/>
      <c r="G5145" s="153" t="s">
        <v>563</v>
      </c>
      <c r="H5145" s="154">
        <v>2.0000000000000001E-4</v>
      </c>
      <c r="I5145" s="155">
        <v>22.89</v>
      </c>
      <c r="J5145" s="155">
        <v>0</v>
      </c>
    </row>
    <row r="5146" spans="1:10" ht="15" customHeight="1">
      <c r="A5146" s="153" t="s">
        <v>1379</v>
      </c>
      <c r="B5146" s="153" t="s">
        <v>2767</v>
      </c>
      <c r="C5146" s="153" t="s">
        <v>470</v>
      </c>
      <c r="D5146" s="153" t="s">
        <v>2768</v>
      </c>
      <c r="E5146" s="275" t="s">
        <v>1482</v>
      </c>
      <c r="F5146" s="275"/>
      <c r="G5146" s="153" t="s">
        <v>563</v>
      </c>
      <c r="H5146" s="154">
        <v>2.0000000000000001E-4</v>
      </c>
      <c r="I5146" s="155">
        <v>15.15</v>
      </c>
      <c r="J5146" s="155">
        <v>0</v>
      </c>
    </row>
    <row r="5147" spans="1:10" ht="15" customHeight="1">
      <c r="A5147" s="153" t="s">
        <v>1379</v>
      </c>
      <c r="B5147" s="153" t="s">
        <v>2740</v>
      </c>
      <c r="C5147" s="153" t="s">
        <v>470</v>
      </c>
      <c r="D5147" s="153" t="s">
        <v>2741</v>
      </c>
      <c r="E5147" s="275" t="s">
        <v>1482</v>
      </c>
      <c r="F5147" s="275"/>
      <c r="G5147" s="153" t="s">
        <v>563</v>
      </c>
      <c r="H5147" s="154">
        <v>4.4999999999999997E-3</v>
      </c>
      <c r="I5147" s="155">
        <v>165</v>
      </c>
      <c r="J5147" s="155">
        <v>0.74</v>
      </c>
    </row>
    <row r="5148" spans="1:10" ht="15" customHeight="1">
      <c r="A5148" s="153" t="s">
        <v>1379</v>
      </c>
      <c r="B5148" s="153" t="s">
        <v>2748</v>
      </c>
      <c r="C5148" s="153" t="s">
        <v>470</v>
      </c>
      <c r="D5148" s="153" t="s">
        <v>2749</v>
      </c>
      <c r="E5148" s="275" t="s">
        <v>1482</v>
      </c>
      <c r="F5148" s="275"/>
      <c r="G5148" s="153" t="s">
        <v>563</v>
      </c>
      <c r="H5148" s="154">
        <v>4.4999999999999997E-3</v>
      </c>
      <c r="I5148" s="155">
        <v>4.9000000000000004</v>
      </c>
      <c r="J5148" s="155">
        <v>0.02</v>
      </c>
    </row>
    <row r="5149" spans="1:10" ht="15" customHeight="1">
      <c r="A5149" s="153" t="s">
        <v>1379</v>
      </c>
      <c r="B5149" s="153" t="s">
        <v>2769</v>
      </c>
      <c r="C5149" s="153" t="s">
        <v>470</v>
      </c>
      <c r="D5149" s="153" t="s">
        <v>2770</v>
      </c>
      <c r="E5149" s="275" t="s">
        <v>1482</v>
      </c>
      <c r="F5149" s="275"/>
      <c r="G5149" s="153" t="s">
        <v>563</v>
      </c>
      <c r="H5149" s="154">
        <v>1E-4</v>
      </c>
      <c r="I5149" s="155">
        <v>30</v>
      </c>
      <c r="J5149" s="155">
        <v>0</v>
      </c>
    </row>
    <row r="5150" spans="1:10" ht="15" customHeight="1">
      <c r="A5150" s="153" t="s">
        <v>1379</v>
      </c>
      <c r="B5150" s="153" t="s">
        <v>2752</v>
      </c>
      <c r="C5150" s="153" t="s">
        <v>470</v>
      </c>
      <c r="D5150" s="153" t="s">
        <v>2753</v>
      </c>
      <c r="E5150" s="275" t="s">
        <v>1395</v>
      </c>
      <c r="F5150" s="275"/>
      <c r="G5150" s="153" t="s">
        <v>563</v>
      </c>
      <c r="H5150" s="154">
        <v>0.1018</v>
      </c>
      <c r="I5150" s="155">
        <v>5</v>
      </c>
      <c r="J5150" s="155">
        <v>0.5</v>
      </c>
    </row>
    <row r="5151" spans="1:10" ht="15" customHeight="1">
      <c r="A5151" s="153" t="s">
        <v>1379</v>
      </c>
      <c r="B5151" s="153" t="s">
        <v>2771</v>
      </c>
      <c r="C5151" s="153" t="s">
        <v>470</v>
      </c>
      <c r="D5151" s="153" t="s">
        <v>2772</v>
      </c>
      <c r="E5151" s="275" t="s">
        <v>1385</v>
      </c>
      <c r="F5151" s="275"/>
      <c r="G5151" s="153" t="s">
        <v>563</v>
      </c>
      <c r="H5151" s="154">
        <v>1E-4</v>
      </c>
      <c r="I5151" s="155">
        <v>246</v>
      </c>
      <c r="J5151" s="155">
        <v>0.02</v>
      </c>
    </row>
    <row r="5152" spans="1:10" ht="15" customHeight="1">
      <c r="A5152" s="153" t="s">
        <v>1379</v>
      </c>
      <c r="B5152" s="153" t="s">
        <v>2773</v>
      </c>
      <c r="C5152" s="153" t="s">
        <v>470</v>
      </c>
      <c r="D5152" s="153" t="s">
        <v>2774</v>
      </c>
      <c r="E5152" s="275" t="s">
        <v>1482</v>
      </c>
      <c r="F5152" s="275"/>
      <c r="G5152" s="153" t="s">
        <v>563</v>
      </c>
      <c r="H5152" s="154">
        <v>2.0000000000000001E-4</v>
      </c>
      <c r="I5152" s="155">
        <v>37.9</v>
      </c>
      <c r="J5152" s="155">
        <v>0</v>
      </c>
    </row>
    <row r="5153" spans="1:10" ht="15" customHeight="1">
      <c r="A5153" s="153" t="s">
        <v>1379</v>
      </c>
      <c r="B5153" s="153" t="s">
        <v>2775</v>
      </c>
      <c r="C5153" s="153" t="s">
        <v>470</v>
      </c>
      <c r="D5153" s="153" t="s">
        <v>2776</v>
      </c>
      <c r="E5153" s="275" t="s">
        <v>1385</v>
      </c>
      <c r="F5153" s="275"/>
      <c r="G5153" s="153" t="s">
        <v>563</v>
      </c>
      <c r="H5153" s="154">
        <v>1E-4</v>
      </c>
      <c r="I5153" s="155">
        <v>518</v>
      </c>
      <c r="J5153" s="155">
        <v>0.05</v>
      </c>
    </row>
    <row r="5154" spans="1:10" ht="15" customHeight="1">
      <c r="A5154" s="153" t="s">
        <v>1379</v>
      </c>
      <c r="B5154" s="153" t="s">
        <v>2754</v>
      </c>
      <c r="C5154" s="153" t="s">
        <v>177</v>
      </c>
      <c r="D5154" s="153" t="s">
        <v>2755</v>
      </c>
      <c r="E5154" s="275" t="s">
        <v>1482</v>
      </c>
      <c r="F5154" s="275"/>
      <c r="G5154" s="153" t="s">
        <v>2756</v>
      </c>
      <c r="H5154" s="154">
        <v>6.9999999999999999E-4</v>
      </c>
      <c r="I5154" s="155">
        <v>96</v>
      </c>
      <c r="J5154" s="155">
        <v>0.06</v>
      </c>
    </row>
    <row r="5155" spans="1:10" ht="30" customHeight="1">
      <c r="A5155" s="153" t="s">
        <v>1379</v>
      </c>
      <c r="B5155" s="153" t="s">
        <v>2757</v>
      </c>
      <c r="C5155" s="153" t="s">
        <v>177</v>
      </c>
      <c r="D5155" s="153" t="s">
        <v>2758</v>
      </c>
      <c r="E5155" s="275" t="s">
        <v>1482</v>
      </c>
      <c r="F5155" s="275"/>
      <c r="G5155" s="153" t="s">
        <v>185</v>
      </c>
      <c r="H5155" s="154">
        <v>2.0000000000000001E-4</v>
      </c>
      <c r="I5155" s="155">
        <v>26</v>
      </c>
      <c r="J5155" s="155">
        <v>0</v>
      </c>
    </row>
    <row r="5156" spans="1:10" ht="30" customHeight="1">
      <c r="A5156" s="153" t="s">
        <v>1379</v>
      </c>
      <c r="B5156" s="153" t="s">
        <v>2759</v>
      </c>
      <c r="C5156" s="153" t="s">
        <v>177</v>
      </c>
      <c r="D5156" s="153" t="s">
        <v>2760</v>
      </c>
      <c r="E5156" s="275" t="s">
        <v>1482</v>
      </c>
      <c r="F5156" s="275"/>
      <c r="G5156" s="153" t="s">
        <v>185</v>
      </c>
      <c r="H5156" s="154">
        <v>5.9999999999999995E-4</v>
      </c>
      <c r="I5156" s="155">
        <v>20</v>
      </c>
      <c r="J5156" s="155">
        <v>0.01</v>
      </c>
    </row>
    <row r="5157" spans="1:10" ht="15" customHeight="1">
      <c r="A5157" s="153" t="s">
        <v>1379</v>
      </c>
      <c r="B5157" s="153" t="s">
        <v>2761</v>
      </c>
      <c r="C5157" s="153" t="s">
        <v>177</v>
      </c>
      <c r="D5157" s="153" t="s">
        <v>2762</v>
      </c>
      <c r="E5157" s="275" t="s">
        <v>1385</v>
      </c>
      <c r="F5157" s="275"/>
      <c r="G5157" s="153" t="s">
        <v>2756</v>
      </c>
      <c r="H5157" s="154">
        <v>2.3E-3</v>
      </c>
      <c r="I5157" s="155">
        <v>18</v>
      </c>
      <c r="J5157" s="155">
        <v>0.04</v>
      </c>
    </row>
    <row r="5158" spans="1:10">
      <c r="A5158" s="156"/>
      <c r="B5158" s="156"/>
      <c r="C5158" s="156"/>
      <c r="D5158" s="156"/>
      <c r="E5158" s="156" t="s">
        <v>1399</v>
      </c>
      <c r="F5158" s="157">
        <v>0</v>
      </c>
      <c r="G5158" s="156" t="s">
        <v>1400</v>
      </c>
      <c r="H5158" s="157">
        <v>0</v>
      </c>
      <c r="I5158" s="156" t="s">
        <v>1401</v>
      </c>
      <c r="J5158" s="157">
        <v>0</v>
      </c>
    </row>
    <row r="5159" spans="1:10" ht="30" customHeight="1">
      <c r="A5159" s="156"/>
      <c r="B5159" s="156"/>
      <c r="C5159" s="156"/>
      <c r="D5159" s="156"/>
      <c r="E5159" s="156" t="s">
        <v>1402</v>
      </c>
      <c r="F5159" s="157">
        <v>0.94</v>
      </c>
      <c r="G5159" s="156"/>
      <c r="H5159" s="276" t="s">
        <v>1403</v>
      </c>
      <c r="I5159" s="276"/>
      <c r="J5159" s="157">
        <v>4.54</v>
      </c>
    </row>
    <row r="5160" spans="1:10" ht="15.75">
      <c r="A5160" s="147"/>
      <c r="B5160" s="147"/>
      <c r="C5160" s="147"/>
      <c r="D5160" s="147"/>
      <c r="E5160" s="147"/>
      <c r="F5160" s="147"/>
      <c r="G5160" s="147"/>
      <c r="H5160" s="147"/>
      <c r="I5160" s="147"/>
      <c r="J5160" s="147"/>
    </row>
    <row r="5161" spans="1:10" ht="15.75" customHeight="1">
      <c r="A5161" s="144"/>
      <c r="B5161" s="144" t="s">
        <v>165</v>
      </c>
      <c r="C5161" s="144" t="s">
        <v>1367</v>
      </c>
      <c r="D5161" s="144" t="s">
        <v>1368</v>
      </c>
      <c r="E5161" s="271" t="s">
        <v>1369</v>
      </c>
      <c r="F5161" s="271"/>
      <c r="G5161" s="144" t="s">
        <v>1370</v>
      </c>
      <c r="H5161" s="144" t="s">
        <v>1371</v>
      </c>
      <c r="I5161" s="144" t="s">
        <v>1372</v>
      </c>
      <c r="J5161" s="144" t="s">
        <v>1373</v>
      </c>
    </row>
    <row r="5162" spans="1:10" ht="31.5" customHeight="1">
      <c r="A5162" s="147" t="s">
        <v>1374</v>
      </c>
      <c r="B5162" s="147" t="s">
        <v>2280</v>
      </c>
      <c r="C5162" s="147" t="s">
        <v>470</v>
      </c>
      <c r="D5162" s="147" t="s">
        <v>2281</v>
      </c>
      <c r="E5162" s="273" t="s">
        <v>1892</v>
      </c>
      <c r="F5162" s="273"/>
      <c r="G5162" s="147" t="s">
        <v>1893</v>
      </c>
      <c r="H5162" s="148">
        <v>1</v>
      </c>
      <c r="I5162" s="149">
        <v>3.56</v>
      </c>
      <c r="J5162" s="149">
        <v>3.56</v>
      </c>
    </row>
    <row r="5163" spans="1:10" ht="15" customHeight="1">
      <c r="A5163" s="153" t="s">
        <v>1379</v>
      </c>
      <c r="B5163" s="153" t="s">
        <v>2729</v>
      </c>
      <c r="C5163" s="153" t="s">
        <v>470</v>
      </c>
      <c r="D5163" s="153" t="s">
        <v>2730</v>
      </c>
      <c r="E5163" s="275" t="s">
        <v>1482</v>
      </c>
      <c r="F5163" s="275"/>
      <c r="G5163" s="153" t="s">
        <v>563</v>
      </c>
      <c r="H5163" s="154">
        <v>0.1018</v>
      </c>
      <c r="I5163" s="155">
        <v>14</v>
      </c>
      <c r="J5163" s="155">
        <v>1.42</v>
      </c>
    </row>
    <row r="5164" spans="1:10" ht="15" customHeight="1">
      <c r="A5164" s="153" t="s">
        <v>1379</v>
      </c>
      <c r="B5164" s="153" t="s">
        <v>2731</v>
      </c>
      <c r="C5164" s="153" t="s">
        <v>470</v>
      </c>
      <c r="D5164" s="153" t="s">
        <v>2732</v>
      </c>
      <c r="E5164" s="275" t="s">
        <v>1482</v>
      </c>
      <c r="F5164" s="275"/>
      <c r="G5164" s="153" t="s">
        <v>563</v>
      </c>
      <c r="H5164" s="154">
        <v>1.5E-3</v>
      </c>
      <c r="I5164" s="155">
        <v>168.5</v>
      </c>
      <c r="J5164" s="155">
        <v>0.25</v>
      </c>
    </row>
    <row r="5165" spans="1:10" ht="15" customHeight="1">
      <c r="A5165" s="153" t="s">
        <v>1379</v>
      </c>
      <c r="B5165" s="153" t="s">
        <v>2733</v>
      </c>
      <c r="C5165" s="153" t="s">
        <v>470</v>
      </c>
      <c r="D5165" s="153" t="s">
        <v>2734</v>
      </c>
      <c r="E5165" s="275" t="s">
        <v>1482</v>
      </c>
      <c r="F5165" s="275"/>
      <c r="G5165" s="153" t="s">
        <v>2735</v>
      </c>
      <c r="H5165" s="154">
        <v>8.0000000000000004E-4</v>
      </c>
      <c r="I5165" s="155">
        <v>5.5</v>
      </c>
      <c r="J5165" s="155">
        <v>0</v>
      </c>
    </row>
    <row r="5166" spans="1:10" ht="15" customHeight="1">
      <c r="A5166" s="153" t="s">
        <v>1379</v>
      </c>
      <c r="B5166" s="153" t="s">
        <v>2736</v>
      </c>
      <c r="C5166" s="153" t="s">
        <v>470</v>
      </c>
      <c r="D5166" s="153" t="s">
        <v>2737</v>
      </c>
      <c r="E5166" s="275" t="s">
        <v>1482</v>
      </c>
      <c r="F5166" s="275"/>
      <c r="G5166" s="153" t="s">
        <v>563</v>
      </c>
      <c r="H5166" s="154">
        <v>6.54E-2</v>
      </c>
      <c r="I5166" s="155">
        <v>4</v>
      </c>
      <c r="J5166" s="155">
        <v>0.26</v>
      </c>
    </row>
    <row r="5167" spans="1:10" ht="15" customHeight="1">
      <c r="A5167" s="153" t="s">
        <v>1379</v>
      </c>
      <c r="B5167" s="153" t="s">
        <v>2738</v>
      </c>
      <c r="C5167" s="153" t="s">
        <v>470</v>
      </c>
      <c r="D5167" s="153" t="s">
        <v>2739</v>
      </c>
      <c r="E5167" s="275" t="s">
        <v>1395</v>
      </c>
      <c r="F5167" s="275"/>
      <c r="G5167" s="153" t="s">
        <v>563</v>
      </c>
      <c r="H5167" s="154">
        <v>4.4999999999999997E-3</v>
      </c>
      <c r="I5167" s="155">
        <v>12.54</v>
      </c>
      <c r="J5167" s="155">
        <v>0.05</v>
      </c>
    </row>
    <row r="5168" spans="1:10" ht="15" customHeight="1">
      <c r="A5168" s="153" t="s">
        <v>1379</v>
      </c>
      <c r="B5168" s="153" t="s">
        <v>2740</v>
      </c>
      <c r="C5168" s="153" t="s">
        <v>470</v>
      </c>
      <c r="D5168" s="153" t="s">
        <v>2741</v>
      </c>
      <c r="E5168" s="275" t="s">
        <v>1482</v>
      </c>
      <c r="F5168" s="275"/>
      <c r="G5168" s="153" t="s">
        <v>563</v>
      </c>
      <c r="H5168" s="154">
        <v>4.4999999999999997E-3</v>
      </c>
      <c r="I5168" s="155">
        <v>165</v>
      </c>
      <c r="J5168" s="155">
        <v>0.74</v>
      </c>
    </row>
    <row r="5169" spans="1:10" ht="15" customHeight="1">
      <c r="A5169" s="153" t="s">
        <v>1379</v>
      </c>
      <c r="B5169" s="153" t="s">
        <v>2742</v>
      </c>
      <c r="C5169" s="153" t="s">
        <v>470</v>
      </c>
      <c r="D5169" s="153" t="s">
        <v>2743</v>
      </c>
      <c r="E5169" s="275" t="s">
        <v>1395</v>
      </c>
      <c r="F5169" s="275"/>
      <c r="G5169" s="153" t="s">
        <v>2579</v>
      </c>
      <c r="H5169" s="154">
        <v>4.0000000000000002E-4</v>
      </c>
      <c r="I5169" s="155">
        <v>300</v>
      </c>
      <c r="J5169" s="155">
        <v>0.12</v>
      </c>
    </row>
    <row r="5170" spans="1:10" ht="15" customHeight="1">
      <c r="A5170" s="153" t="s">
        <v>1379</v>
      </c>
      <c r="B5170" s="153" t="s">
        <v>2765</v>
      </c>
      <c r="C5170" s="153" t="s">
        <v>470</v>
      </c>
      <c r="D5170" s="153" t="s">
        <v>2766</v>
      </c>
      <c r="E5170" s="275" t="s">
        <v>1482</v>
      </c>
      <c r="F5170" s="275"/>
      <c r="G5170" s="153" t="s">
        <v>563</v>
      </c>
      <c r="H5170" s="154">
        <v>2.0000000000000001E-4</v>
      </c>
      <c r="I5170" s="155">
        <v>22.89</v>
      </c>
      <c r="J5170" s="155">
        <v>0</v>
      </c>
    </row>
    <row r="5171" spans="1:10" ht="15" customHeight="1">
      <c r="A5171" s="153" t="s">
        <v>1379</v>
      </c>
      <c r="B5171" s="153" t="s">
        <v>2748</v>
      </c>
      <c r="C5171" s="153" t="s">
        <v>470</v>
      </c>
      <c r="D5171" s="153" t="s">
        <v>2749</v>
      </c>
      <c r="E5171" s="275" t="s">
        <v>1482</v>
      </c>
      <c r="F5171" s="275"/>
      <c r="G5171" s="153" t="s">
        <v>563</v>
      </c>
      <c r="H5171" s="154">
        <v>4.4999999999999997E-3</v>
      </c>
      <c r="I5171" s="155">
        <v>4.9000000000000004</v>
      </c>
      <c r="J5171" s="155">
        <v>0.02</v>
      </c>
    </row>
    <row r="5172" spans="1:10" ht="15" customHeight="1">
      <c r="A5172" s="153" t="s">
        <v>1379</v>
      </c>
      <c r="B5172" s="153" t="s">
        <v>2750</v>
      </c>
      <c r="C5172" s="153" t="s">
        <v>470</v>
      </c>
      <c r="D5172" s="153" t="s">
        <v>2751</v>
      </c>
      <c r="E5172" s="275" t="s">
        <v>1482</v>
      </c>
      <c r="F5172" s="275"/>
      <c r="G5172" s="153" t="s">
        <v>563</v>
      </c>
      <c r="H5172" s="154">
        <v>1.8E-3</v>
      </c>
      <c r="I5172" s="155">
        <v>35.9</v>
      </c>
      <c r="J5172" s="155">
        <v>0.06</v>
      </c>
    </row>
    <row r="5173" spans="1:10" ht="15" customHeight="1">
      <c r="A5173" s="153" t="s">
        <v>1379</v>
      </c>
      <c r="B5173" s="153" t="s">
        <v>2752</v>
      </c>
      <c r="C5173" s="153" t="s">
        <v>470</v>
      </c>
      <c r="D5173" s="153" t="s">
        <v>2753</v>
      </c>
      <c r="E5173" s="275" t="s">
        <v>1395</v>
      </c>
      <c r="F5173" s="275"/>
      <c r="G5173" s="153" t="s">
        <v>563</v>
      </c>
      <c r="H5173" s="154">
        <v>0.1018</v>
      </c>
      <c r="I5173" s="155">
        <v>5</v>
      </c>
      <c r="J5173" s="155">
        <v>0.5</v>
      </c>
    </row>
    <row r="5174" spans="1:10" ht="15" customHeight="1">
      <c r="A5174" s="153" t="s">
        <v>1379</v>
      </c>
      <c r="B5174" s="153" t="s">
        <v>2777</v>
      </c>
      <c r="C5174" s="153" t="s">
        <v>470</v>
      </c>
      <c r="D5174" s="153" t="s">
        <v>2778</v>
      </c>
      <c r="E5174" s="275" t="s">
        <v>1482</v>
      </c>
      <c r="F5174" s="275"/>
      <c r="G5174" s="153" t="s">
        <v>563</v>
      </c>
      <c r="H5174" s="154">
        <v>2.0000000000000001E-4</v>
      </c>
      <c r="I5174" s="155">
        <v>43.9</v>
      </c>
      <c r="J5174" s="155">
        <v>0</v>
      </c>
    </row>
    <row r="5175" spans="1:10" ht="15" customHeight="1">
      <c r="A5175" s="153" t="s">
        <v>1379</v>
      </c>
      <c r="B5175" s="153" t="s">
        <v>2779</v>
      </c>
      <c r="C5175" s="153" t="s">
        <v>470</v>
      </c>
      <c r="D5175" s="153" t="s">
        <v>2780</v>
      </c>
      <c r="E5175" s="275" t="s">
        <v>1482</v>
      </c>
      <c r="F5175" s="275"/>
      <c r="G5175" s="153" t="s">
        <v>563</v>
      </c>
      <c r="H5175" s="154">
        <v>2.0000000000000001E-4</v>
      </c>
      <c r="I5175" s="155">
        <v>160</v>
      </c>
      <c r="J5175" s="155">
        <v>0.03</v>
      </c>
    </row>
    <row r="5176" spans="1:10" ht="15" customHeight="1">
      <c r="A5176" s="153" t="s">
        <v>1379</v>
      </c>
      <c r="B5176" s="153" t="s">
        <v>2781</v>
      </c>
      <c r="C5176" s="153" t="s">
        <v>470</v>
      </c>
      <c r="D5176" s="153" t="s">
        <v>2782</v>
      </c>
      <c r="E5176" s="275" t="s">
        <v>1482</v>
      </c>
      <c r="F5176" s="275"/>
      <c r="G5176" s="153" t="s">
        <v>563</v>
      </c>
      <c r="H5176" s="154">
        <v>1E-4</v>
      </c>
      <c r="I5176" s="155">
        <v>47</v>
      </c>
      <c r="J5176" s="155">
        <v>0</v>
      </c>
    </row>
    <row r="5177" spans="1:10" ht="15" customHeight="1">
      <c r="A5177" s="153" t="s">
        <v>1379</v>
      </c>
      <c r="B5177" s="153" t="s">
        <v>2754</v>
      </c>
      <c r="C5177" s="153" t="s">
        <v>177</v>
      </c>
      <c r="D5177" s="153" t="s">
        <v>2755</v>
      </c>
      <c r="E5177" s="275" t="s">
        <v>1482</v>
      </c>
      <c r="F5177" s="275"/>
      <c r="G5177" s="153" t="s">
        <v>2756</v>
      </c>
      <c r="H5177" s="154">
        <v>6.9999999999999999E-4</v>
      </c>
      <c r="I5177" s="155">
        <v>96</v>
      </c>
      <c r="J5177" s="155">
        <v>0.06</v>
      </c>
    </row>
    <row r="5178" spans="1:10" ht="30" customHeight="1">
      <c r="A5178" s="153" t="s">
        <v>1379</v>
      </c>
      <c r="B5178" s="153" t="s">
        <v>2759</v>
      </c>
      <c r="C5178" s="153" t="s">
        <v>177</v>
      </c>
      <c r="D5178" s="153" t="s">
        <v>2760</v>
      </c>
      <c r="E5178" s="275" t="s">
        <v>1482</v>
      </c>
      <c r="F5178" s="275"/>
      <c r="G5178" s="153" t="s">
        <v>185</v>
      </c>
      <c r="H5178" s="154">
        <v>5.9999999999999995E-4</v>
      </c>
      <c r="I5178" s="155">
        <v>20</v>
      </c>
      <c r="J5178" s="155">
        <v>0.01</v>
      </c>
    </row>
    <row r="5179" spans="1:10" ht="30" customHeight="1">
      <c r="A5179" s="153" t="s">
        <v>1379</v>
      </c>
      <c r="B5179" s="153" t="s">
        <v>2757</v>
      </c>
      <c r="C5179" s="153" t="s">
        <v>177</v>
      </c>
      <c r="D5179" s="153" t="s">
        <v>2758</v>
      </c>
      <c r="E5179" s="275" t="s">
        <v>1482</v>
      </c>
      <c r="F5179" s="275"/>
      <c r="G5179" s="153" t="s">
        <v>185</v>
      </c>
      <c r="H5179" s="154">
        <v>2.0000000000000001E-4</v>
      </c>
      <c r="I5179" s="155">
        <v>26</v>
      </c>
      <c r="J5179" s="155">
        <v>0</v>
      </c>
    </row>
    <row r="5180" spans="1:10" ht="15" customHeight="1">
      <c r="A5180" s="153" t="s">
        <v>1379</v>
      </c>
      <c r="B5180" s="153" t="s">
        <v>2761</v>
      </c>
      <c r="C5180" s="153" t="s">
        <v>177</v>
      </c>
      <c r="D5180" s="153" t="s">
        <v>2762</v>
      </c>
      <c r="E5180" s="275" t="s">
        <v>1385</v>
      </c>
      <c r="F5180" s="275"/>
      <c r="G5180" s="153" t="s">
        <v>2756</v>
      </c>
      <c r="H5180" s="154">
        <v>2.3E-3</v>
      </c>
      <c r="I5180" s="155">
        <v>18</v>
      </c>
      <c r="J5180" s="155">
        <v>0.04</v>
      </c>
    </row>
    <row r="5181" spans="1:10">
      <c r="A5181" s="156"/>
      <c r="B5181" s="156"/>
      <c r="C5181" s="156"/>
      <c r="D5181" s="156"/>
      <c r="E5181" s="156" t="s">
        <v>1399</v>
      </c>
      <c r="F5181" s="157">
        <v>0</v>
      </c>
      <c r="G5181" s="156" t="s">
        <v>1400</v>
      </c>
      <c r="H5181" s="157">
        <v>0</v>
      </c>
      <c r="I5181" s="156" t="s">
        <v>1401</v>
      </c>
      <c r="J5181" s="157">
        <v>0</v>
      </c>
    </row>
    <row r="5182" spans="1:10" ht="30" customHeight="1">
      <c r="A5182" s="156"/>
      <c r="B5182" s="156"/>
      <c r="C5182" s="156"/>
      <c r="D5182" s="156"/>
      <c r="E5182" s="156" t="s">
        <v>1402</v>
      </c>
      <c r="F5182" s="157">
        <v>0.93</v>
      </c>
      <c r="G5182" s="156"/>
      <c r="H5182" s="276" t="s">
        <v>1403</v>
      </c>
      <c r="I5182" s="276"/>
      <c r="J5182" s="157">
        <v>4.49</v>
      </c>
    </row>
    <row r="5183" spans="1:10" ht="15.75">
      <c r="A5183" s="147"/>
      <c r="B5183" s="147"/>
      <c r="C5183" s="147"/>
      <c r="D5183" s="147"/>
      <c r="E5183" s="147"/>
      <c r="F5183" s="147"/>
      <c r="G5183" s="147"/>
      <c r="H5183" s="147"/>
      <c r="I5183" s="147"/>
      <c r="J5183" s="147"/>
    </row>
    <row r="5184" spans="1:10" ht="15.75" customHeight="1">
      <c r="A5184" s="144"/>
      <c r="B5184" s="144" t="s">
        <v>165</v>
      </c>
      <c r="C5184" s="144" t="s">
        <v>1367</v>
      </c>
      <c r="D5184" s="144" t="s">
        <v>1368</v>
      </c>
      <c r="E5184" s="271" t="s">
        <v>1369</v>
      </c>
      <c r="F5184" s="271"/>
      <c r="G5184" s="144" t="s">
        <v>1370</v>
      </c>
      <c r="H5184" s="144" t="s">
        <v>1371</v>
      </c>
      <c r="I5184" s="144" t="s">
        <v>1372</v>
      </c>
      <c r="J5184" s="144" t="s">
        <v>1373</v>
      </c>
    </row>
    <row r="5185" spans="1:10" ht="31.5" customHeight="1">
      <c r="A5185" s="147" t="s">
        <v>1374</v>
      </c>
      <c r="B5185" s="147" t="s">
        <v>2024</v>
      </c>
      <c r="C5185" s="147" t="s">
        <v>470</v>
      </c>
      <c r="D5185" s="147" t="s">
        <v>2025</v>
      </c>
      <c r="E5185" s="273" t="s">
        <v>1892</v>
      </c>
      <c r="F5185" s="273"/>
      <c r="G5185" s="147" t="s">
        <v>1893</v>
      </c>
      <c r="H5185" s="148">
        <v>1</v>
      </c>
      <c r="I5185" s="149">
        <v>3.61</v>
      </c>
      <c r="J5185" s="149">
        <v>3.61</v>
      </c>
    </row>
    <row r="5186" spans="1:10" ht="15" customHeight="1">
      <c r="A5186" s="153" t="s">
        <v>1379</v>
      </c>
      <c r="B5186" s="153" t="s">
        <v>2729</v>
      </c>
      <c r="C5186" s="153" t="s">
        <v>470</v>
      </c>
      <c r="D5186" s="153" t="s">
        <v>2730</v>
      </c>
      <c r="E5186" s="275" t="s">
        <v>1482</v>
      </c>
      <c r="F5186" s="275"/>
      <c r="G5186" s="153" t="s">
        <v>563</v>
      </c>
      <c r="H5186" s="154">
        <v>0.1018</v>
      </c>
      <c r="I5186" s="155">
        <v>14</v>
      </c>
      <c r="J5186" s="155">
        <v>1.42</v>
      </c>
    </row>
    <row r="5187" spans="1:10" ht="15" customHeight="1">
      <c r="A5187" s="153" t="s">
        <v>1379</v>
      </c>
      <c r="B5187" s="153" t="s">
        <v>2731</v>
      </c>
      <c r="C5187" s="153" t="s">
        <v>470</v>
      </c>
      <c r="D5187" s="153" t="s">
        <v>2732</v>
      </c>
      <c r="E5187" s="275" t="s">
        <v>1482</v>
      </c>
      <c r="F5187" s="275"/>
      <c r="G5187" s="153" t="s">
        <v>563</v>
      </c>
      <c r="H5187" s="154">
        <v>1.5E-3</v>
      </c>
      <c r="I5187" s="155">
        <v>168.5</v>
      </c>
      <c r="J5187" s="155">
        <v>0.25</v>
      </c>
    </row>
    <row r="5188" spans="1:10" ht="15" customHeight="1">
      <c r="A5188" s="153" t="s">
        <v>1379</v>
      </c>
      <c r="B5188" s="153" t="s">
        <v>2733</v>
      </c>
      <c r="C5188" s="153" t="s">
        <v>470</v>
      </c>
      <c r="D5188" s="153" t="s">
        <v>2734</v>
      </c>
      <c r="E5188" s="275" t="s">
        <v>1482</v>
      </c>
      <c r="F5188" s="275"/>
      <c r="G5188" s="153" t="s">
        <v>2735</v>
      </c>
      <c r="H5188" s="154">
        <v>8.0000000000000004E-4</v>
      </c>
      <c r="I5188" s="155">
        <v>5.5</v>
      </c>
      <c r="J5188" s="155">
        <v>0</v>
      </c>
    </row>
    <row r="5189" spans="1:10" ht="15" customHeight="1">
      <c r="A5189" s="153" t="s">
        <v>1379</v>
      </c>
      <c r="B5189" s="153" t="s">
        <v>2736</v>
      </c>
      <c r="C5189" s="153" t="s">
        <v>470</v>
      </c>
      <c r="D5189" s="153" t="s">
        <v>2737</v>
      </c>
      <c r="E5189" s="275" t="s">
        <v>1482</v>
      </c>
      <c r="F5189" s="275"/>
      <c r="G5189" s="153" t="s">
        <v>563</v>
      </c>
      <c r="H5189" s="154">
        <v>6.54E-2</v>
      </c>
      <c r="I5189" s="155">
        <v>4</v>
      </c>
      <c r="J5189" s="155">
        <v>0.26</v>
      </c>
    </row>
    <row r="5190" spans="1:10" ht="15" customHeight="1">
      <c r="A5190" s="153" t="s">
        <v>1379</v>
      </c>
      <c r="B5190" s="153" t="s">
        <v>2738</v>
      </c>
      <c r="C5190" s="153" t="s">
        <v>470</v>
      </c>
      <c r="D5190" s="153" t="s">
        <v>2739</v>
      </c>
      <c r="E5190" s="275" t="s">
        <v>1395</v>
      </c>
      <c r="F5190" s="275"/>
      <c r="G5190" s="153" t="s">
        <v>563</v>
      </c>
      <c r="H5190" s="154">
        <v>4.4999999999999997E-3</v>
      </c>
      <c r="I5190" s="155">
        <v>12.54</v>
      </c>
      <c r="J5190" s="155">
        <v>0.05</v>
      </c>
    </row>
    <row r="5191" spans="1:10" ht="15" customHeight="1">
      <c r="A5191" s="153" t="s">
        <v>1379</v>
      </c>
      <c r="B5191" s="153" t="s">
        <v>2740</v>
      </c>
      <c r="C5191" s="153" t="s">
        <v>470</v>
      </c>
      <c r="D5191" s="153" t="s">
        <v>2741</v>
      </c>
      <c r="E5191" s="275" t="s">
        <v>1482</v>
      </c>
      <c r="F5191" s="275"/>
      <c r="G5191" s="153" t="s">
        <v>563</v>
      </c>
      <c r="H5191" s="154">
        <v>4.4999999999999997E-3</v>
      </c>
      <c r="I5191" s="155">
        <v>165</v>
      </c>
      <c r="J5191" s="155">
        <v>0.74</v>
      </c>
    </row>
    <row r="5192" spans="1:10" ht="15" customHeight="1">
      <c r="A5192" s="153" t="s">
        <v>1379</v>
      </c>
      <c r="B5192" s="153" t="s">
        <v>2742</v>
      </c>
      <c r="C5192" s="153" t="s">
        <v>470</v>
      </c>
      <c r="D5192" s="153" t="s">
        <v>2743</v>
      </c>
      <c r="E5192" s="275" t="s">
        <v>1395</v>
      </c>
      <c r="F5192" s="275"/>
      <c r="G5192" s="153" t="s">
        <v>2579</v>
      </c>
      <c r="H5192" s="154">
        <v>4.0000000000000002E-4</v>
      </c>
      <c r="I5192" s="155">
        <v>300</v>
      </c>
      <c r="J5192" s="155">
        <v>0.12</v>
      </c>
    </row>
    <row r="5193" spans="1:10" ht="15" customHeight="1">
      <c r="A5193" s="153" t="s">
        <v>1379</v>
      </c>
      <c r="B5193" s="153" t="s">
        <v>2783</v>
      </c>
      <c r="C5193" s="153" t="s">
        <v>470</v>
      </c>
      <c r="D5193" s="153" t="s">
        <v>2784</v>
      </c>
      <c r="E5193" s="275" t="s">
        <v>1482</v>
      </c>
      <c r="F5193" s="275"/>
      <c r="G5193" s="153" t="s">
        <v>563</v>
      </c>
      <c r="H5193" s="154">
        <v>1E-4</v>
      </c>
      <c r="I5193" s="155">
        <v>34.369999999999997</v>
      </c>
      <c r="J5193" s="155">
        <v>0</v>
      </c>
    </row>
    <row r="5194" spans="1:10" ht="15" customHeight="1">
      <c r="A5194" s="153" t="s">
        <v>1379</v>
      </c>
      <c r="B5194" s="153" t="s">
        <v>2785</v>
      </c>
      <c r="C5194" s="153" t="s">
        <v>470</v>
      </c>
      <c r="D5194" s="153" t="s">
        <v>2786</v>
      </c>
      <c r="E5194" s="275" t="s">
        <v>1482</v>
      </c>
      <c r="F5194" s="275"/>
      <c r="G5194" s="153" t="s">
        <v>563</v>
      </c>
      <c r="H5194" s="154">
        <v>1E-4</v>
      </c>
      <c r="I5194" s="155">
        <v>19.57</v>
      </c>
      <c r="J5194" s="155">
        <v>0</v>
      </c>
    </row>
    <row r="5195" spans="1:10" ht="15" customHeight="1">
      <c r="A5195" s="153" t="s">
        <v>1379</v>
      </c>
      <c r="B5195" s="153" t="s">
        <v>2748</v>
      </c>
      <c r="C5195" s="153" t="s">
        <v>470</v>
      </c>
      <c r="D5195" s="153" t="s">
        <v>2749</v>
      </c>
      <c r="E5195" s="275" t="s">
        <v>1482</v>
      </c>
      <c r="F5195" s="275"/>
      <c r="G5195" s="153" t="s">
        <v>563</v>
      </c>
      <c r="H5195" s="154">
        <v>4.4999999999999997E-3</v>
      </c>
      <c r="I5195" s="155">
        <v>4.9000000000000004</v>
      </c>
      <c r="J5195" s="155">
        <v>0.02</v>
      </c>
    </row>
    <row r="5196" spans="1:10" ht="15" customHeight="1">
      <c r="A5196" s="153" t="s">
        <v>1379</v>
      </c>
      <c r="B5196" s="153" t="s">
        <v>2750</v>
      </c>
      <c r="C5196" s="153" t="s">
        <v>470</v>
      </c>
      <c r="D5196" s="153" t="s">
        <v>2751</v>
      </c>
      <c r="E5196" s="275" t="s">
        <v>1482</v>
      </c>
      <c r="F5196" s="275"/>
      <c r="G5196" s="153" t="s">
        <v>563</v>
      </c>
      <c r="H5196" s="154">
        <v>1.8E-3</v>
      </c>
      <c r="I5196" s="155">
        <v>35.9</v>
      </c>
      <c r="J5196" s="155">
        <v>0.06</v>
      </c>
    </row>
    <row r="5197" spans="1:10" ht="15" customHeight="1">
      <c r="A5197" s="153" t="s">
        <v>1379</v>
      </c>
      <c r="B5197" s="153" t="s">
        <v>2752</v>
      </c>
      <c r="C5197" s="153" t="s">
        <v>470</v>
      </c>
      <c r="D5197" s="153" t="s">
        <v>2753</v>
      </c>
      <c r="E5197" s="275" t="s">
        <v>1395</v>
      </c>
      <c r="F5197" s="275"/>
      <c r="G5197" s="153" t="s">
        <v>563</v>
      </c>
      <c r="H5197" s="154">
        <v>0.1018</v>
      </c>
      <c r="I5197" s="155">
        <v>5</v>
      </c>
      <c r="J5197" s="155">
        <v>0.5</v>
      </c>
    </row>
    <row r="5198" spans="1:10" ht="15" customHeight="1">
      <c r="A5198" s="153" t="s">
        <v>1379</v>
      </c>
      <c r="B5198" s="153" t="s">
        <v>2787</v>
      </c>
      <c r="C5198" s="153" t="s">
        <v>470</v>
      </c>
      <c r="D5198" s="153" t="s">
        <v>2788</v>
      </c>
      <c r="E5198" s="275" t="s">
        <v>1482</v>
      </c>
      <c r="F5198" s="275"/>
      <c r="G5198" s="153" t="s">
        <v>563</v>
      </c>
      <c r="H5198" s="154">
        <v>5.9999999999999995E-4</v>
      </c>
      <c r="I5198" s="155">
        <v>21.96</v>
      </c>
      <c r="J5198" s="155">
        <v>0.01</v>
      </c>
    </row>
    <row r="5199" spans="1:10" ht="15" customHeight="1">
      <c r="A5199" s="153" t="s">
        <v>1379</v>
      </c>
      <c r="B5199" s="153" t="s">
        <v>2789</v>
      </c>
      <c r="C5199" s="153" t="s">
        <v>470</v>
      </c>
      <c r="D5199" s="153" t="s">
        <v>2790</v>
      </c>
      <c r="E5199" s="275" t="s">
        <v>1482</v>
      </c>
      <c r="F5199" s="275"/>
      <c r="G5199" s="153" t="s">
        <v>563</v>
      </c>
      <c r="H5199" s="154">
        <v>1.1000000000000001E-3</v>
      </c>
      <c r="I5199" s="155">
        <v>23</v>
      </c>
      <c r="J5199" s="155">
        <v>0.02</v>
      </c>
    </row>
    <row r="5200" spans="1:10" ht="15" customHeight="1">
      <c r="A5200" s="153" t="s">
        <v>1379</v>
      </c>
      <c r="B5200" s="153" t="s">
        <v>2791</v>
      </c>
      <c r="C5200" s="153" t="s">
        <v>470</v>
      </c>
      <c r="D5200" s="153" t="s">
        <v>2792</v>
      </c>
      <c r="E5200" s="275" t="s">
        <v>1482</v>
      </c>
      <c r="F5200" s="275"/>
      <c r="G5200" s="153" t="s">
        <v>563</v>
      </c>
      <c r="H5200" s="154">
        <v>6.9999999999999999E-4</v>
      </c>
      <c r="I5200" s="155">
        <v>22.8</v>
      </c>
      <c r="J5200" s="155">
        <v>0.01</v>
      </c>
    </row>
    <row r="5201" spans="1:10" ht="15" customHeight="1">
      <c r="A5201" s="153" t="s">
        <v>1379</v>
      </c>
      <c r="B5201" s="153" t="s">
        <v>2793</v>
      </c>
      <c r="C5201" s="153" t="s">
        <v>470</v>
      </c>
      <c r="D5201" s="153" t="s">
        <v>2794</v>
      </c>
      <c r="E5201" s="275" t="s">
        <v>1482</v>
      </c>
      <c r="F5201" s="275"/>
      <c r="G5201" s="153" t="s">
        <v>563</v>
      </c>
      <c r="H5201" s="154">
        <v>4.0000000000000002E-4</v>
      </c>
      <c r="I5201" s="155">
        <v>60</v>
      </c>
      <c r="J5201" s="155">
        <v>0.02</v>
      </c>
    </row>
    <row r="5202" spans="1:10" ht="15" customHeight="1">
      <c r="A5202" s="153" t="s">
        <v>1379</v>
      </c>
      <c r="B5202" s="153" t="s">
        <v>2795</v>
      </c>
      <c r="C5202" s="153" t="s">
        <v>470</v>
      </c>
      <c r="D5202" s="153" t="s">
        <v>2796</v>
      </c>
      <c r="E5202" s="275" t="s">
        <v>1482</v>
      </c>
      <c r="F5202" s="275"/>
      <c r="G5202" s="153" t="s">
        <v>563</v>
      </c>
      <c r="H5202" s="154">
        <v>4.0000000000000002E-4</v>
      </c>
      <c r="I5202" s="155">
        <v>31.36</v>
      </c>
      <c r="J5202" s="155">
        <v>0.01</v>
      </c>
    </row>
    <row r="5203" spans="1:10" ht="15" customHeight="1">
      <c r="A5203" s="153" t="s">
        <v>1379</v>
      </c>
      <c r="B5203" s="153" t="s">
        <v>2754</v>
      </c>
      <c r="C5203" s="153" t="s">
        <v>177</v>
      </c>
      <c r="D5203" s="153" t="s">
        <v>2755</v>
      </c>
      <c r="E5203" s="275" t="s">
        <v>1482</v>
      </c>
      <c r="F5203" s="275"/>
      <c r="G5203" s="153" t="s">
        <v>2756</v>
      </c>
      <c r="H5203" s="154">
        <v>8.0000000000000004E-4</v>
      </c>
      <c r="I5203" s="155">
        <v>96</v>
      </c>
      <c r="J5203" s="155">
        <v>7.0000000000000007E-2</v>
      </c>
    </row>
    <row r="5204" spans="1:10" ht="30" customHeight="1">
      <c r="A5204" s="153" t="s">
        <v>1379</v>
      </c>
      <c r="B5204" s="153" t="s">
        <v>2757</v>
      </c>
      <c r="C5204" s="153" t="s">
        <v>177</v>
      </c>
      <c r="D5204" s="153" t="s">
        <v>2758</v>
      </c>
      <c r="E5204" s="275" t="s">
        <v>1482</v>
      </c>
      <c r="F5204" s="275"/>
      <c r="G5204" s="153" t="s">
        <v>185</v>
      </c>
      <c r="H5204" s="154">
        <v>2.0000000000000001E-4</v>
      </c>
      <c r="I5204" s="155">
        <v>26</v>
      </c>
      <c r="J5204" s="155">
        <v>0</v>
      </c>
    </row>
    <row r="5205" spans="1:10" ht="30" customHeight="1">
      <c r="A5205" s="153" t="s">
        <v>1379</v>
      </c>
      <c r="B5205" s="153" t="s">
        <v>2759</v>
      </c>
      <c r="C5205" s="153" t="s">
        <v>177</v>
      </c>
      <c r="D5205" s="153" t="s">
        <v>2760</v>
      </c>
      <c r="E5205" s="275" t="s">
        <v>1482</v>
      </c>
      <c r="F5205" s="275"/>
      <c r="G5205" s="153" t="s">
        <v>185</v>
      </c>
      <c r="H5205" s="154">
        <v>5.9999999999999995E-4</v>
      </c>
      <c r="I5205" s="155">
        <v>20</v>
      </c>
      <c r="J5205" s="155">
        <v>0.01</v>
      </c>
    </row>
    <row r="5206" spans="1:10" ht="15" customHeight="1">
      <c r="A5206" s="153" t="s">
        <v>1379</v>
      </c>
      <c r="B5206" s="153" t="s">
        <v>2761</v>
      </c>
      <c r="C5206" s="153" t="s">
        <v>177</v>
      </c>
      <c r="D5206" s="153" t="s">
        <v>2762</v>
      </c>
      <c r="E5206" s="275" t="s">
        <v>1385</v>
      </c>
      <c r="F5206" s="275"/>
      <c r="G5206" s="153" t="s">
        <v>2756</v>
      </c>
      <c r="H5206" s="154">
        <v>2.3E-3</v>
      </c>
      <c r="I5206" s="155">
        <v>18</v>
      </c>
      <c r="J5206" s="155">
        <v>0.04</v>
      </c>
    </row>
    <row r="5207" spans="1:10">
      <c r="A5207" s="156"/>
      <c r="B5207" s="156"/>
      <c r="C5207" s="156"/>
      <c r="D5207" s="156"/>
      <c r="E5207" s="156" t="s">
        <v>1399</v>
      </c>
      <c r="F5207" s="157">
        <v>0</v>
      </c>
      <c r="G5207" s="156" t="s">
        <v>1400</v>
      </c>
      <c r="H5207" s="157">
        <v>0</v>
      </c>
      <c r="I5207" s="156" t="s">
        <v>1401</v>
      </c>
      <c r="J5207" s="157">
        <v>0</v>
      </c>
    </row>
    <row r="5208" spans="1:10" ht="30" customHeight="1">
      <c r="A5208" s="156"/>
      <c r="B5208" s="156"/>
      <c r="C5208" s="156"/>
      <c r="D5208" s="156"/>
      <c r="E5208" s="156" t="s">
        <v>1402</v>
      </c>
      <c r="F5208" s="157">
        <v>0.95</v>
      </c>
      <c r="G5208" s="156"/>
      <c r="H5208" s="276" t="s">
        <v>1403</v>
      </c>
      <c r="I5208" s="276"/>
      <c r="J5208" s="157">
        <v>4.5599999999999996</v>
      </c>
    </row>
    <row r="5209" spans="1:10" ht="15.75">
      <c r="A5209" s="147"/>
      <c r="B5209" s="147"/>
      <c r="C5209" s="147"/>
      <c r="D5209" s="147"/>
      <c r="E5209" s="147"/>
      <c r="F5209" s="147"/>
      <c r="G5209" s="147"/>
      <c r="H5209" s="147"/>
      <c r="I5209" s="147"/>
      <c r="J5209" s="147"/>
    </row>
    <row r="5210" spans="1:10" ht="15.75" customHeight="1">
      <c r="A5210" s="144"/>
      <c r="B5210" s="144" t="s">
        <v>165</v>
      </c>
      <c r="C5210" s="144" t="s">
        <v>1367</v>
      </c>
      <c r="D5210" s="144" t="s">
        <v>1368</v>
      </c>
      <c r="E5210" s="271" t="s">
        <v>1369</v>
      </c>
      <c r="F5210" s="271"/>
      <c r="G5210" s="144" t="s">
        <v>1370</v>
      </c>
      <c r="H5210" s="144" t="s">
        <v>1371</v>
      </c>
      <c r="I5210" s="144" t="s">
        <v>1372</v>
      </c>
      <c r="J5210" s="144" t="s">
        <v>1373</v>
      </c>
    </row>
    <row r="5211" spans="1:10" ht="31.5" customHeight="1">
      <c r="A5211" s="147" t="s">
        <v>1374</v>
      </c>
      <c r="B5211" s="147" t="s">
        <v>1894</v>
      </c>
      <c r="C5211" s="147" t="s">
        <v>470</v>
      </c>
      <c r="D5211" s="147" t="s">
        <v>1895</v>
      </c>
      <c r="E5211" s="273" t="s">
        <v>1892</v>
      </c>
      <c r="F5211" s="273"/>
      <c r="G5211" s="147" t="s">
        <v>1893</v>
      </c>
      <c r="H5211" s="148">
        <v>1</v>
      </c>
      <c r="I5211" s="149">
        <v>3.57</v>
      </c>
      <c r="J5211" s="149">
        <v>3.57</v>
      </c>
    </row>
    <row r="5212" spans="1:10" ht="15" customHeight="1">
      <c r="A5212" s="153" t="s">
        <v>1379</v>
      </c>
      <c r="B5212" s="153" t="s">
        <v>2729</v>
      </c>
      <c r="C5212" s="153" t="s">
        <v>470</v>
      </c>
      <c r="D5212" s="153" t="s">
        <v>2730</v>
      </c>
      <c r="E5212" s="275" t="s">
        <v>1482</v>
      </c>
      <c r="F5212" s="275"/>
      <c r="G5212" s="153" t="s">
        <v>563</v>
      </c>
      <c r="H5212" s="154">
        <v>0.1018</v>
      </c>
      <c r="I5212" s="155">
        <v>14</v>
      </c>
      <c r="J5212" s="155">
        <v>1.42</v>
      </c>
    </row>
    <row r="5213" spans="1:10" ht="15" customHeight="1">
      <c r="A5213" s="153" t="s">
        <v>1379</v>
      </c>
      <c r="B5213" s="153" t="s">
        <v>2731</v>
      </c>
      <c r="C5213" s="153" t="s">
        <v>470</v>
      </c>
      <c r="D5213" s="153" t="s">
        <v>2732</v>
      </c>
      <c r="E5213" s="275" t="s">
        <v>1482</v>
      </c>
      <c r="F5213" s="275"/>
      <c r="G5213" s="153" t="s">
        <v>563</v>
      </c>
      <c r="H5213" s="154">
        <v>1.5E-3</v>
      </c>
      <c r="I5213" s="155">
        <v>168.5</v>
      </c>
      <c r="J5213" s="155">
        <v>0.25</v>
      </c>
    </row>
    <row r="5214" spans="1:10" ht="15" customHeight="1">
      <c r="A5214" s="153" t="s">
        <v>1379</v>
      </c>
      <c r="B5214" s="153" t="s">
        <v>2733</v>
      </c>
      <c r="C5214" s="153" t="s">
        <v>470</v>
      </c>
      <c r="D5214" s="153" t="s">
        <v>2734</v>
      </c>
      <c r="E5214" s="275" t="s">
        <v>1482</v>
      </c>
      <c r="F5214" s="275"/>
      <c r="G5214" s="153" t="s">
        <v>2735</v>
      </c>
      <c r="H5214" s="154">
        <v>8.0000000000000004E-4</v>
      </c>
      <c r="I5214" s="155">
        <v>5.5</v>
      </c>
      <c r="J5214" s="155">
        <v>0</v>
      </c>
    </row>
    <row r="5215" spans="1:10" ht="15" customHeight="1">
      <c r="A5215" s="153" t="s">
        <v>1379</v>
      </c>
      <c r="B5215" s="153" t="s">
        <v>2736</v>
      </c>
      <c r="C5215" s="153" t="s">
        <v>470</v>
      </c>
      <c r="D5215" s="153" t="s">
        <v>2737</v>
      </c>
      <c r="E5215" s="275" t="s">
        <v>1482</v>
      </c>
      <c r="F5215" s="275"/>
      <c r="G5215" s="153" t="s">
        <v>563</v>
      </c>
      <c r="H5215" s="154">
        <v>6.54E-2</v>
      </c>
      <c r="I5215" s="155">
        <v>4</v>
      </c>
      <c r="J5215" s="155">
        <v>0.26</v>
      </c>
    </row>
    <row r="5216" spans="1:10" ht="15" customHeight="1">
      <c r="A5216" s="153" t="s">
        <v>1379</v>
      </c>
      <c r="B5216" s="153" t="s">
        <v>2797</v>
      </c>
      <c r="C5216" s="153" t="s">
        <v>470</v>
      </c>
      <c r="D5216" s="153" t="s">
        <v>2798</v>
      </c>
      <c r="E5216" s="275" t="s">
        <v>1482</v>
      </c>
      <c r="F5216" s="275"/>
      <c r="G5216" s="153" t="s">
        <v>563</v>
      </c>
      <c r="H5216" s="154">
        <v>5.0000000000000001E-4</v>
      </c>
      <c r="I5216" s="155">
        <v>10.8</v>
      </c>
      <c r="J5216" s="155">
        <v>0</v>
      </c>
    </row>
    <row r="5217" spans="1:10" ht="15" customHeight="1">
      <c r="A5217" s="153" t="s">
        <v>1379</v>
      </c>
      <c r="B5217" s="153" t="s">
        <v>2799</v>
      </c>
      <c r="C5217" s="153" t="s">
        <v>470</v>
      </c>
      <c r="D5217" s="153" t="s">
        <v>2800</v>
      </c>
      <c r="E5217" s="275" t="s">
        <v>1482</v>
      </c>
      <c r="F5217" s="275"/>
      <c r="G5217" s="153" t="s">
        <v>563</v>
      </c>
      <c r="H5217" s="154">
        <v>4.0000000000000002E-4</v>
      </c>
      <c r="I5217" s="155">
        <v>18.8</v>
      </c>
      <c r="J5217" s="155">
        <v>0</v>
      </c>
    </row>
    <row r="5218" spans="1:10" ht="15" customHeight="1">
      <c r="A5218" s="153" t="s">
        <v>1379</v>
      </c>
      <c r="B5218" s="153" t="s">
        <v>2801</v>
      </c>
      <c r="C5218" s="153" t="s">
        <v>470</v>
      </c>
      <c r="D5218" s="153" t="s">
        <v>2802</v>
      </c>
      <c r="E5218" s="275" t="s">
        <v>1482</v>
      </c>
      <c r="F5218" s="275"/>
      <c r="G5218" s="153" t="s">
        <v>563</v>
      </c>
      <c r="H5218" s="154">
        <v>2.0000000000000001E-4</v>
      </c>
      <c r="I5218" s="155">
        <v>40.799999999999997</v>
      </c>
      <c r="J5218" s="155">
        <v>0</v>
      </c>
    </row>
    <row r="5219" spans="1:10" ht="15" customHeight="1">
      <c r="A5219" s="153" t="s">
        <v>1379</v>
      </c>
      <c r="B5219" s="153" t="s">
        <v>2738</v>
      </c>
      <c r="C5219" s="153" t="s">
        <v>470</v>
      </c>
      <c r="D5219" s="153" t="s">
        <v>2739</v>
      </c>
      <c r="E5219" s="275" t="s">
        <v>1395</v>
      </c>
      <c r="F5219" s="275"/>
      <c r="G5219" s="153" t="s">
        <v>563</v>
      </c>
      <c r="H5219" s="154">
        <v>4.4999999999999997E-3</v>
      </c>
      <c r="I5219" s="155">
        <v>12.54</v>
      </c>
      <c r="J5219" s="155">
        <v>0.05</v>
      </c>
    </row>
    <row r="5220" spans="1:10" ht="15" customHeight="1">
      <c r="A5220" s="153" t="s">
        <v>1379</v>
      </c>
      <c r="B5220" s="153" t="s">
        <v>2742</v>
      </c>
      <c r="C5220" s="153" t="s">
        <v>470</v>
      </c>
      <c r="D5220" s="153" t="s">
        <v>2743</v>
      </c>
      <c r="E5220" s="275" t="s">
        <v>1395</v>
      </c>
      <c r="F5220" s="275"/>
      <c r="G5220" s="153" t="s">
        <v>2579</v>
      </c>
      <c r="H5220" s="154">
        <v>4.0000000000000002E-4</v>
      </c>
      <c r="I5220" s="155">
        <v>300</v>
      </c>
      <c r="J5220" s="155">
        <v>0.12</v>
      </c>
    </row>
    <row r="5221" spans="1:10" ht="15" customHeight="1">
      <c r="A5221" s="153" t="s">
        <v>1379</v>
      </c>
      <c r="B5221" s="153" t="s">
        <v>2750</v>
      </c>
      <c r="C5221" s="153" t="s">
        <v>470</v>
      </c>
      <c r="D5221" s="153" t="s">
        <v>2751</v>
      </c>
      <c r="E5221" s="275" t="s">
        <v>1482</v>
      </c>
      <c r="F5221" s="275"/>
      <c r="G5221" s="153" t="s">
        <v>563</v>
      </c>
      <c r="H5221" s="154">
        <v>1.8E-3</v>
      </c>
      <c r="I5221" s="155">
        <v>35.9</v>
      </c>
      <c r="J5221" s="155">
        <v>0.06</v>
      </c>
    </row>
    <row r="5222" spans="1:10" ht="15" customHeight="1">
      <c r="A5222" s="153" t="s">
        <v>1379</v>
      </c>
      <c r="B5222" s="153" t="s">
        <v>2740</v>
      </c>
      <c r="C5222" s="153" t="s">
        <v>470</v>
      </c>
      <c r="D5222" s="153" t="s">
        <v>2741</v>
      </c>
      <c r="E5222" s="275" t="s">
        <v>1482</v>
      </c>
      <c r="F5222" s="275"/>
      <c r="G5222" s="153" t="s">
        <v>563</v>
      </c>
      <c r="H5222" s="154">
        <v>4.4999999999999997E-3</v>
      </c>
      <c r="I5222" s="155">
        <v>165</v>
      </c>
      <c r="J5222" s="155">
        <v>0.74</v>
      </c>
    </row>
    <row r="5223" spans="1:10" ht="15" customHeight="1">
      <c r="A5223" s="153" t="s">
        <v>1379</v>
      </c>
      <c r="B5223" s="153" t="s">
        <v>2748</v>
      </c>
      <c r="C5223" s="153" t="s">
        <v>470</v>
      </c>
      <c r="D5223" s="153" t="s">
        <v>2749</v>
      </c>
      <c r="E5223" s="275" t="s">
        <v>1482</v>
      </c>
      <c r="F5223" s="275"/>
      <c r="G5223" s="153" t="s">
        <v>563</v>
      </c>
      <c r="H5223" s="154">
        <v>4.4999999999999997E-3</v>
      </c>
      <c r="I5223" s="155">
        <v>4.9000000000000004</v>
      </c>
      <c r="J5223" s="155">
        <v>0.02</v>
      </c>
    </row>
    <row r="5224" spans="1:10" ht="15" customHeight="1">
      <c r="A5224" s="153" t="s">
        <v>1379</v>
      </c>
      <c r="B5224" s="153" t="s">
        <v>2803</v>
      </c>
      <c r="C5224" s="153" t="s">
        <v>470</v>
      </c>
      <c r="D5224" s="153" t="s">
        <v>2804</v>
      </c>
      <c r="E5224" s="275" t="s">
        <v>1482</v>
      </c>
      <c r="F5224" s="275"/>
      <c r="G5224" s="153" t="s">
        <v>563</v>
      </c>
      <c r="H5224" s="154">
        <v>2.0000000000000001E-4</v>
      </c>
      <c r="I5224" s="155">
        <v>16.5</v>
      </c>
      <c r="J5224" s="155">
        <v>0</v>
      </c>
    </row>
    <row r="5225" spans="1:10" ht="15" customHeight="1">
      <c r="A5225" s="153" t="s">
        <v>1379</v>
      </c>
      <c r="B5225" s="153" t="s">
        <v>2805</v>
      </c>
      <c r="C5225" s="153" t="s">
        <v>470</v>
      </c>
      <c r="D5225" s="153" t="s">
        <v>2806</v>
      </c>
      <c r="E5225" s="275" t="s">
        <v>1482</v>
      </c>
      <c r="F5225" s="275"/>
      <c r="G5225" s="153" t="s">
        <v>563</v>
      </c>
      <c r="H5225" s="154">
        <v>1E-4</v>
      </c>
      <c r="I5225" s="155">
        <v>22.98</v>
      </c>
      <c r="J5225" s="155">
        <v>0</v>
      </c>
    </row>
    <row r="5226" spans="1:10" ht="15" customHeight="1">
      <c r="A5226" s="153" t="s">
        <v>1379</v>
      </c>
      <c r="B5226" s="153" t="s">
        <v>2752</v>
      </c>
      <c r="C5226" s="153" t="s">
        <v>470</v>
      </c>
      <c r="D5226" s="153" t="s">
        <v>2753</v>
      </c>
      <c r="E5226" s="275" t="s">
        <v>1395</v>
      </c>
      <c r="F5226" s="275"/>
      <c r="G5226" s="153" t="s">
        <v>563</v>
      </c>
      <c r="H5226" s="154">
        <v>0.1018</v>
      </c>
      <c r="I5226" s="155">
        <v>5</v>
      </c>
      <c r="J5226" s="155">
        <v>0.5</v>
      </c>
    </row>
    <row r="5227" spans="1:10" ht="15" customHeight="1">
      <c r="A5227" s="153" t="s">
        <v>1379</v>
      </c>
      <c r="B5227" s="153" t="s">
        <v>2807</v>
      </c>
      <c r="C5227" s="153" t="s">
        <v>470</v>
      </c>
      <c r="D5227" s="153" t="s">
        <v>2808</v>
      </c>
      <c r="E5227" s="275" t="s">
        <v>1482</v>
      </c>
      <c r="F5227" s="275"/>
      <c r="G5227" s="153" t="s">
        <v>563</v>
      </c>
      <c r="H5227" s="154">
        <v>2.0000000000000001E-4</v>
      </c>
      <c r="I5227" s="155">
        <v>13.52</v>
      </c>
      <c r="J5227" s="155">
        <v>0</v>
      </c>
    </row>
    <row r="5228" spans="1:10" ht="15" customHeight="1">
      <c r="A5228" s="153" t="s">
        <v>1379</v>
      </c>
      <c r="B5228" s="153" t="s">
        <v>2809</v>
      </c>
      <c r="C5228" s="153" t="s">
        <v>470</v>
      </c>
      <c r="D5228" s="153" t="s">
        <v>2810</v>
      </c>
      <c r="E5228" s="275" t="s">
        <v>1482</v>
      </c>
      <c r="F5228" s="275"/>
      <c r="G5228" s="153" t="s">
        <v>563</v>
      </c>
      <c r="H5228" s="154">
        <v>6.9999999999999999E-4</v>
      </c>
      <c r="I5228" s="155">
        <v>11.26</v>
      </c>
      <c r="J5228" s="155">
        <v>0</v>
      </c>
    </row>
    <row r="5229" spans="1:10" ht="15" customHeight="1">
      <c r="A5229" s="153" t="s">
        <v>1379</v>
      </c>
      <c r="B5229" s="153" t="s">
        <v>2811</v>
      </c>
      <c r="C5229" s="153" t="s">
        <v>470</v>
      </c>
      <c r="D5229" s="153" t="s">
        <v>2812</v>
      </c>
      <c r="E5229" s="275" t="s">
        <v>1482</v>
      </c>
      <c r="F5229" s="275"/>
      <c r="G5229" s="153" t="s">
        <v>563</v>
      </c>
      <c r="H5229" s="154">
        <v>4.0000000000000002E-4</v>
      </c>
      <c r="I5229" s="155">
        <v>11.5</v>
      </c>
      <c r="J5229" s="155">
        <v>0</v>
      </c>
    </row>
    <row r="5230" spans="1:10" ht="15" customHeight="1">
      <c r="A5230" s="153" t="s">
        <v>1379</v>
      </c>
      <c r="B5230" s="153" t="s">
        <v>2813</v>
      </c>
      <c r="C5230" s="153" t="s">
        <v>470</v>
      </c>
      <c r="D5230" s="153" t="s">
        <v>2814</v>
      </c>
      <c r="E5230" s="275" t="s">
        <v>1482</v>
      </c>
      <c r="F5230" s="275"/>
      <c r="G5230" s="153" t="s">
        <v>563</v>
      </c>
      <c r="H5230" s="154">
        <v>1E-4</v>
      </c>
      <c r="I5230" s="155">
        <v>327.8</v>
      </c>
      <c r="J5230" s="155">
        <v>0.03</v>
      </c>
    </row>
    <row r="5231" spans="1:10" ht="15" customHeight="1">
      <c r="A5231" s="153" t="s">
        <v>1379</v>
      </c>
      <c r="B5231" s="153" t="s">
        <v>2815</v>
      </c>
      <c r="C5231" s="153" t="s">
        <v>470</v>
      </c>
      <c r="D5231" s="153" t="s">
        <v>2816</v>
      </c>
      <c r="E5231" s="275" t="s">
        <v>1482</v>
      </c>
      <c r="F5231" s="275"/>
      <c r="G5231" s="153" t="s">
        <v>1082</v>
      </c>
      <c r="H5231" s="154">
        <v>6.9999999999999999E-4</v>
      </c>
      <c r="I5231" s="155">
        <v>9.0500000000000007</v>
      </c>
      <c r="J5231" s="155">
        <v>0</v>
      </c>
    </row>
    <row r="5232" spans="1:10" ht="15" customHeight="1">
      <c r="A5232" s="153" t="s">
        <v>1379</v>
      </c>
      <c r="B5232" s="153" t="s">
        <v>2817</v>
      </c>
      <c r="C5232" s="153" t="s">
        <v>470</v>
      </c>
      <c r="D5232" s="153" t="s">
        <v>2818</v>
      </c>
      <c r="E5232" s="275" t="s">
        <v>1482</v>
      </c>
      <c r="F5232" s="275"/>
      <c r="G5232" s="153" t="s">
        <v>563</v>
      </c>
      <c r="H5232" s="154">
        <v>1E-4</v>
      </c>
      <c r="I5232" s="155">
        <v>16.55</v>
      </c>
      <c r="J5232" s="155">
        <v>0</v>
      </c>
    </row>
    <row r="5233" spans="1:10" ht="15" customHeight="1">
      <c r="A5233" s="153" t="s">
        <v>1379</v>
      </c>
      <c r="B5233" s="153" t="s">
        <v>2754</v>
      </c>
      <c r="C5233" s="153" t="s">
        <v>177</v>
      </c>
      <c r="D5233" s="153" t="s">
        <v>2755</v>
      </c>
      <c r="E5233" s="275" t="s">
        <v>1482</v>
      </c>
      <c r="F5233" s="275"/>
      <c r="G5233" s="153" t="s">
        <v>2756</v>
      </c>
      <c r="H5233" s="154">
        <v>8.0000000000000004E-4</v>
      </c>
      <c r="I5233" s="155">
        <v>96</v>
      </c>
      <c r="J5233" s="155">
        <v>7.0000000000000007E-2</v>
      </c>
    </row>
    <row r="5234" spans="1:10" ht="30" customHeight="1">
      <c r="A5234" s="153" t="s">
        <v>1379</v>
      </c>
      <c r="B5234" s="153" t="s">
        <v>2757</v>
      </c>
      <c r="C5234" s="153" t="s">
        <v>177</v>
      </c>
      <c r="D5234" s="153" t="s">
        <v>2758</v>
      </c>
      <c r="E5234" s="275" t="s">
        <v>1482</v>
      </c>
      <c r="F5234" s="275"/>
      <c r="G5234" s="153" t="s">
        <v>185</v>
      </c>
      <c r="H5234" s="154">
        <v>2.0000000000000001E-4</v>
      </c>
      <c r="I5234" s="155">
        <v>26</v>
      </c>
      <c r="J5234" s="155">
        <v>0</v>
      </c>
    </row>
    <row r="5235" spans="1:10" ht="30" customHeight="1">
      <c r="A5235" s="153" t="s">
        <v>1379</v>
      </c>
      <c r="B5235" s="153" t="s">
        <v>2759</v>
      </c>
      <c r="C5235" s="153" t="s">
        <v>177</v>
      </c>
      <c r="D5235" s="153" t="s">
        <v>2760</v>
      </c>
      <c r="E5235" s="275" t="s">
        <v>1482</v>
      </c>
      <c r="F5235" s="275"/>
      <c r="G5235" s="153" t="s">
        <v>185</v>
      </c>
      <c r="H5235" s="154">
        <v>5.9999999999999995E-4</v>
      </c>
      <c r="I5235" s="155">
        <v>20</v>
      </c>
      <c r="J5235" s="155">
        <v>0.01</v>
      </c>
    </row>
    <row r="5236" spans="1:10" ht="15" customHeight="1">
      <c r="A5236" s="153" t="s">
        <v>1379</v>
      </c>
      <c r="B5236" s="153" t="s">
        <v>2761</v>
      </c>
      <c r="C5236" s="153" t="s">
        <v>177</v>
      </c>
      <c r="D5236" s="153" t="s">
        <v>2762</v>
      </c>
      <c r="E5236" s="275" t="s">
        <v>1385</v>
      </c>
      <c r="F5236" s="275"/>
      <c r="G5236" s="153" t="s">
        <v>2756</v>
      </c>
      <c r="H5236" s="154">
        <v>2.3E-3</v>
      </c>
      <c r="I5236" s="155">
        <v>18</v>
      </c>
      <c r="J5236" s="155">
        <v>0.04</v>
      </c>
    </row>
    <row r="5237" spans="1:10">
      <c r="A5237" s="156"/>
      <c r="B5237" s="156"/>
      <c r="C5237" s="156"/>
      <c r="D5237" s="156"/>
      <c r="E5237" s="156" t="s">
        <v>1399</v>
      </c>
      <c r="F5237" s="157">
        <v>0</v>
      </c>
      <c r="G5237" s="156" t="s">
        <v>1400</v>
      </c>
      <c r="H5237" s="157">
        <v>0</v>
      </c>
      <c r="I5237" s="156" t="s">
        <v>1401</v>
      </c>
      <c r="J5237" s="157">
        <v>0</v>
      </c>
    </row>
    <row r="5238" spans="1:10" ht="30" customHeight="1">
      <c r="A5238" s="156"/>
      <c r="B5238" s="156"/>
      <c r="C5238" s="156"/>
      <c r="D5238" s="156"/>
      <c r="E5238" s="156" t="s">
        <v>1402</v>
      </c>
      <c r="F5238" s="157">
        <v>0.94</v>
      </c>
      <c r="G5238" s="156"/>
      <c r="H5238" s="276" t="s">
        <v>1403</v>
      </c>
      <c r="I5238" s="276"/>
      <c r="J5238" s="157">
        <v>4.51</v>
      </c>
    </row>
    <row r="5239" spans="1:10" ht="15.75">
      <c r="A5239" s="147"/>
      <c r="B5239" s="147"/>
      <c r="C5239" s="147"/>
      <c r="D5239" s="147"/>
      <c r="E5239" s="147"/>
      <c r="F5239" s="147"/>
      <c r="G5239" s="147"/>
      <c r="H5239" s="147"/>
      <c r="I5239" s="147"/>
      <c r="J5239" s="147"/>
    </row>
    <row r="5240" spans="1:10" ht="15.75" customHeight="1">
      <c r="A5240" s="144"/>
      <c r="B5240" s="144" t="s">
        <v>165</v>
      </c>
      <c r="C5240" s="144" t="s">
        <v>1367</v>
      </c>
      <c r="D5240" s="144" t="s">
        <v>1368</v>
      </c>
      <c r="E5240" s="271" t="s">
        <v>1369</v>
      </c>
      <c r="F5240" s="271"/>
      <c r="G5240" s="144" t="s">
        <v>1370</v>
      </c>
      <c r="H5240" s="144" t="s">
        <v>1371</v>
      </c>
      <c r="I5240" s="144" t="s">
        <v>1372</v>
      </c>
      <c r="J5240" s="144" t="s">
        <v>1373</v>
      </c>
    </row>
    <row r="5241" spans="1:10" ht="31.5" customHeight="1">
      <c r="A5241" s="147" t="s">
        <v>1374</v>
      </c>
      <c r="B5241" s="147" t="s">
        <v>2819</v>
      </c>
      <c r="C5241" s="147" t="s">
        <v>470</v>
      </c>
      <c r="D5241" s="147" t="s">
        <v>2820</v>
      </c>
      <c r="E5241" s="273" t="s">
        <v>1892</v>
      </c>
      <c r="F5241" s="273"/>
      <c r="G5241" s="147" t="s">
        <v>1893</v>
      </c>
      <c r="H5241" s="148">
        <v>1</v>
      </c>
      <c r="I5241" s="149">
        <v>3.77</v>
      </c>
      <c r="J5241" s="149">
        <v>3.77</v>
      </c>
    </row>
    <row r="5242" spans="1:10" ht="15" customHeight="1">
      <c r="A5242" s="153" t="s">
        <v>1379</v>
      </c>
      <c r="B5242" s="153" t="s">
        <v>2729</v>
      </c>
      <c r="C5242" s="153" t="s">
        <v>470</v>
      </c>
      <c r="D5242" s="153" t="s">
        <v>2730</v>
      </c>
      <c r="E5242" s="275" t="s">
        <v>1482</v>
      </c>
      <c r="F5242" s="275"/>
      <c r="G5242" s="153" t="s">
        <v>563</v>
      </c>
      <c r="H5242" s="154">
        <v>0.1018</v>
      </c>
      <c r="I5242" s="155">
        <v>14</v>
      </c>
      <c r="J5242" s="155">
        <v>1.42</v>
      </c>
    </row>
    <row r="5243" spans="1:10" ht="15" customHeight="1">
      <c r="A5243" s="153" t="s">
        <v>1379</v>
      </c>
      <c r="B5243" s="153" t="s">
        <v>2731</v>
      </c>
      <c r="C5243" s="153" t="s">
        <v>470</v>
      </c>
      <c r="D5243" s="153" t="s">
        <v>2732</v>
      </c>
      <c r="E5243" s="275" t="s">
        <v>1482</v>
      </c>
      <c r="F5243" s="275"/>
      <c r="G5243" s="153" t="s">
        <v>563</v>
      </c>
      <c r="H5243" s="154">
        <v>1.5E-3</v>
      </c>
      <c r="I5243" s="155">
        <v>168.5</v>
      </c>
      <c r="J5243" s="155">
        <v>0.25</v>
      </c>
    </row>
    <row r="5244" spans="1:10" ht="15" customHeight="1">
      <c r="A5244" s="153" t="s">
        <v>1379</v>
      </c>
      <c r="B5244" s="153" t="s">
        <v>2733</v>
      </c>
      <c r="C5244" s="153" t="s">
        <v>470</v>
      </c>
      <c r="D5244" s="153" t="s">
        <v>2734</v>
      </c>
      <c r="E5244" s="275" t="s">
        <v>1482</v>
      </c>
      <c r="F5244" s="275"/>
      <c r="G5244" s="153" t="s">
        <v>2735</v>
      </c>
      <c r="H5244" s="154">
        <v>8.0000000000000004E-4</v>
      </c>
      <c r="I5244" s="155">
        <v>5.5</v>
      </c>
      <c r="J5244" s="155">
        <v>0</v>
      </c>
    </row>
    <row r="5245" spans="1:10" ht="15" customHeight="1">
      <c r="A5245" s="153" t="s">
        <v>1379</v>
      </c>
      <c r="B5245" s="153" t="s">
        <v>2736</v>
      </c>
      <c r="C5245" s="153" t="s">
        <v>470</v>
      </c>
      <c r="D5245" s="153" t="s">
        <v>2737</v>
      </c>
      <c r="E5245" s="275" t="s">
        <v>1482</v>
      </c>
      <c r="F5245" s="275"/>
      <c r="G5245" s="153" t="s">
        <v>563</v>
      </c>
      <c r="H5245" s="154">
        <v>6.54E-2</v>
      </c>
      <c r="I5245" s="155">
        <v>4</v>
      </c>
      <c r="J5245" s="155">
        <v>0.26</v>
      </c>
    </row>
    <row r="5246" spans="1:10" ht="15" customHeight="1">
      <c r="A5246" s="153" t="s">
        <v>1379</v>
      </c>
      <c r="B5246" s="153" t="s">
        <v>2797</v>
      </c>
      <c r="C5246" s="153" t="s">
        <v>470</v>
      </c>
      <c r="D5246" s="153" t="s">
        <v>2798</v>
      </c>
      <c r="E5246" s="275" t="s">
        <v>1482</v>
      </c>
      <c r="F5246" s="275"/>
      <c r="G5246" s="153" t="s">
        <v>563</v>
      </c>
      <c r="H5246" s="154">
        <v>5.0000000000000001E-4</v>
      </c>
      <c r="I5246" s="155">
        <v>10.8</v>
      </c>
      <c r="J5246" s="155">
        <v>0</v>
      </c>
    </row>
    <row r="5247" spans="1:10" ht="15" customHeight="1">
      <c r="A5247" s="153" t="s">
        <v>1379</v>
      </c>
      <c r="B5247" s="153" t="s">
        <v>2821</v>
      </c>
      <c r="C5247" s="153" t="s">
        <v>470</v>
      </c>
      <c r="D5247" s="153" t="s">
        <v>2822</v>
      </c>
      <c r="E5247" s="275" t="s">
        <v>1482</v>
      </c>
      <c r="F5247" s="275"/>
      <c r="G5247" s="153" t="s">
        <v>563</v>
      </c>
      <c r="H5247" s="154">
        <v>4.0000000000000002E-4</v>
      </c>
      <c r="I5247" s="155">
        <v>18.5</v>
      </c>
      <c r="J5247" s="155">
        <v>0</v>
      </c>
    </row>
    <row r="5248" spans="1:10" ht="15" customHeight="1">
      <c r="A5248" s="153" t="s">
        <v>1379</v>
      </c>
      <c r="B5248" s="153" t="s">
        <v>2738</v>
      </c>
      <c r="C5248" s="153" t="s">
        <v>470</v>
      </c>
      <c r="D5248" s="153" t="s">
        <v>2739</v>
      </c>
      <c r="E5248" s="275" t="s">
        <v>1395</v>
      </c>
      <c r="F5248" s="275"/>
      <c r="G5248" s="153" t="s">
        <v>563</v>
      </c>
      <c r="H5248" s="154">
        <v>4.4999999999999997E-3</v>
      </c>
      <c r="I5248" s="155">
        <v>12.54</v>
      </c>
      <c r="J5248" s="155">
        <v>0.05</v>
      </c>
    </row>
    <row r="5249" spans="1:10" ht="15" customHeight="1">
      <c r="A5249" s="153" t="s">
        <v>1379</v>
      </c>
      <c r="B5249" s="153" t="s">
        <v>2742</v>
      </c>
      <c r="C5249" s="153" t="s">
        <v>470</v>
      </c>
      <c r="D5249" s="153" t="s">
        <v>2743</v>
      </c>
      <c r="E5249" s="275" t="s">
        <v>1395</v>
      </c>
      <c r="F5249" s="275"/>
      <c r="G5249" s="153" t="s">
        <v>2579</v>
      </c>
      <c r="H5249" s="154">
        <v>4.0000000000000002E-4</v>
      </c>
      <c r="I5249" s="155">
        <v>300</v>
      </c>
      <c r="J5249" s="155">
        <v>0.12</v>
      </c>
    </row>
    <row r="5250" spans="1:10" ht="15" customHeight="1">
      <c r="A5250" s="153" t="s">
        <v>1379</v>
      </c>
      <c r="B5250" s="153" t="s">
        <v>2750</v>
      </c>
      <c r="C5250" s="153" t="s">
        <v>470</v>
      </c>
      <c r="D5250" s="153" t="s">
        <v>2751</v>
      </c>
      <c r="E5250" s="275" t="s">
        <v>1482</v>
      </c>
      <c r="F5250" s="275"/>
      <c r="G5250" s="153" t="s">
        <v>563</v>
      </c>
      <c r="H5250" s="154">
        <v>1.8E-3</v>
      </c>
      <c r="I5250" s="155">
        <v>35.9</v>
      </c>
      <c r="J5250" s="155">
        <v>0.06</v>
      </c>
    </row>
    <row r="5251" spans="1:10" ht="15" customHeight="1">
      <c r="A5251" s="153" t="s">
        <v>1379</v>
      </c>
      <c r="B5251" s="153" t="s">
        <v>2740</v>
      </c>
      <c r="C5251" s="153" t="s">
        <v>470</v>
      </c>
      <c r="D5251" s="153" t="s">
        <v>2741</v>
      </c>
      <c r="E5251" s="275" t="s">
        <v>1482</v>
      </c>
      <c r="F5251" s="275"/>
      <c r="G5251" s="153" t="s">
        <v>563</v>
      </c>
      <c r="H5251" s="154">
        <v>4.4999999999999997E-3</v>
      </c>
      <c r="I5251" s="155">
        <v>165</v>
      </c>
      <c r="J5251" s="155">
        <v>0.74</v>
      </c>
    </row>
    <row r="5252" spans="1:10" ht="15" customHeight="1">
      <c r="A5252" s="153" t="s">
        <v>1379</v>
      </c>
      <c r="B5252" s="153" t="s">
        <v>2748</v>
      </c>
      <c r="C5252" s="153" t="s">
        <v>470</v>
      </c>
      <c r="D5252" s="153" t="s">
        <v>2749</v>
      </c>
      <c r="E5252" s="275" t="s">
        <v>1482</v>
      </c>
      <c r="F5252" s="275"/>
      <c r="G5252" s="153" t="s">
        <v>563</v>
      </c>
      <c r="H5252" s="154">
        <v>4.4999999999999997E-3</v>
      </c>
      <c r="I5252" s="155">
        <v>4.9000000000000004</v>
      </c>
      <c r="J5252" s="155">
        <v>0.02</v>
      </c>
    </row>
    <row r="5253" spans="1:10" ht="15" customHeight="1">
      <c r="A5253" s="153" t="s">
        <v>1379</v>
      </c>
      <c r="B5253" s="153" t="s">
        <v>2823</v>
      </c>
      <c r="C5253" s="153" t="s">
        <v>470</v>
      </c>
      <c r="D5253" s="153" t="s">
        <v>2824</v>
      </c>
      <c r="E5253" s="275" t="s">
        <v>1482</v>
      </c>
      <c r="F5253" s="275"/>
      <c r="G5253" s="153" t="s">
        <v>563</v>
      </c>
      <c r="H5253" s="154">
        <v>4.4999999999999997E-3</v>
      </c>
      <c r="I5253" s="155">
        <v>11</v>
      </c>
      <c r="J5253" s="155">
        <v>0.04</v>
      </c>
    </row>
    <row r="5254" spans="1:10" ht="15" customHeight="1">
      <c r="A5254" s="153" t="s">
        <v>1379</v>
      </c>
      <c r="B5254" s="153" t="s">
        <v>2752</v>
      </c>
      <c r="C5254" s="153" t="s">
        <v>470</v>
      </c>
      <c r="D5254" s="153" t="s">
        <v>2753</v>
      </c>
      <c r="E5254" s="275" t="s">
        <v>1395</v>
      </c>
      <c r="F5254" s="275"/>
      <c r="G5254" s="153" t="s">
        <v>563</v>
      </c>
      <c r="H5254" s="154">
        <v>0.1018</v>
      </c>
      <c r="I5254" s="155">
        <v>5</v>
      </c>
      <c r="J5254" s="155">
        <v>0.5</v>
      </c>
    </row>
    <row r="5255" spans="1:10" ht="15" customHeight="1">
      <c r="A5255" s="153" t="s">
        <v>1379</v>
      </c>
      <c r="B5255" s="153" t="s">
        <v>2825</v>
      </c>
      <c r="C5255" s="153" t="s">
        <v>470</v>
      </c>
      <c r="D5255" s="153" t="s">
        <v>2826</v>
      </c>
      <c r="E5255" s="275" t="s">
        <v>1482</v>
      </c>
      <c r="F5255" s="275"/>
      <c r="G5255" s="153" t="s">
        <v>563</v>
      </c>
      <c r="H5255" s="154">
        <v>1E-4</v>
      </c>
      <c r="I5255" s="155">
        <v>245</v>
      </c>
      <c r="J5255" s="155">
        <v>0.02</v>
      </c>
    </row>
    <row r="5256" spans="1:10" ht="15" customHeight="1">
      <c r="A5256" s="153" t="s">
        <v>1379</v>
      </c>
      <c r="B5256" s="153" t="s">
        <v>2827</v>
      </c>
      <c r="C5256" s="153" t="s">
        <v>470</v>
      </c>
      <c r="D5256" s="153" t="s">
        <v>2828</v>
      </c>
      <c r="E5256" s="275" t="s">
        <v>1482</v>
      </c>
      <c r="F5256" s="275"/>
      <c r="G5256" s="153" t="s">
        <v>563</v>
      </c>
      <c r="H5256" s="154">
        <v>4.4999999999999997E-3</v>
      </c>
      <c r="I5256" s="155">
        <v>30.17</v>
      </c>
      <c r="J5256" s="155">
        <v>0.13</v>
      </c>
    </row>
    <row r="5257" spans="1:10" ht="15" customHeight="1">
      <c r="A5257" s="153" t="s">
        <v>1379</v>
      </c>
      <c r="B5257" s="153" t="s">
        <v>2829</v>
      </c>
      <c r="C5257" s="153" t="s">
        <v>470</v>
      </c>
      <c r="D5257" s="153" t="s">
        <v>2830</v>
      </c>
      <c r="E5257" s="275" t="s">
        <v>1482</v>
      </c>
      <c r="F5257" s="275"/>
      <c r="G5257" s="153" t="s">
        <v>563</v>
      </c>
      <c r="H5257" s="154">
        <v>2.3E-3</v>
      </c>
      <c r="I5257" s="155">
        <v>17.5</v>
      </c>
      <c r="J5257" s="155">
        <v>0.04</v>
      </c>
    </row>
    <row r="5258" spans="1:10" ht="15" customHeight="1">
      <c r="A5258" s="153" t="s">
        <v>1379</v>
      </c>
      <c r="B5258" s="153" t="s">
        <v>2754</v>
      </c>
      <c r="C5258" s="153" t="s">
        <v>177</v>
      </c>
      <c r="D5258" s="153" t="s">
        <v>2755</v>
      </c>
      <c r="E5258" s="275" t="s">
        <v>1482</v>
      </c>
      <c r="F5258" s="275"/>
      <c r="G5258" s="153" t="s">
        <v>2756</v>
      </c>
      <c r="H5258" s="154">
        <v>8.0000000000000004E-4</v>
      </c>
      <c r="I5258" s="155">
        <v>96</v>
      </c>
      <c r="J5258" s="155">
        <v>7.0000000000000007E-2</v>
      </c>
    </row>
    <row r="5259" spans="1:10" ht="30" customHeight="1">
      <c r="A5259" s="153" t="s">
        <v>1379</v>
      </c>
      <c r="B5259" s="153" t="s">
        <v>2757</v>
      </c>
      <c r="C5259" s="153" t="s">
        <v>177</v>
      </c>
      <c r="D5259" s="153" t="s">
        <v>2758</v>
      </c>
      <c r="E5259" s="275" t="s">
        <v>1482</v>
      </c>
      <c r="F5259" s="275"/>
      <c r="G5259" s="153" t="s">
        <v>185</v>
      </c>
      <c r="H5259" s="154">
        <v>2.0000000000000001E-4</v>
      </c>
      <c r="I5259" s="155">
        <v>26</v>
      </c>
      <c r="J5259" s="155">
        <v>0</v>
      </c>
    </row>
    <row r="5260" spans="1:10" ht="30" customHeight="1">
      <c r="A5260" s="153" t="s">
        <v>1379</v>
      </c>
      <c r="B5260" s="153" t="s">
        <v>2759</v>
      </c>
      <c r="C5260" s="153" t="s">
        <v>177</v>
      </c>
      <c r="D5260" s="153" t="s">
        <v>2760</v>
      </c>
      <c r="E5260" s="275" t="s">
        <v>1482</v>
      </c>
      <c r="F5260" s="275"/>
      <c r="G5260" s="153" t="s">
        <v>185</v>
      </c>
      <c r="H5260" s="154">
        <v>5.9999999999999995E-4</v>
      </c>
      <c r="I5260" s="155">
        <v>20</v>
      </c>
      <c r="J5260" s="155">
        <v>0.01</v>
      </c>
    </row>
    <row r="5261" spans="1:10" ht="15" customHeight="1">
      <c r="A5261" s="153" t="s">
        <v>1379</v>
      </c>
      <c r="B5261" s="153" t="s">
        <v>2761</v>
      </c>
      <c r="C5261" s="153" t="s">
        <v>177</v>
      </c>
      <c r="D5261" s="153" t="s">
        <v>2762</v>
      </c>
      <c r="E5261" s="275" t="s">
        <v>1385</v>
      </c>
      <c r="F5261" s="275"/>
      <c r="G5261" s="153" t="s">
        <v>2756</v>
      </c>
      <c r="H5261" s="154">
        <v>2.3E-3</v>
      </c>
      <c r="I5261" s="155">
        <v>18</v>
      </c>
      <c r="J5261" s="155">
        <v>0.04</v>
      </c>
    </row>
    <row r="5262" spans="1:10">
      <c r="A5262" s="156"/>
      <c r="B5262" s="156"/>
      <c r="C5262" s="156"/>
      <c r="D5262" s="156"/>
      <c r="E5262" s="156" t="s">
        <v>1399</v>
      </c>
      <c r="F5262" s="157">
        <v>0</v>
      </c>
      <c r="G5262" s="156" t="s">
        <v>1400</v>
      </c>
      <c r="H5262" s="157">
        <v>0</v>
      </c>
      <c r="I5262" s="156" t="s">
        <v>1401</v>
      </c>
      <c r="J5262" s="157">
        <v>0</v>
      </c>
    </row>
    <row r="5263" spans="1:10" ht="30" customHeight="1">
      <c r="A5263" s="156"/>
      <c r="B5263" s="156"/>
      <c r="C5263" s="156"/>
      <c r="D5263" s="156"/>
      <c r="E5263" s="156" t="s">
        <v>1402</v>
      </c>
      <c r="F5263" s="157">
        <v>0.99</v>
      </c>
      <c r="G5263" s="156"/>
      <c r="H5263" s="276" t="s">
        <v>1403</v>
      </c>
      <c r="I5263" s="276"/>
      <c r="J5263" s="157">
        <v>4.76</v>
      </c>
    </row>
    <row r="5264" spans="1:10" ht="15.75">
      <c r="A5264" s="147"/>
      <c r="B5264" s="147"/>
      <c r="C5264" s="147"/>
      <c r="D5264" s="147"/>
      <c r="E5264" s="147"/>
      <c r="F5264" s="147"/>
      <c r="G5264" s="147"/>
      <c r="H5264" s="147"/>
      <c r="I5264" s="147"/>
      <c r="J5264" s="147"/>
    </row>
    <row r="5265" spans="1:10" ht="15.75" customHeight="1">
      <c r="A5265" s="144"/>
      <c r="B5265" s="144" t="s">
        <v>165</v>
      </c>
      <c r="C5265" s="144" t="s">
        <v>1367</v>
      </c>
      <c r="D5265" s="144" t="s">
        <v>1368</v>
      </c>
      <c r="E5265" s="271" t="s">
        <v>1369</v>
      </c>
      <c r="F5265" s="271"/>
      <c r="G5265" s="144" t="s">
        <v>1370</v>
      </c>
      <c r="H5265" s="144" t="s">
        <v>1371</v>
      </c>
      <c r="I5265" s="144" t="s">
        <v>1372</v>
      </c>
      <c r="J5265" s="144" t="s">
        <v>1373</v>
      </c>
    </row>
    <row r="5266" spans="1:10" ht="31.5" customHeight="1">
      <c r="A5266" s="147" t="s">
        <v>1374</v>
      </c>
      <c r="B5266" s="147" t="s">
        <v>1890</v>
      </c>
      <c r="C5266" s="147" t="s">
        <v>470</v>
      </c>
      <c r="D5266" s="147" t="s">
        <v>1891</v>
      </c>
      <c r="E5266" s="273" t="s">
        <v>1892</v>
      </c>
      <c r="F5266" s="273"/>
      <c r="G5266" s="147" t="s">
        <v>1893</v>
      </c>
      <c r="H5266" s="148">
        <v>1</v>
      </c>
      <c r="I5266" s="149">
        <v>3.69</v>
      </c>
      <c r="J5266" s="149">
        <v>3.69</v>
      </c>
    </row>
    <row r="5267" spans="1:10" ht="15" customHeight="1">
      <c r="A5267" s="153" t="s">
        <v>1379</v>
      </c>
      <c r="B5267" s="153" t="s">
        <v>2729</v>
      </c>
      <c r="C5267" s="153" t="s">
        <v>470</v>
      </c>
      <c r="D5267" s="153" t="s">
        <v>2730</v>
      </c>
      <c r="E5267" s="275" t="s">
        <v>1482</v>
      </c>
      <c r="F5267" s="275"/>
      <c r="G5267" s="153" t="s">
        <v>563</v>
      </c>
      <c r="H5267" s="154">
        <v>0.1018</v>
      </c>
      <c r="I5267" s="155">
        <v>14</v>
      </c>
      <c r="J5267" s="155">
        <v>1.42</v>
      </c>
    </row>
    <row r="5268" spans="1:10" ht="15" customHeight="1">
      <c r="A5268" s="153" t="s">
        <v>1379</v>
      </c>
      <c r="B5268" s="153" t="s">
        <v>2731</v>
      </c>
      <c r="C5268" s="153" t="s">
        <v>470</v>
      </c>
      <c r="D5268" s="153" t="s">
        <v>2732</v>
      </c>
      <c r="E5268" s="275" t="s">
        <v>1482</v>
      </c>
      <c r="F5268" s="275"/>
      <c r="G5268" s="153" t="s">
        <v>563</v>
      </c>
      <c r="H5268" s="154">
        <v>1.5E-3</v>
      </c>
      <c r="I5268" s="155">
        <v>168.5</v>
      </c>
      <c r="J5268" s="155">
        <v>0.25</v>
      </c>
    </row>
    <row r="5269" spans="1:10" ht="15" customHeight="1">
      <c r="A5269" s="153" t="s">
        <v>1379</v>
      </c>
      <c r="B5269" s="153" t="s">
        <v>2733</v>
      </c>
      <c r="C5269" s="153" t="s">
        <v>470</v>
      </c>
      <c r="D5269" s="153" t="s">
        <v>2734</v>
      </c>
      <c r="E5269" s="275" t="s">
        <v>1482</v>
      </c>
      <c r="F5269" s="275"/>
      <c r="G5269" s="153" t="s">
        <v>2735</v>
      </c>
      <c r="H5269" s="154">
        <v>8.0000000000000004E-4</v>
      </c>
      <c r="I5269" s="155">
        <v>5.5</v>
      </c>
      <c r="J5269" s="155">
        <v>0</v>
      </c>
    </row>
    <row r="5270" spans="1:10" ht="15" customHeight="1">
      <c r="A5270" s="153" t="s">
        <v>1379</v>
      </c>
      <c r="B5270" s="153" t="s">
        <v>2736</v>
      </c>
      <c r="C5270" s="153" t="s">
        <v>470</v>
      </c>
      <c r="D5270" s="153" t="s">
        <v>2737</v>
      </c>
      <c r="E5270" s="275" t="s">
        <v>1482</v>
      </c>
      <c r="F5270" s="275"/>
      <c r="G5270" s="153" t="s">
        <v>563</v>
      </c>
      <c r="H5270" s="154">
        <v>9.4100000000000003E-2</v>
      </c>
      <c r="I5270" s="155">
        <v>4</v>
      </c>
      <c r="J5270" s="155">
        <v>0.37</v>
      </c>
    </row>
    <row r="5271" spans="1:10" ht="15" customHeight="1">
      <c r="A5271" s="153" t="s">
        <v>1379</v>
      </c>
      <c r="B5271" s="153" t="s">
        <v>2831</v>
      </c>
      <c r="C5271" s="153" t="s">
        <v>470</v>
      </c>
      <c r="D5271" s="153" t="s">
        <v>2832</v>
      </c>
      <c r="E5271" s="275" t="s">
        <v>1482</v>
      </c>
      <c r="F5271" s="275"/>
      <c r="G5271" s="153" t="s">
        <v>563</v>
      </c>
      <c r="H5271" s="154">
        <v>1E-4</v>
      </c>
      <c r="I5271" s="155">
        <v>28.8</v>
      </c>
      <c r="J5271" s="155">
        <v>0</v>
      </c>
    </row>
    <row r="5272" spans="1:10" ht="15" customHeight="1">
      <c r="A5272" s="153" t="s">
        <v>1379</v>
      </c>
      <c r="B5272" s="153" t="s">
        <v>2833</v>
      </c>
      <c r="C5272" s="153" t="s">
        <v>470</v>
      </c>
      <c r="D5272" s="153" t="s">
        <v>2834</v>
      </c>
      <c r="E5272" s="275" t="s">
        <v>1482</v>
      </c>
      <c r="F5272" s="275"/>
      <c r="G5272" s="153" t="s">
        <v>563</v>
      </c>
      <c r="H5272" s="154">
        <v>2.9999999999999997E-4</v>
      </c>
      <c r="I5272" s="155">
        <v>13.85</v>
      </c>
      <c r="J5272" s="155">
        <v>0</v>
      </c>
    </row>
    <row r="5273" spans="1:10" ht="15" customHeight="1">
      <c r="A5273" s="153" t="s">
        <v>1379</v>
      </c>
      <c r="B5273" s="153" t="s">
        <v>2738</v>
      </c>
      <c r="C5273" s="153" t="s">
        <v>470</v>
      </c>
      <c r="D5273" s="153" t="s">
        <v>2739</v>
      </c>
      <c r="E5273" s="275" t="s">
        <v>1395</v>
      </c>
      <c r="F5273" s="275"/>
      <c r="G5273" s="153" t="s">
        <v>563</v>
      </c>
      <c r="H5273" s="154">
        <v>4.4999999999999997E-3</v>
      </c>
      <c r="I5273" s="155">
        <v>12.54</v>
      </c>
      <c r="J5273" s="155">
        <v>0.05</v>
      </c>
    </row>
    <row r="5274" spans="1:10" ht="15" customHeight="1">
      <c r="A5274" s="153" t="s">
        <v>1379</v>
      </c>
      <c r="B5274" s="153" t="s">
        <v>2742</v>
      </c>
      <c r="C5274" s="153" t="s">
        <v>470</v>
      </c>
      <c r="D5274" s="153" t="s">
        <v>2743</v>
      </c>
      <c r="E5274" s="275" t="s">
        <v>1395</v>
      </c>
      <c r="F5274" s="275"/>
      <c r="G5274" s="153" t="s">
        <v>2579</v>
      </c>
      <c r="H5274" s="154">
        <v>4.0000000000000002E-4</v>
      </c>
      <c r="I5274" s="155">
        <v>300</v>
      </c>
      <c r="J5274" s="155">
        <v>0.12</v>
      </c>
    </row>
    <row r="5275" spans="1:10" ht="15" customHeight="1">
      <c r="A5275" s="153" t="s">
        <v>1379</v>
      </c>
      <c r="B5275" s="153" t="s">
        <v>2750</v>
      </c>
      <c r="C5275" s="153" t="s">
        <v>470</v>
      </c>
      <c r="D5275" s="153" t="s">
        <v>2751</v>
      </c>
      <c r="E5275" s="275" t="s">
        <v>1482</v>
      </c>
      <c r="F5275" s="275"/>
      <c r="G5275" s="153" t="s">
        <v>563</v>
      </c>
      <c r="H5275" s="154">
        <v>1.8E-3</v>
      </c>
      <c r="I5275" s="155">
        <v>35.9</v>
      </c>
      <c r="J5275" s="155">
        <v>0.06</v>
      </c>
    </row>
    <row r="5276" spans="1:10" ht="15" customHeight="1">
      <c r="A5276" s="153" t="s">
        <v>1379</v>
      </c>
      <c r="B5276" s="153" t="s">
        <v>2740</v>
      </c>
      <c r="C5276" s="153" t="s">
        <v>470</v>
      </c>
      <c r="D5276" s="153" t="s">
        <v>2741</v>
      </c>
      <c r="E5276" s="275" t="s">
        <v>1482</v>
      </c>
      <c r="F5276" s="275"/>
      <c r="G5276" s="153" t="s">
        <v>563</v>
      </c>
      <c r="H5276" s="154">
        <v>4.4999999999999997E-3</v>
      </c>
      <c r="I5276" s="155">
        <v>165</v>
      </c>
      <c r="J5276" s="155">
        <v>0.74</v>
      </c>
    </row>
    <row r="5277" spans="1:10" ht="15" customHeight="1">
      <c r="A5277" s="153" t="s">
        <v>1379</v>
      </c>
      <c r="B5277" s="153" t="s">
        <v>2748</v>
      </c>
      <c r="C5277" s="153" t="s">
        <v>470</v>
      </c>
      <c r="D5277" s="153" t="s">
        <v>2749</v>
      </c>
      <c r="E5277" s="275" t="s">
        <v>1482</v>
      </c>
      <c r="F5277" s="275"/>
      <c r="G5277" s="153" t="s">
        <v>563</v>
      </c>
      <c r="H5277" s="154">
        <v>4.4999999999999997E-3</v>
      </c>
      <c r="I5277" s="155">
        <v>4.9000000000000004</v>
      </c>
      <c r="J5277" s="155">
        <v>0.02</v>
      </c>
    </row>
    <row r="5278" spans="1:10" ht="15" customHeight="1">
      <c r="A5278" s="153" t="s">
        <v>1379</v>
      </c>
      <c r="B5278" s="153" t="s">
        <v>2835</v>
      </c>
      <c r="C5278" s="153" t="s">
        <v>470</v>
      </c>
      <c r="D5278" s="153" t="s">
        <v>2836</v>
      </c>
      <c r="E5278" s="275" t="s">
        <v>1482</v>
      </c>
      <c r="F5278" s="275"/>
      <c r="G5278" s="153" t="s">
        <v>563</v>
      </c>
      <c r="H5278" s="154">
        <v>2.0000000000000001E-4</v>
      </c>
      <c r="I5278" s="155">
        <v>36.9</v>
      </c>
      <c r="J5278" s="155">
        <v>0</v>
      </c>
    </row>
    <row r="5279" spans="1:10" ht="15" customHeight="1">
      <c r="A5279" s="153" t="s">
        <v>1379</v>
      </c>
      <c r="B5279" s="153" t="s">
        <v>2752</v>
      </c>
      <c r="C5279" s="153" t="s">
        <v>470</v>
      </c>
      <c r="D5279" s="153" t="s">
        <v>2753</v>
      </c>
      <c r="E5279" s="275" t="s">
        <v>1395</v>
      </c>
      <c r="F5279" s="275"/>
      <c r="G5279" s="153" t="s">
        <v>563</v>
      </c>
      <c r="H5279" s="154">
        <v>0.1018</v>
      </c>
      <c r="I5279" s="155">
        <v>5</v>
      </c>
      <c r="J5279" s="155">
        <v>0.5</v>
      </c>
    </row>
    <row r="5280" spans="1:10" ht="15" customHeight="1">
      <c r="A5280" s="153" t="s">
        <v>1379</v>
      </c>
      <c r="B5280" s="153" t="s">
        <v>2754</v>
      </c>
      <c r="C5280" s="153" t="s">
        <v>177</v>
      </c>
      <c r="D5280" s="153" t="s">
        <v>2755</v>
      </c>
      <c r="E5280" s="275" t="s">
        <v>1482</v>
      </c>
      <c r="F5280" s="275"/>
      <c r="G5280" s="153" t="s">
        <v>2756</v>
      </c>
      <c r="H5280" s="154">
        <v>8.0000000000000004E-4</v>
      </c>
      <c r="I5280" s="155">
        <v>96</v>
      </c>
      <c r="J5280" s="155">
        <v>7.0000000000000007E-2</v>
      </c>
    </row>
    <row r="5281" spans="1:10" ht="30" customHeight="1">
      <c r="A5281" s="153" t="s">
        <v>1379</v>
      </c>
      <c r="B5281" s="153" t="s">
        <v>2759</v>
      </c>
      <c r="C5281" s="153" t="s">
        <v>177</v>
      </c>
      <c r="D5281" s="153" t="s">
        <v>2760</v>
      </c>
      <c r="E5281" s="275" t="s">
        <v>1482</v>
      </c>
      <c r="F5281" s="275"/>
      <c r="G5281" s="153" t="s">
        <v>185</v>
      </c>
      <c r="H5281" s="154">
        <v>5.9999999999999995E-4</v>
      </c>
      <c r="I5281" s="155">
        <v>20</v>
      </c>
      <c r="J5281" s="155">
        <v>0.01</v>
      </c>
    </row>
    <row r="5282" spans="1:10" ht="30" customHeight="1">
      <c r="A5282" s="153" t="s">
        <v>1379</v>
      </c>
      <c r="B5282" s="153" t="s">
        <v>2757</v>
      </c>
      <c r="C5282" s="153" t="s">
        <v>177</v>
      </c>
      <c r="D5282" s="153" t="s">
        <v>2758</v>
      </c>
      <c r="E5282" s="275" t="s">
        <v>1482</v>
      </c>
      <c r="F5282" s="275"/>
      <c r="G5282" s="153" t="s">
        <v>185</v>
      </c>
      <c r="H5282" s="154">
        <v>2.0000000000000001E-4</v>
      </c>
      <c r="I5282" s="155">
        <v>26</v>
      </c>
      <c r="J5282" s="155">
        <v>0</v>
      </c>
    </row>
    <row r="5283" spans="1:10" ht="15" customHeight="1">
      <c r="A5283" s="153" t="s">
        <v>1379</v>
      </c>
      <c r="B5283" s="153" t="s">
        <v>2837</v>
      </c>
      <c r="C5283" s="153" t="s">
        <v>177</v>
      </c>
      <c r="D5283" s="153" t="s">
        <v>2838</v>
      </c>
      <c r="E5283" s="275" t="s">
        <v>1385</v>
      </c>
      <c r="F5283" s="275"/>
      <c r="G5283" s="153" t="s">
        <v>185</v>
      </c>
      <c r="H5283" s="154">
        <v>2.0000000000000001E-4</v>
      </c>
      <c r="I5283" s="155">
        <v>204</v>
      </c>
      <c r="J5283" s="155">
        <v>0.04</v>
      </c>
    </row>
    <row r="5284" spans="1:10" ht="15" customHeight="1">
      <c r="A5284" s="153" t="s">
        <v>1379</v>
      </c>
      <c r="B5284" s="153" t="s">
        <v>2761</v>
      </c>
      <c r="C5284" s="153" t="s">
        <v>177</v>
      </c>
      <c r="D5284" s="153" t="s">
        <v>2762</v>
      </c>
      <c r="E5284" s="275" t="s">
        <v>1385</v>
      </c>
      <c r="F5284" s="275"/>
      <c r="G5284" s="153" t="s">
        <v>2756</v>
      </c>
      <c r="H5284" s="154">
        <v>2.3E-3</v>
      </c>
      <c r="I5284" s="155">
        <v>18</v>
      </c>
      <c r="J5284" s="155">
        <v>0.04</v>
      </c>
    </row>
    <row r="5285" spans="1:10">
      <c r="A5285" s="156"/>
      <c r="B5285" s="156"/>
      <c r="C5285" s="156"/>
      <c r="D5285" s="156"/>
      <c r="E5285" s="156" t="s">
        <v>1399</v>
      </c>
      <c r="F5285" s="157">
        <v>0</v>
      </c>
      <c r="G5285" s="156" t="s">
        <v>1400</v>
      </c>
      <c r="H5285" s="157">
        <v>0</v>
      </c>
      <c r="I5285" s="156" t="s">
        <v>1401</v>
      </c>
      <c r="J5285" s="157">
        <v>0</v>
      </c>
    </row>
    <row r="5286" spans="1:10" ht="30" customHeight="1">
      <c r="A5286" s="156"/>
      <c r="B5286" s="156"/>
      <c r="C5286" s="156"/>
      <c r="D5286" s="156"/>
      <c r="E5286" s="156" t="s">
        <v>1402</v>
      </c>
      <c r="F5286" s="157">
        <v>0.97</v>
      </c>
      <c r="G5286" s="156"/>
      <c r="H5286" s="276" t="s">
        <v>1403</v>
      </c>
      <c r="I5286" s="276"/>
      <c r="J5286" s="157">
        <v>4.66</v>
      </c>
    </row>
    <row r="5287" spans="1:10" ht="15.75">
      <c r="A5287" s="147"/>
      <c r="B5287" s="147"/>
      <c r="C5287" s="147"/>
      <c r="D5287" s="147"/>
      <c r="E5287" s="147"/>
      <c r="F5287" s="147"/>
      <c r="G5287" s="147"/>
      <c r="H5287" s="147"/>
      <c r="I5287" s="147"/>
      <c r="J5287" s="147"/>
    </row>
    <row r="5288" spans="1:10" ht="15.75" customHeight="1">
      <c r="A5288" s="144"/>
      <c r="B5288" s="144" t="s">
        <v>165</v>
      </c>
      <c r="C5288" s="144" t="s">
        <v>1367</v>
      </c>
      <c r="D5288" s="144" t="s">
        <v>1368</v>
      </c>
      <c r="E5288" s="271" t="s">
        <v>1369</v>
      </c>
      <c r="F5288" s="271"/>
      <c r="G5288" s="144" t="s">
        <v>1370</v>
      </c>
      <c r="H5288" s="144" t="s">
        <v>1371</v>
      </c>
      <c r="I5288" s="144" t="s">
        <v>1372</v>
      </c>
      <c r="J5288" s="144" t="s">
        <v>1373</v>
      </c>
    </row>
    <row r="5289" spans="1:10" ht="31.5" customHeight="1">
      <c r="A5289" s="147" t="s">
        <v>1374</v>
      </c>
      <c r="B5289" s="147" t="s">
        <v>2621</v>
      </c>
      <c r="C5289" s="147" t="s">
        <v>470</v>
      </c>
      <c r="D5289" s="147" t="s">
        <v>2622</v>
      </c>
      <c r="E5289" s="273" t="s">
        <v>2623</v>
      </c>
      <c r="F5289" s="273"/>
      <c r="G5289" s="147" t="s">
        <v>211</v>
      </c>
      <c r="H5289" s="148">
        <v>1</v>
      </c>
      <c r="I5289" s="149">
        <v>49.53</v>
      </c>
      <c r="J5289" s="149">
        <v>49.53</v>
      </c>
    </row>
    <row r="5290" spans="1:10" ht="45" customHeight="1">
      <c r="A5290" s="150" t="s">
        <v>1376</v>
      </c>
      <c r="B5290" s="150" t="s">
        <v>1890</v>
      </c>
      <c r="C5290" s="150" t="s">
        <v>470</v>
      </c>
      <c r="D5290" s="150" t="s">
        <v>1891</v>
      </c>
      <c r="E5290" s="274" t="s">
        <v>1892</v>
      </c>
      <c r="F5290" s="274"/>
      <c r="G5290" s="150" t="s">
        <v>1893</v>
      </c>
      <c r="H5290" s="151">
        <v>3</v>
      </c>
      <c r="I5290" s="152">
        <v>3.69</v>
      </c>
      <c r="J5290" s="152">
        <v>11.07</v>
      </c>
    </row>
    <row r="5291" spans="1:10" ht="15" customHeight="1">
      <c r="A5291" s="153" t="s">
        <v>1379</v>
      </c>
      <c r="B5291" s="153" t="s">
        <v>1900</v>
      </c>
      <c r="C5291" s="153" t="s">
        <v>177</v>
      </c>
      <c r="D5291" s="153" t="s">
        <v>1901</v>
      </c>
      <c r="E5291" s="275" t="s">
        <v>1398</v>
      </c>
      <c r="F5291" s="275"/>
      <c r="G5291" s="153" t="s">
        <v>180</v>
      </c>
      <c r="H5291" s="154">
        <v>3</v>
      </c>
      <c r="I5291" s="155">
        <v>12.82</v>
      </c>
      <c r="J5291" s="155">
        <v>38.46</v>
      </c>
    </row>
    <row r="5292" spans="1:10">
      <c r="A5292" s="156"/>
      <c r="B5292" s="156"/>
      <c r="C5292" s="156"/>
      <c r="D5292" s="156"/>
      <c r="E5292" s="156" t="s">
        <v>1399</v>
      </c>
      <c r="F5292" s="157">
        <v>38.46</v>
      </c>
      <c r="G5292" s="156" t="s">
        <v>1400</v>
      </c>
      <c r="H5292" s="157">
        <v>0</v>
      </c>
      <c r="I5292" s="156" t="s">
        <v>1401</v>
      </c>
      <c r="J5292" s="157">
        <v>38.46</v>
      </c>
    </row>
    <row r="5293" spans="1:10" ht="30" customHeight="1">
      <c r="A5293" s="156"/>
      <c r="B5293" s="156"/>
      <c r="C5293" s="156"/>
      <c r="D5293" s="156"/>
      <c r="E5293" s="156" t="s">
        <v>1402</v>
      </c>
      <c r="F5293" s="157">
        <v>13.06</v>
      </c>
      <c r="G5293" s="156"/>
      <c r="H5293" s="276" t="s">
        <v>1403</v>
      </c>
      <c r="I5293" s="276"/>
      <c r="J5293" s="157">
        <v>62.59</v>
      </c>
    </row>
    <row r="5294" spans="1:10" ht="15.75">
      <c r="A5294" s="147"/>
      <c r="B5294" s="147"/>
      <c r="C5294" s="147"/>
      <c r="D5294" s="147"/>
      <c r="E5294" s="147"/>
      <c r="F5294" s="147"/>
      <c r="G5294" s="147"/>
      <c r="H5294" s="147"/>
      <c r="I5294" s="147"/>
      <c r="J5294" s="147"/>
    </row>
    <row r="5295" spans="1:10" ht="15.75" customHeight="1">
      <c r="A5295" s="144"/>
      <c r="B5295" s="144" t="s">
        <v>165</v>
      </c>
      <c r="C5295" s="144" t="s">
        <v>1367</v>
      </c>
      <c r="D5295" s="144" t="s">
        <v>1368</v>
      </c>
      <c r="E5295" s="271" t="s">
        <v>1369</v>
      </c>
      <c r="F5295" s="271"/>
      <c r="G5295" s="144" t="s">
        <v>1370</v>
      </c>
      <c r="H5295" s="144" t="s">
        <v>1371</v>
      </c>
      <c r="I5295" s="144" t="s">
        <v>1372</v>
      </c>
      <c r="J5295" s="144" t="s">
        <v>1373</v>
      </c>
    </row>
    <row r="5296" spans="1:10" ht="31.5" customHeight="1">
      <c r="A5296" s="147" t="s">
        <v>1374</v>
      </c>
      <c r="B5296" s="147" t="s">
        <v>1788</v>
      </c>
      <c r="C5296" s="147" t="s">
        <v>177</v>
      </c>
      <c r="D5296" s="147" t="s">
        <v>1789</v>
      </c>
      <c r="E5296" s="273" t="s">
        <v>1438</v>
      </c>
      <c r="F5296" s="273"/>
      <c r="G5296" s="147" t="s">
        <v>222</v>
      </c>
      <c r="H5296" s="148">
        <v>1</v>
      </c>
      <c r="I5296" s="149">
        <v>27.88</v>
      </c>
      <c r="J5296" s="149">
        <v>27.88</v>
      </c>
    </row>
    <row r="5297" spans="1:10" ht="45" customHeight="1">
      <c r="A5297" s="150" t="s">
        <v>1376</v>
      </c>
      <c r="B5297" s="150" t="s">
        <v>1608</v>
      </c>
      <c r="C5297" s="150" t="s">
        <v>177</v>
      </c>
      <c r="D5297" s="150" t="s">
        <v>1609</v>
      </c>
      <c r="E5297" s="274" t="s">
        <v>1606</v>
      </c>
      <c r="F5297" s="274"/>
      <c r="G5297" s="150" t="s">
        <v>1610</v>
      </c>
      <c r="H5297" s="151">
        <v>1.7999999999999999E-2</v>
      </c>
      <c r="I5297" s="152">
        <v>17.21</v>
      </c>
      <c r="J5297" s="152">
        <v>0.3</v>
      </c>
    </row>
    <row r="5298" spans="1:10" ht="45" customHeight="1">
      <c r="A5298" s="150" t="s">
        <v>1376</v>
      </c>
      <c r="B5298" s="150" t="s">
        <v>1604</v>
      </c>
      <c r="C5298" s="150" t="s">
        <v>177</v>
      </c>
      <c r="D5298" s="150" t="s">
        <v>1605</v>
      </c>
      <c r="E5298" s="274" t="s">
        <v>1606</v>
      </c>
      <c r="F5298" s="274"/>
      <c r="G5298" s="150" t="s">
        <v>1607</v>
      </c>
      <c r="H5298" s="151">
        <v>4.0000000000000001E-3</v>
      </c>
      <c r="I5298" s="152">
        <v>18.52</v>
      </c>
      <c r="J5298" s="152">
        <v>7.0000000000000007E-2</v>
      </c>
    </row>
    <row r="5299" spans="1:10" ht="45" customHeight="1">
      <c r="A5299" s="150" t="s">
        <v>1376</v>
      </c>
      <c r="B5299" s="150" t="s">
        <v>1613</v>
      </c>
      <c r="C5299" s="150" t="s">
        <v>177</v>
      </c>
      <c r="D5299" s="150" t="s">
        <v>1614</v>
      </c>
      <c r="E5299" s="274" t="s">
        <v>1375</v>
      </c>
      <c r="F5299" s="274"/>
      <c r="G5299" s="150" t="s">
        <v>180</v>
      </c>
      <c r="H5299" s="151">
        <v>1.2E-2</v>
      </c>
      <c r="I5299" s="152">
        <v>18.79</v>
      </c>
      <c r="J5299" s="152">
        <v>0.22</v>
      </c>
    </row>
    <row r="5300" spans="1:10" ht="45" customHeight="1">
      <c r="A5300" s="150" t="s">
        <v>1376</v>
      </c>
      <c r="B5300" s="150" t="s">
        <v>1478</v>
      </c>
      <c r="C5300" s="150" t="s">
        <v>177</v>
      </c>
      <c r="D5300" s="150" t="s">
        <v>1479</v>
      </c>
      <c r="E5300" s="274" t="s">
        <v>1375</v>
      </c>
      <c r="F5300" s="274"/>
      <c r="G5300" s="150" t="s">
        <v>180</v>
      </c>
      <c r="H5300" s="151">
        <v>0.05</v>
      </c>
      <c r="I5300" s="152">
        <v>22.16</v>
      </c>
      <c r="J5300" s="152">
        <v>1.1000000000000001</v>
      </c>
    </row>
    <row r="5301" spans="1:10" ht="30" customHeight="1">
      <c r="A5301" s="153" t="s">
        <v>1379</v>
      </c>
      <c r="B5301" s="153" t="s">
        <v>1721</v>
      </c>
      <c r="C5301" s="153" t="s">
        <v>177</v>
      </c>
      <c r="D5301" s="153" t="s">
        <v>1722</v>
      </c>
      <c r="E5301" s="275" t="s">
        <v>1482</v>
      </c>
      <c r="F5301" s="275"/>
      <c r="G5301" s="153" t="s">
        <v>222</v>
      </c>
      <c r="H5301" s="154">
        <v>0.19600000000000001</v>
      </c>
      <c r="I5301" s="155">
        <v>9.0399999999999991</v>
      </c>
      <c r="J5301" s="155">
        <v>1.77</v>
      </c>
    </row>
    <row r="5302" spans="1:10" ht="15" customHeight="1">
      <c r="A5302" s="153" t="s">
        <v>1379</v>
      </c>
      <c r="B5302" s="153" t="s">
        <v>1654</v>
      </c>
      <c r="C5302" s="153" t="s">
        <v>177</v>
      </c>
      <c r="D5302" s="153" t="s">
        <v>1655</v>
      </c>
      <c r="E5302" s="275" t="s">
        <v>1482</v>
      </c>
      <c r="F5302" s="275"/>
      <c r="G5302" s="153" t="s">
        <v>232</v>
      </c>
      <c r="H5302" s="154">
        <v>1.2999999999999999E-2</v>
      </c>
      <c r="I5302" s="155">
        <v>25.58</v>
      </c>
      <c r="J5302" s="155">
        <v>0.33</v>
      </c>
    </row>
    <row r="5303" spans="1:10" ht="15" customHeight="1">
      <c r="A5303" s="153" t="s">
        <v>1379</v>
      </c>
      <c r="B5303" s="153" t="s">
        <v>2839</v>
      </c>
      <c r="C5303" s="153" t="s">
        <v>177</v>
      </c>
      <c r="D5303" s="153" t="s">
        <v>2840</v>
      </c>
      <c r="E5303" s="275" t="s">
        <v>1482</v>
      </c>
      <c r="F5303" s="275"/>
      <c r="G5303" s="153" t="s">
        <v>222</v>
      </c>
      <c r="H5303" s="154">
        <v>1.006</v>
      </c>
      <c r="I5303" s="155">
        <v>23.95</v>
      </c>
      <c r="J5303" s="155">
        <v>24.09</v>
      </c>
    </row>
    <row r="5304" spans="1:10">
      <c r="A5304" s="156"/>
      <c r="B5304" s="156"/>
      <c r="C5304" s="156"/>
      <c r="D5304" s="156"/>
      <c r="E5304" s="156" t="s">
        <v>1399</v>
      </c>
      <c r="F5304" s="157">
        <v>1.3</v>
      </c>
      <c r="G5304" s="156" t="s">
        <v>1400</v>
      </c>
      <c r="H5304" s="157">
        <v>0</v>
      </c>
      <c r="I5304" s="156" t="s">
        <v>1401</v>
      </c>
      <c r="J5304" s="157">
        <v>1.3</v>
      </c>
    </row>
    <row r="5305" spans="1:10" ht="30" customHeight="1">
      <c r="A5305" s="156"/>
      <c r="B5305" s="156"/>
      <c r="C5305" s="156"/>
      <c r="D5305" s="156"/>
      <c r="E5305" s="156" t="s">
        <v>1402</v>
      </c>
      <c r="F5305" s="157">
        <v>7.35</v>
      </c>
      <c r="G5305" s="156"/>
      <c r="H5305" s="276" t="s">
        <v>1403</v>
      </c>
      <c r="I5305" s="276"/>
      <c r="J5305" s="157">
        <v>35.229999999999997</v>
      </c>
    </row>
    <row r="5306" spans="1:10" ht="15.75">
      <c r="A5306" s="147"/>
      <c r="B5306" s="147"/>
      <c r="C5306" s="147"/>
      <c r="D5306" s="147"/>
      <c r="E5306" s="147"/>
      <c r="F5306" s="147"/>
      <c r="G5306" s="147"/>
      <c r="H5306" s="147"/>
      <c r="I5306" s="147"/>
      <c r="J5306" s="147"/>
    </row>
    <row r="5307" spans="1:10" ht="15.75" customHeight="1">
      <c r="A5307" s="144"/>
      <c r="B5307" s="144" t="s">
        <v>165</v>
      </c>
      <c r="C5307" s="144" t="s">
        <v>1367</v>
      </c>
      <c r="D5307" s="144" t="s">
        <v>1368</v>
      </c>
      <c r="E5307" s="271" t="s">
        <v>1369</v>
      </c>
      <c r="F5307" s="271"/>
      <c r="G5307" s="144" t="s">
        <v>1370</v>
      </c>
      <c r="H5307" s="144" t="s">
        <v>1371</v>
      </c>
      <c r="I5307" s="144" t="s">
        <v>1372</v>
      </c>
      <c r="J5307" s="144" t="s">
        <v>1373</v>
      </c>
    </row>
    <row r="5308" spans="1:10" ht="31.5" customHeight="1">
      <c r="A5308" s="147" t="s">
        <v>1374</v>
      </c>
      <c r="B5308" s="147" t="s">
        <v>1771</v>
      </c>
      <c r="C5308" s="147" t="s">
        <v>177</v>
      </c>
      <c r="D5308" s="147" t="s">
        <v>1772</v>
      </c>
      <c r="E5308" s="273" t="s">
        <v>1438</v>
      </c>
      <c r="F5308" s="273"/>
      <c r="G5308" s="147" t="s">
        <v>222</v>
      </c>
      <c r="H5308" s="148">
        <v>1</v>
      </c>
      <c r="I5308" s="149">
        <v>15.45</v>
      </c>
      <c r="J5308" s="149">
        <v>15.45</v>
      </c>
    </row>
    <row r="5309" spans="1:10" ht="45" customHeight="1">
      <c r="A5309" s="150" t="s">
        <v>1376</v>
      </c>
      <c r="B5309" s="150" t="s">
        <v>1608</v>
      </c>
      <c r="C5309" s="150" t="s">
        <v>177</v>
      </c>
      <c r="D5309" s="150" t="s">
        <v>1609</v>
      </c>
      <c r="E5309" s="274" t="s">
        <v>1606</v>
      </c>
      <c r="F5309" s="274"/>
      <c r="G5309" s="150" t="s">
        <v>1610</v>
      </c>
      <c r="H5309" s="151">
        <v>0.03</v>
      </c>
      <c r="I5309" s="152">
        <v>17.21</v>
      </c>
      <c r="J5309" s="152">
        <v>0.51</v>
      </c>
    </row>
    <row r="5310" spans="1:10" ht="45" customHeight="1">
      <c r="A5310" s="150" t="s">
        <v>1376</v>
      </c>
      <c r="B5310" s="150" t="s">
        <v>1604</v>
      </c>
      <c r="C5310" s="150" t="s">
        <v>177</v>
      </c>
      <c r="D5310" s="150" t="s">
        <v>1605</v>
      </c>
      <c r="E5310" s="274" t="s">
        <v>1606</v>
      </c>
      <c r="F5310" s="274"/>
      <c r="G5310" s="150" t="s">
        <v>1607</v>
      </c>
      <c r="H5310" s="151">
        <v>7.0000000000000001E-3</v>
      </c>
      <c r="I5310" s="152">
        <v>18.52</v>
      </c>
      <c r="J5310" s="152">
        <v>0.12</v>
      </c>
    </row>
    <row r="5311" spans="1:10" ht="45" customHeight="1">
      <c r="A5311" s="150" t="s">
        <v>1376</v>
      </c>
      <c r="B5311" s="150" t="s">
        <v>1613</v>
      </c>
      <c r="C5311" s="150" t="s">
        <v>177</v>
      </c>
      <c r="D5311" s="150" t="s">
        <v>1614</v>
      </c>
      <c r="E5311" s="274" t="s">
        <v>1375</v>
      </c>
      <c r="F5311" s="274"/>
      <c r="G5311" s="150" t="s">
        <v>180</v>
      </c>
      <c r="H5311" s="151">
        <v>2.1000000000000001E-2</v>
      </c>
      <c r="I5311" s="152">
        <v>18.79</v>
      </c>
      <c r="J5311" s="152">
        <v>0.39</v>
      </c>
    </row>
    <row r="5312" spans="1:10" ht="45" customHeight="1">
      <c r="A5312" s="150" t="s">
        <v>1376</v>
      </c>
      <c r="B5312" s="150" t="s">
        <v>1478</v>
      </c>
      <c r="C5312" s="150" t="s">
        <v>177</v>
      </c>
      <c r="D5312" s="150" t="s">
        <v>1479</v>
      </c>
      <c r="E5312" s="274" t="s">
        <v>1375</v>
      </c>
      <c r="F5312" s="274"/>
      <c r="G5312" s="150" t="s">
        <v>180</v>
      </c>
      <c r="H5312" s="151">
        <v>9.0999999999999998E-2</v>
      </c>
      <c r="I5312" s="152">
        <v>22.16</v>
      </c>
      <c r="J5312" s="152">
        <v>2.0099999999999998</v>
      </c>
    </row>
    <row r="5313" spans="1:10" ht="30" customHeight="1">
      <c r="A5313" s="153" t="s">
        <v>1379</v>
      </c>
      <c r="B5313" s="153" t="s">
        <v>1721</v>
      </c>
      <c r="C5313" s="153" t="s">
        <v>177</v>
      </c>
      <c r="D5313" s="153" t="s">
        <v>1722</v>
      </c>
      <c r="E5313" s="275" t="s">
        <v>1482</v>
      </c>
      <c r="F5313" s="275"/>
      <c r="G5313" s="153" t="s">
        <v>222</v>
      </c>
      <c r="H5313" s="154">
        <v>1.31</v>
      </c>
      <c r="I5313" s="155">
        <v>9.0399999999999991</v>
      </c>
      <c r="J5313" s="155">
        <v>11.84</v>
      </c>
    </row>
    <row r="5314" spans="1:10" ht="15" customHeight="1">
      <c r="A5314" s="153" t="s">
        <v>1379</v>
      </c>
      <c r="B5314" s="153" t="s">
        <v>1654</v>
      </c>
      <c r="C5314" s="153" t="s">
        <v>177</v>
      </c>
      <c r="D5314" s="153" t="s">
        <v>1655</v>
      </c>
      <c r="E5314" s="275" t="s">
        <v>1482</v>
      </c>
      <c r="F5314" s="275"/>
      <c r="G5314" s="153" t="s">
        <v>232</v>
      </c>
      <c r="H5314" s="154">
        <v>2.3E-2</v>
      </c>
      <c r="I5314" s="155">
        <v>25.58</v>
      </c>
      <c r="J5314" s="155">
        <v>0.57999999999999996</v>
      </c>
    </row>
    <row r="5315" spans="1:10">
      <c r="A5315" s="156"/>
      <c r="B5315" s="156"/>
      <c r="C5315" s="156"/>
      <c r="D5315" s="156"/>
      <c r="E5315" s="156" t="s">
        <v>1399</v>
      </c>
      <c r="F5315" s="157">
        <v>2.35</v>
      </c>
      <c r="G5315" s="156" t="s">
        <v>1400</v>
      </c>
      <c r="H5315" s="157">
        <v>0</v>
      </c>
      <c r="I5315" s="156" t="s">
        <v>1401</v>
      </c>
      <c r="J5315" s="157">
        <v>2.35</v>
      </c>
    </row>
    <row r="5316" spans="1:10" ht="30" customHeight="1">
      <c r="A5316" s="156"/>
      <c r="B5316" s="156"/>
      <c r="C5316" s="156"/>
      <c r="D5316" s="156"/>
      <c r="E5316" s="156" t="s">
        <v>1402</v>
      </c>
      <c r="F5316" s="157">
        <v>4.07</v>
      </c>
      <c r="G5316" s="156"/>
      <c r="H5316" s="276" t="s">
        <v>1403</v>
      </c>
      <c r="I5316" s="276"/>
      <c r="J5316" s="157">
        <v>19.52</v>
      </c>
    </row>
    <row r="5317" spans="1:10" ht="15.75">
      <c r="A5317" s="147"/>
      <c r="B5317" s="147"/>
      <c r="C5317" s="147"/>
      <c r="D5317" s="147"/>
      <c r="E5317" s="147"/>
      <c r="F5317" s="147"/>
      <c r="G5317" s="147"/>
      <c r="H5317" s="147"/>
      <c r="I5317" s="147"/>
      <c r="J5317" s="147"/>
    </row>
    <row r="5318" spans="1:10" ht="15.75" customHeight="1">
      <c r="A5318" s="144"/>
      <c r="B5318" s="144" t="s">
        <v>165</v>
      </c>
      <c r="C5318" s="144" t="s">
        <v>1367</v>
      </c>
      <c r="D5318" s="144" t="s">
        <v>1368</v>
      </c>
      <c r="E5318" s="271" t="s">
        <v>1369</v>
      </c>
      <c r="F5318" s="271"/>
      <c r="G5318" s="144" t="s">
        <v>1370</v>
      </c>
      <c r="H5318" s="144" t="s">
        <v>1371</v>
      </c>
      <c r="I5318" s="144" t="s">
        <v>1372</v>
      </c>
      <c r="J5318" s="144" t="s">
        <v>1373</v>
      </c>
    </row>
    <row r="5319" spans="1:10" ht="31.5" customHeight="1">
      <c r="A5319" s="147" t="s">
        <v>1374</v>
      </c>
      <c r="B5319" s="147" t="s">
        <v>1769</v>
      </c>
      <c r="C5319" s="147" t="s">
        <v>177</v>
      </c>
      <c r="D5319" s="147" t="s">
        <v>1770</v>
      </c>
      <c r="E5319" s="273" t="s">
        <v>1438</v>
      </c>
      <c r="F5319" s="273"/>
      <c r="G5319" s="147" t="s">
        <v>189</v>
      </c>
      <c r="H5319" s="148">
        <v>1</v>
      </c>
      <c r="I5319" s="149">
        <v>92</v>
      </c>
      <c r="J5319" s="149">
        <v>92</v>
      </c>
    </row>
    <row r="5320" spans="1:10" ht="45" customHeight="1">
      <c r="A5320" s="150" t="s">
        <v>1376</v>
      </c>
      <c r="B5320" s="150" t="s">
        <v>1604</v>
      </c>
      <c r="C5320" s="150" t="s">
        <v>177</v>
      </c>
      <c r="D5320" s="150" t="s">
        <v>1605</v>
      </c>
      <c r="E5320" s="274" t="s">
        <v>1606</v>
      </c>
      <c r="F5320" s="274"/>
      <c r="G5320" s="150" t="s">
        <v>1607</v>
      </c>
      <c r="H5320" s="151">
        <v>3.0000000000000001E-3</v>
      </c>
      <c r="I5320" s="152">
        <v>18.52</v>
      </c>
      <c r="J5320" s="152">
        <v>0.05</v>
      </c>
    </row>
    <row r="5321" spans="1:10" ht="45" customHeight="1">
      <c r="A5321" s="150" t="s">
        <v>1376</v>
      </c>
      <c r="B5321" s="150" t="s">
        <v>1608</v>
      </c>
      <c r="C5321" s="150" t="s">
        <v>177</v>
      </c>
      <c r="D5321" s="150" t="s">
        <v>1609</v>
      </c>
      <c r="E5321" s="274" t="s">
        <v>1606</v>
      </c>
      <c r="F5321" s="274"/>
      <c r="G5321" s="150" t="s">
        <v>1610</v>
      </c>
      <c r="H5321" s="151">
        <v>1.04E-2</v>
      </c>
      <c r="I5321" s="152">
        <v>17.21</v>
      </c>
      <c r="J5321" s="152">
        <v>0.17</v>
      </c>
    </row>
    <row r="5322" spans="1:10" ht="45" customHeight="1">
      <c r="A5322" s="150" t="s">
        <v>1376</v>
      </c>
      <c r="B5322" s="150" t="s">
        <v>1613</v>
      </c>
      <c r="C5322" s="150" t="s">
        <v>177</v>
      </c>
      <c r="D5322" s="150" t="s">
        <v>1614</v>
      </c>
      <c r="E5322" s="274" t="s">
        <v>1375</v>
      </c>
      <c r="F5322" s="274"/>
      <c r="G5322" s="150" t="s">
        <v>180</v>
      </c>
      <c r="H5322" s="151">
        <v>3.0000000000000001E-3</v>
      </c>
      <c r="I5322" s="152">
        <v>18.79</v>
      </c>
      <c r="J5322" s="152">
        <v>0.05</v>
      </c>
    </row>
    <row r="5323" spans="1:10" ht="45" customHeight="1">
      <c r="A5323" s="150" t="s">
        <v>1376</v>
      </c>
      <c r="B5323" s="150" t="s">
        <v>1478</v>
      </c>
      <c r="C5323" s="150" t="s">
        <v>177</v>
      </c>
      <c r="D5323" s="150" t="s">
        <v>1479</v>
      </c>
      <c r="E5323" s="274" t="s">
        <v>1375</v>
      </c>
      <c r="F5323" s="274"/>
      <c r="G5323" s="150" t="s">
        <v>180</v>
      </c>
      <c r="H5323" s="151">
        <v>3.0000000000000001E-3</v>
      </c>
      <c r="I5323" s="152">
        <v>22.16</v>
      </c>
      <c r="J5323" s="152">
        <v>0.06</v>
      </c>
    </row>
    <row r="5324" spans="1:10" ht="30" customHeight="1">
      <c r="A5324" s="153" t="s">
        <v>1379</v>
      </c>
      <c r="B5324" s="153" t="s">
        <v>1820</v>
      </c>
      <c r="C5324" s="153" t="s">
        <v>177</v>
      </c>
      <c r="D5324" s="153" t="s">
        <v>1821</v>
      </c>
      <c r="E5324" s="275" t="s">
        <v>1482</v>
      </c>
      <c r="F5324" s="275"/>
      <c r="G5324" s="153" t="s">
        <v>222</v>
      </c>
      <c r="H5324" s="154">
        <v>3.855</v>
      </c>
      <c r="I5324" s="155">
        <v>23.78</v>
      </c>
      <c r="J5324" s="155">
        <v>91.67</v>
      </c>
    </row>
    <row r="5325" spans="1:10">
      <c r="A5325" s="156"/>
      <c r="B5325" s="156"/>
      <c r="C5325" s="156"/>
      <c r="D5325" s="156"/>
      <c r="E5325" s="156" t="s">
        <v>1399</v>
      </c>
      <c r="F5325" s="157">
        <v>0.25</v>
      </c>
      <c r="G5325" s="156" t="s">
        <v>1400</v>
      </c>
      <c r="H5325" s="157">
        <v>0</v>
      </c>
      <c r="I5325" s="156" t="s">
        <v>1401</v>
      </c>
      <c r="J5325" s="157">
        <v>0.25</v>
      </c>
    </row>
    <row r="5326" spans="1:10" ht="30" customHeight="1">
      <c r="A5326" s="156"/>
      <c r="B5326" s="156"/>
      <c r="C5326" s="156"/>
      <c r="D5326" s="156"/>
      <c r="E5326" s="156" t="s">
        <v>1402</v>
      </c>
      <c r="F5326" s="157">
        <v>24.26</v>
      </c>
      <c r="G5326" s="156"/>
      <c r="H5326" s="276" t="s">
        <v>1403</v>
      </c>
      <c r="I5326" s="276"/>
      <c r="J5326" s="157">
        <v>116.26</v>
      </c>
    </row>
    <row r="5327" spans="1:10" ht="15.75">
      <c r="A5327" s="147"/>
      <c r="B5327" s="147"/>
      <c r="C5327" s="147"/>
      <c r="D5327" s="147"/>
      <c r="E5327" s="147"/>
      <c r="F5327" s="147"/>
      <c r="G5327" s="147"/>
      <c r="H5327" s="147"/>
      <c r="I5327" s="147"/>
      <c r="J5327" s="147"/>
    </row>
    <row r="5328" spans="1:10" ht="15.75" customHeight="1">
      <c r="A5328" s="144"/>
      <c r="B5328" s="144" t="s">
        <v>165</v>
      </c>
      <c r="C5328" s="144" t="s">
        <v>1367</v>
      </c>
      <c r="D5328" s="144" t="s">
        <v>1368</v>
      </c>
      <c r="E5328" s="271" t="s">
        <v>1369</v>
      </c>
      <c r="F5328" s="271"/>
      <c r="G5328" s="144" t="s">
        <v>1370</v>
      </c>
      <c r="H5328" s="144" t="s">
        <v>1371</v>
      </c>
      <c r="I5328" s="144" t="s">
        <v>1372</v>
      </c>
      <c r="J5328" s="144" t="s">
        <v>1373</v>
      </c>
    </row>
    <row r="5329" spans="1:10" ht="31.5" customHeight="1">
      <c r="A5329" s="147" t="s">
        <v>1374</v>
      </c>
      <c r="B5329" s="147" t="s">
        <v>1833</v>
      </c>
      <c r="C5329" s="147" t="s">
        <v>177</v>
      </c>
      <c r="D5329" s="147" t="s">
        <v>1834</v>
      </c>
      <c r="E5329" s="273" t="s">
        <v>1438</v>
      </c>
      <c r="F5329" s="273"/>
      <c r="G5329" s="147" t="s">
        <v>189</v>
      </c>
      <c r="H5329" s="148">
        <v>1</v>
      </c>
      <c r="I5329" s="149">
        <v>148.19</v>
      </c>
      <c r="J5329" s="149">
        <v>148.19</v>
      </c>
    </row>
    <row r="5330" spans="1:10" ht="45" customHeight="1">
      <c r="A5330" s="150" t="s">
        <v>1376</v>
      </c>
      <c r="B5330" s="150" t="s">
        <v>1604</v>
      </c>
      <c r="C5330" s="150" t="s">
        <v>177</v>
      </c>
      <c r="D5330" s="150" t="s">
        <v>1605</v>
      </c>
      <c r="E5330" s="274" t="s">
        <v>1606</v>
      </c>
      <c r="F5330" s="274"/>
      <c r="G5330" s="150" t="s">
        <v>1607</v>
      </c>
      <c r="H5330" s="151">
        <v>5.6000000000000001E-2</v>
      </c>
      <c r="I5330" s="152">
        <v>18.52</v>
      </c>
      <c r="J5330" s="152">
        <v>1.03</v>
      </c>
    </row>
    <row r="5331" spans="1:10" ht="45" customHeight="1">
      <c r="A5331" s="150" t="s">
        <v>1376</v>
      </c>
      <c r="B5331" s="150" t="s">
        <v>1608</v>
      </c>
      <c r="C5331" s="150" t="s">
        <v>177</v>
      </c>
      <c r="D5331" s="150" t="s">
        <v>1609</v>
      </c>
      <c r="E5331" s="274" t="s">
        <v>1606</v>
      </c>
      <c r="F5331" s="274"/>
      <c r="G5331" s="150" t="s">
        <v>1610</v>
      </c>
      <c r="H5331" s="151">
        <v>0.224</v>
      </c>
      <c r="I5331" s="152">
        <v>17.21</v>
      </c>
      <c r="J5331" s="152">
        <v>3.85</v>
      </c>
    </row>
    <row r="5332" spans="1:10" ht="45" customHeight="1">
      <c r="A5332" s="150" t="s">
        <v>1376</v>
      </c>
      <c r="B5332" s="150" t="s">
        <v>1613</v>
      </c>
      <c r="C5332" s="150" t="s">
        <v>177</v>
      </c>
      <c r="D5332" s="150" t="s">
        <v>1614</v>
      </c>
      <c r="E5332" s="274" t="s">
        <v>1375</v>
      </c>
      <c r="F5332" s="274"/>
      <c r="G5332" s="150" t="s">
        <v>180</v>
      </c>
      <c r="H5332" s="151">
        <v>0.17899999999999999</v>
      </c>
      <c r="I5332" s="152">
        <v>18.79</v>
      </c>
      <c r="J5332" s="152">
        <v>3.36</v>
      </c>
    </row>
    <row r="5333" spans="1:10" ht="45" customHeight="1">
      <c r="A5333" s="150" t="s">
        <v>1376</v>
      </c>
      <c r="B5333" s="150" t="s">
        <v>1478</v>
      </c>
      <c r="C5333" s="150" t="s">
        <v>177</v>
      </c>
      <c r="D5333" s="150" t="s">
        <v>1479</v>
      </c>
      <c r="E5333" s="274" t="s">
        <v>1375</v>
      </c>
      <c r="F5333" s="274"/>
      <c r="G5333" s="150" t="s">
        <v>180</v>
      </c>
      <c r="H5333" s="151">
        <v>0.79200000000000004</v>
      </c>
      <c r="I5333" s="152">
        <v>22.16</v>
      </c>
      <c r="J5333" s="152">
        <v>17.55</v>
      </c>
    </row>
    <row r="5334" spans="1:10" ht="15" customHeight="1">
      <c r="A5334" s="153" t="s">
        <v>1379</v>
      </c>
      <c r="B5334" s="153" t="s">
        <v>1654</v>
      </c>
      <c r="C5334" s="153" t="s">
        <v>177</v>
      </c>
      <c r="D5334" s="153" t="s">
        <v>1655</v>
      </c>
      <c r="E5334" s="275" t="s">
        <v>1482</v>
      </c>
      <c r="F5334" s="275"/>
      <c r="G5334" s="153" t="s">
        <v>232</v>
      </c>
      <c r="H5334" s="154">
        <v>0.128</v>
      </c>
      <c r="I5334" s="155">
        <v>25.58</v>
      </c>
      <c r="J5334" s="155">
        <v>3.27</v>
      </c>
    </row>
    <row r="5335" spans="1:10" ht="15" customHeight="1">
      <c r="A5335" s="153" t="s">
        <v>1379</v>
      </c>
      <c r="B5335" s="153" t="s">
        <v>1723</v>
      </c>
      <c r="C5335" s="153" t="s">
        <v>177</v>
      </c>
      <c r="D5335" s="153" t="s">
        <v>1724</v>
      </c>
      <c r="E5335" s="275" t="s">
        <v>1482</v>
      </c>
      <c r="F5335" s="275"/>
      <c r="G5335" s="153" t="s">
        <v>222</v>
      </c>
      <c r="H5335" s="154">
        <v>4.2279999999999998</v>
      </c>
      <c r="I5335" s="155">
        <v>3.16</v>
      </c>
      <c r="J5335" s="155">
        <v>13.36</v>
      </c>
    </row>
    <row r="5336" spans="1:10" ht="30" customHeight="1">
      <c r="A5336" s="153" t="s">
        <v>1379</v>
      </c>
      <c r="B5336" s="153" t="s">
        <v>1820</v>
      </c>
      <c r="C5336" s="153" t="s">
        <v>177</v>
      </c>
      <c r="D5336" s="153" t="s">
        <v>1821</v>
      </c>
      <c r="E5336" s="275" t="s">
        <v>1482</v>
      </c>
      <c r="F5336" s="275"/>
      <c r="G5336" s="153" t="s">
        <v>222</v>
      </c>
      <c r="H5336" s="154">
        <v>4.4480000000000004</v>
      </c>
      <c r="I5336" s="155">
        <v>23.78</v>
      </c>
      <c r="J5336" s="155">
        <v>105.77</v>
      </c>
    </row>
    <row r="5337" spans="1:10">
      <c r="A5337" s="156"/>
      <c r="B5337" s="156"/>
      <c r="C5337" s="156"/>
      <c r="D5337" s="156"/>
      <c r="E5337" s="156" t="s">
        <v>1399</v>
      </c>
      <c r="F5337" s="157">
        <v>19.96</v>
      </c>
      <c r="G5337" s="156" t="s">
        <v>1400</v>
      </c>
      <c r="H5337" s="157">
        <v>0</v>
      </c>
      <c r="I5337" s="156" t="s">
        <v>1401</v>
      </c>
      <c r="J5337" s="157">
        <v>19.96</v>
      </c>
    </row>
    <row r="5338" spans="1:10" ht="30" customHeight="1">
      <c r="A5338" s="156"/>
      <c r="B5338" s="156"/>
      <c r="C5338" s="156"/>
      <c r="D5338" s="156"/>
      <c r="E5338" s="156" t="s">
        <v>1402</v>
      </c>
      <c r="F5338" s="157">
        <v>39.07</v>
      </c>
      <c r="G5338" s="156"/>
      <c r="H5338" s="276" t="s">
        <v>1403</v>
      </c>
      <c r="I5338" s="276"/>
      <c r="J5338" s="157">
        <v>187.26</v>
      </c>
    </row>
    <row r="5339" spans="1:10" ht="15.75">
      <c r="A5339" s="147"/>
      <c r="B5339" s="147"/>
      <c r="C5339" s="147"/>
      <c r="D5339" s="147"/>
      <c r="E5339" s="147"/>
      <c r="F5339" s="147"/>
      <c r="G5339" s="147"/>
      <c r="H5339" s="147"/>
      <c r="I5339" s="147"/>
      <c r="J5339" s="147"/>
    </row>
    <row r="5340" spans="1:10" ht="15.75" customHeight="1">
      <c r="A5340" s="144"/>
      <c r="B5340" s="144" t="s">
        <v>165</v>
      </c>
      <c r="C5340" s="144" t="s">
        <v>1367</v>
      </c>
      <c r="D5340" s="144" t="s">
        <v>1368</v>
      </c>
      <c r="E5340" s="271" t="s">
        <v>1369</v>
      </c>
      <c r="F5340" s="271"/>
      <c r="G5340" s="144" t="s">
        <v>1370</v>
      </c>
      <c r="H5340" s="144" t="s">
        <v>1371</v>
      </c>
      <c r="I5340" s="144" t="s">
        <v>1372</v>
      </c>
      <c r="J5340" s="144" t="s">
        <v>1373</v>
      </c>
    </row>
    <row r="5341" spans="1:10" ht="47.25" customHeight="1">
      <c r="A5341" s="147" t="s">
        <v>1374</v>
      </c>
      <c r="B5341" s="147" t="s">
        <v>1554</v>
      </c>
      <c r="C5341" s="147" t="s">
        <v>177</v>
      </c>
      <c r="D5341" s="147" t="s">
        <v>1555</v>
      </c>
      <c r="E5341" s="273" t="s">
        <v>1437</v>
      </c>
      <c r="F5341" s="273"/>
      <c r="G5341" s="147" t="s">
        <v>185</v>
      </c>
      <c r="H5341" s="148">
        <v>1</v>
      </c>
      <c r="I5341" s="149">
        <v>101.45</v>
      </c>
      <c r="J5341" s="149">
        <v>101.45</v>
      </c>
    </row>
    <row r="5342" spans="1:10" ht="45" customHeight="1">
      <c r="A5342" s="150" t="s">
        <v>1376</v>
      </c>
      <c r="B5342" s="150" t="s">
        <v>2841</v>
      </c>
      <c r="C5342" s="150" t="s">
        <v>177</v>
      </c>
      <c r="D5342" s="150" t="s">
        <v>2842</v>
      </c>
      <c r="E5342" s="274" t="s">
        <v>1375</v>
      </c>
      <c r="F5342" s="274"/>
      <c r="G5342" s="150" t="s">
        <v>180</v>
      </c>
      <c r="H5342" s="151">
        <v>0.76700000000000002</v>
      </c>
      <c r="I5342" s="152">
        <v>21.18</v>
      </c>
      <c r="J5342" s="152">
        <v>16.239999999999998</v>
      </c>
    </row>
    <row r="5343" spans="1:10" ht="45" customHeight="1">
      <c r="A5343" s="150" t="s">
        <v>1376</v>
      </c>
      <c r="B5343" s="150" t="s">
        <v>1628</v>
      </c>
      <c r="C5343" s="150" t="s">
        <v>177</v>
      </c>
      <c r="D5343" s="150" t="s">
        <v>1629</v>
      </c>
      <c r="E5343" s="274" t="s">
        <v>1375</v>
      </c>
      <c r="F5343" s="274"/>
      <c r="G5343" s="150" t="s">
        <v>180</v>
      </c>
      <c r="H5343" s="151">
        <v>0.38400000000000001</v>
      </c>
      <c r="I5343" s="152">
        <v>17.82</v>
      </c>
      <c r="J5343" s="152">
        <v>6.84</v>
      </c>
    </row>
    <row r="5344" spans="1:10" ht="60" customHeight="1">
      <c r="A5344" s="153" t="s">
        <v>1379</v>
      </c>
      <c r="B5344" s="153" t="s">
        <v>1552</v>
      </c>
      <c r="C5344" s="153" t="s">
        <v>177</v>
      </c>
      <c r="D5344" s="153" t="s">
        <v>1553</v>
      </c>
      <c r="E5344" s="275" t="s">
        <v>1482</v>
      </c>
      <c r="F5344" s="275"/>
      <c r="G5344" s="153" t="s">
        <v>1551</v>
      </c>
      <c r="H5344" s="154">
        <v>1</v>
      </c>
      <c r="I5344" s="155">
        <v>78.37</v>
      </c>
      <c r="J5344" s="155">
        <v>78.37</v>
      </c>
    </row>
    <row r="5345" spans="1:10">
      <c r="A5345" s="156"/>
      <c r="B5345" s="156"/>
      <c r="C5345" s="156"/>
      <c r="D5345" s="156"/>
      <c r="E5345" s="156" t="s">
        <v>1399</v>
      </c>
      <c r="F5345" s="157">
        <v>17.57</v>
      </c>
      <c r="G5345" s="156" t="s">
        <v>1400</v>
      </c>
      <c r="H5345" s="157">
        <v>0</v>
      </c>
      <c r="I5345" s="156" t="s">
        <v>1401</v>
      </c>
      <c r="J5345" s="157">
        <v>17.57</v>
      </c>
    </row>
    <row r="5346" spans="1:10" ht="30" customHeight="1">
      <c r="A5346" s="156"/>
      <c r="B5346" s="156"/>
      <c r="C5346" s="156"/>
      <c r="D5346" s="156"/>
      <c r="E5346" s="156" t="s">
        <v>1402</v>
      </c>
      <c r="F5346" s="157">
        <v>26.75</v>
      </c>
      <c r="G5346" s="156"/>
      <c r="H5346" s="276" t="s">
        <v>1403</v>
      </c>
      <c r="I5346" s="276"/>
      <c r="J5346" s="157">
        <v>128.19999999999999</v>
      </c>
    </row>
    <row r="5347" spans="1:10" ht="15.75">
      <c r="A5347" s="147"/>
      <c r="B5347" s="147"/>
      <c r="C5347" s="147"/>
      <c r="D5347" s="147"/>
      <c r="E5347" s="147"/>
      <c r="F5347" s="147"/>
      <c r="G5347" s="147"/>
      <c r="H5347" s="147"/>
      <c r="I5347" s="147"/>
      <c r="J5347" s="147"/>
    </row>
    <row r="5348" spans="1:10" ht="15.75" customHeight="1">
      <c r="A5348" s="144"/>
      <c r="B5348" s="144" t="s">
        <v>165</v>
      </c>
      <c r="C5348" s="144" t="s">
        <v>1367</v>
      </c>
      <c r="D5348" s="144" t="s">
        <v>1368</v>
      </c>
      <c r="E5348" s="271" t="s">
        <v>1369</v>
      </c>
      <c r="F5348" s="271"/>
      <c r="G5348" s="144" t="s">
        <v>1370</v>
      </c>
      <c r="H5348" s="144" t="s">
        <v>1371</v>
      </c>
      <c r="I5348" s="144" t="s">
        <v>1372</v>
      </c>
      <c r="J5348" s="144" t="s">
        <v>1373</v>
      </c>
    </row>
    <row r="5349" spans="1:10" ht="63" customHeight="1">
      <c r="A5349" s="147" t="s">
        <v>1374</v>
      </c>
      <c r="B5349" s="147" t="s">
        <v>1471</v>
      </c>
      <c r="C5349" s="147" t="s">
        <v>177</v>
      </c>
      <c r="D5349" s="147" t="s">
        <v>1472</v>
      </c>
      <c r="E5349" s="273" t="s">
        <v>1473</v>
      </c>
      <c r="F5349" s="273"/>
      <c r="G5349" s="147" t="s">
        <v>222</v>
      </c>
      <c r="H5349" s="148">
        <v>1</v>
      </c>
      <c r="I5349" s="149">
        <v>3.11</v>
      </c>
      <c r="J5349" s="149">
        <v>3.11</v>
      </c>
    </row>
    <row r="5350" spans="1:10" ht="45" customHeight="1">
      <c r="A5350" s="150" t="s">
        <v>1376</v>
      </c>
      <c r="B5350" s="150" t="s">
        <v>1987</v>
      </c>
      <c r="C5350" s="150" t="s">
        <v>177</v>
      </c>
      <c r="D5350" s="150" t="s">
        <v>1988</v>
      </c>
      <c r="E5350" s="274" t="s">
        <v>1375</v>
      </c>
      <c r="F5350" s="274"/>
      <c r="G5350" s="150" t="s">
        <v>180</v>
      </c>
      <c r="H5350" s="151">
        <v>0.01</v>
      </c>
      <c r="I5350" s="152">
        <v>18.399999999999999</v>
      </c>
      <c r="J5350" s="152">
        <v>0.18</v>
      </c>
    </row>
    <row r="5351" spans="1:10" ht="45" customHeight="1">
      <c r="A5351" s="150" t="s">
        <v>1376</v>
      </c>
      <c r="B5351" s="150" t="s">
        <v>1922</v>
      </c>
      <c r="C5351" s="150" t="s">
        <v>177</v>
      </c>
      <c r="D5351" s="150" t="s">
        <v>1923</v>
      </c>
      <c r="E5351" s="274" t="s">
        <v>1375</v>
      </c>
      <c r="F5351" s="274"/>
      <c r="G5351" s="150" t="s">
        <v>180</v>
      </c>
      <c r="H5351" s="151">
        <v>6.9000000000000006E-2</v>
      </c>
      <c r="I5351" s="152">
        <v>22.37</v>
      </c>
      <c r="J5351" s="152">
        <v>1.54</v>
      </c>
    </row>
    <row r="5352" spans="1:10" ht="30" customHeight="1">
      <c r="A5352" s="153" t="s">
        <v>1379</v>
      </c>
      <c r="B5352" s="153" t="s">
        <v>2843</v>
      </c>
      <c r="C5352" s="153" t="s">
        <v>177</v>
      </c>
      <c r="D5352" s="153" t="s">
        <v>2844</v>
      </c>
      <c r="E5352" s="275" t="s">
        <v>1482</v>
      </c>
      <c r="F5352" s="275"/>
      <c r="G5352" s="153" t="s">
        <v>185</v>
      </c>
      <c r="H5352" s="154">
        <v>0.65</v>
      </c>
      <c r="I5352" s="155">
        <v>2.15</v>
      </c>
      <c r="J5352" s="155">
        <v>1.39</v>
      </c>
    </row>
    <row r="5353" spans="1:10">
      <c r="A5353" s="156"/>
      <c r="B5353" s="156"/>
      <c r="C5353" s="156"/>
      <c r="D5353" s="156"/>
      <c r="E5353" s="156" t="s">
        <v>1399</v>
      </c>
      <c r="F5353" s="157">
        <v>1.38</v>
      </c>
      <c r="G5353" s="156" t="s">
        <v>1400</v>
      </c>
      <c r="H5353" s="157">
        <v>0</v>
      </c>
      <c r="I5353" s="156" t="s">
        <v>1401</v>
      </c>
      <c r="J5353" s="157">
        <v>1.38</v>
      </c>
    </row>
    <row r="5354" spans="1:10" ht="30" customHeight="1">
      <c r="A5354" s="156"/>
      <c r="B5354" s="156"/>
      <c r="C5354" s="156"/>
      <c r="D5354" s="156"/>
      <c r="E5354" s="156" t="s">
        <v>1402</v>
      </c>
      <c r="F5354" s="157">
        <v>0.82</v>
      </c>
      <c r="G5354" s="156"/>
      <c r="H5354" s="276" t="s">
        <v>1403</v>
      </c>
      <c r="I5354" s="276"/>
      <c r="J5354" s="157">
        <v>3.93</v>
      </c>
    </row>
    <row r="5355" spans="1:10" ht="15.75">
      <c r="A5355" s="147"/>
      <c r="B5355" s="147"/>
      <c r="C5355" s="147"/>
      <c r="D5355" s="147"/>
      <c r="E5355" s="147"/>
      <c r="F5355" s="147"/>
      <c r="G5355" s="147"/>
      <c r="H5355" s="147"/>
      <c r="I5355" s="147"/>
      <c r="J5355" s="147"/>
    </row>
    <row r="5356" spans="1:10" ht="15.75" customHeight="1">
      <c r="A5356" s="144"/>
      <c r="B5356" s="144" t="s">
        <v>165</v>
      </c>
      <c r="C5356" s="144" t="s">
        <v>1367</v>
      </c>
      <c r="D5356" s="144" t="s">
        <v>1368</v>
      </c>
      <c r="E5356" s="271" t="s">
        <v>1369</v>
      </c>
      <c r="F5356" s="271"/>
      <c r="G5356" s="144" t="s">
        <v>1370</v>
      </c>
      <c r="H5356" s="144" t="s">
        <v>1371</v>
      </c>
      <c r="I5356" s="144" t="s">
        <v>1372</v>
      </c>
      <c r="J5356" s="144" t="s">
        <v>1373</v>
      </c>
    </row>
    <row r="5357" spans="1:10" ht="47.25" customHeight="1">
      <c r="A5357" s="147" t="s">
        <v>1374</v>
      </c>
      <c r="B5357" s="147" t="s">
        <v>1474</v>
      </c>
      <c r="C5357" s="147" t="s">
        <v>177</v>
      </c>
      <c r="D5357" s="147" t="s">
        <v>1475</v>
      </c>
      <c r="E5357" s="273" t="s">
        <v>1473</v>
      </c>
      <c r="F5357" s="273"/>
      <c r="G5357" s="147" t="s">
        <v>222</v>
      </c>
      <c r="H5357" s="148">
        <v>1</v>
      </c>
      <c r="I5357" s="149">
        <v>1.58</v>
      </c>
      <c r="J5357" s="149">
        <v>1.58</v>
      </c>
    </row>
    <row r="5358" spans="1:10" ht="45" customHeight="1">
      <c r="A5358" s="150" t="s">
        <v>1376</v>
      </c>
      <c r="B5358" s="150" t="s">
        <v>1987</v>
      </c>
      <c r="C5358" s="150" t="s">
        <v>177</v>
      </c>
      <c r="D5358" s="150" t="s">
        <v>1988</v>
      </c>
      <c r="E5358" s="274" t="s">
        <v>1375</v>
      </c>
      <c r="F5358" s="274"/>
      <c r="G5358" s="150" t="s">
        <v>180</v>
      </c>
      <c r="H5358" s="151">
        <v>5.0000000000000001E-3</v>
      </c>
      <c r="I5358" s="152">
        <v>18.399999999999999</v>
      </c>
      <c r="J5358" s="152">
        <v>0.09</v>
      </c>
    </row>
    <row r="5359" spans="1:10" ht="45" customHeight="1">
      <c r="A5359" s="150" t="s">
        <v>1376</v>
      </c>
      <c r="B5359" s="150" t="s">
        <v>1922</v>
      </c>
      <c r="C5359" s="150" t="s">
        <v>177</v>
      </c>
      <c r="D5359" s="150" t="s">
        <v>1923</v>
      </c>
      <c r="E5359" s="274" t="s">
        <v>1375</v>
      </c>
      <c r="F5359" s="274"/>
      <c r="G5359" s="150" t="s">
        <v>180</v>
      </c>
      <c r="H5359" s="151">
        <v>3.5000000000000003E-2</v>
      </c>
      <c r="I5359" s="152">
        <v>22.37</v>
      </c>
      <c r="J5359" s="152">
        <v>0.78</v>
      </c>
    </row>
    <row r="5360" spans="1:10" ht="30" customHeight="1">
      <c r="A5360" s="153" t="s">
        <v>1379</v>
      </c>
      <c r="B5360" s="153" t="s">
        <v>2843</v>
      </c>
      <c r="C5360" s="153" t="s">
        <v>177</v>
      </c>
      <c r="D5360" s="153" t="s">
        <v>2844</v>
      </c>
      <c r="E5360" s="275" t="s">
        <v>1482</v>
      </c>
      <c r="F5360" s="275"/>
      <c r="G5360" s="153" t="s">
        <v>185</v>
      </c>
      <c r="H5360" s="154">
        <v>0.33300000000000002</v>
      </c>
      <c r="I5360" s="155">
        <v>2.15</v>
      </c>
      <c r="J5360" s="155">
        <v>0.71</v>
      </c>
    </row>
    <row r="5361" spans="1:10">
      <c r="A5361" s="156"/>
      <c r="B5361" s="156"/>
      <c r="C5361" s="156"/>
      <c r="D5361" s="156"/>
      <c r="E5361" s="156" t="s">
        <v>1399</v>
      </c>
      <c r="F5361" s="157">
        <v>0.7</v>
      </c>
      <c r="G5361" s="156" t="s">
        <v>1400</v>
      </c>
      <c r="H5361" s="157">
        <v>0</v>
      </c>
      <c r="I5361" s="156" t="s">
        <v>1401</v>
      </c>
      <c r="J5361" s="157">
        <v>0.7</v>
      </c>
    </row>
    <row r="5362" spans="1:10" ht="30" customHeight="1">
      <c r="A5362" s="156"/>
      <c r="B5362" s="156"/>
      <c r="C5362" s="156"/>
      <c r="D5362" s="156"/>
      <c r="E5362" s="156" t="s">
        <v>1402</v>
      </c>
      <c r="F5362" s="157">
        <v>0.41</v>
      </c>
      <c r="G5362" s="156"/>
      <c r="H5362" s="276" t="s">
        <v>1403</v>
      </c>
      <c r="I5362" s="276"/>
      <c r="J5362" s="157">
        <v>1.99</v>
      </c>
    </row>
    <row r="5363" spans="1:10" ht="15.75">
      <c r="A5363" s="147"/>
      <c r="B5363" s="147"/>
      <c r="C5363" s="147"/>
      <c r="D5363" s="147"/>
      <c r="E5363" s="147"/>
      <c r="F5363" s="147"/>
      <c r="G5363" s="147"/>
      <c r="H5363" s="147"/>
      <c r="I5363" s="147"/>
      <c r="J5363" s="147"/>
    </row>
    <row r="5364" spans="1:10" ht="15.75" customHeight="1">
      <c r="A5364" s="144"/>
      <c r="B5364" s="144" t="s">
        <v>165</v>
      </c>
      <c r="C5364" s="144" t="s">
        <v>1367</v>
      </c>
      <c r="D5364" s="144" t="s">
        <v>1368</v>
      </c>
      <c r="E5364" s="271" t="s">
        <v>1369</v>
      </c>
      <c r="F5364" s="271"/>
      <c r="G5364" s="144" t="s">
        <v>1370</v>
      </c>
      <c r="H5364" s="144" t="s">
        <v>1371</v>
      </c>
      <c r="I5364" s="144" t="s">
        <v>1372</v>
      </c>
      <c r="J5364" s="144" t="s">
        <v>1373</v>
      </c>
    </row>
    <row r="5365" spans="1:10" ht="31.5">
      <c r="A5365" s="147" t="s">
        <v>1374</v>
      </c>
      <c r="B5365" s="147" t="s">
        <v>2155</v>
      </c>
      <c r="C5365" s="147" t="s">
        <v>700</v>
      </c>
      <c r="D5365" s="147" t="s">
        <v>2156</v>
      </c>
      <c r="E5365" s="273"/>
      <c r="F5365" s="273"/>
      <c r="G5365" s="147" t="s">
        <v>189</v>
      </c>
      <c r="H5365" s="148">
        <v>1</v>
      </c>
      <c r="I5365" s="149">
        <v>57.72</v>
      </c>
      <c r="J5365" s="149">
        <v>57.72</v>
      </c>
    </row>
    <row r="5366" spans="1:10" ht="45">
      <c r="A5366" s="150" t="s">
        <v>1376</v>
      </c>
      <c r="B5366" s="150" t="s">
        <v>2845</v>
      </c>
      <c r="C5366" s="150" t="s">
        <v>700</v>
      </c>
      <c r="D5366" s="150" t="s">
        <v>2846</v>
      </c>
      <c r="E5366" s="274"/>
      <c r="F5366" s="274"/>
      <c r="G5366" s="150" t="s">
        <v>189</v>
      </c>
      <c r="H5366" s="151">
        <v>1</v>
      </c>
      <c r="I5366" s="152">
        <v>7.56</v>
      </c>
      <c r="J5366" s="152">
        <v>7.56</v>
      </c>
    </row>
    <row r="5367" spans="1:10" ht="45">
      <c r="A5367" s="150" t="s">
        <v>1376</v>
      </c>
      <c r="B5367" s="150" t="s">
        <v>2847</v>
      </c>
      <c r="C5367" s="150" t="s">
        <v>700</v>
      </c>
      <c r="D5367" s="150" t="s">
        <v>2848</v>
      </c>
      <c r="E5367" s="274"/>
      <c r="F5367" s="274"/>
      <c r="G5367" s="150" t="s">
        <v>189</v>
      </c>
      <c r="H5367" s="151">
        <v>0.3333333</v>
      </c>
      <c r="I5367" s="152">
        <v>79.87</v>
      </c>
      <c r="J5367" s="152">
        <v>26.62</v>
      </c>
    </row>
    <row r="5368" spans="1:10" ht="45">
      <c r="A5368" s="150" t="s">
        <v>1376</v>
      </c>
      <c r="B5368" s="150" t="s">
        <v>2849</v>
      </c>
      <c r="C5368" s="150" t="s">
        <v>700</v>
      </c>
      <c r="D5368" s="150" t="s">
        <v>2850</v>
      </c>
      <c r="E5368" s="274"/>
      <c r="F5368" s="274"/>
      <c r="G5368" s="150" t="s">
        <v>189</v>
      </c>
      <c r="H5368" s="151">
        <v>1</v>
      </c>
      <c r="I5368" s="152">
        <v>23.54</v>
      </c>
      <c r="J5368" s="152">
        <v>23.54</v>
      </c>
    </row>
    <row r="5369" spans="1:10">
      <c r="A5369" s="156"/>
      <c r="B5369" s="156"/>
      <c r="C5369" s="156"/>
      <c r="D5369" s="156"/>
      <c r="E5369" s="156" t="s">
        <v>1399</v>
      </c>
      <c r="F5369" s="157">
        <v>29.82</v>
      </c>
      <c r="G5369" s="156" t="s">
        <v>1400</v>
      </c>
      <c r="H5369" s="157">
        <v>0</v>
      </c>
      <c r="I5369" s="156" t="s">
        <v>1401</v>
      </c>
      <c r="J5369" s="157">
        <v>29.82</v>
      </c>
    </row>
    <row r="5370" spans="1:10" ht="30" customHeight="1">
      <c r="A5370" s="156"/>
      <c r="B5370" s="156"/>
      <c r="C5370" s="156"/>
      <c r="D5370" s="156"/>
      <c r="E5370" s="156" t="s">
        <v>1402</v>
      </c>
      <c r="F5370" s="157">
        <v>15.22</v>
      </c>
      <c r="G5370" s="156"/>
      <c r="H5370" s="276" t="s">
        <v>1403</v>
      </c>
      <c r="I5370" s="276"/>
      <c r="J5370" s="157">
        <v>72.94</v>
      </c>
    </row>
    <row r="5371" spans="1:10" ht="15.75">
      <c r="A5371" s="147"/>
      <c r="B5371" s="147"/>
      <c r="C5371" s="147"/>
      <c r="D5371" s="147"/>
      <c r="E5371" s="147"/>
      <c r="F5371" s="147"/>
      <c r="G5371" s="147"/>
      <c r="H5371" s="147"/>
      <c r="I5371" s="147"/>
      <c r="J5371" s="147"/>
    </row>
    <row r="5372" spans="1:10" ht="15.75" customHeight="1">
      <c r="A5372" s="144"/>
      <c r="B5372" s="144" t="s">
        <v>165</v>
      </c>
      <c r="C5372" s="144" t="s">
        <v>1367</v>
      </c>
      <c r="D5372" s="144" t="s">
        <v>1368</v>
      </c>
      <c r="E5372" s="271" t="s">
        <v>1369</v>
      </c>
      <c r="F5372" s="271"/>
      <c r="G5372" s="144" t="s">
        <v>1370</v>
      </c>
      <c r="H5372" s="144" t="s">
        <v>1371</v>
      </c>
      <c r="I5372" s="144" t="s">
        <v>1372</v>
      </c>
      <c r="J5372" s="144" t="s">
        <v>1373</v>
      </c>
    </row>
    <row r="5373" spans="1:10" ht="31.5">
      <c r="A5373" s="147" t="s">
        <v>1374</v>
      </c>
      <c r="B5373" s="147" t="s">
        <v>2845</v>
      </c>
      <c r="C5373" s="147" t="s">
        <v>700</v>
      </c>
      <c r="D5373" s="147" t="s">
        <v>2846</v>
      </c>
      <c r="E5373" s="273"/>
      <c r="F5373" s="273"/>
      <c r="G5373" s="147" t="s">
        <v>189</v>
      </c>
      <c r="H5373" s="148">
        <v>1</v>
      </c>
      <c r="I5373" s="149">
        <v>7.56</v>
      </c>
      <c r="J5373" s="149">
        <v>7.56</v>
      </c>
    </row>
    <row r="5374" spans="1:10" ht="45">
      <c r="A5374" s="150" t="s">
        <v>1376</v>
      </c>
      <c r="B5374" s="150" t="s">
        <v>2851</v>
      </c>
      <c r="C5374" s="150" t="s">
        <v>700</v>
      </c>
      <c r="D5374" s="150" t="s">
        <v>1614</v>
      </c>
      <c r="E5374" s="274"/>
      <c r="F5374" s="274"/>
      <c r="G5374" s="150" t="s">
        <v>2448</v>
      </c>
      <c r="H5374" s="151">
        <v>6.3218399999999994E-2</v>
      </c>
      <c r="I5374" s="152">
        <v>20.04</v>
      </c>
      <c r="J5374" s="152">
        <v>1.26</v>
      </c>
    </row>
    <row r="5375" spans="1:10" ht="45">
      <c r="A5375" s="150" t="s">
        <v>1376</v>
      </c>
      <c r="B5375" s="150" t="s">
        <v>2852</v>
      </c>
      <c r="C5375" s="150" t="s">
        <v>700</v>
      </c>
      <c r="D5375" s="150" t="s">
        <v>2853</v>
      </c>
      <c r="E5375" s="274"/>
      <c r="F5375" s="274"/>
      <c r="G5375" s="150" t="s">
        <v>2448</v>
      </c>
      <c r="H5375" s="151">
        <v>0.25287359999999998</v>
      </c>
      <c r="I5375" s="152">
        <v>24.94</v>
      </c>
      <c r="J5375" s="152">
        <v>6.3</v>
      </c>
    </row>
    <row r="5376" spans="1:10">
      <c r="A5376" s="156"/>
      <c r="B5376" s="156"/>
      <c r="C5376" s="156"/>
      <c r="D5376" s="156"/>
      <c r="E5376" s="156" t="s">
        <v>1399</v>
      </c>
      <c r="F5376" s="157">
        <v>5.97</v>
      </c>
      <c r="G5376" s="156" t="s">
        <v>1400</v>
      </c>
      <c r="H5376" s="157">
        <v>0</v>
      </c>
      <c r="I5376" s="156" t="s">
        <v>1401</v>
      </c>
      <c r="J5376" s="157">
        <v>5.97</v>
      </c>
    </row>
    <row r="5377" spans="1:10" ht="30" customHeight="1">
      <c r="A5377" s="156"/>
      <c r="B5377" s="156"/>
      <c r="C5377" s="156"/>
      <c r="D5377" s="156"/>
      <c r="E5377" s="156" t="s">
        <v>1402</v>
      </c>
      <c r="F5377" s="157">
        <v>1.99</v>
      </c>
      <c r="G5377" s="156"/>
      <c r="H5377" s="276" t="s">
        <v>1403</v>
      </c>
      <c r="I5377" s="276"/>
      <c r="J5377" s="157">
        <v>9.5500000000000007</v>
      </c>
    </row>
    <row r="5378" spans="1:10" ht="15.75">
      <c r="A5378" s="147"/>
      <c r="B5378" s="147"/>
      <c r="C5378" s="147"/>
      <c r="D5378" s="147"/>
      <c r="E5378" s="147"/>
      <c r="F5378" s="147"/>
      <c r="G5378" s="147"/>
      <c r="H5378" s="147"/>
      <c r="I5378" s="147"/>
      <c r="J5378" s="147"/>
    </row>
    <row r="5379" spans="1:10" ht="15.75" customHeight="1">
      <c r="A5379" s="144"/>
      <c r="B5379" s="144" t="s">
        <v>165</v>
      </c>
      <c r="C5379" s="144" t="s">
        <v>1367</v>
      </c>
      <c r="D5379" s="144" t="s">
        <v>1368</v>
      </c>
      <c r="E5379" s="271" t="s">
        <v>1369</v>
      </c>
      <c r="F5379" s="271"/>
      <c r="G5379" s="144" t="s">
        <v>1370</v>
      </c>
      <c r="H5379" s="144" t="s">
        <v>1371</v>
      </c>
      <c r="I5379" s="144" t="s">
        <v>1372</v>
      </c>
      <c r="J5379" s="144" t="s">
        <v>1373</v>
      </c>
    </row>
    <row r="5380" spans="1:10" ht="31.5">
      <c r="A5380" s="147" t="s">
        <v>1374</v>
      </c>
      <c r="B5380" s="147" t="s">
        <v>2847</v>
      </c>
      <c r="C5380" s="147" t="s">
        <v>700</v>
      </c>
      <c r="D5380" s="147" t="s">
        <v>2848</v>
      </c>
      <c r="E5380" s="273"/>
      <c r="F5380" s="273"/>
      <c r="G5380" s="147" t="s">
        <v>189</v>
      </c>
      <c r="H5380" s="148">
        <v>1</v>
      </c>
      <c r="I5380" s="149">
        <v>79.87</v>
      </c>
      <c r="J5380" s="149">
        <v>79.87</v>
      </c>
    </row>
    <row r="5381" spans="1:10" ht="45">
      <c r="A5381" s="150" t="s">
        <v>1376</v>
      </c>
      <c r="B5381" s="150" t="s">
        <v>2851</v>
      </c>
      <c r="C5381" s="150" t="s">
        <v>700</v>
      </c>
      <c r="D5381" s="150" t="s">
        <v>1614</v>
      </c>
      <c r="E5381" s="274"/>
      <c r="F5381" s="274"/>
      <c r="G5381" s="150" t="s">
        <v>2448</v>
      </c>
      <c r="H5381" s="151">
        <v>0.31609189999999998</v>
      </c>
      <c r="I5381" s="152">
        <v>20.04</v>
      </c>
      <c r="J5381" s="152">
        <v>6.33</v>
      </c>
    </row>
    <row r="5382" spans="1:10" ht="45">
      <c r="A5382" s="150" t="s">
        <v>1376</v>
      </c>
      <c r="B5382" s="150" t="s">
        <v>2852</v>
      </c>
      <c r="C5382" s="150" t="s">
        <v>700</v>
      </c>
      <c r="D5382" s="150" t="s">
        <v>2853</v>
      </c>
      <c r="E5382" s="274"/>
      <c r="F5382" s="274"/>
      <c r="G5382" s="150" t="s">
        <v>2448</v>
      </c>
      <c r="H5382" s="151">
        <v>1.2643678</v>
      </c>
      <c r="I5382" s="152">
        <v>24.94</v>
      </c>
      <c r="J5382" s="152">
        <v>31.53</v>
      </c>
    </row>
    <row r="5383" spans="1:10" ht="30" customHeight="1">
      <c r="A5383" s="153" t="s">
        <v>1379</v>
      </c>
      <c r="B5383" s="153" t="s">
        <v>2854</v>
      </c>
      <c r="C5383" s="153" t="s">
        <v>700</v>
      </c>
      <c r="D5383" s="153" t="s">
        <v>2855</v>
      </c>
      <c r="E5383" s="275" t="s">
        <v>1482</v>
      </c>
      <c r="F5383" s="275"/>
      <c r="G5383" s="153" t="s">
        <v>2152</v>
      </c>
      <c r="H5383" s="154">
        <v>0.2</v>
      </c>
      <c r="I5383" s="155">
        <v>23.9</v>
      </c>
      <c r="J5383" s="155">
        <v>4.78</v>
      </c>
    </row>
    <row r="5384" spans="1:10" ht="45" customHeight="1">
      <c r="A5384" s="153" t="s">
        <v>1379</v>
      </c>
      <c r="B5384" s="153" t="s">
        <v>2856</v>
      </c>
      <c r="C5384" s="153" t="s">
        <v>700</v>
      </c>
      <c r="D5384" s="153" t="s">
        <v>2857</v>
      </c>
      <c r="E5384" s="275" t="s">
        <v>1482</v>
      </c>
      <c r="F5384" s="275"/>
      <c r="G5384" s="153" t="s">
        <v>2074</v>
      </c>
      <c r="H5384" s="154">
        <v>8.7088000000000001</v>
      </c>
      <c r="I5384" s="155">
        <v>1.7</v>
      </c>
      <c r="J5384" s="155">
        <v>14.8</v>
      </c>
    </row>
    <row r="5385" spans="1:10" ht="30" customHeight="1">
      <c r="A5385" s="153" t="s">
        <v>1379</v>
      </c>
      <c r="B5385" s="153" t="s">
        <v>2858</v>
      </c>
      <c r="C5385" s="153" t="s">
        <v>700</v>
      </c>
      <c r="D5385" s="153" t="s">
        <v>2859</v>
      </c>
      <c r="E5385" s="275" t="s">
        <v>1482</v>
      </c>
      <c r="F5385" s="275"/>
      <c r="G5385" s="153" t="s">
        <v>189</v>
      </c>
      <c r="H5385" s="154">
        <v>0.94288000000000005</v>
      </c>
      <c r="I5385" s="155">
        <v>23.79</v>
      </c>
      <c r="J5385" s="155">
        <v>22.43</v>
      </c>
    </row>
    <row r="5386" spans="1:10">
      <c r="A5386" s="156"/>
      <c r="B5386" s="156"/>
      <c r="C5386" s="156"/>
      <c r="D5386" s="156"/>
      <c r="E5386" s="156" t="s">
        <v>1399</v>
      </c>
      <c r="F5386" s="157">
        <v>29.92</v>
      </c>
      <c r="G5386" s="156" t="s">
        <v>1400</v>
      </c>
      <c r="H5386" s="157">
        <v>0</v>
      </c>
      <c r="I5386" s="156" t="s">
        <v>1401</v>
      </c>
      <c r="J5386" s="157">
        <v>29.92</v>
      </c>
    </row>
    <row r="5387" spans="1:10" ht="30" customHeight="1">
      <c r="A5387" s="156"/>
      <c r="B5387" s="156"/>
      <c r="C5387" s="156"/>
      <c r="D5387" s="156"/>
      <c r="E5387" s="156" t="s">
        <v>1402</v>
      </c>
      <c r="F5387" s="157">
        <v>21.06</v>
      </c>
      <c r="G5387" s="156"/>
      <c r="H5387" s="276" t="s">
        <v>1403</v>
      </c>
      <c r="I5387" s="276"/>
      <c r="J5387" s="157">
        <v>100.93</v>
      </c>
    </row>
    <row r="5388" spans="1:10" ht="15.75">
      <c r="A5388" s="147"/>
      <c r="B5388" s="147"/>
      <c r="C5388" s="147"/>
      <c r="D5388" s="147"/>
      <c r="E5388" s="147"/>
      <c r="F5388" s="147"/>
      <c r="G5388" s="147"/>
      <c r="H5388" s="147"/>
      <c r="I5388" s="147"/>
      <c r="J5388" s="147"/>
    </row>
    <row r="5389" spans="1:10" ht="15.75" customHeight="1">
      <c r="A5389" s="144"/>
      <c r="B5389" s="144" t="s">
        <v>165</v>
      </c>
      <c r="C5389" s="144" t="s">
        <v>1367</v>
      </c>
      <c r="D5389" s="144" t="s">
        <v>1368</v>
      </c>
      <c r="E5389" s="271" t="s">
        <v>1369</v>
      </c>
      <c r="F5389" s="271"/>
      <c r="G5389" s="144" t="s">
        <v>1370</v>
      </c>
      <c r="H5389" s="144" t="s">
        <v>1371</v>
      </c>
      <c r="I5389" s="144" t="s">
        <v>1372</v>
      </c>
      <c r="J5389" s="144" t="s">
        <v>1373</v>
      </c>
    </row>
    <row r="5390" spans="1:10" ht="31.5">
      <c r="A5390" s="147" t="s">
        <v>1374</v>
      </c>
      <c r="B5390" s="147" t="s">
        <v>2849</v>
      </c>
      <c r="C5390" s="147" t="s">
        <v>700</v>
      </c>
      <c r="D5390" s="147" t="s">
        <v>2850</v>
      </c>
      <c r="E5390" s="273"/>
      <c r="F5390" s="273"/>
      <c r="G5390" s="147" t="s">
        <v>189</v>
      </c>
      <c r="H5390" s="148">
        <v>1</v>
      </c>
      <c r="I5390" s="149">
        <v>23.54</v>
      </c>
      <c r="J5390" s="149">
        <v>23.54</v>
      </c>
    </row>
    <row r="5391" spans="1:10" ht="45">
      <c r="A5391" s="150" t="s">
        <v>1376</v>
      </c>
      <c r="B5391" s="150" t="s">
        <v>2851</v>
      </c>
      <c r="C5391" s="150" t="s">
        <v>700</v>
      </c>
      <c r="D5391" s="150" t="s">
        <v>1614</v>
      </c>
      <c r="E5391" s="274"/>
      <c r="F5391" s="274"/>
      <c r="G5391" s="150" t="s">
        <v>2448</v>
      </c>
      <c r="H5391" s="151">
        <v>0.14666660000000001</v>
      </c>
      <c r="I5391" s="152">
        <v>20.04</v>
      </c>
      <c r="J5391" s="152">
        <v>2.93</v>
      </c>
    </row>
    <row r="5392" spans="1:10" ht="45">
      <c r="A5392" s="150" t="s">
        <v>1376</v>
      </c>
      <c r="B5392" s="150" t="s">
        <v>2852</v>
      </c>
      <c r="C5392" s="150" t="s">
        <v>700</v>
      </c>
      <c r="D5392" s="150" t="s">
        <v>2853</v>
      </c>
      <c r="E5392" s="274"/>
      <c r="F5392" s="274"/>
      <c r="G5392" s="150" t="s">
        <v>2448</v>
      </c>
      <c r="H5392" s="151">
        <v>0.58666669999999999</v>
      </c>
      <c r="I5392" s="152">
        <v>24.94</v>
      </c>
      <c r="J5392" s="152">
        <v>14.63</v>
      </c>
    </row>
    <row r="5393" spans="1:10" ht="30" customHeight="1">
      <c r="A5393" s="153" t="s">
        <v>1379</v>
      </c>
      <c r="B5393" s="153" t="s">
        <v>2860</v>
      </c>
      <c r="C5393" s="153" t="s">
        <v>700</v>
      </c>
      <c r="D5393" s="153" t="s">
        <v>2861</v>
      </c>
      <c r="E5393" s="275" t="s">
        <v>1482</v>
      </c>
      <c r="F5393" s="275"/>
      <c r="G5393" s="153" t="s">
        <v>1745</v>
      </c>
      <c r="H5393" s="154">
        <v>0.12</v>
      </c>
      <c r="I5393" s="155">
        <v>5.48</v>
      </c>
      <c r="J5393" s="155">
        <v>0.65</v>
      </c>
    </row>
    <row r="5394" spans="1:10" ht="30" customHeight="1">
      <c r="A5394" s="153" t="s">
        <v>1379</v>
      </c>
      <c r="B5394" s="153" t="s">
        <v>2862</v>
      </c>
      <c r="C5394" s="153" t="s">
        <v>700</v>
      </c>
      <c r="D5394" s="153" t="s">
        <v>2863</v>
      </c>
      <c r="E5394" s="275" t="s">
        <v>1482</v>
      </c>
      <c r="F5394" s="275"/>
      <c r="G5394" s="153" t="s">
        <v>2152</v>
      </c>
      <c r="H5394" s="154">
        <v>0.2</v>
      </c>
      <c r="I5394" s="155">
        <v>18.78</v>
      </c>
      <c r="J5394" s="155">
        <v>3.75</v>
      </c>
    </row>
    <row r="5395" spans="1:10" ht="30" customHeight="1">
      <c r="A5395" s="153" t="s">
        <v>1379</v>
      </c>
      <c r="B5395" s="153" t="s">
        <v>2864</v>
      </c>
      <c r="C5395" s="153" t="s">
        <v>700</v>
      </c>
      <c r="D5395" s="153" t="s">
        <v>2865</v>
      </c>
      <c r="E5395" s="275" t="s">
        <v>1482</v>
      </c>
      <c r="F5395" s="275"/>
      <c r="G5395" s="153" t="s">
        <v>2152</v>
      </c>
      <c r="H5395" s="154">
        <v>0.08</v>
      </c>
      <c r="I5395" s="155">
        <v>19.75</v>
      </c>
      <c r="J5395" s="155">
        <v>1.58</v>
      </c>
    </row>
    <row r="5396" spans="1:10">
      <c r="A5396" s="156"/>
      <c r="B5396" s="156"/>
      <c r="C5396" s="156"/>
      <c r="D5396" s="156"/>
      <c r="E5396" s="156" t="s">
        <v>1399</v>
      </c>
      <c r="F5396" s="157">
        <v>13.88</v>
      </c>
      <c r="G5396" s="156" t="s">
        <v>1400</v>
      </c>
      <c r="H5396" s="157">
        <v>0</v>
      </c>
      <c r="I5396" s="156" t="s">
        <v>1401</v>
      </c>
      <c r="J5396" s="157">
        <v>13.88</v>
      </c>
    </row>
    <row r="5397" spans="1:10" ht="30" customHeight="1">
      <c r="A5397" s="156"/>
      <c r="B5397" s="156"/>
      <c r="C5397" s="156"/>
      <c r="D5397" s="156"/>
      <c r="E5397" s="156" t="s">
        <v>1402</v>
      </c>
      <c r="F5397" s="157">
        <v>6.2</v>
      </c>
      <c r="G5397" s="156"/>
      <c r="H5397" s="276" t="s">
        <v>1403</v>
      </c>
      <c r="I5397" s="276"/>
      <c r="J5397" s="157">
        <v>29.74</v>
      </c>
    </row>
    <row r="5398" spans="1:10" ht="15.75">
      <c r="A5398" s="147"/>
      <c r="B5398" s="147"/>
      <c r="C5398" s="147"/>
      <c r="D5398" s="147"/>
      <c r="E5398" s="147"/>
      <c r="F5398" s="147"/>
      <c r="G5398" s="147"/>
      <c r="H5398" s="147"/>
      <c r="I5398" s="147"/>
      <c r="J5398" s="147"/>
    </row>
    <row r="5399" spans="1:10" ht="15.75" customHeight="1">
      <c r="A5399" s="144"/>
      <c r="B5399" s="144" t="s">
        <v>165</v>
      </c>
      <c r="C5399" s="144" t="s">
        <v>1367</v>
      </c>
      <c r="D5399" s="144" t="s">
        <v>1368</v>
      </c>
      <c r="E5399" s="271" t="s">
        <v>1369</v>
      </c>
      <c r="F5399" s="271"/>
      <c r="G5399" s="144" t="s">
        <v>1370</v>
      </c>
      <c r="H5399" s="144" t="s">
        <v>1371</v>
      </c>
      <c r="I5399" s="144" t="s">
        <v>1372</v>
      </c>
      <c r="J5399" s="144" t="s">
        <v>1373</v>
      </c>
    </row>
    <row r="5400" spans="1:10" ht="31.5" customHeight="1">
      <c r="A5400" s="147" t="s">
        <v>1374</v>
      </c>
      <c r="B5400" s="147" t="s">
        <v>1857</v>
      </c>
      <c r="C5400" s="147" t="s">
        <v>177</v>
      </c>
      <c r="D5400" s="147" t="s">
        <v>1858</v>
      </c>
      <c r="E5400" s="273" t="s">
        <v>1375</v>
      </c>
      <c r="F5400" s="273"/>
      <c r="G5400" s="147" t="s">
        <v>180</v>
      </c>
      <c r="H5400" s="148">
        <v>1</v>
      </c>
      <c r="I5400" s="149">
        <v>21.49</v>
      </c>
      <c r="J5400" s="149">
        <v>21.49</v>
      </c>
    </row>
    <row r="5401" spans="1:10" ht="45" customHeight="1">
      <c r="A5401" s="150" t="s">
        <v>1376</v>
      </c>
      <c r="B5401" s="150" t="s">
        <v>2866</v>
      </c>
      <c r="C5401" s="150" t="s">
        <v>177</v>
      </c>
      <c r="D5401" s="150" t="s">
        <v>2867</v>
      </c>
      <c r="E5401" s="274" t="s">
        <v>1375</v>
      </c>
      <c r="F5401" s="274"/>
      <c r="G5401" s="150" t="s">
        <v>180</v>
      </c>
      <c r="H5401" s="151">
        <v>1</v>
      </c>
      <c r="I5401" s="152">
        <v>0.15</v>
      </c>
      <c r="J5401" s="152">
        <v>0.15</v>
      </c>
    </row>
    <row r="5402" spans="1:10" ht="15" customHeight="1">
      <c r="A5402" s="153" t="s">
        <v>1379</v>
      </c>
      <c r="B5402" s="153" t="s">
        <v>1380</v>
      </c>
      <c r="C5402" s="153" t="s">
        <v>177</v>
      </c>
      <c r="D5402" s="153" t="s">
        <v>1381</v>
      </c>
      <c r="E5402" s="275" t="s">
        <v>1382</v>
      </c>
      <c r="F5402" s="275"/>
      <c r="G5402" s="153" t="s">
        <v>180</v>
      </c>
      <c r="H5402" s="154">
        <v>1</v>
      </c>
      <c r="I5402" s="155">
        <v>1.52</v>
      </c>
      <c r="J5402" s="155">
        <v>1.52</v>
      </c>
    </row>
    <row r="5403" spans="1:10" ht="30" customHeight="1">
      <c r="A5403" s="153" t="s">
        <v>1379</v>
      </c>
      <c r="B5403" s="153" t="s">
        <v>2868</v>
      </c>
      <c r="C5403" s="153" t="s">
        <v>177</v>
      </c>
      <c r="D5403" s="153" t="s">
        <v>2869</v>
      </c>
      <c r="E5403" s="275" t="s">
        <v>1385</v>
      </c>
      <c r="F5403" s="275"/>
      <c r="G5403" s="153" t="s">
        <v>180</v>
      </c>
      <c r="H5403" s="154">
        <v>1</v>
      </c>
      <c r="I5403" s="155">
        <v>1.0900000000000001</v>
      </c>
      <c r="J5403" s="155">
        <v>1.0900000000000001</v>
      </c>
    </row>
    <row r="5404" spans="1:10" ht="15" customHeight="1">
      <c r="A5404" s="153" t="s">
        <v>1379</v>
      </c>
      <c r="B5404" s="153" t="s">
        <v>1386</v>
      </c>
      <c r="C5404" s="153" t="s">
        <v>177</v>
      </c>
      <c r="D5404" s="153" t="s">
        <v>1387</v>
      </c>
      <c r="E5404" s="275" t="s">
        <v>1382</v>
      </c>
      <c r="F5404" s="275"/>
      <c r="G5404" s="153" t="s">
        <v>180</v>
      </c>
      <c r="H5404" s="154">
        <v>1</v>
      </c>
      <c r="I5404" s="155">
        <v>0.81</v>
      </c>
      <c r="J5404" s="155">
        <v>0.81</v>
      </c>
    </row>
    <row r="5405" spans="1:10" ht="30" customHeight="1">
      <c r="A5405" s="153" t="s">
        <v>1379</v>
      </c>
      <c r="B5405" s="153" t="s">
        <v>2870</v>
      </c>
      <c r="C5405" s="153" t="s">
        <v>177</v>
      </c>
      <c r="D5405" s="153" t="s">
        <v>2871</v>
      </c>
      <c r="E5405" s="275" t="s">
        <v>1385</v>
      </c>
      <c r="F5405" s="275"/>
      <c r="G5405" s="153" t="s">
        <v>180</v>
      </c>
      <c r="H5405" s="154">
        <v>1</v>
      </c>
      <c r="I5405" s="155">
        <v>0.74</v>
      </c>
      <c r="J5405" s="155">
        <v>0.74</v>
      </c>
    </row>
    <row r="5406" spans="1:10" ht="15" customHeight="1">
      <c r="A5406" s="153" t="s">
        <v>1379</v>
      </c>
      <c r="B5406" s="153" t="s">
        <v>2872</v>
      </c>
      <c r="C5406" s="153" t="s">
        <v>177</v>
      </c>
      <c r="D5406" s="153" t="s">
        <v>2873</v>
      </c>
      <c r="E5406" s="275" t="s">
        <v>1398</v>
      </c>
      <c r="F5406" s="275"/>
      <c r="G5406" s="153" t="s">
        <v>180</v>
      </c>
      <c r="H5406" s="154">
        <v>1</v>
      </c>
      <c r="I5406" s="155">
        <v>16.440000000000001</v>
      </c>
      <c r="J5406" s="155">
        <v>16.440000000000001</v>
      </c>
    </row>
    <row r="5407" spans="1:10" ht="15" customHeight="1">
      <c r="A5407" s="153" t="s">
        <v>1379</v>
      </c>
      <c r="B5407" s="153" t="s">
        <v>1390</v>
      </c>
      <c r="C5407" s="153" t="s">
        <v>177</v>
      </c>
      <c r="D5407" s="153" t="s">
        <v>1391</v>
      </c>
      <c r="E5407" s="275" t="s">
        <v>1392</v>
      </c>
      <c r="F5407" s="275"/>
      <c r="G5407" s="153" t="s">
        <v>180</v>
      </c>
      <c r="H5407" s="154">
        <v>1</v>
      </c>
      <c r="I5407" s="155">
        <v>0.06</v>
      </c>
      <c r="J5407" s="155">
        <v>0.06</v>
      </c>
    </row>
    <row r="5408" spans="1:10" ht="15" customHeight="1">
      <c r="A5408" s="153" t="s">
        <v>1379</v>
      </c>
      <c r="B5408" s="153" t="s">
        <v>1393</v>
      </c>
      <c r="C5408" s="153" t="s">
        <v>177</v>
      </c>
      <c r="D5408" s="153" t="s">
        <v>1394</v>
      </c>
      <c r="E5408" s="275" t="s">
        <v>1395</v>
      </c>
      <c r="F5408" s="275"/>
      <c r="G5408" s="153" t="s">
        <v>180</v>
      </c>
      <c r="H5408" s="154">
        <v>1</v>
      </c>
      <c r="I5408" s="155">
        <v>0.68</v>
      </c>
      <c r="J5408" s="155">
        <v>0.68</v>
      </c>
    </row>
    <row r="5409" spans="1:10">
      <c r="A5409" s="156"/>
      <c r="B5409" s="156"/>
      <c r="C5409" s="156"/>
      <c r="D5409" s="156"/>
      <c r="E5409" s="156" t="s">
        <v>1399</v>
      </c>
      <c r="F5409" s="157">
        <v>16.59</v>
      </c>
      <c r="G5409" s="156" t="s">
        <v>1400</v>
      </c>
      <c r="H5409" s="157">
        <v>0</v>
      </c>
      <c r="I5409" s="156" t="s">
        <v>1401</v>
      </c>
      <c r="J5409" s="157">
        <v>16.59</v>
      </c>
    </row>
    <row r="5410" spans="1:10" ht="30" customHeight="1">
      <c r="A5410" s="156"/>
      <c r="B5410" s="156"/>
      <c r="C5410" s="156"/>
      <c r="D5410" s="156"/>
      <c r="E5410" s="156" t="s">
        <v>1402</v>
      </c>
      <c r="F5410" s="157">
        <v>5.66</v>
      </c>
      <c r="G5410" s="156"/>
      <c r="H5410" s="276" t="s">
        <v>1403</v>
      </c>
      <c r="I5410" s="276"/>
      <c r="J5410" s="157">
        <v>27.15</v>
      </c>
    </row>
    <row r="5411" spans="1:10" ht="15.75">
      <c r="A5411" s="147"/>
      <c r="B5411" s="147"/>
      <c r="C5411" s="147"/>
      <c r="D5411" s="147"/>
      <c r="E5411" s="147"/>
      <c r="F5411" s="147"/>
      <c r="G5411" s="147"/>
      <c r="H5411" s="147"/>
      <c r="I5411" s="147"/>
      <c r="J5411" s="147"/>
    </row>
    <row r="5412" spans="1:10" ht="15.75" customHeight="1">
      <c r="A5412" s="144"/>
      <c r="B5412" s="144" t="s">
        <v>165</v>
      </c>
      <c r="C5412" s="144" t="s">
        <v>1367</v>
      </c>
      <c r="D5412" s="144" t="s">
        <v>1368</v>
      </c>
      <c r="E5412" s="271" t="s">
        <v>1369</v>
      </c>
      <c r="F5412" s="271"/>
      <c r="G5412" s="144" t="s">
        <v>1370</v>
      </c>
      <c r="H5412" s="144" t="s">
        <v>1371</v>
      </c>
      <c r="I5412" s="144" t="s">
        <v>1372</v>
      </c>
      <c r="J5412" s="144" t="s">
        <v>1373</v>
      </c>
    </row>
    <row r="5413" spans="1:10" ht="31.5" customHeight="1">
      <c r="A5413" s="147" t="s">
        <v>1374</v>
      </c>
      <c r="B5413" s="147" t="s">
        <v>1971</v>
      </c>
      <c r="C5413" s="147" t="s">
        <v>177</v>
      </c>
      <c r="D5413" s="147" t="s">
        <v>1972</v>
      </c>
      <c r="E5413" s="273" t="s">
        <v>1606</v>
      </c>
      <c r="F5413" s="273"/>
      <c r="G5413" s="147" t="s">
        <v>1610</v>
      </c>
      <c r="H5413" s="148">
        <v>1</v>
      </c>
      <c r="I5413" s="149">
        <v>16.72</v>
      </c>
      <c r="J5413" s="149">
        <v>16.72</v>
      </c>
    </row>
    <row r="5414" spans="1:10" ht="45" customHeight="1">
      <c r="A5414" s="150" t="s">
        <v>1376</v>
      </c>
      <c r="B5414" s="150" t="s">
        <v>2874</v>
      </c>
      <c r="C5414" s="150" t="s">
        <v>177</v>
      </c>
      <c r="D5414" s="150" t="s">
        <v>2875</v>
      </c>
      <c r="E5414" s="274" t="s">
        <v>1606</v>
      </c>
      <c r="F5414" s="274"/>
      <c r="G5414" s="150" t="s">
        <v>180</v>
      </c>
      <c r="H5414" s="151">
        <v>1</v>
      </c>
      <c r="I5414" s="152">
        <v>0.32</v>
      </c>
      <c r="J5414" s="152">
        <v>0.32</v>
      </c>
    </row>
    <row r="5415" spans="1:10" ht="45" customHeight="1">
      <c r="A5415" s="150" t="s">
        <v>1376</v>
      </c>
      <c r="B5415" s="150" t="s">
        <v>2876</v>
      </c>
      <c r="C5415" s="150" t="s">
        <v>177</v>
      </c>
      <c r="D5415" s="150" t="s">
        <v>2877</v>
      </c>
      <c r="E5415" s="274" t="s">
        <v>1606</v>
      </c>
      <c r="F5415" s="274"/>
      <c r="G5415" s="150" t="s">
        <v>180</v>
      </c>
      <c r="H5415" s="151">
        <v>1</v>
      </c>
      <c r="I5415" s="152">
        <v>0.03</v>
      </c>
      <c r="J5415" s="152">
        <v>0.03</v>
      </c>
    </row>
    <row r="5416" spans="1:10" ht="45" customHeight="1">
      <c r="A5416" s="150" t="s">
        <v>1376</v>
      </c>
      <c r="B5416" s="150" t="s">
        <v>2878</v>
      </c>
      <c r="C5416" s="150" t="s">
        <v>177</v>
      </c>
      <c r="D5416" s="150" t="s">
        <v>2879</v>
      </c>
      <c r="E5416" s="274" t="s">
        <v>1375</v>
      </c>
      <c r="F5416" s="274"/>
      <c r="G5416" s="150" t="s">
        <v>180</v>
      </c>
      <c r="H5416" s="151">
        <v>1</v>
      </c>
      <c r="I5416" s="152">
        <v>16.37</v>
      </c>
      <c r="J5416" s="152">
        <v>16.37</v>
      </c>
    </row>
    <row r="5417" spans="1:10">
      <c r="A5417" s="156"/>
      <c r="B5417" s="156"/>
      <c r="C5417" s="156"/>
      <c r="D5417" s="156"/>
      <c r="E5417" s="156" t="s">
        <v>1399</v>
      </c>
      <c r="F5417" s="157">
        <v>12.53</v>
      </c>
      <c r="G5417" s="156" t="s">
        <v>1400</v>
      </c>
      <c r="H5417" s="157">
        <v>0</v>
      </c>
      <c r="I5417" s="156" t="s">
        <v>1401</v>
      </c>
      <c r="J5417" s="157">
        <v>12.53</v>
      </c>
    </row>
    <row r="5418" spans="1:10" ht="30" customHeight="1">
      <c r="A5418" s="156"/>
      <c r="B5418" s="156"/>
      <c r="C5418" s="156"/>
      <c r="D5418" s="156"/>
      <c r="E5418" s="156" t="s">
        <v>1402</v>
      </c>
      <c r="F5418" s="157">
        <v>4.4000000000000004</v>
      </c>
      <c r="G5418" s="156"/>
      <c r="H5418" s="276" t="s">
        <v>1403</v>
      </c>
      <c r="I5418" s="276"/>
      <c r="J5418" s="157">
        <v>21.12</v>
      </c>
    </row>
    <row r="5419" spans="1:10" ht="15.75">
      <c r="A5419" s="147"/>
      <c r="B5419" s="147"/>
      <c r="C5419" s="147"/>
      <c r="D5419" s="147"/>
      <c r="E5419" s="147"/>
      <c r="F5419" s="147"/>
      <c r="G5419" s="147"/>
      <c r="H5419" s="147"/>
      <c r="I5419" s="147"/>
      <c r="J5419" s="147"/>
    </row>
    <row r="5420" spans="1:10" ht="15.75" customHeight="1">
      <c r="A5420" s="144"/>
      <c r="B5420" s="144" t="s">
        <v>165</v>
      </c>
      <c r="C5420" s="144" t="s">
        <v>1367</v>
      </c>
      <c r="D5420" s="144" t="s">
        <v>1368</v>
      </c>
      <c r="E5420" s="271" t="s">
        <v>1369</v>
      </c>
      <c r="F5420" s="271"/>
      <c r="G5420" s="144" t="s">
        <v>1370</v>
      </c>
      <c r="H5420" s="144" t="s">
        <v>1371</v>
      </c>
      <c r="I5420" s="144" t="s">
        <v>1372</v>
      </c>
      <c r="J5420" s="144" t="s">
        <v>1373</v>
      </c>
    </row>
    <row r="5421" spans="1:10" ht="31.5" customHeight="1">
      <c r="A5421" s="147" t="s">
        <v>1374</v>
      </c>
      <c r="B5421" s="147" t="s">
        <v>1973</v>
      </c>
      <c r="C5421" s="147" t="s">
        <v>177</v>
      </c>
      <c r="D5421" s="147" t="s">
        <v>1974</v>
      </c>
      <c r="E5421" s="273" t="s">
        <v>1606</v>
      </c>
      <c r="F5421" s="273"/>
      <c r="G5421" s="147" t="s">
        <v>1607</v>
      </c>
      <c r="H5421" s="148">
        <v>1</v>
      </c>
      <c r="I5421" s="149">
        <v>17.72</v>
      </c>
      <c r="J5421" s="149">
        <v>17.72</v>
      </c>
    </row>
    <row r="5422" spans="1:10" ht="45" customHeight="1">
      <c r="A5422" s="150" t="s">
        <v>1376</v>
      </c>
      <c r="B5422" s="150" t="s">
        <v>2880</v>
      </c>
      <c r="C5422" s="150" t="s">
        <v>177</v>
      </c>
      <c r="D5422" s="150" t="s">
        <v>2881</v>
      </c>
      <c r="E5422" s="274" t="s">
        <v>1606</v>
      </c>
      <c r="F5422" s="274"/>
      <c r="G5422" s="150" t="s">
        <v>180</v>
      </c>
      <c r="H5422" s="151">
        <v>1</v>
      </c>
      <c r="I5422" s="152">
        <v>0.7</v>
      </c>
      <c r="J5422" s="152">
        <v>0.7</v>
      </c>
    </row>
    <row r="5423" spans="1:10" ht="45" customHeight="1">
      <c r="A5423" s="150" t="s">
        <v>1376</v>
      </c>
      <c r="B5423" s="150" t="s">
        <v>2874</v>
      </c>
      <c r="C5423" s="150" t="s">
        <v>177</v>
      </c>
      <c r="D5423" s="150" t="s">
        <v>2875</v>
      </c>
      <c r="E5423" s="274" t="s">
        <v>1606</v>
      </c>
      <c r="F5423" s="274"/>
      <c r="G5423" s="150" t="s">
        <v>180</v>
      </c>
      <c r="H5423" s="151">
        <v>1</v>
      </c>
      <c r="I5423" s="152">
        <v>0.32</v>
      </c>
      <c r="J5423" s="152">
        <v>0.32</v>
      </c>
    </row>
    <row r="5424" spans="1:10" ht="45" customHeight="1">
      <c r="A5424" s="150" t="s">
        <v>1376</v>
      </c>
      <c r="B5424" s="150" t="s">
        <v>2876</v>
      </c>
      <c r="C5424" s="150" t="s">
        <v>177</v>
      </c>
      <c r="D5424" s="150" t="s">
        <v>2877</v>
      </c>
      <c r="E5424" s="274" t="s">
        <v>1606</v>
      </c>
      <c r="F5424" s="274"/>
      <c r="G5424" s="150" t="s">
        <v>180</v>
      </c>
      <c r="H5424" s="151">
        <v>1</v>
      </c>
      <c r="I5424" s="152">
        <v>0.03</v>
      </c>
      <c r="J5424" s="152">
        <v>0.03</v>
      </c>
    </row>
    <row r="5425" spans="1:10" ht="45" customHeight="1">
      <c r="A5425" s="150" t="s">
        <v>1376</v>
      </c>
      <c r="B5425" s="150" t="s">
        <v>2882</v>
      </c>
      <c r="C5425" s="150" t="s">
        <v>177</v>
      </c>
      <c r="D5425" s="150" t="s">
        <v>2883</v>
      </c>
      <c r="E5425" s="274" t="s">
        <v>1606</v>
      </c>
      <c r="F5425" s="274"/>
      <c r="G5425" s="150" t="s">
        <v>180</v>
      </c>
      <c r="H5425" s="151">
        <v>1</v>
      </c>
      <c r="I5425" s="152">
        <v>0.3</v>
      </c>
      <c r="J5425" s="152">
        <v>0.3</v>
      </c>
    </row>
    <row r="5426" spans="1:10" ht="45" customHeight="1">
      <c r="A5426" s="150" t="s">
        <v>1376</v>
      </c>
      <c r="B5426" s="150" t="s">
        <v>2878</v>
      </c>
      <c r="C5426" s="150" t="s">
        <v>177</v>
      </c>
      <c r="D5426" s="150" t="s">
        <v>2879</v>
      </c>
      <c r="E5426" s="274" t="s">
        <v>1375</v>
      </c>
      <c r="F5426" s="274"/>
      <c r="G5426" s="150" t="s">
        <v>180</v>
      </c>
      <c r="H5426" s="151">
        <v>1</v>
      </c>
      <c r="I5426" s="152">
        <v>16.37</v>
      </c>
      <c r="J5426" s="152">
        <v>16.37</v>
      </c>
    </row>
    <row r="5427" spans="1:10">
      <c r="A5427" s="156"/>
      <c r="B5427" s="156"/>
      <c r="C5427" s="156"/>
      <c r="D5427" s="156"/>
      <c r="E5427" s="156" t="s">
        <v>1399</v>
      </c>
      <c r="F5427" s="157">
        <v>12.53</v>
      </c>
      <c r="G5427" s="156" t="s">
        <v>1400</v>
      </c>
      <c r="H5427" s="157">
        <v>0</v>
      </c>
      <c r="I5427" s="156" t="s">
        <v>1401</v>
      </c>
      <c r="J5427" s="157">
        <v>12.53</v>
      </c>
    </row>
    <row r="5428" spans="1:10" ht="30" customHeight="1">
      <c r="A5428" s="156"/>
      <c r="B5428" s="156"/>
      <c r="C5428" s="156"/>
      <c r="D5428" s="156"/>
      <c r="E5428" s="156" t="s">
        <v>1402</v>
      </c>
      <c r="F5428" s="157">
        <v>4.67</v>
      </c>
      <c r="G5428" s="156"/>
      <c r="H5428" s="276" t="s">
        <v>1403</v>
      </c>
      <c r="I5428" s="276"/>
      <c r="J5428" s="157">
        <v>22.39</v>
      </c>
    </row>
    <row r="5429" spans="1:10" ht="15.75">
      <c r="A5429" s="147"/>
      <c r="B5429" s="147"/>
      <c r="C5429" s="147"/>
      <c r="D5429" s="147"/>
      <c r="E5429" s="147"/>
      <c r="F5429" s="147"/>
      <c r="G5429" s="147"/>
      <c r="H5429" s="147"/>
      <c r="I5429" s="147"/>
      <c r="J5429" s="147"/>
    </row>
    <row r="5430" spans="1:10" ht="15.75" customHeight="1">
      <c r="A5430" s="144"/>
      <c r="B5430" s="144" t="s">
        <v>165</v>
      </c>
      <c r="C5430" s="144" t="s">
        <v>1367</v>
      </c>
      <c r="D5430" s="144" t="s">
        <v>1368</v>
      </c>
      <c r="E5430" s="271" t="s">
        <v>1369</v>
      </c>
      <c r="F5430" s="271"/>
      <c r="G5430" s="144" t="s">
        <v>1370</v>
      </c>
      <c r="H5430" s="144" t="s">
        <v>1371</v>
      </c>
      <c r="I5430" s="144" t="s">
        <v>1372</v>
      </c>
      <c r="J5430" s="144" t="s">
        <v>1373</v>
      </c>
    </row>
    <row r="5431" spans="1:10" ht="31.5" customHeight="1">
      <c r="A5431" s="147" t="s">
        <v>1374</v>
      </c>
      <c r="B5431" s="147" t="s">
        <v>2874</v>
      </c>
      <c r="C5431" s="147" t="s">
        <v>177</v>
      </c>
      <c r="D5431" s="147" t="s">
        <v>2875</v>
      </c>
      <c r="E5431" s="273" t="s">
        <v>1606</v>
      </c>
      <c r="F5431" s="273"/>
      <c r="G5431" s="147" t="s">
        <v>180</v>
      </c>
      <c r="H5431" s="148">
        <v>1</v>
      </c>
      <c r="I5431" s="149">
        <v>0.32</v>
      </c>
      <c r="J5431" s="149">
        <v>0.32</v>
      </c>
    </row>
    <row r="5432" spans="1:10" ht="30" customHeight="1">
      <c r="A5432" s="153" t="s">
        <v>1379</v>
      </c>
      <c r="B5432" s="153" t="s">
        <v>2884</v>
      </c>
      <c r="C5432" s="153" t="s">
        <v>177</v>
      </c>
      <c r="D5432" s="153" t="s">
        <v>2885</v>
      </c>
      <c r="E5432" s="275" t="s">
        <v>1385</v>
      </c>
      <c r="F5432" s="275"/>
      <c r="G5432" s="153" t="s">
        <v>185</v>
      </c>
      <c r="H5432" s="154">
        <v>6.3999999999999997E-5</v>
      </c>
      <c r="I5432" s="155">
        <v>5048.78</v>
      </c>
      <c r="J5432" s="155">
        <v>0.32</v>
      </c>
    </row>
    <row r="5433" spans="1:10">
      <c r="A5433" s="156"/>
      <c r="B5433" s="156"/>
      <c r="C5433" s="156"/>
      <c r="D5433" s="156"/>
      <c r="E5433" s="156" t="s">
        <v>1399</v>
      </c>
      <c r="F5433" s="157">
        <v>0</v>
      </c>
      <c r="G5433" s="156" t="s">
        <v>1400</v>
      </c>
      <c r="H5433" s="157">
        <v>0</v>
      </c>
      <c r="I5433" s="156" t="s">
        <v>1401</v>
      </c>
      <c r="J5433" s="157">
        <v>0</v>
      </c>
    </row>
    <row r="5434" spans="1:10" ht="30" customHeight="1">
      <c r="A5434" s="156"/>
      <c r="B5434" s="156"/>
      <c r="C5434" s="156"/>
      <c r="D5434" s="156"/>
      <c r="E5434" s="156" t="s">
        <v>1402</v>
      </c>
      <c r="F5434" s="157">
        <v>0.08</v>
      </c>
      <c r="G5434" s="156"/>
      <c r="H5434" s="276" t="s">
        <v>1403</v>
      </c>
      <c r="I5434" s="276"/>
      <c r="J5434" s="157">
        <v>0.4</v>
      </c>
    </row>
    <row r="5435" spans="1:10" ht="15.75">
      <c r="A5435" s="147"/>
      <c r="B5435" s="147"/>
      <c r="C5435" s="147"/>
      <c r="D5435" s="147"/>
      <c r="E5435" s="147"/>
      <c r="F5435" s="147"/>
      <c r="G5435" s="147"/>
      <c r="H5435" s="147"/>
      <c r="I5435" s="147"/>
      <c r="J5435" s="147"/>
    </row>
    <row r="5436" spans="1:10" ht="15.75" customHeight="1">
      <c r="A5436" s="144"/>
      <c r="B5436" s="144" t="s">
        <v>165</v>
      </c>
      <c r="C5436" s="144" t="s">
        <v>1367</v>
      </c>
      <c r="D5436" s="144" t="s">
        <v>1368</v>
      </c>
      <c r="E5436" s="271" t="s">
        <v>1369</v>
      </c>
      <c r="F5436" s="271"/>
      <c r="G5436" s="144" t="s">
        <v>1370</v>
      </c>
      <c r="H5436" s="144" t="s">
        <v>1371</v>
      </c>
      <c r="I5436" s="144" t="s">
        <v>1372</v>
      </c>
      <c r="J5436" s="144" t="s">
        <v>1373</v>
      </c>
    </row>
    <row r="5437" spans="1:10" ht="31.5" customHeight="1">
      <c r="A5437" s="147" t="s">
        <v>1374</v>
      </c>
      <c r="B5437" s="147" t="s">
        <v>2876</v>
      </c>
      <c r="C5437" s="147" t="s">
        <v>177</v>
      </c>
      <c r="D5437" s="147" t="s">
        <v>2877</v>
      </c>
      <c r="E5437" s="273" t="s">
        <v>1606</v>
      </c>
      <c r="F5437" s="273"/>
      <c r="G5437" s="147" t="s">
        <v>180</v>
      </c>
      <c r="H5437" s="148">
        <v>1</v>
      </c>
      <c r="I5437" s="149">
        <v>0.03</v>
      </c>
      <c r="J5437" s="149">
        <v>0.03</v>
      </c>
    </row>
    <row r="5438" spans="1:10" ht="30" customHeight="1">
      <c r="A5438" s="153" t="s">
        <v>1379</v>
      </c>
      <c r="B5438" s="153" t="s">
        <v>2884</v>
      </c>
      <c r="C5438" s="153" t="s">
        <v>177</v>
      </c>
      <c r="D5438" s="153" t="s">
        <v>2885</v>
      </c>
      <c r="E5438" s="275" t="s">
        <v>1385</v>
      </c>
      <c r="F5438" s="275"/>
      <c r="G5438" s="153" t="s">
        <v>185</v>
      </c>
      <c r="H5438" s="154">
        <v>7.6000000000000001E-6</v>
      </c>
      <c r="I5438" s="155">
        <v>5048.78</v>
      </c>
      <c r="J5438" s="155">
        <v>0.03</v>
      </c>
    </row>
    <row r="5439" spans="1:10">
      <c r="A5439" s="156"/>
      <c r="B5439" s="156"/>
      <c r="C5439" s="156"/>
      <c r="D5439" s="156"/>
      <c r="E5439" s="156" t="s">
        <v>1399</v>
      </c>
      <c r="F5439" s="157">
        <v>0</v>
      </c>
      <c r="G5439" s="156" t="s">
        <v>1400</v>
      </c>
      <c r="H5439" s="157">
        <v>0</v>
      </c>
      <c r="I5439" s="156" t="s">
        <v>1401</v>
      </c>
      <c r="J5439" s="157">
        <v>0</v>
      </c>
    </row>
    <row r="5440" spans="1:10" ht="30" customHeight="1">
      <c r="A5440" s="156"/>
      <c r="B5440" s="156"/>
      <c r="C5440" s="156"/>
      <c r="D5440" s="156"/>
      <c r="E5440" s="156" t="s">
        <v>1402</v>
      </c>
      <c r="F5440" s="157">
        <v>0</v>
      </c>
      <c r="G5440" s="156"/>
      <c r="H5440" s="276" t="s">
        <v>1403</v>
      </c>
      <c r="I5440" s="276"/>
      <c r="J5440" s="157">
        <v>0.03</v>
      </c>
    </row>
    <row r="5441" spans="1:10" ht="15.75">
      <c r="A5441" s="147"/>
      <c r="B5441" s="147"/>
      <c r="C5441" s="147"/>
      <c r="D5441" s="147"/>
      <c r="E5441" s="147"/>
      <c r="F5441" s="147"/>
      <c r="G5441" s="147"/>
      <c r="H5441" s="147"/>
      <c r="I5441" s="147"/>
      <c r="J5441" s="147"/>
    </row>
    <row r="5442" spans="1:10" ht="15.75" customHeight="1">
      <c r="A5442" s="144"/>
      <c r="B5442" s="144" t="s">
        <v>165</v>
      </c>
      <c r="C5442" s="144" t="s">
        <v>1367</v>
      </c>
      <c r="D5442" s="144" t="s">
        <v>1368</v>
      </c>
      <c r="E5442" s="271" t="s">
        <v>1369</v>
      </c>
      <c r="F5442" s="271"/>
      <c r="G5442" s="144" t="s">
        <v>1370</v>
      </c>
      <c r="H5442" s="144" t="s">
        <v>1371</v>
      </c>
      <c r="I5442" s="144" t="s">
        <v>1372</v>
      </c>
      <c r="J5442" s="144" t="s">
        <v>1373</v>
      </c>
    </row>
    <row r="5443" spans="1:10" ht="31.5" customHeight="1">
      <c r="A5443" s="147" t="s">
        <v>1374</v>
      </c>
      <c r="B5443" s="147" t="s">
        <v>2882</v>
      </c>
      <c r="C5443" s="147" t="s">
        <v>177</v>
      </c>
      <c r="D5443" s="147" t="s">
        <v>2883</v>
      </c>
      <c r="E5443" s="273" t="s">
        <v>1606</v>
      </c>
      <c r="F5443" s="273"/>
      <c r="G5443" s="147" t="s">
        <v>180</v>
      </c>
      <c r="H5443" s="148">
        <v>1</v>
      </c>
      <c r="I5443" s="149">
        <v>0.3</v>
      </c>
      <c r="J5443" s="149">
        <v>0.3</v>
      </c>
    </row>
    <row r="5444" spans="1:10" ht="30" customHeight="1">
      <c r="A5444" s="153" t="s">
        <v>1379</v>
      </c>
      <c r="B5444" s="153" t="s">
        <v>2884</v>
      </c>
      <c r="C5444" s="153" t="s">
        <v>177</v>
      </c>
      <c r="D5444" s="153" t="s">
        <v>2885</v>
      </c>
      <c r="E5444" s="275" t="s">
        <v>1385</v>
      </c>
      <c r="F5444" s="275"/>
      <c r="G5444" s="153" t="s">
        <v>185</v>
      </c>
      <c r="H5444" s="154">
        <v>6.0000000000000002E-5</v>
      </c>
      <c r="I5444" s="155">
        <v>5048.78</v>
      </c>
      <c r="J5444" s="155">
        <v>0.3</v>
      </c>
    </row>
    <row r="5445" spans="1:10">
      <c r="A5445" s="156"/>
      <c r="B5445" s="156"/>
      <c r="C5445" s="156"/>
      <c r="D5445" s="156"/>
      <c r="E5445" s="156" t="s">
        <v>1399</v>
      </c>
      <c r="F5445" s="157">
        <v>0</v>
      </c>
      <c r="G5445" s="156" t="s">
        <v>1400</v>
      </c>
      <c r="H5445" s="157">
        <v>0</v>
      </c>
      <c r="I5445" s="156" t="s">
        <v>1401</v>
      </c>
      <c r="J5445" s="157">
        <v>0</v>
      </c>
    </row>
    <row r="5446" spans="1:10" ht="30" customHeight="1">
      <c r="A5446" s="156"/>
      <c r="B5446" s="156"/>
      <c r="C5446" s="156"/>
      <c r="D5446" s="156"/>
      <c r="E5446" s="156" t="s">
        <v>1402</v>
      </c>
      <c r="F5446" s="157">
        <v>7.0000000000000007E-2</v>
      </c>
      <c r="G5446" s="156"/>
      <c r="H5446" s="276" t="s">
        <v>1403</v>
      </c>
      <c r="I5446" s="276"/>
      <c r="J5446" s="157">
        <v>0.37</v>
      </c>
    </row>
    <row r="5447" spans="1:10" ht="15.75">
      <c r="A5447" s="147"/>
      <c r="B5447" s="147"/>
      <c r="C5447" s="147"/>
      <c r="D5447" s="147"/>
      <c r="E5447" s="147"/>
      <c r="F5447" s="147"/>
      <c r="G5447" s="147"/>
      <c r="H5447" s="147"/>
      <c r="I5447" s="147"/>
      <c r="J5447" s="147"/>
    </row>
    <row r="5448" spans="1:10" ht="15.75" customHeight="1">
      <c r="A5448" s="144"/>
      <c r="B5448" s="144" t="s">
        <v>165</v>
      </c>
      <c r="C5448" s="144" t="s">
        <v>1367</v>
      </c>
      <c r="D5448" s="144" t="s">
        <v>1368</v>
      </c>
      <c r="E5448" s="271" t="s">
        <v>1369</v>
      </c>
      <c r="F5448" s="271"/>
      <c r="G5448" s="144" t="s">
        <v>1370</v>
      </c>
      <c r="H5448" s="144" t="s">
        <v>1371</v>
      </c>
      <c r="I5448" s="144" t="s">
        <v>1372</v>
      </c>
      <c r="J5448" s="144" t="s">
        <v>1373</v>
      </c>
    </row>
    <row r="5449" spans="1:10" ht="31.5" customHeight="1">
      <c r="A5449" s="147" t="s">
        <v>1374</v>
      </c>
      <c r="B5449" s="147" t="s">
        <v>2880</v>
      </c>
      <c r="C5449" s="147" t="s">
        <v>177</v>
      </c>
      <c r="D5449" s="147" t="s">
        <v>2881</v>
      </c>
      <c r="E5449" s="273" t="s">
        <v>1606</v>
      </c>
      <c r="F5449" s="273"/>
      <c r="G5449" s="147" t="s">
        <v>180</v>
      </c>
      <c r="H5449" s="148">
        <v>1</v>
      </c>
      <c r="I5449" s="149">
        <v>0.7</v>
      </c>
      <c r="J5449" s="149">
        <v>0.7</v>
      </c>
    </row>
    <row r="5450" spans="1:10" ht="15" customHeight="1">
      <c r="A5450" s="153" t="s">
        <v>1379</v>
      </c>
      <c r="B5450" s="153" t="s">
        <v>2886</v>
      </c>
      <c r="C5450" s="153" t="s">
        <v>177</v>
      </c>
      <c r="D5450" s="153" t="s">
        <v>2887</v>
      </c>
      <c r="E5450" s="275" t="s">
        <v>1482</v>
      </c>
      <c r="F5450" s="275"/>
      <c r="G5450" s="153" t="s">
        <v>2888</v>
      </c>
      <c r="H5450" s="154">
        <v>0.78</v>
      </c>
      <c r="I5450" s="155">
        <v>0.91</v>
      </c>
      <c r="J5450" s="155">
        <v>0.7</v>
      </c>
    </row>
    <row r="5451" spans="1:10">
      <c r="A5451" s="156"/>
      <c r="B5451" s="156"/>
      <c r="C5451" s="156"/>
      <c r="D5451" s="156"/>
      <c r="E5451" s="156" t="s">
        <v>1399</v>
      </c>
      <c r="F5451" s="157">
        <v>0</v>
      </c>
      <c r="G5451" s="156" t="s">
        <v>1400</v>
      </c>
      <c r="H5451" s="157">
        <v>0</v>
      </c>
      <c r="I5451" s="156" t="s">
        <v>1401</v>
      </c>
      <c r="J5451" s="157">
        <v>0</v>
      </c>
    </row>
    <row r="5452" spans="1:10" ht="30" customHeight="1">
      <c r="A5452" s="156"/>
      <c r="B5452" s="156"/>
      <c r="C5452" s="156"/>
      <c r="D5452" s="156"/>
      <c r="E5452" s="156" t="s">
        <v>1402</v>
      </c>
      <c r="F5452" s="157">
        <v>0.18</v>
      </c>
      <c r="G5452" s="156"/>
      <c r="H5452" s="276" t="s">
        <v>1403</v>
      </c>
      <c r="I5452" s="276"/>
      <c r="J5452" s="157">
        <v>0.88</v>
      </c>
    </row>
    <row r="5453" spans="1:10" ht="15.75">
      <c r="A5453" s="147"/>
      <c r="B5453" s="147"/>
      <c r="C5453" s="147"/>
      <c r="D5453" s="147"/>
      <c r="E5453" s="147"/>
      <c r="F5453" s="147"/>
      <c r="G5453" s="147"/>
      <c r="H5453" s="147"/>
      <c r="I5453" s="147"/>
      <c r="J5453" s="147"/>
    </row>
    <row r="5454" spans="1:10" ht="15.75" customHeight="1">
      <c r="A5454" s="144"/>
      <c r="B5454" s="144" t="s">
        <v>165</v>
      </c>
      <c r="C5454" s="144" t="s">
        <v>1367</v>
      </c>
      <c r="D5454" s="144" t="s">
        <v>1368</v>
      </c>
      <c r="E5454" s="271" t="s">
        <v>1369</v>
      </c>
      <c r="F5454" s="271"/>
      <c r="G5454" s="144" t="s">
        <v>1370</v>
      </c>
      <c r="H5454" s="144" t="s">
        <v>1371</v>
      </c>
      <c r="I5454" s="144" t="s">
        <v>1372</v>
      </c>
      <c r="J5454" s="144" t="s">
        <v>1373</v>
      </c>
    </row>
    <row r="5455" spans="1:10" ht="31.5" customHeight="1">
      <c r="A5455" s="147" t="s">
        <v>1374</v>
      </c>
      <c r="B5455" s="147" t="s">
        <v>1955</v>
      </c>
      <c r="C5455" s="147" t="s">
        <v>177</v>
      </c>
      <c r="D5455" s="147" t="s">
        <v>1956</v>
      </c>
      <c r="E5455" s="273" t="s">
        <v>1606</v>
      </c>
      <c r="F5455" s="273"/>
      <c r="G5455" s="147" t="s">
        <v>1610</v>
      </c>
      <c r="H5455" s="148">
        <v>1</v>
      </c>
      <c r="I5455" s="149">
        <v>133.38999999999999</v>
      </c>
      <c r="J5455" s="149">
        <v>133.38999999999999</v>
      </c>
    </row>
    <row r="5456" spans="1:10" ht="45" customHeight="1">
      <c r="A5456" s="150" t="s">
        <v>1376</v>
      </c>
      <c r="B5456" s="150" t="s">
        <v>2889</v>
      </c>
      <c r="C5456" s="150" t="s">
        <v>177</v>
      </c>
      <c r="D5456" s="150" t="s">
        <v>2890</v>
      </c>
      <c r="E5456" s="274" t="s">
        <v>1606</v>
      </c>
      <c r="F5456" s="274"/>
      <c r="G5456" s="150" t="s">
        <v>180</v>
      </c>
      <c r="H5456" s="151">
        <v>1</v>
      </c>
      <c r="I5456" s="152">
        <v>15.92</v>
      </c>
      <c r="J5456" s="152">
        <v>15.92</v>
      </c>
    </row>
    <row r="5457" spans="1:10" ht="45" customHeight="1">
      <c r="A5457" s="150" t="s">
        <v>1376</v>
      </c>
      <c r="B5457" s="150" t="s">
        <v>2891</v>
      </c>
      <c r="C5457" s="150" t="s">
        <v>177</v>
      </c>
      <c r="D5457" s="150" t="s">
        <v>2892</v>
      </c>
      <c r="E5457" s="274" t="s">
        <v>1606</v>
      </c>
      <c r="F5457" s="274"/>
      <c r="G5457" s="150" t="s">
        <v>180</v>
      </c>
      <c r="H5457" s="151">
        <v>1</v>
      </c>
      <c r="I5457" s="152">
        <v>88.44</v>
      </c>
      <c r="J5457" s="152">
        <v>88.44</v>
      </c>
    </row>
    <row r="5458" spans="1:10" ht="45" customHeight="1">
      <c r="A5458" s="150" t="s">
        <v>1376</v>
      </c>
      <c r="B5458" s="150" t="s">
        <v>2893</v>
      </c>
      <c r="C5458" s="150" t="s">
        <v>177</v>
      </c>
      <c r="D5458" s="150" t="s">
        <v>2894</v>
      </c>
      <c r="E5458" s="274" t="s">
        <v>1606</v>
      </c>
      <c r="F5458" s="274"/>
      <c r="G5458" s="150" t="s">
        <v>180</v>
      </c>
      <c r="H5458" s="151">
        <v>1</v>
      </c>
      <c r="I5458" s="152">
        <v>12.6</v>
      </c>
      <c r="J5458" s="152">
        <v>12.6</v>
      </c>
    </row>
    <row r="5459" spans="1:10" ht="45" customHeight="1">
      <c r="A5459" s="150" t="s">
        <v>1376</v>
      </c>
      <c r="B5459" s="150" t="s">
        <v>2895</v>
      </c>
      <c r="C5459" s="150" t="s">
        <v>177</v>
      </c>
      <c r="D5459" s="150" t="s">
        <v>2896</v>
      </c>
      <c r="E5459" s="274" t="s">
        <v>1375</v>
      </c>
      <c r="F5459" s="274"/>
      <c r="G5459" s="150" t="s">
        <v>180</v>
      </c>
      <c r="H5459" s="151">
        <v>1</v>
      </c>
      <c r="I5459" s="152">
        <v>16.43</v>
      </c>
      <c r="J5459" s="152">
        <v>16.43</v>
      </c>
    </row>
    <row r="5460" spans="1:10">
      <c r="A5460" s="156"/>
      <c r="B5460" s="156"/>
      <c r="C5460" s="156"/>
      <c r="D5460" s="156"/>
      <c r="E5460" s="156" t="s">
        <v>1399</v>
      </c>
      <c r="F5460" s="157">
        <v>12.59</v>
      </c>
      <c r="G5460" s="156" t="s">
        <v>1400</v>
      </c>
      <c r="H5460" s="157">
        <v>0</v>
      </c>
      <c r="I5460" s="156" t="s">
        <v>1401</v>
      </c>
      <c r="J5460" s="157">
        <v>12.59</v>
      </c>
    </row>
    <row r="5461" spans="1:10" ht="30" customHeight="1">
      <c r="A5461" s="156"/>
      <c r="B5461" s="156"/>
      <c r="C5461" s="156"/>
      <c r="D5461" s="156"/>
      <c r="E5461" s="156" t="s">
        <v>1402</v>
      </c>
      <c r="F5461" s="157">
        <v>35.17</v>
      </c>
      <c r="G5461" s="156"/>
      <c r="H5461" s="276" t="s">
        <v>1403</v>
      </c>
      <c r="I5461" s="276"/>
      <c r="J5461" s="157">
        <v>168.56</v>
      </c>
    </row>
    <row r="5462" spans="1:10" ht="15.75">
      <c r="A5462" s="147"/>
      <c r="B5462" s="147"/>
      <c r="C5462" s="147"/>
      <c r="D5462" s="147"/>
      <c r="E5462" s="147"/>
      <c r="F5462" s="147"/>
      <c r="G5462" s="147"/>
      <c r="H5462" s="147"/>
      <c r="I5462" s="147"/>
      <c r="J5462" s="147"/>
    </row>
    <row r="5463" spans="1:10" ht="15.75" customHeight="1">
      <c r="A5463" s="144"/>
      <c r="B5463" s="144" t="s">
        <v>165</v>
      </c>
      <c r="C5463" s="144" t="s">
        <v>1367</v>
      </c>
      <c r="D5463" s="144" t="s">
        <v>1368</v>
      </c>
      <c r="E5463" s="271" t="s">
        <v>1369</v>
      </c>
      <c r="F5463" s="271"/>
      <c r="G5463" s="144" t="s">
        <v>1370</v>
      </c>
      <c r="H5463" s="144" t="s">
        <v>1371</v>
      </c>
      <c r="I5463" s="144" t="s">
        <v>1372</v>
      </c>
      <c r="J5463" s="144" t="s">
        <v>1373</v>
      </c>
    </row>
    <row r="5464" spans="1:10" ht="31.5" customHeight="1">
      <c r="A5464" s="147" t="s">
        <v>1374</v>
      </c>
      <c r="B5464" s="147" t="s">
        <v>1953</v>
      </c>
      <c r="C5464" s="147" t="s">
        <v>177</v>
      </c>
      <c r="D5464" s="147" t="s">
        <v>1954</v>
      </c>
      <c r="E5464" s="273" t="s">
        <v>1606</v>
      </c>
      <c r="F5464" s="273"/>
      <c r="G5464" s="147" t="s">
        <v>1607</v>
      </c>
      <c r="H5464" s="148">
        <v>1</v>
      </c>
      <c r="I5464" s="149">
        <v>287.39</v>
      </c>
      <c r="J5464" s="149">
        <v>287.39</v>
      </c>
    </row>
    <row r="5465" spans="1:10" ht="45" customHeight="1">
      <c r="A5465" s="150" t="s">
        <v>1376</v>
      </c>
      <c r="B5465" s="150" t="s">
        <v>2891</v>
      </c>
      <c r="C5465" s="150" t="s">
        <v>177</v>
      </c>
      <c r="D5465" s="150" t="s">
        <v>2892</v>
      </c>
      <c r="E5465" s="274" t="s">
        <v>1606</v>
      </c>
      <c r="F5465" s="274"/>
      <c r="G5465" s="150" t="s">
        <v>180</v>
      </c>
      <c r="H5465" s="151">
        <v>1</v>
      </c>
      <c r="I5465" s="152">
        <v>88.44</v>
      </c>
      <c r="J5465" s="152">
        <v>88.44</v>
      </c>
    </row>
    <row r="5466" spans="1:10" ht="45" customHeight="1">
      <c r="A5466" s="150" t="s">
        <v>1376</v>
      </c>
      <c r="B5466" s="150" t="s">
        <v>2889</v>
      </c>
      <c r="C5466" s="150" t="s">
        <v>177</v>
      </c>
      <c r="D5466" s="150" t="s">
        <v>2890</v>
      </c>
      <c r="E5466" s="274" t="s">
        <v>1606</v>
      </c>
      <c r="F5466" s="274"/>
      <c r="G5466" s="150" t="s">
        <v>180</v>
      </c>
      <c r="H5466" s="151">
        <v>1</v>
      </c>
      <c r="I5466" s="152">
        <v>15.92</v>
      </c>
      <c r="J5466" s="152">
        <v>15.92</v>
      </c>
    </row>
    <row r="5467" spans="1:10" ht="45" customHeight="1">
      <c r="A5467" s="150" t="s">
        <v>1376</v>
      </c>
      <c r="B5467" s="150" t="s">
        <v>2897</v>
      </c>
      <c r="C5467" s="150" t="s">
        <v>177</v>
      </c>
      <c r="D5467" s="150" t="s">
        <v>2898</v>
      </c>
      <c r="E5467" s="274" t="s">
        <v>1606</v>
      </c>
      <c r="F5467" s="274"/>
      <c r="G5467" s="150" t="s">
        <v>180</v>
      </c>
      <c r="H5467" s="151">
        <v>1</v>
      </c>
      <c r="I5467" s="152">
        <v>142.16999999999999</v>
      </c>
      <c r="J5467" s="152">
        <v>142.16999999999999</v>
      </c>
    </row>
    <row r="5468" spans="1:10" ht="45" customHeight="1">
      <c r="A5468" s="150" t="s">
        <v>1376</v>
      </c>
      <c r="B5468" s="150" t="s">
        <v>2899</v>
      </c>
      <c r="C5468" s="150" t="s">
        <v>177</v>
      </c>
      <c r="D5468" s="150" t="s">
        <v>2900</v>
      </c>
      <c r="E5468" s="274" t="s">
        <v>1606</v>
      </c>
      <c r="F5468" s="274"/>
      <c r="G5468" s="150" t="s">
        <v>180</v>
      </c>
      <c r="H5468" s="151">
        <v>1</v>
      </c>
      <c r="I5468" s="152">
        <v>11.83</v>
      </c>
      <c r="J5468" s="152">
        <v>11.83</v>
      </c>
    </row>
    <row r="5469" spans="1:10" ht="45" customHeight="1">
      <c r="A5469" s="150" t="s">
        <v>1376</v>
      </c>
      <c r="B5469" s="150" t="s">
        <v>2893</v>
      </c>
      <c r="C5469" s="150" t="s">
        <v>177</v>
      </c>
      <c r="D5469" s="150" t="s">
        <v>2894</v>
      </c>
      <c r="E5469" s="274" t="s">
        <v>1606</v>
      </c>
      <c r="F5469" s="274"/>
      <c r="G5469" s="150" t="s">
        <v>180</v>
      </c>
      <c r="H5469" s="151">
        <v>1</v>
      </c>
      <c r="I5469" s="152">
        <v>12.6</v>
      </c>
      <c r="J5469" s="152">
        <v>12.6</v>
      </c>
    </row>
    <row r="5470" spans="1:10" ht="45" customHeight="1">
      <c r="A5470" s="150" t="s">
        <v>1376</v>
      </c>
      <c r="B5470" s="150" t="s">
        <v>2895</v>
      </c>
      <c r="C5470" s="150" t="s">
        <v>177</v>
      </c>
      <c r="D5470" s="150" t="s">
        <v>2896</v>
      </c>
      <c r="E5470" s="274" t="s">
        <v>1375</v>
      </c>
      <c r="F5470" s="274"/>
      <c r="G5470" s="150" t="s">
        <v>180</v>
      </c>
      <c r="H5470" s="151">
        <v>1</v>
      </c>
      <c r="I5470" s="152">
        <v>16.43</v>
      </c>
      <c r="J5470" s="152">
        <v>16.43</v>
      </c>
    </row>
    <row r="5471" spans="1:10">
      <c r="A5471" s="156"/>
      <c r="B5471" s="156"/>
      <c r="C5471" s="156"/>
      <c r="D5471" s="156"/>
      <c r="E5471" s="156" t="s">
        <v>1399</v>
      </c>
      <c r="F5471" s="157">
        <v>12.59</v>
      </c>
      <c r="G5471" s="156" t="s">
        <v>1400</v>
      </c>
      <c r="H5471" s="157">
        <v>0</v>
      </c>
      <c r="I5471" s="156" t="s">
        <v>1401</v>
      </c>
      <c r="J5471" s="157">
        <v>12.59</v>
      </c>
    </row>
    <row r="5472" spans="1:10" ht="30" customHeight="1">
      <c r="A5472" s="156"/>
      <c r="B5472" s="156"/>
      <c r="C5472" s="156"/>
      <c r="D5472" s="156"/>
      <c r="E5472" s="156" t="s">
        <v>1402</v>
      </c>
      <c r="F5472" s="157">
        <v>75.78</v>
      </c>
      <c r="G5472" s="156"/>
      <c r="H5472" s="276" t="s">
        <v>1403</v>
      </c>
      <c r="I5472" s="276"/>
      <c r="J5472" s="157">
        <v>363.17</v>
      </c>
    </row>
    <row r="5473" spans="1:10" ht="15.75">
      <c r="A5473" s="147"/>
      <c r="B5473" s="147"/>
      <c r="C5473" s="147"/>
      <c r="D5473" s="147"/>
      <c r="E5473" s="147"/>
      <c r="F5473" s="147"/>
      <c r="G5473" s="147"/>
      <c r="H5473" s="147"/>
      <c r="I5473" s="147"/>
      <c r="J5473" s="147"/>
    </row>
    <row r="5474" spans="1:10" ht="15.75" customHeight="1">
      <c r="A5474" s="144"/>
      <c r="B5474" s="144" t="s">
        <v>165</v>
      </c>
      <c r="C5474" s="144" t="s">
        <v>1367</v>
      </c>
      <c r="D5474" s="144" t="s">
        <v>1368</v>
      </c>
      <c r="E5474" s="271" t="s">
        <v>1369</v>
      </c>
      <c r="F5474" s="271"/>
      <c r="G5474" s="144" t="s">
        <v>1370</v>
      </c>
      <c r="H5474" s="144" t="s">
        <v>1371</v>
      </c>
      <c r="I5474" s="144" t="s">
        <v>1372</v>
      </c>
      <c r="J5474" s="144" t="s">
        <v>1373</v>
      </c>
    </row>
    <row r="5475" spans="1:10" ht="31.5" customHeight="1">
      <c r="A5475" s="147" t="s">
        <v>1374</v>
      </c>
      <c r="B5475" s="147" t="s">
        <v>2891</v>
      </c>
      <c r="C5475" s="147" t="s">
        <v>177</v>
      </c>
      <c r="D5475" s="147" t="s">
        <v>2892</v>
      </c>
      <c r="E5475" s="273" t="s">
        <v>1606</v>
      </c>
      <c r="F5475" s="273"/>
      <c r="G5475" s="147" t="s">
        <v>180</v>
      </c>
      <c r="H5475" s="148">
        <v>1</v>
      </c>
      <c r="I5475" s="149">
        <v>88.44</v>
      </c>
      <c r="J5475" s="149">
        <v>88.44</v>
      </c>
    </row>
    <row r="5476" spans="1:10" ht="30" customHeight="1">
      <c r="A5476" s="153" t="s">
        <v>1379</v>
      </c>
      <c r="B5476" s="153" t="s">
        <v>2901</v>
      </c>
      <c r="C5476" s="153" t="s">
        <v>177</v>
      </c>
      <c r="D5476" s="153" t="s">
        <v>2902</v>
      </c>
      <c r="E5476" s="275" t="s">
        <v>1385</v>
      </c>
      <c r="F5476" s="275"/>
      <c r="G5476" s="153" t="s">
        <v>185</v>
      </c>
      <c r="H5476" s="154">
        <v>4.0000000000000003E-5</v>
      </c>
      <c r="I5476" s="155">
        <v>2211168.44</v>
      </c>
      <c r="J5476" s="155">
        <v>88.44</v>
      </c>
    </row>
    <row r="5477" spans="1:10">
      <c r="A5477" s="156"/>
      <c r="B5477" s="156"/>
      <c r="C5477" s="156"/>
      <c r="D5477" s="156"/>
      <c r="E5477" s="156" t="s">
        <v>1399</v>
      </c>
      <c r="F5477" s="157">
        <v>0</v>
      </c>
      <c r="G5477" s="156" t="s">
        <v>1400</v>
      </c>
      <c r="H5477" s="157">
        <v>0</v>
      </c>
      <c r="I5477" s="156" t="s">
        <v>1401</v>
      </c>
      <c r="J5477" s="157">
        <v>0</v>
      </c>
    </row>
    <row r="5478" spans="1:10" ht="30" customHeight="1">
      <c r="A5478" s="156"/>
      <c r="B5478" s="156"/>
      <c r="C5478" s="156"/>
      <c r="D5478" s="156"/>
      <c r="E5478" s="156" t="s">
        <v>1402</v>
      </c>
      <c r="F5478" s="157">
        <v>23.32</v>
      </c>
      <c r="G5478" s="156"/>
      <c r="H5478" s="276" t="s">
        <v>1403</v>
      </c>
      <c r="I5478" s="276"/>
      <c r="J5478" s="157">
        <v>111.76</v>
      </c>
    </row>
    <row r="5479" spans="1:10" ht="15.75">
      <c r="A5479" s="147"/>
      <c r="B5479" s="147"/>
      <c r="C5479" s="147"/>
      <c r="D5479" s="147"/>
      <c r="E5479" s="147"/>
      <c r="F5479" s="147"/>
      <c r="G5479" s="147"/>
      <c r="H5479" s="147"/>
      <c r="I5479" s="147"/>
      <c r="J5479" s="147"/>
    </row>
    <row r="5480" spans="1:10" ht="15.75" customHeight="1">
      <c r="A5480" s="144"/>
      <c r="B5480" s="144" t="s">
        <v>165</v>
      </c>
      <c r="C5480" s="144" t="s">
        <v>1367</v>
      </c>
      <c r="D5480" s="144" t="s">
        <v>1368</v>
      </c>
      <c r="E5480" s="271" t="s">
        <v>1369</v>
      </c>
      <c r="F5480" s="271"/>
      <c r="G5480" s="144" t="s">
        <v>1370</v>
      </c>
      <c r="H5480" s="144" t="s">
        <v>1371</v>
      </c>
      <c r="I5480" s="144" t="s">
        <v>1372</v>
      </c>
      <c r="J5480" s="144" t="s">
        <v>1373</v>
      </c>
    </row>
    <row r="5481" spans="1:10" ht="47.25" customHeight="1">
      <c r="A5481" s="147" t="s">
        <v>1374</v>
      </c>
      <c r="B5481" s="147" t="s">
        <v>2893</v>
      </c>
      <c r="C5481" s="147" t="s">
        <v>177</v>
      </c>
      <c r="D5481" s="147" t="s">
        <v>2894</v>
      </c>
      <c r="E5481" s="273" t="s">
        <v>1606</v>
      </c>
      <c r="F5481" s="273"/>
      <c r="G5481" s="147" t="s">
        <v>180</v>
      </c>
      <c r="H5481" s="148">
        <v>1</v>
      </c>
      <c r="I5481" s="149">
        <v>12.6</v>
      </c>
      <c r="J5481" s="149">
        <v>12.6</v>
      </c>
    </row>
    <row r="5482" spans="1:10" ht="30" customHeight="1">
      <c r="A5482" s="153" t="s">
        <v>1379</v>
      </c>
      <c r="B5482" s="153" t="s">
        <v>2901</v>
      </c>
      <c r="C5482" s="153" t="s">
        <v>177</v>
      </c>
      <c r="D5482" s="153" t="s">
        <v>2902</v>
      </c>
      <c r="E5482" s="275" t="s">
        <v>1385</v>
      </c>
      <c r="F5482" s="275"/>
      <c r="G5482" s="153" t="s">
        <v>185</v>
      </c>
      <c r="H5482" s="154">
        <v>5.6999999999999996E-6</v>
      </c>
      <c r="I5482" s="155">
        <v>2211168.44</v>
      </c>
      <c r="J5482" s="155">
        <v>12.6</v>
      </c>
    </row>
    <row r="5483" spans="1:10">
      <c r="A5483" s="156"/>
      <c r="B5483" s="156"/>
      <c r="C5483" s="156"/>
      <c r="D5483" s="156"/>
      <c r="E5483" s="156" t="s">
        <v>1399</v>
      </c>
      <c r="F5483" s="157">
        <v>0</v>
      </c>
      <c r="G5483" s="156" t="s">
        <v>1400</v>
      </c>
      <c r="H5483" s="157">
        <v>0</v>
      </c>
      <c r="I5483" s="156" t="s">
        <v>1401</v>
      </c>
      <c r="J5483" s="157">
        <v>0</v>
      </c>
    </row>
    <row r="5484" spans="1:10" ht="30" customHeight="1">
      <c r="A5484" s="156"/>
      <c r="B5484" s="156"/>
      <c r="C5484" s="156"/>
      <c r="D5484" s="156"/>
      <c r="E5484" s="156" t="s">
        <v>1402</v>
      </c>
      <c r="F5484" s="157">
        <v>3.32</v>
      </c>
      <c r="G5484" s="156"/>
      <c r="H5484" s="276" t="s">
        <v>1403</v>
      </c>
      <c r="I5484" s="276"/>
      <c r="J5484" s="157">
        <v>15.92</v>
      </c>
    </row>
    <row r="5485" spans="1:10" ht="15.75">
      <c r="A5485" s="147"/>
      <c r="B5485" s="147"/>
      <c r="C5485" s="147"/>
      <c r="D5485" s="147"/>
      <c r="E5485" s="147"/>
      <c r="F5485" s="147"/>
      <c r="G5485" s="147"/>
      <c r="H5485" s="147"/>
      <c r="I5485" s="147"/>
      <c r="J5485" s="147"/>
    </row>
    <row r="5486" spans="1:10" ht="15.75" customHeight="1">
      <c r="A5486" s="144"/>
      <c r="B5486" s="144" t="s">
        <v>165</v>
      </c>
      <c r="C5486" s="144" t="s">
        <v>1367</v>
      </c>
      <c r="D5486" s="144" t="s">
        <v>1368</v>
      </c>
      <c r="E5486" s="271" t="s">
        <v>1369</v>
      </c>
      <c r="F5486" s="271"/>
      <c r="G5486" s="144" t="s">
        <v>1370</v>
      </c>
      <c r="H5486" s="144" t="s">
        <v>1371</v>
      </c>
      <c r="I5486" s="144" t="s">
        <v>1372</v>
      </c>
      <c r="J5486" s="144" t="s">
        <v>1373</v>
      </c>
    </row>
    <row r="5487" spans="1:10" ht="31.5" customHeight="1">
      <c r="A5487" s="147" t="s">
        <v>1374</v>
      </c>
      <c r="B5487" s="147" t="s">
        <v>2889</v>
      </c>
      <c r="C5487" s="147" t="s">
        <v>177</v>
      </c>
      <c r="D5487" s="147" t="s">
        <v>2890</v>
      </c>
      <c r="E5487" s="273" t="s">
        <v>1606</v>
      </c>
      <c r="F5487" s="273"/>
      <c r="G5487" s="147" t="s">
        <v>180</v>
      </c>
      <c r="H5487" s="148">
        <v>1</v>
      </c>
      <c r="I5487" s="149">
        <v>15.92</v>
      </c>
      <c r="J5487" s="149">
        <v>15.92</v>
      </c>
    </row>
    <row r="5488" spans="1:10" ht="30" customHeight="1">
      <c r="A5488" s="153" t="s">
        <v>1379</v>
      </c>
      <c r="B5488" s="153" t="s">
        <v>2901</v>
      </c>
      <c r="C5488" s="153" t="s">
        <v>177</v>
      </c>
      <c r="D5488" s="153" t="s">
        <v>2902</v>
      </c>
      <c r="E5488" s="275" t="s">
        <v>1385</v>
      </c>
      <c r="F5488" s="275"/>
      <c r="G5488" s="153" t="s">
        <v>185</v>
      </c>
      <c r="H5488" s="154">
        <v>7.1999999999999997E-6</v>
      </c>
      <c r="I5488" s="155">
        <v>2211168.44</v>
      </c>
      <c r="J5488" s="155">
        <v>15.92</v>
      </c>
    </row>
    <row r="5489" spans="1:10">
      <c r="A5489" s="156"/>
      <c r="B5489" s="156"/>
      <c r="C5489" s="156"/>
      <c r="D5489" s="156"/>
      <c r="E5489" s="156" t="s">
        <v>1399</v>
      </c>
      <c r="F5489" s="157">
        <v>0</v>
      </c>
      <c r="G5489" s="156" t="s">
        <v>1400</v>
      </c>
      <c r="H5489" s="157">
        <v>0</v>
      </c>
      <c r="I5489" s="156" t="s">
        <v>1401</v>
      </c>
      <c r="J5489" s="157">
        <v>0</v>
      </c>
    </row>
    <row r="5490" spans="1:10" ht="30" customHeight="1">
      <c r="A5490" s="156"/>
      <c r="B5490" s="156"/>
      <c r="C5490" s="156"/>
      <c r="D5490" s="156"/>
      <c r="E5490" s="156" t="s">
        <v>1402</v>
      </c>
      <c r="F5490" s="157">
        <v>4.1900000000000004</v>
      </c>
      <c r="G5490" s="156"/>
      <c r="H5490" s="276" t="s">
        <v>1403</v>
      </c>
      <c r="I5490" s="276"/>
      <c r="J5490" s="157">
        <v>20.11</v>
      </c>
    </row>
    <row r="5491" spans="1:10" ht="15.75">
      <c r="A5491" s="147"/>
      <c r="B5491" s="147"/>
      <c r="C5491" s="147"/>
      <c r="D5491" s="147"/>
      <c r="E5491" s="147"/>
      <c r="F5491" s="147"/>
      <c r="G5491" s="147"/>
      <c r="H5491" s="147"/>
      <c r="I5491" s="147"/>
      <c r="J5491" s="147"/>
    </row>
    <row r="5492" spans="1:10" ht="15.75" customHeight="1">
      <c r="A5492" s="144"/>
      <c r="B5492" s="144" t="s">
        <v>165</v>
      </c>
      <c r="C5492" s="144" t="s">
        <v>1367</v>
      </c>
      <c r="D5492" s="144" t="s">
        <v>1368</v>
      </c>
      <c r="E5492" s="271" t="s">
        <v>1369</v>
      </c>
      <c r="F5492" s="271"/>
      <c r="G5492" s="144" t="s">
        <v>1370</v>
      </c>
      <c r="H5492" s="144" t="s">
        <v>1371</v>
      </c>
      <c r="I5492" s="144" t="s">
        <v>1372</v>
      </c>
      <c r="J5492" s="144" t="s">
        <v>1373</v>
      </c>
    </row>
    <row r="5493" spans="1:10" ht="31.5" customHeight="1">
      <c r="A5493" s="147" t="s">
        <v>1374</v>
      </c>
      <c r="B5493" s="147" t="s">
        <v>2897</v>
      </c>
      <c r="C5493" s="147" t="s">
        <v>177</v>
      </c>
      <c r="D5493" s="147" t="s">
        <v>2898</v>
      </c>
      <c r="E5493" s="273" t="s">
        <v>1606</v>
      </c>
      <c r="F5493" s="273"/>
      <c r="G5493" s="147" t="s">
        <v>180</v>
      </c>
      <c r="H5493" s="148">
        <v>1</v>
      </c>
      <c r="I5493" s="149">
        <v>142.16999999999999</v>
      </c>
      <c r="J5493" s="149">
        <v>142.16999999999999</v>
      </c>
    </row>
    <row r="5494" spans="1:10" ht="30" customHeight="1">
      <c r="A5494" s="153" t="s">
        <v>1379</v>
      </c>
      <c r="B5494" s="153" t="s">
        <v>2901</v>
      </c>
      <c r="C5494" s="153" t="s">
        <v>177</v>
      </c>
      <c r="D5494" s="153" t="s">
        <v>2902</v>
      </c>
      <c r="E5494" s="275" t="s">
        <v>1385</v>
      </c>
      <c r="F5494" s="275"/>
      <c r="G5494" s="153" t="s">
        <v>185</v>
      </c>
      <c r="H5494" s="154">
        <v>6.4300000000000004E-5</v>
      </c>
      <c r="I5494" s="155">
        <v>2211168.44</v>
      </c>
      <c r="J5494" s="155">
        <v>142.16999999999999</v>
      </c>
    </row>
    <row r="5495" spans="1:10">
      <c r="A5495" s="156"/>
      <c r="B5495" s="156"/>
      <c r="C5495" s="156"/>
      <c r="D5495" s="156"/>
      <c r="E5495" s="156" t="s">
        <v>1399</v>
      </c>
      <c r="F5495" s="157">
        <v>0</v>
      </c>
      <c r="G5495" s="156" t="s">
        <v>1400</v>
      </c>
      <c r="H5495" s="157">
        <v>0</v>
      </c>
      <c r="I5495" s="156" t="s">
        <v>1401</v>
      </c>
      <c r="J5495" s="157">
        <v>0</v>
      </c>
    </row>
    <row r="5496" spans="1:10" ht="30" customHeight="1">
      <c r="A5496" s="156"/>
      <c r="B5496" s="156"/>
      <c r="C5496" s="156"/>
      <c r="D5496" s="156"/>
      <c r="E5496" s="156" t="s">
        <v>1402</v>
      </c>
      <c r="F5496" s="157">
        <v>37.49</v>
      </c>
      <c r="G5496" s="156"/>
      <c r="H5496" s="276" t="s">
        <v>1403</v>
      </c>
      <c r="I5496" s="276"/>
      <c r="J5496" s="157">
        <v>179.66</v>
      </c>
    </row>
    <row r="5497" spans="1:10" ht="15.75">
      <c r="A5497" s="147"/>
      <c r="B5497" s="147"/>
      <c r="C5497" s="147"/>
      <c r="D5497" s="147"/>
      <c r="E5497" s="147"/>
      <c r="F5497" s="147"/>
      <c r="G5497" s="147"/>
      <c r="H5497" s="147"/>
      <c r="I5497" s="147"/>
      <c r="J5497" s="147"/>
    </row>
    <row r="5498" spans="1:10" ht="15.75" customHeight="1">
      <c r="A5498" s="144"/>
      <c r="B5498" s="144" t="s">
        <v>165</v>
      </c>
      <c r="C5498" s="144" t="s">
        <v>1367</v>
      </c>
      <c r="D5498" s="144" t="s">
        <v>1368</v>
      </c>
      <c r="E5498" s="271" t="s">
        <v>1369</v>
      </c>
      <c r="F5498" s="271"/>
      <c r="G5498" s="144" t="s">
        <v>1370</v>
      </c>
      <c r="H5498" s="144" t="s">
        <v>1371</v>
      </c>
      <c r="I5498" s="144" t="s">
        <v>1372</v>
      </c>
      <c r="J5498" s="144" t="s">
        <v>1373</v>
      </c>
    </row>
    <row r="5499" spans="1:10" ht="47.25" customHeight="1">
      <c r="A5499" s="147" t="s">
        <v>1374</v>
      </c>
      <c r="B5499" s="147" t="s">
        <v>2899</v>
      </c>
      <c r="C5499" s="147" t="s">
        <v>177</v>
      </c>
      <c r="D5499" s="147" t="s">
        <v>2900</v>
      </c>
      <c r="E5499" s="273" t="s">
        <v>1606</v>
      </c>
      <c r="F5499" s="273"/>
      <c r="G5499" s="147" t="s">
        <v>180</v>
      </c>
      <c r="H5499" s="148">
        <v>1</v>
      </c>
      <c r="I5499" s="149">
        <v>11.83</v>
      </c>
      <c r="J5499" s="149">
        <v>11.83</v>
      </c>
    </row>
    <row r="5500" spans="1:10" ht="15" customHeight="1">
      <c r="A5500" s="153" t="s">
        <v>1379</v>
      </c>
      <c r="B5500" s="153" t="s">
        <v>2886</v>
      </c>
      <c r="C5500" s="153" t="s">
        <v>177</v>
      </c>
      <c r="D5500" s="153" t="s">
        <v>2887</v>
      </c>
      <c r="E5500" s="275" t="s">
        <v>1482</v>
      </c>
      <c r="F5500" s="275"/>
      <c r="G5500" s="153" t="s">
        <v>2888</v>
      </c>
      <c r="H5500" s="154">
        <v>13</v>
      </c>
      <c r="I5500" s="155">
        <v>0.91</v>
      </c>
      <c r="J5500" s="155">
        <v>11.83</v>
      </c>
    </row>
    <row r="5501" spans="1:10">
      <c r="A5501" s="156"/>
      <c r="B5501" s="156"/>
      <c r="C5501" s="156"/>
      <c r="D5501" s="156"/>
      <c r="E5501" s="156" t="s">
        <v>1399</v>
      </c>
      <c r="F5501" s="157">
        <v>0</v>
      </c>
      <c r="G5501" s="156" t="s">
        <v>1400</v>
      </c>
      <c r="H5501" s="157">
        <v>0</v>
      </c>
      <c r="I5501" s="156" t="s">
        <v>1401</v>
      </c>
      <c r="J5501" s="157">
        <v>0</v>
      </c>
    </row>
    <row r="5502" spans="1:10" ht="30" customHeight="1">
      <c r="A5502" s="156"/>
      <c r="B5502" s="156"/>
      <c r="C5502" s="156"/>
      <c r="D5502" s="156"/>
      <c r="E5502" s="156" t="s">
        <v>1402</v>
      </c>
      <c r="F5502" s="157">
        <v>3.11</v>
      </c>
      <c r="G5502" s="156"/>
      <c r="H5502" s="276" t="s">
        <v>1403</v>
      </c>
      <c r="I5502" s="276"/>
      <c r="J5502" s="157">
        <v>14.94</v>
      </c>
    </row>
    <row r="5503" spans="1:10" ht="15.75">
      <c r="A5503" s="147"/>
      <c r="B5503" s="147"/>
      <c r="C5503" s="147"/>
      <c r="D5503" s="147"/>
      <c r="E5503" s="147"/>
      <c r="F5503" s="147"/>
      <c r="G5503" s="147"/>
      <c r="H5503" s="147"/>
      <c r="I5503" s="147"/>
      <c r="J5503" s="147"/>
    </row>
    <row r="5504" spans="1:10" ht="15.75" customHeight="1">
      <c r="A5504" s="144"/>
      <c r="B5504" s="144" t="s">
        <v>165</v>
      </c>
      <c r="C5504" s="144" t="s">
        <v>1367</v>
      </c>
      <c r="D5504" s="144" t="s">
        <v>1368</v>
      </c>
      <c r="E5504" s="271" t="s">
        <v>1369</v>
      </c>
      <c r="F5504" s="271"/>
      <c r="G5504" s="144" t="s">
        <v>1370</v>
      </c>
      <c r="H5504" s="144" t="s">
        <v>1371</v>
      </c>
      <c r="I5504" s="144" t="s">
        <v>1372</v>
      </c>
      <c r="J5504" s="144" t="s">
        <v>1373</v>
      </c>
    </row>
    <row r="5505" spans="1:10" ht="31.5" customHeight="1">
      <c r="A5505" s="147" t="s">
        <v>1374</v>
      </c>
      <c r="B5505" s="147" t="s">
        <v>1513</v>
      </c>
      <c r="C5505" s="147" t="s">
        <v>177</v>
      </c>
      <c r="D5505" s="147" t="s">
        <v>1514</v>
      </c>
      <c r="E5505" s="273" t="s">
        <v>1445</v>
      </c>
      <c r="F5505" s="273"/>
      <c r="G5505" s="147" t="s">
        <v>185</v>
      </c>
      <c r="H5505" s="148">
        <v>1</v>
      </c>
      <c r="I5505" s="149">
        <v>68.84</v>
      </c>
      <c r="J5505" s="149">
        <v>68.84</v>
      </c>
    </row>
    <row r="5506" spans="1:10" ht="45" customHeight="1">
      <c r="A5506" s="150" t="s">
        <v>1376</v>
      </c>
      <c r="B5506" s="150" t="s">
        <v>2270</v>
      </c>
      <c r="C5506" s="150" t="s">
        <v>177</v>
      </c>
      <c r="D5506" s="150" t="s">
        <v>2271</v>
      </c>
      <c r="E5506" s="274" t="s">
        <v>1375</v>
      </c>
      <c r="F5506" s="274"/>
      <c r="G5506" s="150" t="s">
        <v>180</v>
      </c>
      <c r="H5506" s="151">
        <v>0.25309999999999999</v>
      </c>
      <c r="I5506" s="152">
        <v>19.2</v>
      </c>
      <c r="J5506" s="152">
        <v>4.8499999999999996</v>
      </c>
    </row>
    <row r="5507" spans="1:10" ht="45" customHeight="1">
      <c r="A5507" s="150" t="s">
        <v>1376</v>
      </c>
      <c r="B5507" s="150" t="s">
        <v>2272</v>
      </c>
      <c r="C5507" s="150" t="s">
        <v>177</v>
      </c>
      <c r="D5507" s="150" t="s">
        <v>2273</v>
      </c>
      <c r="E5507" s="274" t="s">
        <v>1375</v>
      </c>
      <c r="F5507" s="274"/>
      <c r="G5507" s="150" t="s">
        <v>180</v>
      </c>
      <c r="H5507" s="151">
        <v>0.25309999999999999</v>
      </c>
      <c r="I5507" s="152">
        <v>23.24</v>
      </c>
      <c r="J5507" s="152">
        <v>5.88</v>
      </c>
    </row>
    <row r="5508" spans="1:10" ht="45" customHeight="1">
      <c r="A5508" s="153" t="s">
        <v>1379</v>
      </c>
      <c r="B5508" s="153" t="s">
        <v>2903</v>
      </c>
      <c r="C5508" s="153" t="s">
        <v>177</v>
      </c>
      <c r="D5508" s="153" t="s">
        <v>2904</v>
      </c>
      <c r="E5508" s="275" t="s">
        <v>1482</v>
      </c>
      <c r="F5508" s="275"/>
      <c r="G5508" s="153" t="s">
        <v>185</v>
      </c>
      <c r="H5508" s="154">
        <v>1</v>
      </c>
      <c r="I5508" s="155">
        <v>58.11</v>
      </c>
      <c r="J5508" s="155">
        <v>58.11</v>
      </c>
    </row>
    <row r="5509" spans="1:10">
      <c r="A5509" s="156"/>
      <c r="B5509" s="156"/>
      <c r="C5509" s="156"/>
      <c r="D5509" s="156"/>
      <c r="E5509" s="156" t="s">
        <v>1399</v>
      </c>
      <c r="F5509" s="157">
        <v>8.24</v>
      </c>
      <c r="G5509" s="156" t="s">
        <v>1400</v>
      </c>
      <c r="H5509" s="157">
        <v>0</v>
      </c>
      <c r="I5509" s="156" t="s">
        <v>1401</v>
      </c>
      <c r="J5509" s="157">
        <v>8.24</v>
      </c>
    </row>
    <row r="5510" spans="1:10" ht="30" customHeight="1">
      <c r="A5510" s="156"/>
      <c r="B5510" s="156"/>
      <c r="C5510" s="156"/>
      <c r="D5510" s="156"/>
      <c r="E5510" s="156" t="s">
        <v>1402</v>
      </c>
      <c r="F5510" s="157">
        <v>18.149999999999999</v>
      </c>
      <c r="G5510" s="156"/>
      <c r="H5510" s="276" t="s">
        <v>1403</v>
      </c>
      <c r="I5510" s="276"/>
      <c r="J5510" s="157">
        <v>86.99</v>
      </c>
    </row>
    <row r="5511" spans="1:10" ht="15.75">
      <c r="A5511" s="147"/>
      <c r="B5511" s="147"/>
      <c r="C5511" s="147"/>
      <c r="D5511" s="147"/>
      <c r="E5511" s="147"/>
      <c r="F5511" s="147"/>
      <c r="G5511" s="147"/>
      <c r="H5511" s="147"/>
      <c r="I5511" s="147"/>
      <c r="J5511" s="147"/>
    </row>
    <row r="5512" spans="1:10" ht="15.75" customHeight="1">
      <c r="A5512" s="144"/>
      <c r="B5512" s="144" t="s">
        <v>165</v>
      </c>
      <c r="C5512" s="144" t="s">
        <v>1367</v>
      </c>
      <c r="D5512" s="144" t="s">
        <v>1368</v>
      </c>
      <c r="E5512" s="271" t="s">
        <v>1369</v>
      </c>
      <c r="F5512" s="271"/>
      <c r="G5512" s="144" t="s">
        <v>1370</v>
      </c>
      <c r="H5512" s="144" t="s">
        <v>1371</v>
      </c>
      <c r="I5512" s="144" t="s">
        <v>1372</v>
      </c>
      <c r="J5512" s="144" t="s">
        <v>1373</v>
      </c>
    </row>
    <row r="5513" spans="1:10" ht="31.5" customHeight="1">
      <c r="A5513" s="147" t="s">
        <v>1374</v>
      </c>
      <c r="B5513" s="147" t="s">
        <v>2343</v>
      </c>
      <c r="C5513" s="147" t="s">
        <v>177</v>
      </c>
      <c r="D5513" s="147" t="s">
        <v>2344</v>
      </c>
      <c r="E5513" s="273" t="s">
        <v>1445</v>
      </c>
      <c r="F5513" s="273"/>
      <c r="G5513" s="147" t="s">
        <v>185</v>
      </c>
      <c r="H5513" s="148">
        <v>1</v>
      </c>
      <c r="I5513" s="149">
        <v>33.92</v>
      </c>
      <c r="J5513" s="149">
        <v>33.92</v>
      </c>
    </row>
    <row r="5514" spans="1:10" ht="45" customHeight="1">
      <c r="A5514" s="150" t="s">
        <v>1376</v>
      </c>
      <c r="B5514" s="150" t="s">
        <v>2270</v>
      </c>
      <c r="C5514" s="150" t="s">
        <v>177</v>
      </c>
      <c r="D5514" s="150" t="s">
        <v>2271</v>
      </c>
      <c r="E5514" s="274" t="s">
        <v>1375</v>
      </c>
      <c r="F5514" s="274"/>
      <c r="G5514" s="150" t="s">
        <v>180</v>
      </c>
      <c r="H5514" s="151">
        <v>0.39</v>
      </c>
      <c r="I5514" s="152">
        <v>19.2</v>
      </c>
      <c r="J5514" s="152">
        <v>7.48</v>
      </c>
    </row>
    <row r="5515" spans="1:10" ht="45" customHeight="1">
      <c r="A5515" s="150" t="s">
        <v>1376</v>
      </c>
      <c r="B5515" s="150" t="s">
        <v>2272</v>
      </c>
      <c r="C5515" s="150" t="s">
        <v>177</v>
      </c>
      <c r="D5515" s="150" t="s">
        <v>2273</v>
      </c>
      <c r="E5515" s="274" t="s">
        <v>1375</v>
      </c>
      <c r="F5515" s="274"/>
      <c r="G5515" s="150" t="s">
        <v>180</v>
      </c>
      <c r="H5515" s="151">
        <v>0.39</v>
      </c>
      <c r="I5515" s="152">
        <v>23.24</v>
      </c>
      <c r="J5515" s="152">
        <v>9.06</v>
      </c>
    </row>
    <row r="5516" spans="1:10" ht="15" customHeight="1">
      <c r="A5516" s="153" t="s">
        <v>1379</v>
      </c>
      <c r="B5516" s="153" t="s">
        <v>2905</v>
      </c>
      <c r="C5516" s="153" t="s">
        <v>177</v>
      </c>
      <c r="D5516" s="153" t="s">
        <v>2906</v>
      </c>
      <c r="E5516" s="275" t="s">
        <v>1482</v>
      </c>
      <c r="F5516" s="275"/>
      <c r="G5516" s="153" t="s">
        <v>185</v>
      </c>
      <c r="H5516" s="154">
        <v>1</v>
      </c>
      <c r="I5516" s="155">
        <v>17.38</v>
      </c>
      <c r="J5516" s="155">
        <v>17.38</v>
      </c>
    </row>
    <row r="5517" spans="1:10">
      <c r="A5517" s="156"/>
      <c r="B5517" s="156"/>
      <c r="C5517" s="156"/>
      <c r="D5517" s="156"/>
      <c r="E5517" s="156" t="s">
        <v>1399</v>
      </c>
      <c r="F5517" s="157">
        <v>12.7</v>
      </c>
      <c r="G5517" s="156" t="s">
        <v>1400</v>
      </c>
      <c r="H5517" s="157">
        <v>0</v>
      </c>
      <c r="I5517" s="156" t="s">
        <v>1401</v>
      </c>
      <c r="J5517" s="157">
        <v>12.7</v>
      </c>
    </row>
    <row r="5518" spans="1:10" ht="30" customHeight="1">
      <c r="A5518" s="156"/>
      <c r="B5518" s="156"/>
      <c r="C5518" s="156"/>
      <c r="D5518" s="156"/>
      <c r="E5518" s="156" t="s">
        <v>1402</v>
      </c>
      <c r="F5518" s="157">
        <v>8.94</v>
      </c>
      <c r="G5518" s="156"/>
      <c r="H5518" s="276" t="s">
        <v>1403</v>
      </c>
      <c r="I5518" s="276"/>
      <c r="J5518" s="157">
        <v>42.86</v>
      </c>
    </row>
    <row r="5519" spans="1:10" ht="15.75">
      <c r="A5519" s="147"/>
      <c r="B5519" s="147"/>
      <c r="C5519" s="147"/>
      <c r="D5519" s="147"/>
      <c r="E5519" s="147"/>
      <c r="F5519" s="147"/>
      <c r="G5519" s="147"/>
      <c r="H5519" s="147"/>
      <c r="I5519" s="147"/>
      <c r="J5519" s="147"/>
    </row>
    <row r="5520" spans="1:10" ht="15.75" customHeight="1">
      <c r="A5520" s="144"/>
      <c r="B5520" s="144" t="s">
        <v>165</v>
      </c>
      <c r="C5520" s="144" t="s">
        <v>1367</v>
      </c>
      <c r="D5520" s="144" t="s">
        <v>1368</v>
      </c>
      <c r="E5520" s="271" t="s">
        <v>1369</v>
      </c>
      <c r="F5520" s="271"/>
      <c r="G5520" s="144" t="s">
        <v>1370</v>
      </c>
      <c r="H5520" s="144" t="s">
        <v>1371</v>
      </c>
      <c r="I5520" s="144" t="s">
        <v>1372</v>
      </c>
      <c r="J5520" s="144" t="s">
        <v>1373</v>
      </c>
    </row>
    <row r="5521" spans="1:10" ht="31.5" customHeight="1">
      <c r="A5521" s="147" t="s">
        <v>1374</v>
      </c>
      <c r="B5521" s="147" t="s">
        <v>2345</v>
      </c>
      <c r="C5521" s="147" t="s">
        <v>177</v>
      </c>
      <c r="D5521" s="147" t="s">
        <v>2346</v>
      </c>
      <c r="E5521" s="273" t="s">
        <v>1445</v>
      </c>
      <c r="F5521" s="273"/>
      <c r="G5521" s="147" t="s">
        <v>185</v>
      </c>
      <c r="H5521" s="148">
        <v>1</v>
      </c>
      <c r="I5521" s="149">
        <v>21.24</v>
      </c>
      <c r="J5521" s="149">
        <v>21.24</v>
      </c>
    </row>
    <row r="5522" spans="1:10" ht="45" customHeight="1">
      <c r="A5522" s="150" t="s">
        <v>1376</v>
      </c>
      <c r="B5522" s="150" t="s">
        <v>2270</v>
      </c>
      <c r="C5522" s="150" t="s">
        <v>177</v>
      </c>
      <c r="D5522" s="150" t="s">
        <v>2271</v>
      </c>
      <c r="E5522" s="274" t="s">
        <v>1375</v>
      </c>
      <c r="F5522" s="274"/>
      <c r="G5522" s="150" t="s">
        <v>180</v>
      </c>
      <c r="H5522" s="151">
        <v>0.308</v>
      </c>
      <c r="I5522" s="152">
        <v>19.2</v>
      </c>
      <c r="J5522" s="152">
        <v>5.91</v>
      </c>
    </row>
    <row r="5523" spans="1:10" ht="45" customHeight="1">
      <c r="A5523" s="150" t="s">
        <v>1376</v>
      </c>
      <c r="B5523" s="150" t="s">
        <v>2272</v>
      </c>
      <c r="C5523" s="150" t="s">
        <v>177</v>
      </c>
      <c r="D5523" s="150" t="s">
        <v>2273</v>
      </c>
      <c r="E5523" s="274" t="s">
        <v>1375</v>
      </c>
      <c r="F5523" s="274"/>
      <c r="G5523" s="150" t="s">
        <v>180</v>
      </c>
      <c r="H5523" s="151">
        <v>0.308</v>
      </c>
      <c r="I5523" s="152">
        <v>23.24</v>
      </c>
      <c r="J5523" s="152">
        <v>7.15</v>
      </c>
    </row>
    <row r="5524" spans="1:10" ht="15" customHeight="1">
      <c r="A5524" s="153" t="s">
        <v>1379</v>
      </c>
      <c r="B5524" s="153" t="s">
        <v>2907</v>
      </c>
      <c r="C5524" s="153" t="s">
        <v>177</v>
      </c>
      <c r="D5524" s="153" t="s">
        <v>2908</v>
      </c>
      <c r="E5524" s="275" t="s">
        <v>1482</v>
      </c>
      <c r="F5524" s="275"/>
      <c r="G5524" s="153" t="s">
        <v>185</v>
      </c>
      <c r="H5524" s="154">
        <v>1</v>
      </c>
      <c r="I5524" s="155">
        <v>8.18</v>
      </c>
      <c r="J5524" s="155">
        <v>8.18</v>
      </c>
    </row>
    <row r="5525" spans="1:10">
      <c r="A5525" s="156"/>
      <c r="B5525" s="156"/>
      <c r="C5525" s="156"/>
      <c r="D5525" s="156"/>
      <c r="E5525" s="156" t="s">
        <v>1399</v>
      </c>
      <c r="F5525" s="157">
        <v>10.029999999999999</v>
      </c>
      <c r="G5525" s="156" t="s">
        <v>1400</v>
      </c>
      <c r="H5525" s="157">
        <v>0</v>
      </c>
      <c r="I5525" s="156" t="s">
        <v>1401</v>
      </c>
      <c r="J5525" s="157">
        <v>10.029999999999999</v>
      </c>
    </row>
    <row r="5526" spans="1:10" ht="30" customHeight="1">
      <c r="A5526" s="156"/>
      <c r="B5526" s="156"/>
      <c r="C5526" s="156"/>
      <c r="D5526" s="156"/>
      <c r="E5526" s="156" t="s">
        <v>1402</v>
      </c>
      <c r="F5526" s="157">
        <v>5.6</v>
      </c>
      <c r="G5526" s="156"/>
      <c r="H5526" s="276" t="s">
        <v>1403</v>
      </c>
      <c r="I5526" s="276"/>
      <c r="J5526" s="157">
        <v>26.84</v>
      </c>
    </row>
    <row r="5527" spans="1:10" ht="15.75">
      <c r="A5527" s="147"/>
      <c r="B5527" s="147"/>
      <c r="C5527" s="147"/>
      <c r="D5527" s="147"/>
      <c r="E5527" s="147"/>
      <c r="F5527" s="147"/>
      <c r="G5527" s="147"/>
      <c r="H5527" s="147"/>
      <c r="I5527" s="147"/>
      <c r="J5527" s="147"/>
    </row>
    <row r="5528" spans="1:10" ht="15.75" customHeight="1">
      <c r="A5528" s="144"/>
      <c r="B5528" s="144" t="s">
        <v>165</v>
      </c>
      <c r="C5528" s="144" t="s">
        <v>1367</v>
      </c>
      <c r="D5528" s="144" t="s">
        <v>1368</v>
      </c>
      <c r="E5528" s="271" t="s">
        <v>1369</v>
      </c>
      <c r="F5528" s="271"/>
      <c r="G5528" s="144" t="s">
        <v>1370</v>
      </c>
      <c r="H5528" s="144" t="s">
        <v>1371</v>
      </c>
      <c r="I5528" s="144" t="s">
        <v>1372</v>
      </c>
      <c r="J5528" s="144" t="s">
        <v>1373</v>
      </c>
    </row>
    <row r="5529" spans="1:10" ht="31.5" customHeight="1">
      <c r="A5529" s="147" t="s">
        <v>1374</v>
      </c>
      <c r="B5529" s="147" t="s">
        <v>2347</v>
      </c>
      <c r="C5529" s="147" t="s">
        <v>177</v>
      </c>
      <c r="D5529" s="147" t="s">
        <v>2348</v>
      </c>
      <c r="E5529" s="273" t="s">
        <v>1445</v>
      </c>
      <c r="F5529" s="273"/>
      <c r="G5529" s="147" t="s">
        <v>185</v>
      </c>
      <c r="H5529" s="148">
        <v>1</v>
      </c>
      <c r="I5529" s="149">
        <v>39.9</v>
      </c>
      <c r="J5529" s="149">
        <v>39.9</v>
      </c>
    </row>
    <row r="5530" spans="1:10" ht="45" customHeight="1">
      <c r="A5530" s="150" t="s">
        <v>1376</v>
      </c>
      <c r="B5530" s="150" t="s">
        <v>2270</v>
      </c>
      <c r="C5530" s="150" t="s">
        <v>177</v>
      </c>
      <c r="D5530" s="150" t="s">
        <v>2271</v>
      </c>
      <c r="E5530" s="274" t="s">
        <v>1375</v>
      </c>
      <c r="F5530" s="274"/>
      <c r="G5530" s="150" t="s">
        <v>180</v>
      </c>
      <c r="H5530" s="151">
        <v>0.55500000000000005</v>
      </c>
      <c r="I5530" s="152">
        <v>19.2</v>
      </c>
      <c r="J5530" s="152">
        <v>10.65</v>
      </c>
    </row>
    <row r="5531" spans="1:10" ht="45" customHeight="1">
      <c r="A5531" s="150" t="s">
        <v>1376</v>
      </c>
      <c r="B5531" s="150" t="s">
        <v>2272</v>
      </c>
      <c r="C5531" s="150" t="s">
        <v>177</v>
      </c>
      <c r="D5531" s="150" t="s">
        <v>2273</v>
      </c>
      <c r="E5531" s="274" t="s">
        <v>1375</v>
      </c>
      <c r="F5531" s="274"/>
      <c r="G5531" s="150" t="s">
        <v>180</v>
      </c>
      <c r="H5531" s="151">
        <v>0.55500000000000005</v>
      </c>
      <c r="I5531" s="152">
        <v>23.24</v>
      </c>
      <c r="J5531" s="152">
        <v>12.89</v>
      </c>
    </row>
    <row r="5532" spans="1:10" ht="15" customHeight="1">
      <c r="A5532" s="153" t="s">
        <v>1379</v>
      </c>
      <c r="B5532" s="153" t="s">
        <v>2907</v>
      </c>
      <c r="C5532" s="153" t="s">
        <v>177</v>
      </c>
      <c r="D5532" s="153" t="s">
        <v>2908</v>
      </c>
      <c r="E5532" s="275" t="s">
        <v>1482</v>
      </c>
      <c r="F5532" s="275"/>
      <c r="G5532" s="153" t="s">
        <v>185</v>
      </c>
      <c r="H5532" s="154">
        <v>2</v>
      </c>
      <c r="I5532" s="155">
        <v>8.18</v>
      </c>
      <c r="J5532" s="155">
        <v>16.36</v>
      </c>
    </row>
    <row r="5533" spans="1:10">
      <c r="A5533" s="156"/>
      <c r="B5533" s="156"/>
      <c r="C5533" s="156"/>
      <c r="D5533" s="156"/>
      <c r="E5533" s="156" t="s">
        <v>1399</v>
      </c>
      <c r="F5533" s="157">
        <v>18.079999999999998</v>
      </c>
      <c r="G5533" s="156" t="s">
        <v>1400</v>
      </c>
      <c r="H5533" s="157">
        <v>0</v>
      </c>
      <c r="I5533" s="156" t="s">
        <v>1401</v>
      </c>
      <c r="J5533" s="157">
        <v>18.079999999999998</v>
      </c>
    </row>
    <row r="5534" spans="1:10" ht="30" customHeight="1">
      <c r="A5534" s="156"/>
      <c r="B5534" s="156"/>
      <c r="C5534" s="156"/>
      <c r="D5534" s="156"/>
      <c r="E5534" s="156" t="s">
        <v>1402</v>
      </c>
      <c r="F5534" s="157">
        <v>10.52</v>
      </c>
      <c r="G5534" s="156"/>
      <c r="H5534" s="276" t="s">
        <v>1403</v>
      </c>
      <c r="I5534" s="276"/>
      <c r="J5534" s="157">
        <v>50.42</v>
      </c>
    </row>
    <row r="5535" spans="1:10" ht="15.75">
      <c r="A5535" s="147"/>
      <c r="B5535" s="147"/>
      <c r="C5535" s="147"/>
      <c r="D5535" s="147"/>
      <c r="E5535" s="147"/>
      <c r="F5535" s="147"/>
      <c r="G5535" s="147"/>
      <c r="H5535" s="147"/>
      <c r="I5535" s="147"/>
      <c r="J5535" s="147"/>
    </row>
    <row r="5536" spans="1:10" ht="15.75" customHeight="1">
      <c r="A5536" s="144"/>
      <c r="B5536" s="144" t="s">
        <v>165</v>
      </c>
      <c r="C5536" s="144" t="s">
        <v>1367</v>
      </c>
      <c r="D5536" s="144" t="s">
        <v>1368</v>
      </c>
      <c r="E5536" s="271" t="s">
        <v>1369</v>
      </c>
      <c r="F5536" s="271"/>
      <c r="G5536" s="144" t="s">
        <v>1370</v>
      </c>
      <c r="H5536" s="144" t="s">
        <v>1371</v>
      </c>
      <c r="I5536" s="144" t="s">
        <v>1372</v>
      </c>
      <c r="J5536" s="144" t="s">
        <v>1373</v>
      </c>
    </row>
    <row r="5537" spans="1:10" ht="31.5" customHeight="1">
      <c r="A5537" s="147" t="s">
        <v>1374</v>
      </c>
      <c r="B5537" s="147" t="s">
        <v>1507</v>
      </c>
      <c r="C5537" s="147" t="s">
        <v>177</v>
      </c>
      <c r="D5537" s="147" t="s">
        <v>1508</v>
      </c>
      <c r="E5537" s="273" t="s">
        <v>1445</v>
      </c>
      <c r="F5537" s="273"/>
      <c r="G5537" s="147" t="s">
        <v>185</v>
      </c>
      <c r="H5537" s="148">
        <v>1</v>
      </c>
      <c r="I5537" s="149">
        <v>40.369999999999997</v>
      </c>
      <c r="J5537" s="149">
        <v>40.369999999999997</v>
      </c>
    </row>
    <row r="5538" spans="1:10" ht="45" customHeight="1">
      <c r="A5538" s="150" t="s">
        <v>1376</v>
      </c>
      <c r="B5538" s="150" t="s">
        <v>2339</v>
      </c>
      <c r="C5538" s="150" t="s">
        <v>177</v>
      </c>
      <c r="D5538" s="150" t="s">
        <v>2340</v>
      </c>
      <c r="E5538" s="274" t="s">
        <v>1445</v>
      </c>
      <c r="F5538" s="274"/>
      <c r="G5538" s="150" t="s">
        <v>185</v>
      </c>
      <c r="H5538" s="151">
        <v>1</v>
      </c>
      <c r="I5538" s="152">
        <v>6.92</v>
      </c>
      <c r="J5538" s="152">
        <v>6.92</v>
      </c>
    </row>
    <row r="5539" spans="1:10" ht="45" customHeight="1">
      <c r="A5539" s="150" t="s">
        <v>1376</v>
      </c>
      <c r="B5539" s="150" t="s">
        <v>2909</v>
      </c>
      <c r="C5539" s="150" t="s">
        <v>177</v>
      </c>
      <c r="D5539" s="150" t="s">
        <v>2910</v>
      </c>
      <c r="E5539" s="274" t="s">
        <v>1445</v>
      </c>
      <c r="F5539" s="274"/>
      <c r="G5539" s="150" t="s">
        <v>185</v>
      </c>
      <c r="H5539" s="151">
        <v>1</v>
      </c>
      <c r="I5539" s="152">
        <v>33.450000000000003</v>
      </c>
      <c r="J5539" s="152">
        <v>33.450000000000003</v>
      </c>
    </row>
    <row r="5540" spans="1:10">
      <c r="A5540" s="156"/>
      <c r="B5540" s="156"/>
      <c r="C5540" s="156"/>
      <c r="D5540" s="156"/>
      <c r="E5540" s="156" t="s">
        <v>1399</v>
      </c>
      <c r="F5540" s="157">
        <v>17.649999999999999</v>
      </c>
      <c r="G5540" s="156" t="s">
        <v>1400</v>
      </c>
      <c r="H5540" s="157">
        <v>0</v>
      </c>
      <c r="I5540" s="156" t="s">
        <v>1401</v>
      </c>
      <c r="J5540" s="157">
        <v>17.649999999999999</v>
      </c>
    </row>
    <row r="5541" spans="1:10" ht="30" customHeight="1">
      <c r="A5541" s="156"/>
      <c r="B5541" s="156"/>
      <c r="C5541" s="156"/>
      <c r="D5541" s="156"/>
      <c r="E5541" s="156" t="s">
        <v>1402</v>
      </c>
      <c r="F5541" s="157">
        <v>10.64</v>
      </c>
      <c r="G5541" s="156"/>
      <c r="H5541" s="276" t="s">
        <v>1403</v>
      </c>
      <c r="I5541" s="276"/>
      <c r="J5541" s="157">
        <v>51.01</v>
      </c>
    </row>
    <row r="5542" spans="1:10" ht="15.75">
      <c r="A5542" s="147"/>
      <c r="B5542" s="147"/>
      <c r="C5542" s="147"/>
      <c r="D5542" s="147"/>
      <c r="E5542" s="147"/>
      <c r="F5542" s="147"/>
      <c r="G5542" s="147"/>
      <c r="H5542" s="147"/>
      <c r="I5542" s="147"/>
      <c r="J5542" s="147"/>
    </row>
    <row r="5543" spans="1:10" ht="15.75" customHeight="1">
      <c r="A5543" s="144"/>
      <c r="B5543" s="144" t="s">
        <v>165</v>
      </c>
      <c r="C5543" s="144" t="s">
        <v>1367</v>
      </c>
      <c r="D5543" s="144" t="s">
        <v>1368</v>
      </c>
      <c r="E5543" s="271" t="s">
        <v>1369</v>
      </c>
      <c r="F5543" s="271"/>
      <c r="G5543" s="144" t="s">
        <v>1370</v>
      </c>
      <c r="H5543" s="144" t="s">
        <v>1371</v>
      </c>
      <c r="I5543" s="144" t="s">
        <v>1372</v>
      </c>
      <c r="J5543" s="144" t="s">
        <v>1373</v>
      </c>
    </row>
    <row r="5544" spans="1:10" ht="31.5" customHeight="1">
      <c r="A5544" s="147" t="s">
        <v>1374</v>
      </c>
      <c r="B5544" s="147" t="s">
        <v>2909</v>
      </c>
      <c r="C5544" s="147" t="s">
        <v>177</v>
      </c>
      <c r="D5544" s="147" t="s">
        <v>2910</v>
      </c>
      <c r="E5544" s="273" t="s">
        <v>1445</v>
      </c>
      <c r="F5544" s="273"/>
      <c r="G5544" s="147" t="s">
        <v>185</v>
      </c>
      <c r="H5544" s="148">
        <v>1</v>
      </c>
      <c r="I5544" s="149">
        <v>33.450000000000003</v>
      </c>
      <c r="J5544" s="149">
        <v>33.450000000000003</v>
      </c>
    </row>
    <row r="5545" spans="1:10" ht="45" customHeight="1">
      <c r="A5545" s="150" t="s">
        <v>1376</v>
      </c>
      <c r="B5545" s="150" t="s">
        <v>2270</v>
      </c>
      <c r="C5545" s="150" t="s">
        <v>177</v>
      </c>
      <c r="D5545" s="150" t="s">
        <v>2271</v>
      </c>
      <c r="E5545" s="274" t="s">
        <v>1375</v>
      </c>
      <c r="F5545" s="274"/>
      <c r="G5545" s="150" t="s">
        <v>180</v>
      </c>
      <c r="H5545" s="151">
        <v>0.47199999999999998</v>
      </c>
      <c r="I5545" s="152">
        <v>19.2</v>
      </c>
      <c r="J5545" s="152">
        <v>9.06</v>
      </c>
    </row>
    <row r="5546" spans="1:10" ht="45" customHeight="1">
      <c r="A5546" s="150" t="s">
        <v>1376</v>
      </c>
      <c r="B5546" s="150" t="s">
        <v>2272</v>
      </c>
      <c r="C5546" s="150" t="s">
        <v>177</v>
      </c>
      <c r="D5546" s="150" t="s">
        <v>2273</v>
      </c>
      <c r="E5546" s="274" t="s">
        <v>1375</v>
      </c>
      <c r="F5546" s="274"/>
      <c r="G5546" s="150" t="s">
        <v>180</v>
      </c>
      <c r="H5546" s="151">
        <v>0.47199999999999998</v>
      </c>
      <c r="I5546" s="152">
        <v>23.24</v>
      </c>
      <c r="J5546" s="152">
        <v>10.96</v>
      </c>
    </row>
    <row r="5547" spans="1:10" ht="15" customHeight="1">
      <c r="A5547" s="153" t="s">
        <v>1379</v>
      </c>
      <c r="B5547" s="153" t="s">
        <v>2911</v>
      </c>
      <c r="C5547" s="153" t="s">
        <v>177</v>
      </c>
      <c r="D5547" s="153" t="s">
        <v>2912</v>
      </c>
      <c r="E5547" s="275" t="s">
        <v>1482</v>
      </c>
      <c r="F5547" s="275"/>
      <c r="G5547" s="153" t="s">
        <v>185</v>
      </c>
      <c r="H5547" s="154">
        <v>1</v>
      </c>
      <c r="I5547" s="155">
        <v>6.28</v>
      </c>
      <c r="J5547" s="155">
        <v>6.28</v>
      </c>
    </row>
    <row r="5548" spans="1:10" ht="15" customHeight="1">
      <c r="A5548" s="153" t="s">
        <v>1379</v>
      </c>
      <c r="B5548" s="153" t="s">
        <v>2913</v>
      </c>
      <c r="C5548" s="153" t="s">
        <v>177</v>
      </c>
      <c r="D5548" s="153" t="s">
        <v>2914</v>
      </c>
      <c r="E5548" s="275" t="s">
        <v>1482</v>
      </c>
      <c r="F5548" s="275"/>
      <c r="G5548" s="153" t="s">
        <v>185</v>
      </c>
      <c r="H5548" s="154">
        <v>1</v>
      </c>
      <c r="I5548" s="155">
        <v>7.15</v>
      </c>
      <c r="J5548" s="155">
        <v>7.15</v>
      </c>
    </row>
    <row r="5549" spans="1:10">
      <c r="A5549" s="156"/>
      <c r="B5549" s="156"/>
      <c r="C5549" s="156"/>
      <c r="D5549" s="156"/>
      <c r="E5549" s="156" t="s">
        <v>1399</v>
      </c>
      <c r="F5549" s="157">
        <v>15.38</v>
      </c>
      <c r="G5549" s="156" t="s">
        <v>1400</v>
      </c>
      <c r="H5549" s="157">
        <v>0</v>
      </c>
      <c r="I5549" s="156" t="s">
        <v>1401</v>
      </c>
      <c r="J5549" s="157">
        <v>15.38</v>
      </c>
    </row>
    <row r="5550" spans="1:10" ht="30" customHeight="1">
      <c r="A5550" s="156"/>
      <c r="B5550" s="156"/>
      <c r="C5550" s="156"/>
      <c r="D5550" s="156"/>
      <c r="E5550" s="156" t="s">
        <v>1402</v>
      </c>
      <c r="F5550" s="157">
        <v>8.82</v>
      </c>
      <c r="G5550" s="156"/>
      <c r="H5550" s="276" t="s">
        <v>1403</v>
      </c>
      <c r="I5550" s="276"/>
      <c r="J5550" s="157">
        <v>42.27</v>
      </c>
    </row>
    <row r="5551" spans="1:10" ht="15.75">
      <c r="A5551" s="147"/>
      <c r="B5551" s="147"/>
      <c r="C5551" s="147"/>
      <c r="D5551" s="147"/>
      <c r="E5551" s="147"/>
      <c r="F5551" s="147"/>
      <c r="G5551" s="147"/>
      <c r="H5551" s="147"/>
      <c r="I5551" s="147"/>
      <c r="J5551" s="147"/>
    </row>
    <row r="5552" spans="1:10" ht="15.75" customHeight="1">
      <c r="A5552" s="144"/>
      <c r="B5552" s="144" t="s">
        <v>165</v>
      </c>
      <c r="C5552" s="144" t="s">
        <v>1367</v>
      </c>
      <c r="D5552" s="144" t="s">
        <v>1368</v>
      </c>
      <c r="E5552" s="271" t="s">
        <v>1369</v>
      </c>
      <c r="F5552" s="271"/>
      <c r="G5552" s="144" t="s">
        <v>1370</v>
      </c>
      <c r="H5552" s="144" t="s">
        <v>1371</v>
      </c>
      <c r="I5552" s="144" t="s">
        <v>1372</v>
      </c>
      <c r="J5552" s="144" t="s">
        <v>1373</v>
      </c>
    </row>
    <row r="5553" spans="1:10" ht="31.5" customHeight="1">
      <c r="A5553" s="147" t="s">
        <v>1374</v>
      </c>
      <c r="B5553" s="147" t="s">
        <v>1463</v>
      </c>
      <c r="C5553" s="147" t="s">
        <v>177</v>
      </c>
      <c r="D5553" s="147" t="s">
        <v>1464</v>
      </c>
      <c r="E5553" s="273" t="s">
        <v>1445</v>
      </c>
      <c r="F5553" s="273"/>
      <c r="G5553" s="147" t="s">
        <v>185</v>
      </c>
      <c r="H5553" s="148">
        <v>1</v>
      </c>
      <c r="I5553" s="149">
        <v>58.05</v>
      </c>
      <c r="J5553" s="149">
        <v>58.05</v>
      </c>
    </row>
    <row r="5554" spans="1:10" ht="45" customHeight="1">
      <c r="A5554" s="150" t="s">
        <v>1376</v>
      </c>
      <c r="B5554" s="150" t="s">
        <v>2339</v>
      </c>
      <c r="C5554" s="150" t="s">
        <v>177</v>
      </c>
      <c r="D5554" s="150" t="s">
        <v>2340</v>
      </c>
      <c r="E5554" s="274" t="s">
        <v>1445</v>
      </c>
      <c r="F5554" s="274"/>
      <c r="G5554" s="150" t="s">
        <v>185</v>
      </c>
      <c r="H5554" s="151">
        <v>1</v>
      </c>
      <c r="I5554" s="152">
        <v>6.92</v>
      </c>
      <c r="J5554" s="152">
        <v>6.92</v>
      </c>
    </row>
    <row r="5555" spans="1:10" ht="45" customHeight="1">
      <c r="A5555" s="150" t="s">
        <v>1376</v>
      </c>
      <c r="B5555" s="150" t="s">
        <v>2915</v>
      </c>
      <c r="C5555" s="150" t="s">
        <v>177</v>
      </c>
      <c r="D5555" s="150" t="s">
        <v>2916</v>
      </c>
      <c r="E5555" s="274" t="s">
        <v>1445</v>
      </c>
      <c r="F5555" s="274"/>
      <c r="G5555" s="150" t="s">
        <v>185</v>
      </c>
      <c r="H5555" s="151">
        <v>1</v>
      </c>
      <c r="I5555" s="152">
        <v>51.13</v>
      </c>
      <c r="J5555" s="152">
        <v>51.13</v>
      </c>
    </row>
    <row r="5556" spans="1:10">
      <c r="A5556" s="156"/>
      <c r="B5556" s="156"/>
      <c r="C5556" s="156"/>
      <c r="D5556" s="156"/>
      <c r="E5556" s="156" t="s">
        <v>1399</v>
      </c>
      <c r="F5556" s="157">
        <v>25.74</v>
      </c>
      <c r="G5556" s="156" t="s">
        <v>1400</v>
      </c>
      <c r="H5556" s="157">
        <v>0</v>
      </c>
      <c r="I5556" s="156" t="s">
        <v>1401</v>
      </c>
      <c r="J5556" s="157">
        <v>25.74</v>
      </c>
    </row>
    <row r="5557" spans="1:10" ht="30" customHeight="1">
      <c r="A5557" s="156"/>
      <c r="B5557" s="156"/>
      <c r="C5557" s="156"/>
      <c r="D5557" s="156"/>
      <c r="E5557" s="156" t="s">
        <v>1402</v>
      </c>
      <c r="F5557" s="157">
        <v>15.3</v>
      </c>
      <c r="G5557" s="156"/>
      <c r="H5557" s="276" t="s">
        <v>1403</v>
      </c>
      <c r="I5557" s="276"/>
      <c r="J5557" s="157">
        <v>73.349999999999994</v>
      </c>
    </row>
    <row r="5558" spans="1:10" ht="15.75">
      <c r="A5558" s="147"/>
      <c r="B5558" s="147"/>
      <c r="C5558" s="147"/>
      <c r="D5558" s="147"/>
      <c r="E5558" s="147"/>
      <c r="F5558" s="147"/>
      <c r="G5558" s="147"/>
      <c r="H5558" s="147"/>
      <c r="I5558" s="147"/>
      <c r="J5558" s="147"/>
    </row>
    <row r="5559" spans="1:10" ht="15.75" customHeight="1">
      <c r="A5559" s="144"/>
      <c r="B5559" s="144" t="s">
        <v>165</v>
      </c>
      <c r="C5559" s="144" t="s">
        <v>1367</v>
      </c>
      <c r="D5559" s="144" t="s">
        <v>1368</v>
      </c>
      <c r="E5559" s="271" t="s">
        <v>1369</v>
      </c>
      <c r="F5559" s="271"/>
      <c r="G5559" s="144" t="s">
        <v>1370</v>
      </c>
      <c r="H5559" s="144" t="s">
        <v>1371</v>
      </c>
      <c r="I5559" s="144" t="s">
        <v>1372</v>
      </c>
      <c r="J5559" s="144" t="s">
        <v>1373</v>
      </c>
    </row>
    <row r="5560" spans="1:10" ht="31.5" customHeight="1">
      <c r="A5560" s="147" t="s">
        <v>1374</v>
      </c>
      <c r="B5560" s="147" t="s">
        <v>2915</v>
      </c>
      <c r="C5560" s="147" t="s">
        <v>177</v>
      </c>
      <c r="D5560" s="147" t="s">
        <v>2916</v>
      </c>
      <c r="E5560" s="273" t="s">
        <v>1445</v>
      </c>
      <c r="F5560" s="273"/>
      <c r="G5560" s="147" t="s">
        <v>185</v>
      </c>
      <c r="H5560" s="148">
        <v>1</v>
      </c>
      <c r="I5560" s="149">
        <v>51.13</v>
      </c>
      <c r="J5560" s="149">
        <v>51.13</v>
      </c>
    </row>
    <row r="5561" spans="1:10" ht="45" customHeight="1">
      <c r="A5561" s="150" t="s">
        <v>1376</v>
      </c>
      <c r="B5561" s="150" t="s">
        <v>2270</v>
      </c>
      <c r="C5561" s="150" t="s">
        <v>177</v>
      </c>
      <c r="D5561" s="150" t="s">
        <v>2271</v>
      </c>
      <c r="E5561" s="274" t="s">
        <v>1375</v>
      </c>
      <c r="F5561" s="274"/>
      <c r="G5561" s="150" t="s">
        <v>180</v>
      </c>
      <c r="H5561" s="151">
        <v>0.72</v>
      </c>
      <c r="I5561" s="152">
        <v>19.2</v>
      </c>
      <c r="J5561" s="152">
        <v>13.82</v>
      </c>
    </row>
    <row r="5562" spans="1:10" ht="45" customHeight="1">
      <c r="A5562" s="150" t="s">
        <v>1376</v>
      </c>
      <c r="B5562" s="150" t="s">
        <v>2272</v>
      </c>
      <c r="C5562" s="150" t="s">
        <v>177</v>
      </c>
      <c r="D5562" s="150" t="s">
        <v>2273</v>
      </c>
      <c r="E5562" s="274" t="s">
        <v>1375</v>
      </c>
      <c r="F5562" s="274"/>
      <c r="G5562" s="150" t="s">
        <v>180</v>
      </c>
      <c r="H5562" s="151">
        <v>0.72</v>
      </c>
      <c r="I5562" s="152">
        <v>23.24</v>
      </c>
      <c r="J5562" s="152">
        <v>16.73</v>
      </c>
    </row>
    <row r="5563" spans="1:10" ht="15" customHeight="1">
      <c r="A5563" s="153" t="s">
        <v>1379</v>
      </c>
      <c r="B5563" s="153" t="s">
        <v>2911</v>
      </c>
      <c r="C5563" s="153" t="s">
        <v>177</v>
      </c>
      <c r="D5563" s="153" t="s">
        <v>2912</v>
      </c>
      <c r="E5563" s="275" t="s">
        <v>1482</v>
      </c>
      <c r="F5563" s="275"/>
      <c r="G5563" s="153" t="s">
        <v>185</v>
      </c>
      <c r="H5563" s="154">
        <v>1</v>
      </c>
      <c r="I5563" s="155">
        <v>6.28</v>
      </c>
      <c r="J5563" s="155">
        <v>6.28</v>
      </c>
    </row>
    <row r="5564" spans="1:10" ht="15" customHeight="1">
      <c r="A5564" s="153" t="s">
        <v>1379</v>
      </c>
      <c r="B5564" s="153" t="s">
        <v>2913</v>
      </c>
      <c r="C5564" s="153" t="s">
        <v>177</v>
      </c>
      <c r="D5564" s="153" t="s">
        <v>2914</v>
      </c>
      <c r="E5564" s="275" t="s">
        <v>1482</v>
      </c>
      <c r="F5564" s="275"/>
      <c r="G5564" s="153" t="s">
        <v>185</v>
      </c>
      <c r="H5564" s="154">
        <v>2</v>
      </c>
      <c r="I5564" s="155">
        <v>7.15</v>
      </c>
      <c r="J5564" s="155">
        <v>14.3</v>
      </c>
    </row>
    <row r="5565" spans="1:10">
      <c r="A5565" s="156"/>
      <c r="B5565" s="156"/>
      <c r="C5565" s="156"/>
      <c r="D5565" s="156"/>
      <c r="E5565" s="156" t="s">
        <v>1399</v>
      </c>
      <c r="F5565" s="157">
        <v>23.47</v>
      </c>
      <c r="G5565" s="156" t="s">
        <v>1400</v>
      </c>
      <c r="H5565" s="157">
        <v>0</v>
      </c>
      <c r="I5565" s="156" t="s">
        <v>1401</v>
      </c>
      <c r="J5565" s="157">
        <v>23.47</v>
      </c>
    </row>
    <row r="5566" spans="1:10" ht="30" customHeight="1">
      <c r="A5566" s="156"/>
      <c r="B5566" s="156"/>
      <c r="C5566" s="156"/>
      <c r="D5566" s="156"/>
      <c r="E5566" s="156" t="s">
        <v>1402</v>
      </c>
      <c r="F5566" s="157">
        <v>13.48</v>
      </c>
      <c r="G5566" s="156"/>
      <c r="H5566" s="276" t="s">
        <v>1403</v>
      </c>
      <c r="I5566" s="276"/>
      <c r="J5566" s="157">
        <v>64.61</v>
      </c>
    </row>
    <row r="5567" spans="1:10" ht="15.75">
      <c r="A5567" s="147"/>
      <c r="B5567" s="147"/>
      <c r="C5567" s="147"/>
      <c r="D5567" s="147"/>
      <c r="E5567" s="147"/>
      <c r="F5567" s="147"/>
      <c r="G5567" s="147"/>
      <c r="H5567" s="147"/>
      <c r="I5567" s="147"/>
      <c r="J5567" s="147"/>
    </row>
    <row r="5568" spans="1:10" ht="15.75" customHeight="1">
      <c r="A5568" s="144"/>
      <c r="B5568" s="144" t="s">
        <v>165</v>
      </c>
      <c r="C5568" s="144" t="s">
        <v>1367</v>
      </c>
      <c r="D5568" s="144" t="s">
        <v>1368</v>
      </c>
      <c r="E5568" s="271" t="s">
        <v>1369</v>
      </c>
      <c r="F5568" s="271"/>
      <c r="G5568" s="144" t="s">
        <v>1370</v>
      </c>
      <c r="H5568" s="144" t="s">
        <v>1371</v>
      </c>
      <c r="I5568" s="144" t="s">
        <v>1372</v>
      </c>
      <c r="J5568" s="144" t="s">
        <v>1373</v>
      </c>
    </row>
    <row r="5569" spans="1:10" ht="47.25" customHeight="1">
      <c r="A5569" s="147" t="s">
        <v>1374</v>
      </c>
      <c r="B5569" s="147" t="s">
        <v>2349</v>
      </c>
      <c r="C5569" s="147" t="s">
        <v>177</v>
      </c>
      <c r="D5569" s="147" t="s">
        <v>2350</v>
      </c>
      <c r="E5569" s="273" t="s">
        <v>1445</v>
      </c>
      <c r="F5569" s="273"/>
      <c r="G5569" s="147" t="s">
        <v>185</v>
      </c>
      <c r="H5569" s="148">
        <v>1</v>
      </c>
      <c r="I5569" s="149">
        <v>34.479999999999997</v>
      </c>
      <c r="J5569" s="149">
        <v>34.479999999999997</v>
      </c>
    </row>
    <row r="5570" spans="1:10" ht="45" customHeight="1">
      <c r="A5570" s="150" t="s">
        <v>1376</v>
      </c>
      <c r="B5570" s="150" t="s">
        <v>2270</v>
      </c>
      <c r="C5570" s="150" t="s">
        <v>177</v>
      </c>
      <c r="D5570" s="150" t="s">
        <v>2271</v>
      </c>
      <c r="E5570" s="274" t="s">
        <v>1375</v>
      </c>
      <c r="F5570" s="274"/>
      <c r="G5570" s="150" t="s">
        <v>180</v>
      </c>
      <c r="H5570" s="151">
        <v>0.47199999999999998</v>
      </c>
      <c r="I5570" s="152">
        <v>19.2</v>
      </c>
      <c r="J5570" s="152">
        <v>9.06</v>
      </c>
    </row>
    <row r="5571" spans="1:10" ht="45" customHeight="1">
      <c r="A5571" s="150" t="s">
        <v>1376</v>
      </c>
      <c r="B5571" s="150" t="s">
        <v>2272</v>
      </c>
      <c r="C5571" s="150" t="s">
        <v>177</v>
      </c>
      <c r="D5571" s="150" t="s">
        <v>2273</v>
      </c>
      <c r="E5571" s="274" t="s">
        <v>1375</v>
      </c>
      <c r="F5571" s="274"/>
      <c r="G5571" s="150" t="s">
        <v>180</v>
      </c>
      <c r="H5571" s="151">
        <v>0.47199999999999998</v>
      </c>
      <c r="I5571" s="152">
        <v>23.24</v>
      </c>
      <c r="J5571" s="152">
        <v>10.96</v>
      </c>
    </row>
    <row r="5572" spans="1:10" ht="15" customHeight="1">
      <c r="A5572" s="153" t="s">
        <v>1379</v>
      </c>
      <c r="B5572" s="153" t="s">
        <v>2907</v>
      </c>
      <c r="C5572" s="153" t="s">
        <v>177</v>
      </c>
      <c r="D5572" s="153" t="s">
        <v>2908</v>
      </c>
      <c r="E5572" s="275" t="s">
        <v>1482</v>
      </c>
      <c r="F5572" s="275"/>
      <c r="G5572" s="153" t="s">
        <v>185</v>
      </c>
      <c r="H5572" s="154">
        <v>1</v>
      </c>
      <c r="I5572" s="155">
        <v>8.18</v>
      </c>
      <c r="J5572" s="155">
        <v>8.18</v>
      </c>
    </row>
    <row r="5573" spans="1:10" ht="15" customHeight="1">
      <c r="A5573" s="153" t="s">
        <v>1379</v>
      </c>
      <c r="B5573" s="153" t="s">
        <v>2911</v>
      </c>
      <c r="C5573" s="153" t="s">
        <v>177</v>
      </c>
      <c r="D5573" s="153" t="s">
        <v>2912</v>
      </c>
      <c r="E5573" s="275" t="s">
        <v>1482</v>
      </c>
      <c r="F5573" s="275"/>
      <c r="G5573" s="153" t="s">
        <v>185</v>
      </c>
      <c r="H5573" s="154">
        <v>1</v>
      </c>
      <c r="I5573" s="155">
        <v>6.28</v>
      </c>
      <c r="J5573" s="155">
        <v>6.28</v>
      </c>
    </row>
    <row r="5574" spans="1:10">
      <c r="A5574" s="156"/>
      <c r="B5574" s="156"/>
      <c r="C5574" s="156"/>
      <c r="D5574" s="156"/>
      <c r="E5574" s="156" t="s">
        <v>1399</v>
      </c>
      <c r="F5574" s="157">
        <v>15.38</v>
      </c>
      <c r="G5574" s="156" t="s">
        <v>1400</v>
      </c>
      <c r="H5574" s="157">
        <v>0</v>
      </c>
      <c r="I5574" s="156" t="s">
        <v>1401</v>
      </c>
      <c r="J5574" s="157">
        <v>15.38</v>
      </c>
    </row>
    <row r="5575" spans="1:10" ht="30" customHeight="1">
      <c r="A5575" s="156"/>
      <c r="B5575" s="156"/>
      <c r="C5575" s="156"/>
      <c r="D5575" s="156"/>
      <c r="E5575" s="156" t="s">
        <v>1402</v>
      </c>
      <c r="F5575" s="157">
        <v>9.09</v>
      </c>
      <c r="G5575" s="156"/>
      <c r="H5575" s="276" t="s">
        <v>1403</v>
      </c>
      <c r="I5575" s="276"/>
      <c r="J5575" s="157">
        <v>43.57</v>
      </c>
    </row>
    <row r="5576" spans="1:10" ht="15.75">
      <c r="A5576" s="147"/>
      <c r="B5576" s="147"/>
      <c r="C5576" s="147"/>
      <c r="D5576" s="147"/>
      <c r="E5576" s="147"/>
      <c r="F5576" s="147"/>
      <c r="G5576" s="147"/>
      <c r="H5576" s="147"/>
      <c r="I5576" s="147"/>
      <c r="J5576" s="147"/>
    </row>
    <row r="5577" spans="1:10" ht="15.75" customHeight="1">
      <c r="A5577" s="144"/>
      <c r="B5577" s="144" t="s">
        <v>165</v>
      </c>
      <c r="C5577" s="144" t="s">
        <v>1367</v>
      </c>
      <c r="D5577" s="144" t="s">
        <v>1368</v>
      </c>
      <c r="E5577" s="271" t="s">
        <v>1369</v>
      </c>
      <c r="F5577" s="271"/>
      <c r="G5577" s="144" t="s">
        <v>1370</v>
      </c>
      <c r="H5577" s="144" t="s">
        <v>1371</v>
      </c>
      <c r="I5577" s="144" t="s">
        <v>1372</v>
      </c>
      <c r="J5577" s="144" t="s">
        <v>1373</v>
      </c>
    </row>
    <row r="5578" spans="1:10" ht="47.25" customHeight="1">
      <c r="A5578" s="147" t="s">
        <v>1374</v>
      </c>
      <c r="B5578" s="147" t="s">
        <v>2341</v>
      </c>
      <c r="C5578" s="147" t="s">
        <v>177</v>
      </c>
      <c r="D5578" s="147" t="s">
        <v>2342</v>
      </c>
      <c r="E5578" s="273" t="s">
        <v>1445</v>
      </c>
      <c r="F5578" s="273"/>
      <c r="G5578" s="147" t="s">
        <v>185</v>
      </c>
      <c r="H5578" s="148">
        <v>1</v>
      </c>
      <c r="I5578" s="149">
        <v>53.19</v>
      </c>
      <c r="J5578" s="149">
        <v>53.19</v>
      </c>
    </row>
    <row r="5579" spans="1:10" ht="45" customHeight="1">
      <c r="A5579" s="150" t="s">
        <v>1376</v>
      </c>
      <c r="B5579" s="150" t="s">
        <v>2270</v>
      </c>
      <c r="C5579" s="150" t="s">
        <v>177</v>
      </c>
      <c r="D5579" s="150" t="s">
        <v>2271</v>
      </c>
      <c r="E5579" s="274" t="s">
        <v>1375</v>
      </c>
      <c r="F5579" s="274"/>
      <c r="G5579" s="150" t="s">
        <v>180</v>
      </c>
      <c r="H5579" s="151">
        <v>0.72</v>
      </c>
      <c r="I5579" s="152">
        <v>19.2</v>
      </c>
      <c r="J5579" s="152">
        <v>13.82</v>
      </c>
    </row>
    <row r="5580" spans="1:10" ht="45" customHeight="1">
      <c r="A5580" s="150" t="s">
        <v>1376</v>
      </c>
      <c r="B5580" s="150" t="s">
        <v>2272</v>
      </c>
      <c r="C5580" s="150" t="s">
        <v>177</v>
      </c>
      <c r="D5580" s="150" t="s">
        <v>2273</v>
      </c>
      <c r="E5580" s="274" t="s">
        <v>1375</v>
      </c>
      <c r="F5580" s="274"/>
      <c r="G5580" s="150" t="s">
        <v>180</v>
      </c>
      <c r="H5580" s="151">
        <v>0.72</v>
      </c>
      <c r="I5580" s="152">
        <v>23.24</v>
      </c>
      <c r="J5580" s="152">
        <v>16.73</v>
      </c>
    </row>
    <row r="5581" spans="1:10" ht="15" customHeight="1">
      <c r="A5581" s="153" t="s">
        <v>1379</v>
      </c>
      <c r="B5581" s="153" t="s">
        <v>2907</v>
      </c>
      <c r="C5581" s="153" t="s">
        <v>177</v>
      </c>
      <c r="D5581" s="153" t="s">
        <v>2908</v>
      </c>
      <c r="E5581" s="275" t="s">
        <v>1482</v>
      </c>
      <c r="F5581" s="275"/>
      <c r="G5581" s="153" t="s">
        <v>185</v>
      </c>
      <c r="H5581" s="154">
        <v>2</v>
      </c>
      <c r="I5581" s="155">
        <v>8.18</v>
      </c>
      <c r="J5581" s="155">
        <v>16.36</v>
      </c>
    </row>
    <row r="5582" spans="1:10" ht="15" customHeight="1">
      <c r="A5582" s="153" t="s">
        <v>1379</v>
      </c>
      <c r="B5582" s="153" t="s">
        <v>2911</v>
      </c>
      <c r="C5582" s="153" t="s">
        <v>177</v>
      </c>
      <c r="D5582" s="153" t="s">
        <v>2912</v>
      </c>
      <c r="E5582" s="275" t="s">
        <v>1482</v>
      </c>
      <c r="F5582" s="275"/>
      <c r="G5582" s="153" t="s">
        <v>185</v>
      </c>
      <c r="H5582" s="154">
        <v>1</v>
      </c>
      <c r="I5582" s="155">
        <v>6.28</v>
      </c>
      <c r="J5582" s="155">
        <v>6.28</v>
      </c>
    </row>
    <row r="5583" spans="1:10">
      <c r="A5583" s="156"/>
      <c r="B5583" s="156"/>
      <c r="C5583" s="156"/>
      <c r="D5583" s="156"/>
      <c r="E5583" s="156" t="s">
        <v>1399</v>
      </c>
      <c r="F5583" s="157">
        <v>23.47</v>
      </c>
      <c r="G5583" s="156" t="s">
        <v>1400</v>
      </c>
      <c r="H5583" s="157">
        <v>0</v>
      </c>
      <c r="I5583" s="156" t="s">
        <v>1401</v>
      </c>
      <c r="J5583" s="157">
        <v>23.47</v>
      </c>
    </row>
    <row r="5584" spans="1:10" ht="30" customHeight="1">
      <c r="A5584" s="156"/>
      <c r="B5584" s="156"/>
      <c r="C5584" s="156"/>
      <c r="D5584" s="156"/>
      <c r="E5584" s="156" t="s">
        <v>1402</v>
      </c>
      <c r="F5584" s="157">
        <v>14.02</v>
      </c>
      <c r="G5584" s="156"/>
      <c r="H5584" s="276" t="s">
        <v>1403</v>
      </c>
      <c r="I5584" s="276"/>
      <c r="J5584" s="157">
        <v>67.209999999999994</v>
      </c>
    </row>
    <row r="5585" spans="1:10" ht="15.75">
      <c r="A5585" s="147"/>
      <c r="B5585" s="147"/>
      <c r="C5585" s="147"/>
      <c r="D5585" s="147"/>
      <c r="E5585" s="147"/>
      <c r="F5585" s="147"/>
      <c r="G5585" s="147"/>
      <c r="H5585" s="147"/>
      <c r="I5585" s="147"/>
      <c r="J5585" s="147"/>
    </row>
    <row r="5586" spans="1:10" ht="15.75" customHeight="1">
      <c r="A5586" s="144"/>
      <c r="B5586" s="144" t="s">
        <v>165</v>
      </c>
      <c r="C5586" s="144" t="s">
        <v>1367</v>
      </c>
      <c r="D5586" s="144" t="s">
        <v>1368</v>
      </c>
      <c r="E5586" s="271" t="s">
        <v>1369</v>
      </c>
      <c r="F5586" s="271"/>
      <c r="G5586" s="144" t="s">
        <v>1370</v>
      </c>
      <c r="H5586" s="144" t="s">
        <v>1371</v>
      </c>
      <c r="I5586" s="144" t="s">
        <v>1372</v>
      </c>
      <c r="J5586" s="144" t="s">
        <v>1373</v>
      </c>
    </row>
    <row r="5587" spans="1:10" ht="31.5" customHeight="1">
      <c r="A5587" s="147" t="s">
        <v>1374</v>
      </c>
      <c r="B5587" s="147" t="s">
        <v>2351</v>
      </c>
      <c r="C5587" s="147" t="s">
        <v>177</v>
      </c>
      <c r="D5587" s="147" t="s">
        <v>2352</v>
      </c>
      <c r="E5587" s="273" t="s">
        <v>1445</v>
      </c>
      <c r="F5587" s="273"/>
      <c r="G5587" s="147" t="s">
        <v>185</v>
      </c>
      <c r="H5587" s="148">
        <v>1</v>
      </c>
      <c r="I5587" s="149">
        <v>15.82</v>
      </c>
      <c r="J5587" s="149">
        <v>15.82</v>
      </c>
    </row>
    <row r="5588" spans="1:10" ht="45" customHeight="1">
      <c r="A5588" s="150" t="s">
        <v>1376</v>
      </c>
      <c r="B5588" s="150" t="s">
        <v>2270</v>
      </c>
      <c r="C5588" s="150" t="s">
        <v>177</v>
      </c>
      <c r="D5588" s="150" t="s">
        <v>2271</v>
      </c>
      <c r="E5588" s="274" t="s">
        <v>1375</v>
      </c>
      <c r="F5588" s="274"/>
      <c r="G5588" s="150" t="s">
        <v>180</v>
      </c>
      <c r="H5588" s="151">
        <v>0.22500000000000001</v>
      </c>
      <c r="I5588" s="152">
        <v>19.2</v>
      </c>
      <c r="J5588" s="152">
        <v>4.32</v>
      </c>
    </row>
    <row r="5589" spans="1:10" ht="45" customHeight="1">
      <c r="A5589" s="150" t="s">
        <v>1376</v>
      </c>
      <c r="B5589" s="150" t="s">
        <v>2272</v>
      </c>
      <c r="C5589" s="150" t="s">
        <v>177</v>
      </c>
      <c r="D5589" s="150" t="s">
        <v>2273</v>
      </c>
      <c r="E5589" s="274" t="s">
        <v>1375</v>
      </c>
      <c r="F5589" s="274"/>
      <c r="G5589" s="150" t="s">
        <v>180</v>
      </c>
      <c r="H5589" s="151">
        <v>0.22500000000000001</v>
      </c>
      <c r="I5589" s="152">
        <v>23.24</v>
      </c>
      <c r="J5589" s="152">
        <v>5.22</v>
      </c>
    </row>
    <row r="5590" spans="1:10" ht="15" customHeight="1">
      <c r="A5590" s="153" t="s">
        <v>1379</v>
      </c>
      <c r="B5590" s="153" t="s">
        <v>2911</v>
      </c>
      <c r="C5590" s="153" t="s">
        <v>177</v>
      </c>
      <c r="D5590" s="153" t="s">
        <v>2912</v>
      </c>
      <c r="E5590" s="275" t="s">
        <v>1482</v>
      </c>
      <c r="F5590" s="275"/>
      <c r="G5590" s="153" t="s">
        <v>185</v>
      </c>
      <c r="H5590" s="154">
        <v>1</v>
      </c>
      <c r="I5590" s="155">
        <v>6.28</v>
      </c>
      <c r="J5590" s="155">
        <v>6.28</v>
      </c>
    </row>
    <row r="5591" spans="1:10">
      <c r="A5591" s="156"/>
      <c r="B5591" s="156"/>
      <c r="C5591" s="156"/>
      <c r="D5591" s="156"/>
      <c r="E5591" s="156" t="s">
        <v>1399</v>
      </c>
      <c r="F5591" s="157">
        <v>7.33</v>
      </c>
      <c r="G5591" s="156" t="s">
        <v>1400</v>
      </c>
      <c r="H5591" s="157">
        <v>0</v>
      </c>
      <c r="I5591" s="156" t="s">
        <v>1401</v>
      </c>
      <c r="J5591" s="157">
        <v>7.33</v>
      </c>
    </row>
    <row r="5592" spans="1:10" ht="30" customHeight="1">
      <c r="A5592" s="156"/>
      <c r="B5592" s="156"/>
      <c r="C5592" s="156"/>
      <c r="D5592" s="156"/>
      <c r="E5592" s="156" t="s">
        <v>1402</v>
      </c>
      <c r="F5592" s="157">
        <v>4.17</v>
      </c>
      <c r="G5592" s="156"/>
      <c r="H5592" s="276" t="s">
        <v>1403</v>
      </c>
      <c r="I5592" s="276"/>
      <c r="J5592" s="157">
        <v>19.989999999999998</v>
      </c>
    </row>
    <row r="5593" spans="1:10" ht="15.75">
      <c r="A5593" s="147"/>
      <c r="B5593" s="147"/>
      <c r="C5593" s="147"/>
      <c r="D5593" s="147"/>
      <c r="E5593" s="147"/>
      <c r="F5593" s="147"/>
      <c r="G5593" s="147"/>
      <c r="H5593" s="147"/>
      <c r="I5593" s="147"/>
      <c r="J5593" s="147"/>
    </row>
    <row r="5594" spans="1:10" ht="15.75" customHeight="1">
      <c r="A5594" s="144"/>
      <c r="B5594" s="144" t="s">
        <v>165</v>
      </c>
      <c r="C5594" s="144" t="s">
        <v>1367</v>
      </c>
      <c r="D5594" s="144" t="s">
        <v>1368</v>
      </c>
      <c r="E5594" s="271" t="s">
        <v>1369</v>
      </c>
      <c r="F5594" s="271"/>
      <c r="G5594" s="144" t="s">
        <v>1370</v>
      </c>
      <c r="H5594" s="144" t="s">
        <v>1371</v>
      </c>
      <c r="I5594" s="144" t="s">
        <v>1372</v>
      </c>
      <c r="J5594" s="144" t="s">
        <v>1373</v>
      </c>
    </row>
    <row r="5595" spans="1:10" ht="47.25" customHeight="1">
      <c r="A5595" s="147" t="s">
        <v>1374</v>
      </c>
      <c r="B5595" s="147" t="s">
        <v>2364</v>
      </c>
      <c r="C5595" s="147" t="s">
        <v>177</v>
      </c>
      <c r="D5595" s="147" t="s">
        <v>2365</v>
      </c>
      <c r="E5595" s="273" t="s">
        <v>1445</v>
      </c>
      <c r="F5595" s="273"/>
      <c r="G5595" s="147" t="s">
        <v>185</v>
      </c>
      <c r="H5595" s="148">
        <v>1</v>
      </c>
      <c r="I5595" s="149">
        <v>52.16</v>
      </c>
      <c r="J5595" s="149">
        <v>52.16</v>
      </c>
    </row>
    <row r="5596" spans="1:10" ht="45" customHeight="1">
      <c r="A5596" s="150" t="s">
        <v>1376</v>
      </c>
      <c r="B5596" s="150" t="s">
        <v>2270</v>
      </c>
      <c r="C5596" s="150" t="s">
        <v>177</v>
      </c>
      <c r="D5596" s="150" t="s">
        <v>2271</v>
      </c>
      <c r="E5596" s="274" t="s">
        <v>1375</v>
      </c>
      <c r="F5596" s="274"/>
      <c r="G5596" s="150" t="s">
        <v>180</v>
      </c>
      <c r="H5596" s="151">
        <v>0.72</v>
      </c>
      <c r="I5596" s="152">
        <v>19.2</v>
      </c>
      <c r="J5596" s="152">
        <v>13.82</v>
      </c>
    </row>
    <row r="5597" spans="1:10" ht="45" customHeight="1">
      <c r="A5597" s="150" t="s">
        <v>1376</v>
      </c>
      <c r="B5597" s="150" t="s">
        <v>2272</v>
      </c>
      <c r="C5597" s="150" t="s">
        <v>177</v>
      </c>
      <c r="D5597" s="150" t="s">
        <v>2273</v>
      </c>
      <c r="E5597" s="274" t="s">
        <v>1375</v>
      </c>
      <c r="F5597" s="274"/>
      <c r="G5597" s="150" t="s">
        <v>180</v>
      </c>
      <c r="H5597" s="151">
        <v>0.72</v>
      </c>
      <c r="I5597" s="152">
        <v>23.24</v>
      </c>
      <c r="J5597" s="152">
        <v>16.73</v>
      </c>
    </row>
    <row r="5598" spans="1:10" ht="15" customHeight="1">
      <c r="A5598" s="153" t="s">
        <v>1379</v>
      </c>
      <c r="B5598" s="153" t="s">
        <v>2907</v>
      </c>
      <c r="C5598" s="153" t="s">
        <v>177</v>
      </c>
      <c r="D5598" s="153" t="s">
        <v>2908</v>
      </c>
      <c r="E5598" s="275" t="s">
        <v>1482</v>
      </c>
      <c r="F5598" s="275"/>
      <c r="G5598" s="153" t="s">
        <v>185</v>
      </c>
      <c r="H5598" s="154">
        <v>1</v>
      </c>
      <c r="I5598" s="155">
        <v>8.18</v>
      </c>
      <c r="J5598" s="155">
        <v>8.18</v>
      </c>
    </row>
    <row r="5599" spans="1:10" ht="15" customHeight="1">
      <c r="A5599" s="153" t="s">
        <v>1379</v>
      </c>
      <c r="B5599" s="153" t="s">
        <v>2911</v>
      </c>
      <c r="C5599" s="153" t="s">
        <v>177</v>
      </c>
      <c r="D5599" s="153" t="s">
        <v>2912</v>
      </c>
      <c r="E5599" s="275" t="s">
        <v>1482</v>
      </c>
      <c r="F5599" s="275"/>
      <c r="G5599" s="153" t="s">
        <v>185</v>
      </c>
      <c r="H5599" s="154">
        <v>1</v>
      </c>
      <c r="I5599" s="155">
        <v>6.28</v>
      </c>
      <c r="J5599" s="155">
        <v>6.28</v>
      </c>
    </row>
    <row r="5600" spans="1:10" ht="15" customHeight="1">
      <c r="A5600" s="153" t="s">
        <v>1379</v>
      </c>
      <c r="B5600" s="153" t="s">
        <v>2913</v>
      </c>
      <c r="C5600" s="153" t="s">
        <v>177</v>
      </c>
      <c r="D5600" s="153" t="s">
        <v>2914</v>
      </c>
      <c r="E5600" s="275" t="s">
        <v>1482</v>
      </c>
      <c r="F5600" s="275"/>
      <c r="G5600" s="153" t="s">
        <v>185</v>
      </c>
      <c r="H5600" s="154">
        <v>1</v>
      </c>
      <c r="I5600" s="155">
        <v>7.15</v>
      </c>
      <c r="J5600" s="155">
        <v>7.15</v>
      </c>
    </row>
    <row r="5601" spans="1:10">
      <c r="A5601" s="156"/>
      <c r="B5601" s="156"/>
      <c r="C5601" s="156"/>
      <c r="D5601" s="156"/>
      <c r="E5601" s="156" t="s">
        <v>1399</v>
      </c>
      <c r="F5601" s="157">
        <v>23.47</v>
      </c>
      <c r="G5601" s="156" t="s">
        <v>1400</v>
      </c>
      <c r="H5601" s="157">
        <v>0</v>
      </c>
      <c r="I5601" s="156" t="s">
        <v>1401</v>
      </c>
      <c r="J5601" s="157">
        <v>23.47</v>
      </c>
    </row>
    <row r="5602" spans="1:10" ht="30" customHeight="1">
      <c r="A5602" s="156"/>
      <c r="B5602" s="156"/>
      <c r="C5602" s="156"/>
      <c r="D5602" s="156"/>
      <c r="E5602" s="156" t="s">
        <v>1402</v>
      </c>
      <c r="F5602" s="157">
        <v>13.75</v>
      </c>
      <c r="G5602" s="156"/>
      <c r="H5602" s="276" t="s">
        <v>1403</v>
      </c>
      <c r="I5602" s="276"/>
      <c r="J5602" s="157">
        <v>65.91</v>
      </c>
    </row>
    <row r="5603" spans="1:10" ht="15.75">
      <c r="A5603" s="147"/>
      <c r="B5603" s="147"/>
      <c r="C5603" s="147"/>
      <c r="D5603" s="147"/>
      <c r="E5603" s="147"/>
      <c r="F5603" s="147"/>
      <c r="G5603" s="147"/>
      <c r="H5603" s="147"/>
      <c r="I5603" s="147"/>
      <c r="J5603" s="147"/>
    </row>
    <row r="5604" spans="1:10" ht="15.75" customHeight="1">
      <c r="A5604" s="144"/>
      <c r="B5604" s="144" t="s">
        <v>165</v>
      </c>
      <c r="C5604" s="144" t="s">
        <v>1367</v>
      </c>
      <c r="D5604" s="144" t="s">
        <v>1368</v>
      </c>
      <c r="E5604" s="271" t="s">
        <v>1369</v>
      </c>
      <c r="F5604" s="271"/>
      <c r="G5604" s="144" t="s">
        <v>1370</v>
      </c>
      <c r="H5604" s="144" t="s">
        <v>1371</v>
      </c>
      <c r="I5604" s="144" t="s">
        <v>1372</v>
      </c>
      <c r="J5604" s="144" t="s">
        <v>1373</v>
      </c>
    </row>
    <row r="5605" spans="1:10" ht="31.5" customHeight="1">
      <c r="A5605" s="147" t="s">
        <v>1374</v>
      </c>
      <c r="B5605" s="147" t="s">
        <v>2353</v>
      </c>
      <c r="C5605" s="147" t="s">
        <v>177</v>
      </c>
      <c r="D5605" s="147" t="s">
        <v>2354</v>
      </c>
      <c r="E5605" s="273" t="s">
        <v>1445</v>
      </c>
      <c r="F5605" s="273"/>
      <c r="G5605" s="147" t="s">
        <v>185</v>
      </c>
      <c r="H5605" s="148">
        <v>1</v>
      </c>
      <c r="I5605" s="149">
        <v>29.1</v>
      </c>
      <c r="J5605" s="149">
        <v>29.1</v>
      </c>
    </row>
    <row r="5606" spans="1:10" ht="45" customHeight="1">
      <c r="A5606" s="150" t="s">
        <v>1376</v>
      </c>
      <c r="B5606" s="150" t="s">
        <v>2270</v>
      </c>
      <c r="C5606" s="150" t="s">
        <v>177</v>
      </c>
      <c r="D5606" s="150" t="s">
        <v>2271</v>
      </c>
      <c r="E5606" s="274" t="s">
        <v>1375</v>
      </c>
      <c r="F5606" s="274"/>
      <c r="G5606" s="150" t="s">
        <v>180</v>
      </c>
      <c r="H5606" s="151">
        <v>0.39</v>
      </c>
      <c r="I5606" s="152">
        <v>19.2</v>
      </c>
      <c r="J5606" s="152">
        <v>7.48</v>
      </c>
    </row>
    <row r="5607" spans="1:10" ht="45" customHeight="1">
      <c r="A5607" s="150" t="s">
        <v>1376</v>
      </c>
      <c r="B5607" s="150" t="s">
        <v>2272</v>
      </c>
      <c r="C5607" s="150" t="s">
        <v>177</v>
      </c>
      <c r="D5607" s="150" t="s">
        <v>2273</v>
      </c>
      <c r="E5607" s="274" t="s">
        <v>1375</v>
      </c>
      <c r="F5607" s="274"/>
      <c r="G5607" s="150" t="s">
        <v>180</v>
      </c>
      <c r="H5607" s="151">
        <v>0.39</v>
      </c>
      <c r="I5607" s="152">
        <v>23.24</v>
      </c>
      <c r="J5607" s="152">
        <v>9.06</v>
      </c>
    </row>
    <row r="5608" spans="1:10" ht="15" customHeight="1">
      <c r="A5608" s="153" t="s">
        <v>1379</v>
      </c>
      <c r="B5608" s="153" t="s">
        <v>2911</v>
      </c>
      <c r="C5608" s="153" t="s">
        <v>177</v>
      </c>
      <c r="D5608" s="153" t="s">
        <v>2912</v>
      </c>
      <c r="E5608" s="275" t="s">
        <v>1482</v>
      </c>
      <c r="F5608" s="275"/>
      <c r="G5608" s="153" t="s">
        <v>185</v>
      </c>
      <c r="H5608" s="154">
        <v>2</v>
      </c>
      <c r="I5608" s="155">
        <v>6.28</v>
      </c>
      <c r="J5608" s="155">
        <v>12.56</v>
      </c>
    </row>
    <row r="5609" spans="1:10">
      <c r="A5609" s="156"/>
      <c r="B5609" s="156"/>
      <c r="C5609" s="156"/>
      <c r="D5609" s="156"/>
      <c r="E5609" s="156" t="s">
        <v>1399</v>
      </c>
      <c r="F5609" s="157">
        <v>12.7</v>
      </c>
      <c r="G5609" s="156" t="s">
        <v>1400</v>
      </c>
      <c r="H5609" s="157">
        <v>0</v>
      </c>
      <c r="I5609" s="156" t="s">
        <v>1401</v>
      </c>
      <c r="J5609" s="157">
        <v>12.7</v>
      </c>
    </row>
    <row r="5610" spans="1:10" ht="30" customHeight="1">
      <c r="A5610" s="156"/>
      <c r="B5610" s="156"/>
      <c r="C5610" s="156"/>
      <c r="D5610" s="156"/>
      <c r="E5610" s="156" t="s">
        <v>1402</v>
      </c>
      <c r="F5610" s="157">
        <v>7.67</v>
      </c>
      <c r="G5610" s="156"/>
      <c r="H5610" s="276" t="s">
        <v>1403</v>
      </c>
      <c r="I5610" s="276"/>
      <c r="J5610" s="157">
        <v>36.770000000000003</v>
      </c>
    </row>
    <row r="5611" spans="1:10" ht="15.75">
      <c r="A5611" s="147"/>
      <c r="B5611" s="147"/>
      <c r="C5611" s="147"/>
      <c r="D5611" s="147"/>
      <c r="E5611" s="147"/>
      <c r="F5611" s="147"/>
      <c r="G5611" s="147"/>
      <c r="H5611" s="147"/>
      <c r="I5611" s="147"/>
      <c r="J5611" s="147"/>
    </row>
    <row r="5612" spans="1:10" ht="15.75" customHeight="1">
      <c r="A5612" s="144"/>
      <c r="B5612" s="144" t="s">
        <v>165</v>
      </c>
      <c r="C5612" s="144" t="s">
        <v>1367</v>
      </c>
      <c r="D5612" s="144" t="s">
        <v>1368</v>
      </c>
      <c r="E5612" s="271" t="s">
        <v>1369</v>
      </c>
      <c r="F5612" s="271"/>
      <c r="G5612" s="144" t="s">
        <v>1370</v>
      </c>
      <c r="H5612" s="144" t="s">
        <v>1371</v>
      </c>
      <c r="I5612" s="144" t="s">
        <v>1372</v>
      </c>
      <c r="J5612" s="144" t="s">
        <v>1373</v>
      </c>
    </row>
    <row r="5613" spans="1:10" ht="31.5" customHeight="1">
      <c r="A5613" s="147" t="s">
        <v>1374</v>
      </c>
      <c r="B5613" s="147" t="s">
        <v>2355</v>
      </c>
      <c r="C5613" s="147" t="s">
        <v>177</v>
      </c>
      <c r="D5613" s="147" t="s">
        <v>2356</v>
      </c>
      <c r="E5613" s="273" t="s">
        <v>1445</v>
      </c>
      <c r="F5613" s="273"/>
      <c r="G5613" s="147" t="s">
        <v>185</v>
      </c>
      <c r="H5613" s="148">
        <v>1</v>
      </c>
      <c r="I5613" s="149">
        <v>42.38</v>
      </c>
      <c r="J5613" s="149">
        <v>42.38</v>
      </c>
    </row>
    <row r="5614" spans="1:10" ht="45" customHeight="1">
      <c r="A5614" s="150" t="s">
        <v>1376</v>
      </c>
      <c r="B5614" s="150" t="s">
        <v>2270</v>
      </c>
      <c r="C5614" s="150" t="s">
        <v>177</v>
      </c>
      <c r="D5614" s="150" t="s">
        <v>2271</v>
      </c>
      <c r="E5614" s="274" t="s">
        <v>1375</v>
      </c>
      <c r="F5614" s="274"/>
      <c r="G5614" s="150" t="s">
        <v>180</v>
      </c>
      <c r="H5614" s="151">
        <v>0.55500000000000005</v>
      </c>
      <c r="I5614" s="152">
        <v>19.2</v>
      </c>
      <c r="J5614" s="152">
        <v>10.65</v>
      </c>
    </row>
    <row r="5615" spans="1:10" ht="45" customHeight="1">
      <c r="A5615" s="150" t="s">
        <v>1376</v>
      </c>
      <c r="B5615" s="150" t="s">
        <v>2272</v>
      </c>
      <c r="C5615" s="150" t="s">
        <v>177</v>
      </c>
      <c r="D5615" s="150" t="s">
        <v>2273</v>
      </c>
      <c r="E5615" s="274" t="s">
        <v>1375</v>
      </c>
      <c r="F5615" s="274"/>
      <c r="G5615" s="150" t="s">
        <v>180</v>
      </c>
      <c r="H5615" s="151">
        <v>0.55500000000000005</v>
      </c>
      <c r="I5615" s="152">
        <v>23.24</v>
      </c>
      <c r="J5615" s="152">
        <v>12.89</v>
      </c>
    </row>
    <row r="5616" spans="1:10" ht="15" customHeight="1">
      <c r="A5616" s="153" t="s">
        <v>1379</v>
      </c>
      <c r="B5616" s="153" t="s">
        <v>2911</v>
      </c>
      <c r="C5616" s="153" t="s">
        <v>177</v>
      </c>
      <c r="D5616" s="153" t="s">
        <v>2912</v>
      </c>
      <c r="E5616" s="275" t="s">
        <v>1482</v>
      </c>
      <c r="F5616" s="275"/>
      <c r="G5616" s="153" t="s">
        <v>185</v>
      </c>
      <c r="H5616" s="154">
        <v>3</v>
      </c>
      <c r="I5616" s="155">
        <v>6.28</v>
      </c>
      <c r="J5616" s="155">
        <v>18.84</v>
      </c>
    </row>
    <row r="5617" spans="1:10">
      <c r="A5617" s="156"/>
      <c r="B5617" s="156"/>
      <c r="C5617" s="156"/>
      <c r="D5617" s="156"/>
      <c r="E5617" s="156" t="s">
        <v>1399</v>
      </c>
      <c r="F5617" s="157">
        <v>18.079999999999998</v>
      </c>
      <c r="G5617" s="156" t="s">
        <v>1400</v>
      </c>
      <c r="H5617" s="157">
        <v>0</v>
      </c>
      <c r="I5617" s="156" t="s">
        <v>1401</v>
      </c>
      <c r="J5617" s="157">
        <v>18.079999999999998</v>
      </c>
    </row>
    <row r="5618" spans="1:10" ht="30" customHeight="1">
      <c r="A5618" s="156"/>
      <c r="B5618" s="156"/>
      <c r="C5618" s="156"/>
      <c r="D5618" s="156"/>
      <c r="E5618" s="156" t="s">
        <v>1402</v>
      </c>
      <c r="F5618" s="157">
        <v>11.17</v>
      </c>
      <c r="G5618" s="156"/>
      <c r="H5618" s="276" t="s">
        <v>1403</v>
      </c>
      <c r="I5618" s="276"/>
      <c r="J5618" s="157">
        <v>53.55</v>
      </c>
    </row>
    <row r="5619" spans="1:10" ht="15.75">
      <c r="A5619" s="147"/>
      <c r="B5619" s="147"/>
      <c r="C5619" s="147"/>
      <c r="D5619" s="147"/>
      <c r="E5619" s="147"/>
      <c r="F5619" s="147"/>
      <c r="G5619" s="147"/>
      <c r="H5619" s="147"/>
      <c r="I5619" s="147"/>
      <c r="J5619" s="147"/>
    </row>
    <row r="5620" spans="1:10" ht="15.75" customHeight="1">
      <c r="A5620" s="144"/>
      <c r="B5620" s="144" t="s">
        <v>165</v>
      </c>
      <c r="C5620" s="144" t="s">
        <v>1367</v>
      </c>
      <c r="D5620" s="144" t="s">
        <v>1368</v>
      </c>
      <c r="E5620" s="271" t="s">
        <v>1369</v>
      </c>
      <c r="F5620" s="271"/>
      <c r="G5620" s="144" t="s">
        <v>1370</v>
      </c>
      <c r="H5620" s="144" t="s">
        <v>1371</v>
      </c>
      <c r="I5620" s="144" t="s">
        <v>1372</v>
      </c>
      <c r="J5620" s="144" t="s">
        <v>1373</v>
      </c>
    </row>
    <row r="5621" spans="1:10" ht="47.25" customHeight="1">
      <c r="A5621" s="147" t="s">
        <v>1374</v>
      </c>
      <c r="B5621" s="147" t="s">
        <v>1435</v>
      </c>
      <c r="C5621" s="147" t="s">
        <v>177</v>
      </c>
      <c r="D5621" s="147" t="s">
        <v>1436</v>
      </c>
      <c r="E5621" s="273" t="s">
        <v>1437</v>
      </c>
      <c r="F5621" s="273"/>
      <c r="G5621" s="147" t="s">
        <v>189</v>
      </c>
      <c r="H5621" s="148">
        <v>1</v>
      </c>
      <c r="I5621" s="149">
        <v>793.11</v>
      </c>
      <c r="J5621" s="149">
        <v>793.11</v>
      </c>
    </row>
    <row r="5622" spans="1:10" ht="45" customHeight="1">
      <c r="A5622" s="150" t="s">
        <v>1376</v>
      </c>
      <c r="B5622" s="150" t="s">
        <v>1910</v>
      </c>
      <c r="C5622" s="150" t="s">
        <v>177</v>
      </c>
      <c r="D5622" s="150" t="s">
        <v>1911</v>
      </c>
      <c r="E5622" s="274" t="s">
        <v>1375</v>
      </c>
      <c r="F5622" s="274"/>
      <c r="G5622" s="150" t="s">
        <v>211</v>
      </c>
      <c r="H5622" s="151">
        <v>2.1000000000000001E-2</v>
      </c>
      <c r="I5622" s="152">
        <v>641.80999999999995</v>
      </c>
      <c r="J5622" s="152">
        <v>13.47</v>
      </c>
    </row>
    <row r="5623" spans="1:10" ht="45" customHeight="1">
      <c r="A5623" s="150" t="s">
        <v>1376</v>
      </c>
      <c r="B5623" s="150" t="s">
        <v>1628</v>
      </c>
      <c r="C5623" s="150" t="s">
        <v>177</v>
      </c>
      <c r="D5623" s="150" t="s">
        <v>1629</v>
      </c>
      <c r="E5623" s="274" t="s">
        <v>1375</v>
      </c>
      <c r="F5623" s="274"/>
      <c r="G5623" s="150" t="s">
        <v>180</v>
      </c>
      <c r="H5623" s="151">
        <v>2.2909999999999999</v>
      </c>
      <c r="I5623" s="152">
        <v>17.82</v>
      </c>
      <c r="J5623" s="152">
        <v>40.82</v>
      </c>
    </row>
    <row r="5624" spans="1:10" ht="45" customHeight="1">
      <c r="A5624" s="150" t="s">
        <v>1376</v>
      </c>
      <c r="B5624" s="150" t="s">
        <v>1705</v>
      </c>
      <c r="C5624" s="150" t="s">
        <v>177</v>
      </c>
      <c r="D5624" s="150" t="s">
        <v>1706</v>
      </c>
      <c r="E5624" s="274" t="s">
        <v>1375</v>
      </c>
      <c r="F5624" s="274"/>
      <c r="G5624" s="150" t="s">
        <v>180</v>
      </c>
      <c r="H5624" s="151">
        <v>4.5810000000000004</v>
      </c>
      <c r="I5624" s="152">
        <v>22.41</v>
      </c>
      <c r="J5624" s="152">
        <v>102.66</v>
      </c>
    </row>
    <row r="5625" spans="1:10" ht="30" customHeight="1">
      <c r="A5625" s="153" t="s">
        <v>1379</v>
      </c>
      <c r="B5625" s="153" t="s">
        <v>2917</v>
      </c>
      <c r="C5625" s="153" t="s">
        <v>177</v>
      </c>
      <c r="D5625" s="153" t="s">
        <v>2918</v>
      </c>
      <c r="E5625" s="275" t="s">
        <v>1482</v>
      </c>
      <c r="F5625" s="275"/>
      <c r="G5625" s="153" t="s">
        <v>185</v>
      </c>
      <c r="H5625" s="154">
        <v>2.778</v>
      </c>
      <c r="I5625" s="155">
        <v>229</v>
      </c>
      <c r="J5625" s="155">
        <v>636.16</v>
      </c>
    </row>
    <row r="5626" spans="1:10">
      <c r="A5626" s="156"/>
      <c r="B5626" s="156"/>
      <c r="C5626" s="156"/>
      <c r="D5626" s="156"/>
      <c r="E5626" s="156" t="s">
        <v>1399</v>
      </c>
      <c r="F5626" s="157">
        <v>112.42</v>
      </c>
      <c r="G5626" s="156" t="s">
        <v>1400</v>
      </c>
      <c r="H5626" s="157">
        <v>0</v>
      </c>
      <c r="I5626" s="156" t="s">
        <v>1401</v>
      </c>
      <c r="J5626" s="157">
        <v>112.42</v>
      </c>
    </row>
    <row r="5627" spans="1:10" ht="30" customHeight="1">
      <c r="A5627" s="156"/>
      <c r="B5627" s="156"/>
      <c r="C5627" s="156"/>
      <c r="D5627" s="156"/>
      <c r="E5627" s="156" t="s">
        <v>1402</v>
      </c>
      <c r="F5627" s="157">
        <v>209.14</v>
      </c>
      <c r="G5627" s="156"/>
      <c r="H5627" s="276" t="s">
        <v>1403</v>
      </c>
      <c r="I5627" s="276"/>
      <c r="J5627" s="157">
        <v>1002.25</v>
      </c>
    </row>
    <row r="5628" spans="1:10" ht="15.75">
      <c r="A5628" s="147"/>
      <c r="B5628" s="147"/>
      <c r="C5628" s="147"/>
      <c r="D5628" s="147"/>
      <c r="E5628" s="147"/>
      <c r="F5628" s="147"/>
      <c r="G5628" s="147"/>
      <c r="H5628" s="147"/>
      <c r="I5628" s="147"/>
      <c r="J5628" s="147"/>
    </row>
    <row r="5629" spans="1:10" ht="15.75" customHeight="1">
      <c r="A5629" s="144"/>
      <c r="B5629" s="144" t="s">
        <v>165</v>
      </c>
      <c r="C5629" s="144" t="s">
        <v>1367</v>
      </c>
      <c r="D5629" s="144" t="s">
        <v>1368</v>
      </c>
      <c r="E5629" s="271" t="s">
        <v>1369</v>
      </c>
      <c r="F5629" s="271"/>
      <c r="G5629" s="144" t="s">
        <v>1370</v>
      </c>
      <c r="H5629" s="144" t="s">
        <v>1371</v>
      </c>
      <c r="I5629" s="144" t="s">
        <v>1372</v>
      </c>
      <c r="J5629" s="144" t="s">
        <v>1373</v>
      </c>
    </row>
    <row r="5630" spans="1:10" ht="63" customHeight="1">
      <c r="A5630" s="147" t="s">
        <v>1374</v>
      </c>
      <c r="B5630" s="147" t="s">
        <v>1497</v>
      </c>
      <c r="C5630" s="147" t="s">
        <v>177</v>
      </c>
      <c r="D5630" s="147" t="s">
        <v>1498</v>
      </c>
      <c r="E5630" s="273" t="s">
        <v>1437</v>
      </c>
      <c r="F5630" s="273"/>
      <c r="G5630" s="147" t="s">
        <v>189</v>
      </c>
      <c r="H5630" s="148">
        <v>1</v>
      </c>
      <c r="I5630" s="149">
        <v>1044.48</v>
      </c>
      <c r="J5630" s="149">
        <v>1044.48</v>
      </c>
    </row>
    <row r="5631" spans="1:10" ht="45" customHeight="1">
      <c r="A5631" s="150" t="s">
        <v>1376</v>
      </c>
      <c r="B5631" s="150" t="s">
        <v>2841</v>
      </c>
      <c r="C5631" s="150" t="s">
        <v>177</v>
      </c>
      <c r="D5631" s="150" t="s">
        <v>2842</v>
      </c>
      <c r="E5631" s="274" t="s">
        <v>1375</v>
      </c>
      <c r="F5631" s="274"/>
      <c r="G5631" s="150" t="s">
        <v>180</v>
      </c>
      <c r="H5631" s="151">
        <v>1.7330000000000001</v>
      </c>
      <c r="I5631" s="152">
        <v>21.18</v>
      </c>
      <c r="J5631" s="152">
        <v>36.700000000000003</v>
      </c>
    </row>
    <row r="5632" spans="1:10" ht="45" customHeight="1">
      <c r="A5632" s="150" t="s">
        <v>1376</v>
      </c>
      <c r="B5632" s="150" t="s">
        <v>1628</v>
      </c>
      <c r="C5632" s="150" t="s">
        <v>177</v>
      </c>
      <c r="D5632" s="150" t="s">
        <v>1629</v>
      </c>
      <c r="E5632" s="274" t="s">
        <v>1375</v>
      </c>
      <c r="F5632" s="274"/>
      <c r="G5632" s="150" t="s">
        <v>180</v>
      </c>
      <c r="H5632" s="151">
        <v>0.86650000000000005</v>
      </c>
      <c r="I5632" s="152">
        <v>17.82</v>
      </c>
      <c r="J5632" s="152">
        <v>15.44</v>
      </c>
    </row>
    <row r="5633" spans="1:10" ht="30" customHeight="1">
      <c r="A5633" s="153" t="s">
        <v>1379</v>
      </c>
      <c r="B5633" s="153" t="s">
        <v>2919</v>
      </c>
      <c r="C5633" s="153" t="s">
        <v>177</v>
      </c>
      <c r="D5633" s="153" t="s">
        <v>2920</v>
      </c>
      <c r="E5633" s="275" t="s">
        <v>1482</v>
      </c>
      <c r="F5633" s="275"/>
      <c r="G5633" s="153" t="s">
        <v>222</v>
      </c>
      <c r="H5633" s="154">
        <v>1.7258</v>
      </c>
      <c r="I5633" s="155">
        <v>11.53</v>
      </c>
      <c r="J5633" s="155">
        <v>19.89</v>
      </c>
    </row>
    <row r="5634" spans="1:10" ht="60" customHeight="1">
      <c r="A5634" s="153" t="s">
        <v>1379</v>
      </c>
      <c r="B5634" s="153" t="s">
        <v>2921</v>
      </c>
      <c r="C5634" s="153" t="s">
        <v>177</v>
      </c>
      <c r="D5634" s="153" t="s">
        <v>2922</v>
      </c>
      <c r="E5634" s="275" t="s">
        <v>1482</v>
      </c>
      <c r="F5634" s="275"/>
      <c r="G5634" s="153" t="s">
        <v>189</v>
      </c>
      <c r="H5634" s="154">
        <v>1</v>
      </c>
      <c r="I5634" s="155">
        <v>949.43</v>
      </c>
      <c r="J5634" s="155">
        <v>949.43</v>
      </c>
    </row>
    <row r="5635" spans="1:10" ht="15" customHeight="1">
      <c r="A5635" s="153" t="s">
        <v>1379</v>
      </c>
      <c r="B5635" s="153" t="s">
        <v>2923</v>
      </c>
      <c r="C5635" s="153" t="s">
        <v>177</v>
      </c>
      <c r="D5635" s="153" t="s">
        <v>2924</v>
      </c>
      <c r="E5635" s="275" t="s">
        <v>1482</v>
      </c>
      <c r="F5635" s="275"/>
      <c r="G5635" s="153" t="s">
        <v>232</v>
      </c>
      <c r="H5635" s="154">
        <v>4.2867700000000002E-2</v>
      </c>
      <c r="I5635" s="155">
        <v>27.27</v>
      </c>
      <c r="J5635" s="155">
        <v>1.1599999999999999</v>
      </c>
    </row>
    <row r="5636" spans="1:10" ht="30" customHeight="1">
      <c r="A5636" s="153" t="s">
        <v>1379</v>
      </c>
      <c r="B5636" s="153" t="s">
        <v>1882</v>
      </c>
      <c r="C5636" s="153" t="s">
        <v>177</v>
      </c>
      <c r="D5636" s="153" t="s">
        <v>1883</v>
      </c>
      <c r="E5636" s="275" t="s">
        <v>1482</v>
      </c>
      <c r="F5636" s="275"/>
      <c r="G5636" s="153" t="s">
        <v>1884</v>
      </c>
      <c r="H5636" s="154">
        <v>0.83509999999999995</v>
      </c>
      <c r="I5636" s="155">
        <v>26.18</v>
      </c>
      <c r="J5636" s="155">
        <v>21.86</v>
      </c>
    </row>
    <row r="5637" spans="1:10">
      <c r="A5637" s="156"/>
      <c r="B5637" s="156"/>
      <c r="C5637" s="156"/>
      <c r="D5637" s="156"/>
      <c r="E5637" s="156" t="s">
        <v>1399</v>
      </c>
      <c r="F5637" s="157">
        <v>39.71</v>
      </c>
      <c r="G5637" s="156" t="s">
        <v>1400</v>
      </c>
      <c r="H5637" s="157">
        <v>0</v>
      </c>
      <c r="I5637" s="156" t="s">
        <v>1401</v>
      </c>
      <c r="J5637" s="157">
        <v>39.71</v>
      </c>
    </row>
    <row r="5638" spans="1:10" ht="30" customHeight="1">
      <c r="A5638" s="156"/>
      <c r="B5638" s="156"/>
      <c r="C5638" s="156"/>
      <c r="D5638" s="156"/>
      <c r="E5638" s="156" t="s">
        <v>1402</v>
      </c>
      <c r="F5638" s="157">
        <v>275.42</v>
      </c>
      <c r="G5638" s="156"/>
      <c r="H5638" s="276" t="s">
        <v>1403</v>
      </c>
      <c r="I5638" s="276"/>
      <c r="J5638" s="157">
        <v>1319.9</v>
      </c>
    </row>
    <row r="5639" spans="1:10" ht="15.75">
      <c r="A5639" s="147"/>
      <c r="B5639" s="147"/>
      <c r="C5639" s="147"/>
      <c r="D5639" s="147"/>
      <c r="E5639" s="147"/>
      <c r="F5639" s="147"/>
      <c r="G5639" s="147"/>
      <c r="H5639" s="147"/>
      <c r="I5639" s="147"/>
      <c r="J5639" s="147"/>
    </row>
    <row r="5640" spans="1:10" ht="15.75" customHeight="1">
      <c r="A5640" s="144"/>
      <c r="B5640" s="144" t="s">
        <v>165</v>
      </c>
      <c r="C5640" s="144" t="s">
        <v>1367</v>
      </c>
      <c r="D5640" s="144" t="s">
        <v>1368</v>
      </c>
      <c r="E5640" s="271" t="s">
        <v>1369</v>
      </c>
      <c r="F5640" s="271"/>
      <c r="G5640" s="144" t="s">
        <v>1370</v>
      </c>
      <c r="H5640" s="144" t="s">
        <v>1371</v>
      </c>
      <c r="I5640" s="144" t="s">
        <v>1372</v>
      </c>
      <c r="J5640" s="144" t="s">
        <v>1373</v>
      </c>
    </row>
    <row r="5641" spans="1:10" ht="31.5" customHeight="1">
      <c r="A5641" s="147" t="s">
        <v>1374</v>
      </c>
      <c r="B5641" s="147" t="s">
        <v>1630</v>
      </c>
      <c r="C5641" s="147" t="s">
        <v>177</v>
      </c>
      <c r="D5641" s="147" t="s">
        <v>1631</v>
      </c>
      <c r="E5641" s="273" t="s">
        <v>1375</v>
      </c>
      <c r="F5641" s="273"/>
      <c r="G5641" s="147" t="s">
        <v>180</v>
      </c>
      <c r="H5641" s="148">
        <v>1</v>
      </c>
      <c r="I5641" s="149">
        <v>19.36</v>
      </c>
      <c r="J5641" s="149">
        <v>19.36</v>
      </c>
    </row>
    <row r="5642" spans="1:10" ht="45" customHeight="1">
      <c r="A5642" s="150" t="s">
        <v>1376</v>
      </c>
      <c r="B5642" s="150" t="s">
        <v>2925</v>
      </c>
      <c r="C5642" s="150" t="s">
        <v>177</v>
      </c>
      <c r="D5642" s="150" t="s">
        <v>2926</v>
      </c>
      <c r="E5642" s="274" t="s">
        <v>1375</v>
      </c>
      <c r="F5642" s="274"/>
      <c r="G5642" s="150" t="s">
        <v>180</v>
      </c>
      <c r="H5642" s="151">
        <v>1</v>
      </c>
      <c r="I5642" s="152">
        <v>0.05</v>
      </c>
      <c r="J5642" s="152">
        <v>0.05</v>
      </c>
    </row>
    <row r="5643" spans="1:10" ht="15" customHeight="1">
      <c r="A5643" s="153" t="s">
        <v>1379</v>
      </c>
      <c r="B5643" s="153" t="s">
        <v>1380</v>
      </c>
      <c r="C5643" s="153" t="s">
        <v>177</v>
      </c>
      <c r="D5643" s="153" t="s">
        <v>1381</v>
      </c>
      <c r="E5643" s="275" t="s">
        <v>1382</v>
      </c>
      <c r="F5643" s="275"/>
      <c r="G5643" s="153" t="s">
        <v>180</v>
      </c>
      <c r="H5643" s="154">
        <v>1</v>
      </c>
      <c r="I5643" s="155">
        <v>1.52</v>
      </c>
      <c r="J5643" s="155">
        <v>1.52</v>
      </c>
    </row>
    <row r="5644" spans="1:10" ht="30" customHeight="1">
      <c r="A5644" s="153" t="s">
        <v>1379</v>
      </c>
      <c r="B5644" s="153" t="s">
        <v>2868</v>
      </c>
      <c r="C5644" s="153" t="s">
        <v>177</v>
      </c>
      <c r="D5644" s="153" t="s">
        <v>2869</v>
      </c>
      <c r="E5644" s="275" t="s">
        <v>1385</v>
      </c>
      <c r="F5644" s="275"/>
      <c r="G5644" s="153" t="s">
        <v>180</v>
      </c>
      <c r="H5644" s="154">
        <v>1</v>
      </c>
      <c r="I5644" s="155">
        <v>1.0900000000000001</v>
      </c>
      <c r="J5644" s="155">
        <v>1.0900000000000001</v>
      </c>
    </row>
    <row r="5645" spans="1:10" ht="15" customHeight="1">
      <c r="A5645" s="153" t="s">
        <v>1379</v>
      </c>
      <c r="B5645" s="153" t="s">
        <v>1386</v>
      </c>
      <c r="C5645" s="153" t="s">
        <v>177</v>
      </c>
      <c r="D5645" s="153" t="s">
        <v>1387</v>
      </c>
      <c r="E5645" s="275" t="s">
        <v>1382</v>
      </c>
      <c r="F5645" s="275"/>
      <c r="G5645" s="153" t="s">
        <v>180</v>
      </c>
      <c r="H5645" s="154">
        <v>1</v>
      </c>
      <c r="I5645" s="155">
        <v>0.81</v>
      </c>
      <c r="J5645" s="155">
        <v>0.81</v>
      </c>
    </row>
    <row r="5646" spans="1:10" ht="30" customHeight="1">
      <c r="A5646" s="153" t="s">
        <v>1379</v>
      </c>
      <c r="B5646" s="153" t="s">
        <v>2870</v>
      </c>
      <c r="C5646" s="153" t="s">
        <v>177</v>
      </c>
      <c r="D5646" s="153" t="s">
        <v>2871</v>
      </c>
      <c r="E5646" s="275" t="s">
        <v>1385</v>
      </c>
      <c r="F5646" s="275"/>
      <c r="G5646" s="153" t="s">
        <v>180</v>
      </c>
      <c r="H5646" s="154">
        <v>1</v>
      </c>
      <c r="I5646" s="155">
        <v>0.74</v>
      </c>
      <c r="J5646" s="155">
        <v>0.74</v>
      </c>
    </row>
    <row r="5647" spans="1:10" ht="15" customHeight="1">
      <c r="A5647" s="153" t="s">
        <v>1379</v>
      </c>
      <c r="B5647" s="153" t="s">
        <v>2927</v>
      </c>
      <c r="C5647" s="153" t="s">
        <v>177</v>
      </c>
      <c r="D5647" s="153" t="s">
        <v>2928</v>
      </c>
      <c r="E5647" s="275" t="s">
        <v>1398</v>
      </c>
      <c r="F5647" s="275"/>
      <c r="G5647" s="153" t="s">
        <v>180</v>
      </c>
      <c r="H5647" s="154">
        <v>1</v>
      </c>
      <c r="I5647" s="155">
        <v>14.41</v>
      </c>
      <c r="J5647" s="155">
        <v>14.41</v>
      </c>
    </row>
    <row r="5648" spans="1:10" ht="15" customHeight="1">
      <c r="A5648" s="153" t="s">
        <v>1379</v>
      </c>
      <c r="B5648" s="153" t="s">
        <v>1390</v>
      </c>
      <c r="C5648" s="153" t="s">
        <v>177</v>
      </c>
      <c r="D5648" s="153" t="s">
        <v>1391</v>
      </c>
      <c r="E5648" s="275" t="s">
        <v>1392</v>
      </c>
      <c r="F5648" s="275"/>
      <c r="G5648" s="153" t="s">
        <v>180</v>
      </c>
      <c r="H5648" s="154">
        <v>1</v>
      </c>
      <c r="I5648" s="155">
        <v>0.06</v>
      </c>
      <c r="J5648" s="155">
        <v>0.06</v>
      </c>
    </row>
    <row r="5649" spans="1:10" ht="15" customHeight="1">
      <c r="A5649" s="153" t="s">
        <v>1379</v>
      </c>
      <c r="B5649" s="153" t="s">
        <v>1393</v>
      </c>
      <c r="C5649" s="153" t="s">
        <v>177</v>
      </c>
      <c r="D5649" s="153" t="s">
        <v>1394</v>
      </c>
      <c r="E5649" s="275" t="s">
        <v>1395</v>
      </c>
      <c r="F5649" s="275"/>
      <c r="G5649" s="153" t="s">
        <v>180</v>
      </c>
      <c r="H5649" s="154">
        <v>1</v>
      </c>
      <c r="I5649" s="155">
        <v>0.68</v>
      </c>
      <c r="J5649" s="155">
        <v>0.68</v>
      </c>
    </row>
    <row r="5650" spans="1:10">
      <c r="A5650" s="156"/>
      <c r="B5650" s="156"/>
      <c r="C5650" s="156"/>
      <c r="D5650" s="156"/>
      <c r="E5650" s="156" t="s">
        <v>1399</v>
      </c>
      <c r="F5650" s="157">
        <v>14.46</v>
      </c>
      <c r="G5650" s="156" t="s">
        <v>1400</v>
      </c>
      <c r="H5650" s="157">
        <v>0</v>
      </c>
      <c r="I5650" s="156" t="s">
        <v>1401</v>
      </c>
      <c r="J5650" s="157">
        <v>14.46</v>
      </c>
    </row>
    <row r="5651" spans="1:10" ht="30" customHeight="1">
      <c r="A5651" s="156"/>
      <c r="B5651" s="156"/>
      <c r="C5651" s="156"/>
      <c r="D5651" s="156"/>
      <c r="E5651" s="156" t="s">
        <v>1402</v>
      </c>
      <c r="F5651" s="157">
        <v>5.0999999999999996</v>
      </c>
      <c r="G5651" s="156"/>
      <c r="H5651" s="276" t="s">
        <v>1403</v>
      </c>
      <c r="I5651" s="276"/>
      <c r="J5651" s="157">
        <v>24.46</v>
      </c>
    </row>
    <row r="5652" spans="1:10" ht="15.75">
      <c r="A5652" s="147"/>
      <c r="B5652" s="147"/>
      <c r="C5652" s="147"/>
      <c r="D5652" s="147"/>
      <c r="E5652" s="147"/>
      <c r="F5652" s="147"/>
      <c r="G5652" s="147"/>
      <c r="H5652" s="147"/>
      <c r="I5652" s="147"/>
      <c r="J5652" s="147"/>
    </row>
    <row r="5653" spans="1:10" ht="15.75" customHeight="1">
      <c r="A5653" s="144"/>
      <c r="B5653" s="144" t="s">
        <v>165</v>
      </c>
      <c r="C5653" s="144" t="s">
        <v>1367</v>
      </c>
      <c r="D5653" s="144" t="s">
        <v>1368</v>
      </c>
      <c r="E5653" s="271" t="s">
        <v>1369</v>
      </c>
      <c r="F5653" s="271"/>
      <c r="G5653" s="144" t="s">
        <v>1370</v>
      </c>
      <c r="H5653" s="144" t="s">
        <v>1371</v>
      </c>
      <c r="I5653" s="144" t="s">
        <v>1372</v>
      </c>
      <c r="J5653" s="144" t="s">
        <v>1373</v>
      </c>
    </row>
    <row r="5654" spans="1:10" ht="31.5" customHeight="1">
      <c r="A5654" s="147" t="s">
        <v>1374</v>
      </c>
      <c r="B5654" s="147" t="s">
        <v>1957</v>
      </c>
      <c r="C5654" s="147" t="s">
        <v>177</v>
      </c>
      <c r="D5654" s="147" t="s">
        <v>1958</v>
      </c>
      <c r="E5654" s="273" t="s">
        <v>1477</v>
      </c>
      <c r="F5654" s="273"/>
      <c r="G5654" s="147" t="s">
        <v>189</v>
      </c>
      <c r="H5654" s="148">
        <v>1</v>
      </c>
      <c r="I5654" s="149">
        <v>26.23</v>
      </c>
      <c r="J5654" s="149">
        <v>26.23</v>
      </c>
    </row>
    <row r="5655" spans="1:10" ht="60" customHeight="1">
      <c r="A5655" s="150" t="s">
        <v>1376</v>
      </c>
      <c r="B5655" s="150" t="s">
        <v>2929</v>
      </c>
      <c r="C5655" s="150" t="s">
        <v>177</v>
      </c>
      <c r="D5655" s="150" t="s">
        <v>2930</v>
      </c>
      <c r="E5655" s="274" t="s">
        <v>1606</v>
      </c>
      <c r="F5655" s="274"/>
      <c r="G5655" s="150" t="s">
        <v>1610</v>
      </c>
      <c r="H5655" s="151">
        <v>3.8199999999999998E-2</v>
      </c>
      <c r="I5655" s="152">
        <v>25.6</v>
      </c>
      <c r="J5655" s="152">
        <v>0.97</v>
      </c>
    </row>
    <row r="5656" spans="1:10" ht="60" customHeight="1">
      <c r="A5656" s="150" t="s">
        <v>1376</v>
      </c>
      <c r="B5656" s="150" t="s">
        <v>2931</v>
      </c>
      <c r="C5656" s="150" t="s">
        <v>177</v>
      </c>
      <c r="D5656" s="150" t="s">
        <v>2932</v>
      </c>
      <c r="E5656" s="274" t="s">
        <v>1606</v>
      </c>
      <c r="F5656" s="274"/>
      <c r="G5656" s="150" t="s">
        <v>1607</v>
      </c>
      <c r="H5656" s="151">
        <v>1.5699999999999999E-2</v>
      </c>
      <c r="I5656" s="152">
        <v>86.9</v>
      </c>
      <c r="J5656" s="152">
        <v>1.36</v>
      </c>
    </row>
    <row r="5657" spans="1:10" ht="45" customHeight="1">
      <c r="A5657" s="150" t="s">
        <v>1376</v>
      </c>
      <c r="B5657" s="150" t="s">
        <v>1628</v>
      </c>
      <c r="C5657" s="150" t="s">
        <v>177</v>
      </c>
      <c r="D5657" s="150" t="s">
        <v>1629</v>
      </c>
      <c r="E5657" s="274" t="s">
        <v>1375</v>
      </c>
      <c r="F5657" s="274"/>
      <c r="G5657" s="150" t="s">
        <v>180</v>
      </c>
      <c r="H5657" s="151">
        <v>5.3499999999999999E-2</v>
      </c>
      <c r="I5657" s="152">
        <v>17.82</v>
      </c>
      <c r="J5657" s="152">
        <v>0.95</v>
      </c>
    </row>
    <row r="5658" spans="1:10" ht="45" customHeight="1">
      <c r="A5658" s="150" t="s">
        <v>1376</v>
      </c>
      <c r="B5658" s="150" t="s">
        <v>2933</v>
      </c>
      <c r="C5658" s="150" t="s">
        <v>177</v>
      </c>
      <c r="D5658" s="150" t="s">
        <v>2934</v>
      </c>
      <c r="E5658" s="274" t="s">
        <v>1375</v>
      </c>
      <c r="F5658" s="274"/>
      <c r="G5658" s="150" t="s">
        <v>180</v>
      </c>
      <c r="H5658" s="151">
        <v>5.3900000000000003E-2</v>
      </c>
      <c r="I5658" s="152">
        <v>19.37</v>
      </c>
      <c r="J5658" s="152">
        <v>1.04</v>
      </c>
    </row>
    <row r="5659" spans="1:10" ht="30" customHeight="1">
      <c r="A5659" s="153" t="s">
        <v>1379</v>
      </c>
      <c r="B5659" s="153" t="s">
        <v>2935</v>
      </c>
      <c r="C5659" s="153" t="s">
        <v>177</v>
      </c>
      <c r="D5659" s="153" t="s">
        <v>2936</v>
      </c>
      <c r="E5659" s="275" t="s">
        <v>1385</v>
      </c>
      <c r="F5659" s="275"/>
      <c r="G5659" s="153" t="s">
        <v>2937</v>
      </c>
      <c r="H5659" s="154">
        <v>0.16</v>
      </c>
      <c r="I5659" s="155">
        <v>136.96</v>
      </c>
      <c r="J5659" s="155">
        <v>21.91</v>
      </c>
    </row>
    <row r="5660" spans="1:10">
      <c r="A5660" s="156"/>
      <c r="B5660" s="156"/>
      <c r="C5660" s="156"/>
      <c r="D5660" s="156"/>
      <c r="E5660" s="156" t="s">
        <v>1399</v>
      </c>
      <c r="F5660" s="157">
        <v>2.35</v>
      </c>
      <c r="G5660" s="156" t="s">
        <v>1400</v>
      </c>
      <c r="H5660" s="157">
        <v>0</v>
      </c>
      <c r="I5660" s="156" t="s">
        <v>1401</v>
      </c>
      <c r="J5660" s="157">
        <v>2.35</v>
      </c>
    </row>
    <row r="5661" spans="1:10" ht="30" customHeight="1">
      <c r="A5661" s="156"/>
      <c r="B5661" s="156"/>
      <c r="C5661" s="156"/>
      <c r="D5661" s="156"/>
      <c r="E5661" s="156" t="s">
        <v>1402</v>
      </c>
      <c r="F5661" s="157">
        <v>6.91</v>
      </c>
      <c r="G5661" s="156"/>
      <c r="H5661" s="276" t="s">
        <v>1403</v>
      </c>
      <c r="I5661" s="276"/>
      <c r="J5661" s="157">
        <v>33.14</v>
      </c>
    </row>
    <row r="5662" spans="1:10" ht="15.75">
      <c r="A5662" s="147"/>
      <c r="B5662" s="147"/>
      <c r="C5662" s="147"/>
      <c r="D5662" s="147"/>
      <c r="E5662" s="147"/>
      <c r="F5662" s="147"/>
      <c r="G5662" s="147"/>
      <c r="H5662" s="147"/>
      <c r="I5662" s="147"/>
      <c r="J5662" s="147"/>
    </row>
    <row r="5663" spans="1:10" ht="15.75" customHeight="1">
      <c r="A5663" s="144"/>
      <c r="B5663" s="144" t="s">
        <v>165</v>
      </c>
      <c r="C5663" s="144" t="s">
        <v>1367</v>
      </c>
      <c r="D5663" s="144" t="s">
        <v>1368</v>
      </c>
      <c r="E5663" s="271" t="s">
        <v>1369</v>
      </c>
      <c r="F5663" s="271"/>
      <c r="G5663" s="144" t="s">
        <v>1370</v>
      </c>
      <c r="H5663" s="144" t="s">
        <v>1371</v>
      </c>
      <c r="I5663" s="144" t="s">
        <v>1372</v>
      </c>
      <c r="J5663" s="144" t="s">
        <v>1373</v>
      </c>
    </row>
    <row r="5664" spans="1:10" ht="31.5" customHeight="1">
      <c r="A5664" s="147" t="s">
        <v>1374</v>
      </c>
      <c r="B5664" s="147" t="s">
        <v>2938</v>
      </c>
      <c r="C5664" s="147" t="s">
        <v>177</v>
      </c>
      <c r="D5664" s="147" t="s">
        <v>2939</v>
      </c>
      <c r="E5664" s="273" t="s">
        <v>1473</v>
      </c>
      <c r="F5664" s="273"/>
      <c r="G5664" s="147" t="s">
        <v>185</v>
      </c>
      <c r="H5664" s="148">
        <v>1</v>
      </c>
      <c r="I5664" s="149">
        <v>8.36</v>
      </c>
      <c r="J5664" s="149">
        <v>8.36</v>
      </c>
    </row>
    <row r="5665" spans="1:10" ht="45" customHeight="1">
      <c r="A5665" s="150" t="s">
        <v>1376</v>
      </c>
      <c r="B5665" s="150" t="s">
        <v>1987</v>
      </c>
      <c r="C5665" s="150" t="s">
        <v>177</v>
      </c>
      <c r="D5665" s="150" t="s">
        <v>1988</v>
      </c>
      <c r="E5665" s="274" t="s">
        <v>1375</v>
      </c>
      <c r="F5665" s="274"/>
      <c r="G5665" s="150" t="s">
        <v>180</v>
      </c>
      <c r="H5665" s="151">
        <v>0.15</v>
      </c>
      <c r="I5665" s="152">
        <v>18.399999999999999</v>
      </c>
      <c r="J5665" s="152">
        <v>2.76</v>
      </c>
    </row>
    <row r="5666" spans="1:10" ht="45" customHeight="1">
      <c r="A5666" s="150" t="s">
        <v>1376</v>
      </c>
      <c r="B5666" s="150" t="s">
        <v>1922</v>
      </c>
      <c r="C5666" s="150" t="s">
        <v>177</v>
      </c>
      <c r="D5666" s="150" t="s">
        <v>1923</v>
      </c>
      <c r="E5666" s="274" t="s">
        <v>1375</v>
      </c>
      <c r="F5666" s="274"/>
      <c r="G5666" s="150" t="s">
        <v>180</v>
      </c>
      <c r="H5666" s="151">
        <v>0.15</v>
      </c>
      <c r="I5666" s="152">
        <v>22.37</v>
      </c>
      <c r="J5666" s="152">
        <v>3.35</v>
      </c>
    </row>
    <row r="5667" spans="1:10" ht="15" customHeight="1">
      <c r="A5667" s="153" t="s">
        <v>1379</v>
      </c>
      <c r="B5667" s="153" t="s">
        <v>2009</v>
      </c>
      <c r="C5667" s="153" t="s">
        <v>177</v>
      </c>
      <c r="D5667" s="153" t="s">
        <v>2010</v>
      </c>
      <c r="E5667" s="275" t="s">
        <v>1482</v>
      </c>
      <c r="F5667" s="275"/>
      <c r="G5667" s="153" t="s">
        <v>185</v>
      </c>
      <c r="H5667" s="154">
        <v>7.0000000000000001E-3</v>
      </c>
      <c r="I5667" s="155">
        <v>76.86</v>
      </c>
      <c r="J5667" s="155">
        <v>0.53</v>
      </c>
    </row>
    <row r="5668" spans="1:10" ht="15" customHeight="1">
      <c r="A5668" s="153" t="s">
        <v>1379</v>
      </c>
      <c r="B5668" s="153" t="s">
        <v>2062</v>
      </c>
      <c r="C5668" s="153" t="s">
        <v>177</v>
      </c>
      <c r="D5668" s="153" t="s">
        <v>2063</v>
      </c>
      <c r="E5668" s="275" t="s">
        <v>1482</v>
      </c>
      <c r="F5668" s="275"/>
      <c r="G5668" s="153" t="s">
        <v>185</v>
      </c>
      <c r="H5668" s="154">
        <v>1</v>
      </c>
      <c r="I5668" s="155">
        <v>0.92</v>
      </c>
      <c r="J5668" s="155">
        <v>0.92</v>
      </c>
    </row>
    <row r="5669" spans="1:10" ht="15" customHeight="1">
      <c r="A5669" s="153" t="s">
        <v>1379</v>
      </c>
      <c r="B5669" s="153" t="s">
        <v>1989</v>
      </c>
      <c r="C5669" s="153" t="s">
        <v>177</v>
      </c>
      <c r="D5669" s="153" t="s">
        <v>1990</v>
      </c>
      <c r="E5669" s="275" t="s">
        <v>1482</v>
      </c>
      <c r="F5669" s="275"/>
      <c r="G5669" s="153" t="s">
        <v>185</v>
      </c>
      <c r="H5669" s="154">
        <v>0.05</v>
      </c>
      <c r="I5669" s="155">
        <v>2.3199999999999998</v>
      </c>
      <c r="J5669" s="155">
        <v>0.11</v>
      </c>
    </row>
    <row r="5670" spans="1:10" ht="15" customHeight="1">
      <c r="A5670" s="153" t="s">
        <v>1379</v>
      </c>
      <c r="B5670" s="153" t="s">
        <v>2005</v>
      </c>
      <c r="C5670" s="153" t="s">
        <v>177</v>
      </c>
      <c r="D5670" s="153" t="s">
        <v>2006</v>
      </c>
      <c r="E5670" s="275" t="s">
        <v>1482</v>
      </c>
      <c r="F5670" s="275"/>
      <c r="G5670" s="153" t="s">
        <v>185</v>
      </c>
      <c r="H5670" s="154">
        <v>8.0000000000000002E-3</v>
      </c>
      <c r="I5670" s="155">
        <v>87.08</v>
      </c>
      <c r="J5670" s="155">
        <v>0.69</v>
      </c>
    </row>
    <row r="5671" spans="1:10">
      <c r="A5671" s="156"/>
      <c r="B5671" s="156"/>
      <c r="C5671" s="156"/>
      <c r="D5671" s="156"/>
      <c r="E5671" s="156" t="s">
        <v>1399</v>
      </c>
      <c r="F5671" s="157">
        <v>4.8099999999999996</v>
      </c>
      <c r="G5671" s="156" t="s">
        <v>1400</v>
      </c>
      <c r="H5671" s="157">
        <v>0</v>
      </c>
      <c r="I5671" s="156" t="s">
        <v>1401</v>
      </c>
      <c r="J5671" s="157">
        <v>4.8099999999999996</v>
      </c>
    </row>
    <row r="5672" spans="1:10" ht="30" customHeight="1">
      <c r="A5672" s="156"/>
      <c r="B5672" s="156"/>
      <c r="C5672" s="156"/>
      <c r="D5672" s="156"/>
      <c r="E5672" s="156" t="s">
        <v>1402</v>
      </c>
      <c r="F5672" s="157">
        <v>2.2000000000000002</v>
      </c>
      <c r="G5672" s="156"/>
      <c r="H5672" s="276" t="s">
        <v>1403</v>
      </c>
      <c r="I5672" s="276"/>
      <c r="J5672" s="157">
        <v>10.56</v>
      </c>
    </row>
    <row r="5673" spans="1:10" ht="15.75">
      <c r="A5673" s="147"/>
      <c r="B5673" s="147"/>
      <c r="C5673" s="147"/>
      <c r="D5673" s="147"/>
      <c r="E5673" s="147"/>
      <c r="F5673" s="147"/>
      <c r="G5673" s="147"/>
      <c r="H5673" s="147"/>
      <c r="I5673" s="147"/>
      <c r="J5673" s="147"/>
    </row>
    <row r="5674" spans="1:10" ht="15.75" customHeight="1">
      <c r="A5674" s="144"/>
      <c r="B5674" s="144" t="s">
        <v>165</v>
      </c>
      <c r="C5674" s="144" t="s">
        <v>1367</v>
      </c>
      <c r="D5674" s="144" t="s">
        <v>1368</v>
      </c>
      <c r="E5674" s="271" t="s">
        <v>1369</v>
      </c>
      <c r="F5674" s="271"/>
      <c r="G5674" s="144" t="s">
        <v>1370</v>
      </c>
      <c r="H5674" s="144" t="s">
        <v>1371</v>
      </c>
      <c r="I5674" s="144" t="s">
        <v>1372</v>
      </c>
      <c r="J5674" s="144" t="s">
        <v>1373</v>
      </c>
    </row>
    <row r="5675" spans="1:10" ht="47.25" customHeight="1">
      <c r="A5675" s="147" t="s">
        <v>1374</v>
      </c>
      <c r="B5675" s="147" t="s">
        <v>1600</v>
      </c>
      <c r="C5675" s="147" t="s">
        <v>177</v>
      </c>
      <c r="D5675" s="147" t="s">
        <v>1601</v>
      </c>
      <c r="E5675" s="273" t="s">
        <v>1473</v>
      </c>
      <c r="F5675" s="273"/>
      <c r="G5675" s="147" t="s">
        <v>185</v>
      </c>
      <c r="H5675" s="148">
        <v>1</v>
      </c>
      <c r="I5675" s="149">
        <v>48.62</v>
      </c>
      <c r="J5675" s="149">
        <v>48.62</v>
      </c>
    </row>
    <row r="5676" spans="1:10" ht="45" customHeight="1">
      <c r="A5676" s="150" t="s">
        <v>1376</v>
      </c>
      <c r="B5676" s="150" t="s">
        <v>2940</v>
      </c>
      <c r="C5676" s="150" t="s">
        <v>177</v>
      </c>
      <c r="D5676" s="150" t="s">
        <v>2941</v>
      </c>
      <c r="E5676" s="274" t="s">
        <v>1473</v>
      </c>
      <c r="F5676" s="274"/>
      <c r="G5676" s="150" t="s">
        <v>185</v>
      </c>
      <c r="H5676" s="151">
        <v>2</v>
      </c>
      <c r="I5676" s="152">
        <v>6.5</v>
      </c>
      <c r="J5676" s="152">
        <v>13</v>
      </c>
    </row>
    <row r="5677" spans="1:10" ht="45" customHeight="1">
      <c r="A5677" s="150" t="s">
        <v>1376</v>
      </c>
      <c r="B5677" s="150" t="s">
        <v>2942</v>
      </c>
      <c r="C5677" s="150" t="s">
        <v>177</v>
      </c>
      <c r="D5677" s="150" t="s">
        <v>2943</v>
      </c>
      <c r="E5677" s="274" t="s">
        <v>1473</v>
      </c>
      <c r="F5677" s="274"/>
      <c r="G5677" s="150" t="s">
        <v>185</v>
      </c>
      <c r="H5677" s="151">
        <v>1</v>
      </c>
      <c r="I5677" s="152">
        <v>35.619999999999997</v>
      </c>
      <c r="J5677" s="152">
        <v>35.619999999999997</v>
      </c>
    </row>
    <row r="5678" spans="1:10">
      <c r="A5678" s="156"/>
      <c r="B5678" s="156"/>
      <c r="C5678" s="156"/>
      <c r="D5678" s="156"/>
      <c r="E5678" s="156" t="s">
        <v>1399</v>
      </c>
      <c r="F5678" s="157">
        <v>9.93</v>
      </c>
      <c r="G5678" s="156" t="s">
        <v>1400</v>
      </c>
      <c r="H5678" s="157">
        <v>0</v>
      </c>
      <c r="I5678" s="156" t="s">
        <v>1401</v>
      </c>
      <c r="J5678" s="157">
        <v>9.93</v>
      </c>
    </row>
    <row r="5679" spans="1:10" ht="30" customHeight="1">
      <c r="A5679" s="156"/>
      <c r="B5679" s="156"/>
      <c r="C5679" s="156"/>
      <c r="D5679" s="156"/>
      <c r="E5679" s="156" t="s">
        <v>1402</v>
      </c>
      <c r="F5679" s="157">
        <v>12.82</v>
      </c>
      <c r="G5679" s="156"/>
      <c r="H5679" s="276" t="s">
        <v>1403</v>
      </c>
      <c r="I5679" s="276"/>
      <c r="J5679" s="157">
        <v>61.44</v>
      </c>
    </row>
    <row r="5680" spans="1:10" ht="15.75">
      <c r="A5680" s="147"/>
      <c r="B5680" s="147"/>
      <c r="C5680" s="147"/>
      <c r="D5680" s="147"/>
      <c r="E5680" s="147"/>
      <c r="F5680" s="147"/>
      <c r="G5680" s="147"/>
      <c r="H5680" s="147"/>
      <c r="I5680" s="147"/>
      <c r="J5680" s="147"/>
    </row>
    <row r="5681" spans="1:10" ht="15.75" customHeight="1">
      <c r="A5681" s="144"/>
      <c r="B5681" s="144" t="s">
        <v>165</v>
      </c>
      <c r="C5681" s="144" t="s">
        <v>1367</v>
      </c>
      <c r="D5681" s="144" t="s">
        <v>1368</v>
      </c>
      <c r="E5681" s="271" t="s">
        <v>1369</v>
      </c>
      <c r="F5681" s="271"/>
      <c r="G5681" s="144" t="s">
        <v>1370</v>
      </c>
      <c r="H5681" s="144" t="s">
        <v>1371</v>
      </c>
      <c r="I5681" s="144" t="s">
        <v>1372</v>
      </c>
      <c r="J5681" s="144" t="s">
        <v>1373</v>
      </c>
    </row>
    <row r="5682" spans="1:10" ht="47.25" customHeight="1">
      <c r="A5682" s="147" t="s">
        <v>1374</v>
      </c>
      <c r="B5682" s="147" t="s">
        <v>1568</v>
      </c>
      <c r="C5682" s="147" t="s">
        <v>177</v>
      </c>
      <c r="D5682" s="147" t="s">
        <v>1569</v>
      </c>
      <c r="E5682" s="273" t="s">
        <v>1473</v>
      </c>
      <c r="F5682" s="273"/>
      <c r="G5682" s="147" t="s">
        <v>185</v>
      </c>
      <c r="H5682" s="148">
        <v>1</v>
      </c>
      <c r="I5682" s="149">
        <v>43.43</v>
      </c>
      <c r="J5682" s="149">
        <v>43.43</v>
      </c>
    </row>
    <row r="5683" spans="1:10" ht="45" customHeight="1">
      <c r="A5683" s="150" t="s">
        <v>1376</v>
      </c>
      <c r="B5683" s="150" t="s">
        <v>2940</v>
      </c>
      <c r="C5683" s="150" t="s">
        <v>177</v>
      </c>
      <c r="D5683" s="150" t="s">
        <v>2941</v>
      </c>
      <c r="E5683" s="274" t="s">
        <v>1473</v>
      </c>
      <c r="F5683" s="274"/>
      <c r="G5683" s="150" t="s">
        <v>185</v>
      </c>
      <c r="H5683" s="151">
        <v>1</v>
      </c>
      <c r="I5683" s="152">
        <v>6.5</v>
      </c>
      <c r="J5683" s="152">
        <v>6.5</v>
      </c>
    </row>
    <row r="5684" spans="1:10" ht="45" customHeight="1">
      <c r="A5684" s="150" t="s">
        <v>1376</v>
      </c>
      <c r="B5684" s="150" t="s">
        <v>2944</v>
      </c>
      <c r="C5684" s="150" t="s">
        <v>177</v>
      </c>
      <c r="D5684" s="150" t="s">
        <v>2945</v>
      </c>
      <c r="E5684" s="274" t="s">
        <v>1473</v>
      </c>
      <c r="F5684" s="274"/>
      <c r="G5684" s="150" t="s">
        <v>185</v>
      </c>
      <c r="H5684" s="151">
        <v>1</v>
      </c>
      <c r="I5684" s="152">
        <v>7.44</v>
      </c>
      <c r="J5684" s="152">
        <v>7.44</v>
      </c>
    </row>
    <row r="5685" spans="1:10" ht="45" customHeight="1">
      <c r="A5685" s="150" t="s">
        <v>1376</v>
      </c>
      <c r="B5685" s="150" t="s">
        <v>2946</v>
      </c>
      <c r="C5685" s="150" t="s">
        <v>177</v>
      </c>
      <c r="D5685" s="150" t="s">
        <v>2947</v>
      </c>
      <c r="E5685" s="274" t="s">
        <v>1473</v>
      </c>
      <c r="F5685" s="274"/>
      <c r="G5685" s="150" t="s">
        <v>185</v>
      </c>
      <c r="H5685" s="151">
        <v>1</v>
      </c>
      <c r="I5685" s="152">
        <v>29.49</v>
      </c>
      <c r="J5685" s="152">
        <v>29.49</v>
      </c>
    </row>
    <row r="5686" spans="1:10">
      <c r="A5686" s="156"/>
      <c r="B5686" s="156"/>
      <c r="C5686" s="156"/>
      <c r="D5686" s="156"/>
      <c r="E5686" s="156" t="s">
        <v>1399</v>
      </c>
      <c r="F5686" s="157">
        <v>9.93</v>
      </c>
      <c r="G5686" s="156" t="s">
        <v>1400</v>
      </c>
      <c r="H5686" s="157">
        <v>0</v>
      </c>
      <c r="I5686" s="156" t="s">
        <v>1401</v>
      </c>
      <c r="J5686" s="157">
        <v>9.93</v>
      </c>
    </row>
    <row r="5687" spans="1:10" ht="30" customHeight="1">
      <c r="A5687" s="156"/>
      <c r="B5687" s="156"/>
      <c r="C5687" s="156"/>
      <c r="D5687" s="156"/>
      <c r="E5687" s="156" t="s">
        <v>1402</v>
      </c>
      <c r="F5687" s="157">
        <v>11.45</v>
      </c>
      <c r="G5687" s="156"/>
      <c r="H5687" s="276" t="s">
        <v>1403</v>
      </c>
      <c r="I5687" s="276"/>
      <c r="J5687" s="157">
        <v>54.88</v>
      </c>
    </row>
    <row r="5688" spans="1:10" ht="15.75">
      <c r="A5688" s="147"/>
      <c r="B5688" s="147"/>
      <c r="C5688" s="147"/>
      <c r="D5688" s="147"/>
      <c r="E5688" s="147"/>
      <c r="F5688" s="147"/>
      <c r="G5688" s="147"/>
      <c r="H5688" s="147"/>
      <c r="I5688" s="147"/>
      <c r="J5688" s="147"/>
    </row>
    <row r="5689" spans="1:10" ht="15.75" customHeight="1">
      <c r="A5689" s="144"/>
      <c r="B5689" s="144" t="s">
        <v>165</v>
      </c>
      <c r="C5689" s="144" t="s">
        <v>1367</v>
      </c>
      <c r="D5689" s="144" t="s">
        <v>1368</v>
      </c>
      <c r="E5689" s="271" t="s">
        <v>1369</v>
      </c>
      <c r="F5689" s="271"/>
      <c r="G5689" s="144" t="s">
        <v>1370</v>
      </c>
      <c r="H5689" s="144" t="s">
        <v>1371</v>
      </c>
      <c r="I5689" s="144" t="s">
        <v>1372</v>
      </c>
      <c r="J5689" s="144" t="s">
        <v>1373</v>
      </c>
    </row>
    <row r="5690" spans="1:10" ht="31.5" customHeight="1">
      <c r="A5690" s="147" t="s">
        <v>1374</v>
      </c>
      <c r="B5690" s="147" t="s">
        <v>1439</v>
      </c>
      <c r="C5690" s="147" t="s">
        <v>177</v>
      </c>
      <c r="D5690" s="147" t="s">
        <v>1440</v>
      </c>
      <c r="E5690" s="273" t="s">
        <v>1438</v>
      </c>
      <c r="F5690" s="273"/>
      <c r="G5690" s="147" t="s">
        <v>189</v>
      </c>
      <c r="H5690" s="148">
        <v>1</v>
      </c>
      <c r="I5690" s="149">
        <v>28.13</v>
      </c>
      <c r="J5690" s="149">
        <v>28.13</v>
      </c>
    </row>
    <row r="5691" spans="1:10" ht="45" customHeight="1">
      <c r="A5691" s="150" t="s">
        <v>1376</v>
      </c>
      <c r="B5691" s="150" t="s">
        <v>1837</v>
      </c>
      <c r="C5691" s="150" t="s">
        <v>177</v>
      </c>
      <c r="D5691" s="150" t="s">
        <v>1838</v>
      </c>
      <c r="E5691" s="274" t="s">
        <v>1438</v>
      </c>
      <c r="F5691" s="274"/>
      <c r="G5691" s="150" t="s">
        <v>211</v>
      </c>
      <c r="H5691" s="151">
        <v>5.6500000000000002E-2</v>
      </c>
      <c r="I5691" s="152">
        <v>366.8</v>
      </c>
      <c r="J5691" s="152">
        <v>20.72</v>
      </c>
    </row>
    <row r="5692" spans="1:10" ht="45" customHeight="1">
      <c r="A5692" s="150" t="s">
        <v>1376</v>
      </c>
      <c r="B5692" s="150" t="s">
        <v>1705</v>
      </c>
      <c r="C5692" s="150" t="s">
        <v>177</v>
      </c>
      <c r="D5692" s="150" t="s">
        <v>1706</v>
      </c>
      <c r="E5692" s="274" t="s">
        <v>1375</v>
      </c>
      <c r="F5692" s="274"/>
      <c r="G5692" s="150" t="s">
        <v>180</v>
      </c>
      <c r="H5692" s="151">
        <v>0.27179999999999999</v>
      </c>
      <c r="I5692" s="152">
        <v>22.41</v>
      </c>
      <c r="J5692" s="152">
        <v>6.09</v>
      </c>
    </row>
    <row r="5693" spans="1:10" ht="45" customHeight="1">
      <c r="A5693" s="150" t="s">
        <v>1376</v>
      </c>
      <c r="B5693" s="150" t="s">
        <v>1628</v>
      </c>
      <c r="C5693" s="150" t="s">
        <v>177</v>
      </c>
      <c r="D5693" s="150" t="s">
        <v>1629</v>
      </c>
      <c r="E5693" s="274" t="s">
        <v>1375</v>
      </c>
      <c r="F5693" s="274"/>
      <c r="G5693" s="150" t="s">
        <v>180</v>
      </c>
      <c r="H5693" s="151">
        <v>7.4099999999999999E-2</v>
      </c>
      <c r="I5693" s="152">
        <v>17.82</v>
      </c>
      <c r="J5693" s="152">
        <v>1.32</v>
      </c>
    </row>
    <row r="5694" spans="1:10">
      <c r="A5694" s="156"/>
      <c r="B5694" s="156"/>
      <c r="C5694" s="156"/>
      <c r="D5694" s="156"/>
      <c r="E5694" s="156" t="s">
        <v>1399</v>
      </c>
      <c r="F5694" s="157">
        <v>8.19</v>
      </c>
      <c r="G5694" s="156" t="s">
        <v>1400</v>
      </c>
      <c r="H5694" s="157">
        <v>0</v>
      </c>
      <c r="I5694" s="156" t="s">
        <v>1401</v>
      </c>
      <c r="J5694" s="157">
        <v>8.19</v>
      </c>
    </row>
    <row r="5695" spans="1:10" ht="30" customHeight="1">
      <c r="A5695" s="156"/>
      <c r="B5695" s="156"/>
      <c r="C5695" s="156"/>
      <c r="D5695" s="156"/>
      <c r="E5695" s="156" t="s">
        <v>1402</v>
      </c>
      <c r="F5695" s="157">
        <v>7.41</v>
      </c>
      <c r="G5695" s="156"/>
      <c r="H5695" s="276" t="s">
        <v>1403</v>
      </c>
      <c r="I5695" s="276"/>
      <c r="J5695" s="157">
        <v>35.54</v>
      </c>
    </row>
    <row r="5696" spans="1:10" ht="15.75">
      <c r="A5696" s="147"/>
      <c r="B5696" s="147"/>
      <c r="C5696" s="147"/>
      <c r="D5696" s="147"/>
      <c r="E5696" s="147"/>
      <c r="F5696" s="147"/>
      <c r="G5696" s="147"/>
      <c r="H5696" s="147"/>
      <c r="I5696" s="147"/>
      <c r="J5696" s="147"/>
    </row>
    <row r="5697" spans="1:10" ht="15.75" customHeight="1">
      <c r="A5697" s="144"/>
      <c r="B5697" s="144" t="s">
        <v>165</v>
      </c>
      <c r="C5697" s="144" t="s">
        <v>1367</v>
      </c>
      <c r="D5697" s="144" t="s">
        <v>1368</v>
      </c>
      <c r="E5697" s="271" t="s">
        <v>1369</v>
      </c>
      <c r="F5697" s="271"/>
      <c r="G5697" s="144" t="s">
        <v>1370</v>
      </c>
      <c r="H5697" s="144" t="s">
        <v>1371</v>
      </c>
      <c r="I5697" s="144" t="s">
        <v>1372</v>
      </c>
      <c r="J5697" s="144" t="s">
        <v>1373</v>
      </c>
    </row>
    <row r="5698" spans="1:10" ht="47.25" customHeight="1">
      <c r="A5698" s="147" t="s">
        <v>1374</v>
      </c>
      <c r="B5698" s="147" t="s">
        <v>2673</v>
      </c>
      <c r="C5698" s="147" t="s">
        <v>177</v>
      </c>
      <c r="D5698" s="147" t="s">
        <v>2674</v>
      </c>
      <c r="E5698" s="273" t="s">
        <v>1606</v>
      </c>
      <c r="F5698" s="273"/>
      <c r="G5698" s="147" t="s">
        <v>1607</v>
      </c>
      <c r="H5698" s="148">
        <v>1</v>
      </c>
      <c r="I5698" s="149">
        <v>4.63</v>
      </c>
      <c r="J5698" s="149">
        <v>4.63</v>
      </c>
    </row>
    <row r="5699" spans="1:10" ht="45" customHeight="1">
      <c r="A5699" s="150" t="s">
        <v>1376</v>
      </c>
      <c r="B5699" s="150" t="s">
        <v>2948</v>
      </c>
      <c r="C5699" s="150" t="s">
        <v>177</v>
      </c>
      <c r="D5699" s="150" t="s">
        <v>2949</v>
      </c>
      <c r="E5699" s="274" t="s">
        <v>1606</v>
      </c>
      <c r="F5699" s="274"/>
      <c r="G5699" s="150" t="s">
        <v>180</v>
      </c>
      <c r="H5699" s="151">
        <v>1</v>
      </c>
      <c r="I5699" s="152">
        <v>0.26</v>
      </c>
      <c r="J5699" s="152">
        <v>0.26</v>
      </c>
    </row>
    <row r="5700" spans="1:10" ht="45" customHeight="1">
      <c r="A5700" s="150" t="s">
        <v>1376</v>
      </c>
      <c r="B5700" s="150" t="s">
        <v>2950</v>
      </c>
      <c r="C5700" s="150" t="s">
        <v>177</v>
      </c>
      <c r="D5700" s="150" t="s">
        <v>2951</v>
      </c>
      <c r="E5700" s="274" t="s">
        <v>1606</v>
      </c>
      <c r="F5700" s="274"/>
      <c r="G5700" s="150" t="s">
        <v>180</v>
      </c>
      <c r="H5700" s="151">
        <v>1</v>
      </c>
      <c r="I5700" s="152">
        <v>0.33</v>
      </c>
      <c r="J5700" s="152">
        <v>0.33</v>
      </c>
    </row>
    <row r="5701" spans="1:10" ht="45" customHeight="1">
      <c r="A5701" s="150" t="s">
        <v>1376</v>
      </c>
      <c r="B5701" s="150" t="s">
        <v>2952</v>
      </c>
      <c r="C5701" s="150" t="s">
        <v>177</v>
      </c>
      <c r="D5701" s="150" t="s">
        <v>2953</v>
      </c>
      <c r="E5701" s="274" t="s">
        <v>1606</v>
      </c>
      <c r="F5701" s="274"/>
      <c r="G5701" s="150" t="s">
        <v>180</v>
      </c>
      <c r="H5701" s="151">
        <v>1</v>
      </c>
      <c r="I5701" s="152">
        <v>4.0199999999999996</v>
      </c>
      <c r="J5701" s="152">
        <v>4.0199999999999996</v>
      </c>
    </row>
    <row r="5702" spans="1:10" ht="45" customHeight="1">
      <c r="A5702" s="150" t="s">
        <v>1376</v>
      </c>
      <c r="B5702" s="150" t="s">
        <v>2954</v>
      </c>
      <c r="C5702" s="150" t="s">
        <v>177</v>
      </c>
      <c r="D5702" s="150" t="s">
        <v>2955</v>
      </c>
      <c r="E5702" s="274" t="s">
        <v>1606</v>
      </c>
      <c r="F5702" s="274"/>
      <c r="G5702" s="150" t="s">
        <v>180</v>
      </c>
      <c r="H5702" s="151">
        <v>1</v>
      </c>
      <c r="I5702" s="152">
        <v>0.02</v>
      </c>
      <c r="J5702" s="152">
        <v>0.02</v>
      </c>
    </row>
    <row r="5703" spans="1:10">
      <c r="A5703" s="156"/>
      <c r="B5703" s="156"/>
      <c r="C5703" s="156"/>
      <c r="D5703" s="156"/>
      <c r="E5703" s="156" t="s">
        <v>1399</v>
      </c>
      <c r="F5703" s="157">
        <v>0</v>
      </c>
      <c r="G5703" s="156" t="s">
        <v>1400</v>
      </c>
      <c r="H5703" s="157">
        <v>0</v>
      </c>
      <c r="I5703" s="156" t="s">
        <v>1401</v>
      </c>
      <c r="J5703" s="157">
        <v>0</v>
      </c>
    </row>
    <row r="5704" spans="1:10" ht="30" customHeight="1">
      <c r="A5704" s="156"/>
      <c r="B5704" s="156"/>
      <c r="C5704" s="156"/>
      <c r="D5704" s="156"/>
      <c r="E5704" s="156" t="s">
        <v>1402</v>
      </c>
      <c r="F5704" s="157">
        <v>1.22</v>
      </c>
      <c r="G5704" s="156"/>
      <c r="H5704" s="276" t="s">
        <v>1403</v>
      </c>
      <c r="I5704" s="276"/>
      <c r="J5704" s="157">
        <v>5.85</v>
      </c>
    </row>
    <row r="5705" spans="1:10" ht="15.75">
      <c r="A5705" s="147"/>
      <c r="B5705" s="147"/>
      <c r="C5705" s="147"/>
      <c r="D5705" s="147"/>
      <c r="E5705" s="147"/>
      <c r="F5705" s="147"/>
      <c r="G5705" s="147"/>
      <c r="H5705" s="147"/>
      <c r="I5705" s="147"/>
      <c r="J5705" s="147"/>
    </row>
    <row r="5706" spans="1:10" ht="15.75" customHeight="1">
      <c r="A5706" s="144"/>
      <c r="B5706" s="144" t="s">
        <v>165</v>
      </c>
      <c r="C5706" s="144" t="s">
        <v>1367</v>
      </c>
      <c r="D5706" s="144" t="s">
        <v>1368</v>
      </c>
      <c r="E5706" s="271" t="s">
        <v>1369</v>
      </c>
      <c r="F5706" s="271"/>
      <c r="G5706" s="144" t="s">
        <v>1370</v>
      </c>
      <c r="H5706" s="144" t="s">
        <v>1371</v>
      </c>
      <c r="I5706" s="144" t="s">
        <v>1372</v>
      </c>
      <c r="J5706" s="144" t="s">
        <v>1373</v>
      </c>
    </row>
    <row r="5707" spans="1:10" ht="47.25" customHeight="1">
      <c r="A5707" s="147" t="s">
        <v>1374</v>
      </c>
      <c r="B5707" s="147" t="s">
        <v>2948</v>
      </c>
      <c r="C5707" s="147" t="s">
        <v>177</v>
      </c>
      <c r="D5707" s="147" t="s">
        <v>2949</v>
      </c>
      <c r="E5707" s="273" t="s">
        <v>1606</v>
      </c>
      <c r="F5707" s="273"/>
      <c r="G5707" s="147" t="s">
        <v>180</v>
      </c>
      <c r="H5707" s="148">
        <v>1</v>
      </c>
      <c r="I5707" s="149">
        <v>0.26</v>
      </c>
      <c r="J5707" s="149">
        <v>0.26</v>
      </c>
    </row>
    <row r="5708" spans="1:10" ht="45" customHeight="1">
      <c r="A5708" s="153" t="s">
        <v>1379</v>
      </c>
      <c r="B5708" s="153" t="s">
        <v>2956</v>
      </c>
      <c r="C5708" s="153" t="s">
        <v>177</v>
      </c>
      <c r="D5708" s="153" t="s">
        <v>2957</v>
      </c>
      <c r="E5708" s="275" t="s">
        <v>1385</v>
      </c>
      <c r="F5708" s="275"/>
      <c r="G5708" s="153" t="s">
        <v>185</v>
      </c>
      <c r="H5708" s="154">
        <v>7.2000000000000002E-5</v>
      </c>
      <c r="I5708" s="155">
        <v>3700</v>
      </c>
      <c r="J5708" s="155">
        <v>0.26</v>
      </c>
    </row>
    <row r="5709" spans="1:10">
      <c r="A5709" s="156"/>
      <c r="B5709" s="156"/>
      <c r="C5709" s="156"/>
      <c r="D5709" s="156"/>
      <c r="E5709" s="156" t="s">
        <v>1399</v>
      </c>
      <c r="F5709" s="157">
        <v>0</v>
      </c>
      <c r="G5709" s="156" t="s">
        <v>1400</v>
      </c>
      <c r="H5709" s="157">
        <v>0</v>
      </c>
      <c r="I5709" s="156" t="s">
        <v>1401</v>
      </c>
      <c r="J5709" s="157">
        <v>0</v>
      </c>
    </row>
    <row r="5710" spans="1:10" ht="30" customHeight="1">
      <c r="A5710" s="156"/>
      <c r="B5710" s="156"/>
      <c r="C5710" s="156"/>
      <c r="D5710" s="156"/>
      <c r="E5710" s="156" t="s">
        <v>1402</v>
      </c>
      <c r="F5710" s="157">
        <v>0.06</v>
      </c>
      <c r="G5710" s="156"/>
      <c r="H5710" s="276" t="s">
        <v>1403</v>
      </c>
      <c r="I5710" s="276"/>
      <c r="J5710" s="157">
        <v>0.32</v>
      </c>
    </row>
    <row r="5711" spans="1:10" ht="15.75">
      <c r="A5711" s="147"/>
      <c r="B5711" s="147"/>
      <c r="C5711" s="147"/>
      <c r="D5711" s="147"/>
      <c r="E5711" s="147"/>
      <c r="F5711" s="147"/>
      <c r="G5711" s="147"/>
      <c r="H5711" s="147"/>
      <c r="I5711" s="147"/>
      <c r="J5711" s="147"/>
    </row>
    <row r="5712" spans="1:10" ht="15.75" customHeight="1">
      <c r="A5712" s="144"/>
      <c r="B5712" s="144" t="s">
        <v>165</v>
      </c>
      <c r="C5712" s="144" t="s">
        <v>1367</v>
      </c>
      <c r="D5712" s="144" t="s">
        <v>1368</v>
      </c>
      <c r="E5712" s="271" t="s">
        <v>1369</v>
      </c>
      <c r="F5712" s="271"/>
      <c r="G5712" s="144" t="s">
        <v>1370</v>
      </c>
      <c r="H5712" s="144" t="s">
        <v>1371</v>
      </c>
      <c r="I5712" s="144" t="s">
        <v>1372</v>
      </c>
      <c r="J5712" s="144" t="s">
        <v>1373</v>
      </c>
    </row>
    <row r="5713" spans="1:10" ht="47.25" customHeight="1">
      <c r="A5713" s="147" t="s">
        <v>1374</v>
      </c>
      <c r="B5713" s="147" t="s">
        <v>2954</v>
      </c>
      <c r="C5713" s="147" t="s">
        <v>177</v>
      </c>
      <c r="D5713" s="147" t="s">
        <v>2955</v>
      </c>
      <c r="E5713" s="273" t="s">
        <v>1606</v>
      </c>
      <c r="F5713" s="273"/>
      <c r="G5713" s="147" t="s">
        <v>180</v>
      </c>
      <c r="H5713" s="148">
        <v>1</v>
      </c>
      <c r="I5713" s="149">
        <v>0.02</v>
      </c>
      <c r="J5713" s="149">
        <v>0.02</v>
      </c>
    </row>
    <row r="5714" spans="1:10" ht="45" customHeight="1">
      <c r="A5714" s="153" t="s">
        <v>1379</v>
      </c>
      <c r="B5714" s="153" t="s">
        <v>2956</v>
      </c>
      <c r="C5714" s="153" t="s">
        <v>177</v>
      </c>
      <c r="D5714" s="153" t="s">
        <v>2957</v>
      </c>
      <c r="E5714" s="275" t="s">
        <v>1385</v>
      </c>
      <c r="F5714" s="275"/>
      <c r="G5714" s="153" t="s">
        <v>185</v>
      </c>
      <c r="H5714" s="154">
        <v>7.6000000000000001E-6</v>
      </c>
      <c r="I5714" s="155">
        <v>3700</v>
      </c>
      <c r="J5714" s="155">
        <v>0.02</v>
      </c>
    </row>
    <row r="5715" spans="1:10">
      <c r="A5715" s="156"/>
      <c r="B5715" s="156"/>
      <c r="C5715" s="156"/>
      <c r="D5715" s="156"/>
      <c r="E5715" s="156" t="s">
        <v>1399</v>
      </c>
      <c r="F5715" s="157">
        <v>0</v>
      </c>
      <c r="G5715" s="156" t="s">
        <v>1400</v>
      </c>
      <c r="H5715" s="157">
        <v>0</v>
      </c>
      <c r="I5715" s="156" t="s">
        <v>1401</v>
      </c>
      <c r="J5715" s="157">
        <v>0</v>
      </c>
    </row>
    <row r="5716" spans="1:10" ht="30" customHeight="1">
      <c r="A5716" s="156"/>
      <c r="B5716" s="156"/>
      <c r="C5716" s="156"/>
      <c r="D5716" s="156"/>
      <c r="E5716" s="156" t="s">
        <v>1402</v>
      </c>
      <c r="F5716" s="157">
        <v>0</v>
      </c>
      <c r="G5716" s="156"/>
      <c r="H5716" s="276" t="s">
        <v>1403</v>
      </c>
      <c r="I5716" s="276"/>
      <c r="J5716" s="157">
        <v>0.02</v>
      </c>
    </row>
    <row r="5717" spans="1:10" ht="15.75">
      <c r="A5717" s="147"/>
      <c r="B5717" s="147"/>
      <c r="C5717" s="147"/>
      <c r="D5717" s="147"/>
      <c r="E5717" s="147"/>
      <c r="F5717" s="147"/>
      <c r="G5717" s="147"/>
      <c r="H5717" s="147"/>
      <c r="I5717" s="147"/>
      <c r="J5717" s="147"/>
    </row>
    <row r="5718" spans="1:10" ht="15.75" customHeight="1">
      <c r="A5718" s="144"/>
      <c r="B5718" s="144" t="s">
        <v>165</v>
      </c>
      <c r="C5718" s="144" t="s">
        <v>1367</v>
      </c>
      <c r="D5718" s="144" t="s">
        <v>1368</v>
      </c>
      <c r="E5718" s="271" t="s">
        <v>1369</v>
      </c>
      <c r="F5718" s="271"/>
      <c r="G5718" s="144" t="s">
        <v>1370</v>
      </c>
      <c r="H5718" s="144" t="s">
        <v>1371</v>
      </c>
      <c r="I5718" s="144" t="s">
        <v>1372</v>
      </c>
      <c r="J5718" s="144" t="s">
        <v>1373</v>
      </c>
    </row>
    <row r="5719" spans="1:10" ht="47.25" customHeight="1">
      <c r="A5719" s="147" t="s">
        <v>1374</v>
      </c>
      <c r="B5719" s="147" t="s">
        <v>2950</v>
      </c>
      <c r="C5719" s="147" t="s">
        <v>177</v>
      </c>
      <c r="D5719" s="147" t="s">
        <v>2951</v>
      </c>
      <c r="E5719" s="273" t="s">
        <v>1606</v>
      </c>
      <c r="F5719" s="273"/>
      <c r="G5719" s="147" t="s">
        <v>180</v>
      </c>
      <c r="H5719" s="148">
        <v>1</v>
      </c>
      <c r="I5719" s="149">
        <v>0.33</v>
      </c>
      <c r="J5719" s="149">
        <v>0.33</v>
      </c>
    </row>
    <row r="5720" spans="1:10" ht="45" customHeight="1">
      <c r="A5720" s="153" t="s">
        <v>1379</v>
      </c>
      <c r="B5720" s="153" t="s">
        <v>2956</v>
      </c>
      <c r="C5720" s="153" t="s">
        <v>177</v>
      </c>
      <c r="D5720" s="153" t="s">
        <v>2957</v>
      </c>
      <c r="E5720" s="275" t="s">
        <v>1385</v>
      </c>
      <c r="F5720" s="275"/>
      <c r="G5720" s="153" t="s">
        <v>185</v>
      </c>
      <c r="H5720" s="154">
        <v>9.0000000000000006E-5</v>
      </c>
      <c r="I5720" s="155">
        <v>3700</v>
      </c>
      <c r="J5720" s="155">
        <v>0.33</v>
      </c>
    </row>
    <row r="5721" spans="1:10">
      <c r="A5721" s="156"/>
      <c r="B5721" s="156"/>
      <c r="C5721" s="156"/>
      <c r="D5721" s="156"/>
      <c r="E5721" s="156" t="s">
        <v>1399</v>
      </c>
      <c r="F5721" s="157">
        <v>0</v>
      </c>
      <c r="G5721" s="156" t="s">
        <v>1400</v>
      </c>
      <c r="H5721" s="157">
        <v>0</v>
      </c>
      <c r="I5721" s="156" t="s">
        <v>1401</v>
      </c>
      <c r="J5721" s="157">
        <v>0</v>
      </c>
    </row>
    <row r="5722" spans="1:10" ht="30" customHeight="1">
      <c r="A5722" s="156"/>
      <c r="B5722" s="156"/>
      <c r="C5722" s="156"/>
      <c r="D5722" s="156"/>
      <c r="E5722" s="156" t="s">
        <v>1402</v>
      </c>
      <c r="F5722" s="157">
        <v>0.08</v>
      </c>
      <c r="G5722" s="156"/>
      <c r="H5722" s="276" t="s">
        <v>1403</v>
      </c>
      <c r="I5722" s="276"/>
      <c r="J5722" s="157">
        <v>0.41</v>
      </c>
    </row>
    <row r="5723" spans="1:10" ht="15.75">
      <c r="A5723" s="147"/>
      <c r="B5723" s="147"/>
      <c r="C5723" s="147"/>
      <c r="D5723" s="147"/>
      <c r="E5723" s="147"/>
      <c r="F5723" s="147"/>
      <c r="G5723" s="147"/>
      <c r="H5723" s="147"/>
      <c r="I5723" s="147"/>
      <c r="J5723" s="147"/>
    </row>
    <row r="5724" spans="1:10" ht="15.75" customHeight="1">
      <c r="A5724" s="144"/>
      <c r="B5724" s="144" t="s">
        <v>165</v>
      </c>
      <c r="C5724" s="144" t="s">
        <v>1367</v>
      </c>
      <c r="D5724" s="144" t="s">
        <v>1368</v>
      </c>
      <c r="E5724" s="271" t="s">
        <v>1369</v>
      </c>
      <c r="F5724" s="271"/>
      <c r="G5724" s="144" t="s">
        <v>1370</v>
      </c>
      <c r="H5724" s="144" t="s">
        <v>1371</v>
      </c>
      <c r="I5724" s="144" t="s">
        <v>1372</v>
      </c>
      <c r="J5724" s="144" t="s">
        <v>1373</v>
      </c>
    </row>
    <row r="5725" spans="1:10" ht="47.25" customHeight="1">
      <c r="A5725" s="147" t="s">
        <v>1374</v>
      </c>
      <c r="B5725" s="147" t="s">
        <v>2952</v>
      </c>
      <c r="C5725" s="147" t="s">
        <v>177</v>
      </c>
      <c r="D5725" s="147" t="s">
        <v>2953</v>
      </c>
      <c r="E5725" s="273" t="s">
        <v>1606</v>
      </c>
      <c r="F5725" s="273"/>
      <c r="G5725" s="147" t="s">
        <v>180</v>
      </c>
      <c r="H5725" s="148">
        <v>1</v>
      </c>
      <c r="I5725" s="149">
        <v>4.0199999999999996</v>
      </c>
      <c r="J5725" s="149">
        <v>4.0199999999999996</v>
      </c>
    </row>
    <row r="5726" spans="1:10" ht="15" customHeight="1">
      <c r="A5726" s="153" t="s">
        <v>1379</v>
      </c>
      <c r="B5726" s="153" t="s">
        <v>2886</v>
      </c>
      <c r="C5726" s="153" t="s">
        <v>177</v>
      </c>
      <c r="D5726" s="153" t="s">
        <v>2887</v>
      </c>
      <c r="E5726" s="275" t="s">
        <v>1482</v>
      </c>
      <c r="F5726" s="275"/>
      <c r="G5726" s="153" t="s">
        <v>2888</v>
      </c>
      <c r="H5726" s="154">
        <v>4.42</v>
      </c>
      <c r="I5726" s="155">
        <v>0.91</v>
      </c>
      <c r="J5726" s="155">
        <v>4.0199999999999996</v>
      </c>
    </row>
    <row r="5727" spans="1:10">
      <c r="A5727" s="156"/>
      <c r="B5727" s="156"/>
      <c r="C5727" s="156"/>
      <c r="D5727" s="156"/>
      <c r="E5727" s="156" t="s">
        <v>1399</v>
      </c>
      <c r="F5727" s="157">
        <v>0</v>
      </c>
      <c r="G5727" s="156" t="s">
        <v>1400</v>
      </c>
      <c r="H5727" s="157">
        <v>0</v>
      </c>
      <c r="I5727" s="156" t="s">
        <v>1401</v>
      </c>
      <c r="J5727" s="157">
        <v>0</v>
      </c>
    </row>
    <row r="5728" spans="1:10" ht="30" customHeight="1">
      <c r="A5728" s="156"/>
      <c r="B5728" s="156"/>
      <c r="C5728" s="156"/>
      <c r="D5728" s="156"/>
      <c r="E5728" s="156" t="s">
        <v>1402</v>
      </c>
      <c r="F5728" s="157">
        <v>1.06</v>
      </c>
      <c r="G5728" s="156"/>
      <c r="H5728" s="276" t="s">
        <v>1403</v>
      </c>
      <c r="I5728" s="276"/>
      <c r="J5728" s="157">
        <v>5.08</v>
      </c>
    </row>
    <row r="5729" spans="1:10" ht="15.75">
      <c r="A5729" s="147"/>
      <c r="B5729" s="147"/>
      <c r="C5729" s="147"/>
      <c r="D5729" s="147"/>
      <c r="E5729" s="147"/>
      <c r="F5729" s="147"/>
      <c r="G5729" s="147"/>
      <c r="H5729" s="147"/>
      <c r="I5729" s="147"/>
      <c r="J5729" s="147"/>
    </row>
    <row r="5730" spans="1:10" ht="15.75" customHeight="1">
      <c r="A5730" s="144"/>
      <c r="B5730" s="144" t="s">
        <v>165</v>
      </c>
      <c r="C5730" s="144" t="s">
        <v>1367</v>
      </c>
      <c r="D5730" s="144" t="s">
        <v>1368</v>
      </c>
      <c r="E5730" s="271" t="s">
        <v>1369</v>
      </c>
      <c r="F5730" s="271"/>
      <c r="G5730" s="144" t="s">
        <v>1370</v>
      </c>
      <c r="H5730" s="144" t="s">
        <v>1371</v>
      </c>
      <c r="I5730" s="144" t="s">
        <v>1372</v>
      </c>
      <c r="J5730" s="144" t="s">
        <v>1373</v>
      </c>
    </row>
    <row r="5731" spans="1:10" ht="31.5" customHeight="1">
      <c r="A5731" s="147" t="s">
        <v>1374</v>
      </c>
      <c r="B5731" s="147" t="s">
        <v>2958</v>
      </c>
      <c r="C5731" s="147" t="s">
        <v>177</v>
      </c>
      <c r="D5731" s="147" t="s">
        <v>2959</v>
      </c>
      <c r="E5731" s="273" t="s">
        <v>1473</v>
      </c>
      <c r="F5731" s="273"/>
      <c r="G5731" s="147" t="s">
        <v>185</v>
      </c>
      <c r="H5731" s="148">
        <v>1</v>
      </c>
      <c r="I5731" s="149">
        <v>138.63999999999999</v>
      </c>
      <c r="J5731" s="149">
        <v>138.63999999999999</v>
      </c>
    </row>
    <row r="5732" spans="1:10" ht="45" customHeight="1">
      <c r="A5732" s="150" t="s">
        <v>1376</v>
      </c>
      <c r="B5732" s="150" t="s">
        <v>1628</v>
      </c>
      <c r="C5732" s="150" t="s">
        <v>177</v>
      </c>
      <c r="D5732" s="150" t="s">
        <v>1629</v>
      </c>
      <c r="E5732" s="274" t="s">
        <v>1375</v>
      </c>
      <c r="F5732" s="274"/>
      <c r="G5732" s="150" t="s">
        <v>180</v>
      </c>
      <c r="H5732" s="151">
        <v>0.18859999999999999</v>
      </c>
      <c r="I5732" s="152">
        <v>17.82</v>
      </c>
      <c r="J5732" s="152">
        <v>3.36</v>
      </c>
    </row>
    <row r="5733" spans="1:10" ht="45" customHeight="1">
      <c r="A5733" s="150" t="s">
        <v>1376</v>
      </c>
      <c r="B5733" s="150" t="s">
        <v>1922</v>
      </c>
      <c r="C5733" s="150" t="s">
        <v>177</v>
      </c>
      <c r="D5733" s="150" t="s">
        <v>1923</v>
      </c>
      <c r="E5733" s="274" t="s">
        <v>1375</v>
      </c>
      <c r="F5733" s="274"/>
      <c r="G5733" s="150" t="s">
        <v>180</v>
      </c>
      <c r="H5733" s="151">
        <v>0.38700000000000001</v>
      </c>
      <c r="I5733" s="152">
        <v>22.37</v>
      </c>
      <c r="J5733" s="152">
        <v>8.65</v>
      </c>
    </row>
    <row r="5734" spans="1:10" ht="30" customHeight="1">
      <c r="A5734" s="153" t="s">
        <v>1379</v>
      </c>
      <c r="B5734" s="153" t="s">
        <v>2960</v>
      </c>
      <c r="C5734" s="153" t="s">
        <v>177</v>
      </c>
      <c r="D5734" s="153" t="s">
        <v>2961</v>
      </c>
      <c r="E5734" s="275" t="s">
        <v>1482</v>
      </c>
      <c r="F5734" s="275"/>
      <c r="G5734" s="153" t="s">
        <v>185</v>
      </c>
      <c r="H5734" s="154">
        <v>1</v>
      </c>
      <c r="I5734" s="155">
        <v>87.1</v>
      </c>
      <c r="J5734" s="155">
        <v>87.1</v>
      </c>
    </row>
    <row r="5735" spans="1:10" ht="30" customHeight="1">
      <c r="A5735" s="153" t="s">
        <v>1379</v>
      </c>
      <c r="B5735" s="153" t="s">
        <v>1938</v>
      </c>
      <c r="C5735" s="153" t="s">
        <v>177</v>
      </c>
      <c r="D5735" s="153" t="s">
        <v>1939</v>
      </c>
      <c r="E5735" s="275" t="s">
        <v>1482</v>
      </c>
      <c r="F5735" s="275"/>
      <c r="G5735" s="153" t="s">
        <v>185</v>
      </c>
      <c r="H5735" s="154">
        <v>2</v>
      </c>
      <c r="I5735" s="155">
        <v>18.02</v>
      </c>
      <c r="J5735" s="155">
        <v>36.04</v>
      </c>
    </row>
    <row r="5736" spans="1:10" ht="15" customHeight="1">
      <c r="A5736" s="153" t="s">
        <v>1379</v>
      </c>
      <c r="B5736" s="153" t="s">
        <v>2962</v>
      </c>
      <c r="C5736" s="153" t="s">
        <v>177</v>
      </c>
      <c r="D5736" s="153" t="s">
        <v>2963</v>
      </c>
      <c r="E5736" s="275" t="s">
        <v>1482</v>
      </c>
      <c r="F5736" s="275"/>
      <c r="G5736" s="153" t="s">
        <v>232</v>
      </c>
      <c r="H5736" s="154">
        <v>3.04E-2</v>
      </c>
      <c r="I5736" s="155">
        <v>115.01</v>
      </c>
      <c r="J5736" s="155">
        <v>3.49</v>
      </c>
    </row>
    <row r="5737" spans="1:10">
      <c r="A5737" s="156"/>
      <c r="B5737" s="156"/>
      <c r="C5737" s="156"/>
      <c r="D5737" s="156"/>
      <c r="E5737" s="156" t="s">
        <v>1399</v>
      </c>
      <c r="F5737" s="157">
        <v>9.43</v>
      </c>
      <c r="G5737" s="156" t="s">
        <v>1400</v>
      </c>
      <c r="H5737" s="157">
        <v>0</v>
      </c>
      <c r="I5737" s="156" t="s">
        <v>1401</v>
      </c>
      <c r="J5737" s="157">
        <v>9.43</v>
      </c>
    </row>
    <row r="5738" spans="1:10" ht="30" customHeight="1">
      <c r="A5738" s="156"/>
      <c r="B5738" s="156"/>
      <c r="C5738" s="156"/>
      <c r="D5738" s="156"/>
      <c r="E5738" s="156" t="s">
        <v>1402</v>
      </c>
      <c r="F5738" s="157">
        <v>36.549999999999997</v>
      </c>
      <c r="G5738" s="156"/>
      <c r="H5738" s="276" t="s">
        <v>1403</v>
      </c>
      <c r="I5738" s="276"/>
      <c r="J5738" s="157">
        <v>175.19</v>
      </c>
    </row>
    <row r="5739" spans="1:10" ht="15.75">
      <c r="A5739" s="147"/>
      <c r="B5739" s="147"/>
      <c r="C5739" s="147"/>
      <c r="D5739" s="147"/>
      <c r="E5739" s="147"/>
      <c r="F5739" s="147"/>
      <c r="G5739" s="147"/>
      <c r="H5739" s="147"/>
      <c r="I5739" s="147"/>
      <c r="J5739" s="147"/>
    </row>
    <row r="5740" spans="1:10" ht="15.75" customHeight="1">
      <c r="A5740" s="144"/>
      <c r="B5740" s="144" t="s">
        <v>165</v>
      </c>
      <c r="C5740" s="144" t="s">
        <v>1367</v>
      </c>
      <c r="D5740" s="144" t="s">
        <v>1368</v>
      </c>
      <c r="E5740" s="271" t="s">
        <v>1369</v>
      </c>
      <c r="F5740" s="271"/>
      <c r="G5740" s="144" t="s">
        <v>1370</v>
      </c>
      <c r="H5740" s="144" t="s">
        <v>1371</v>
      </c>
      <c r="I5740" s="144" t="s">
        <v>1372</v>
      </c>
      <c r="J5740" s="144" t="s">
        <v>1373</v>
      </c>
    </row>
    <row r="5741" spans="1:10" ht="63" customHeight="1">
      <c r="A5741" s="147" t="s">
        <v>1374</v>
      </c>
      <c r="B5741" s="147" t="s">
        <v>1530</v>
      </c>
      <c r="C5741" s="147" t="s">
        <v>177</v>
      </c>
      <c r="D5741" s="147" t="s">
        <v>1531</v>
      </c>
      <c r="E5741" s="273" t="s">
        <v>1473</v>
      </c>
      <c r="F5741" s="273"/>
      <c r="G5741" s="147" t="s">
        <v>185</v>
      </c>
      <c r="H5741" s="148">
        <v>1</v>
      </c>
      <c r="I5741" s="149">
        <v>238.48</v>
      </c>
      <c r="J5741" s="149">
        <v>238.48</v>
      </c>
    </row>
    <row r="5742" spans="1:10" ht="45" customHeight="1">
      <c r="A5742" s="150" t="s">
        <v>1376</v>
      </c>
      <c r="B5742" s="150" t="s">
        <v>2964</v>
      </c>
      <c r="C5742" s="150" t="s">
        <v>177</v>
      </c>
      <c r="D5742" s="150" t="s">
        <v>2965</v>
      </c>
      <c r="E5742" s="274" t="s">
        <v>1473</v>
      </c>
      <c r="F5742" s="274"/>
      <c r="G5742" s="150" t="s">
        <v>185</v>
      </c>
      <c r="H5742" s="151">
        <v>1</v>
      </c>
      <c r="I5742" s="152">
        <v>69.47</v>
      </c>
      <c r="J5742" s="152">
        <v>69.47</v>
      </c>
    </row>
    <row r="5743" spans="1:10" ht="45" customHeight="1">
      <c r="A5743" s="150" t="s">
        <v>1376</v>
      </c>
      <c r="B5743" s="150" t="s">
        <v>2966</v>
      </c>
      <c r="C5743" s="150" t="s">
        <v>177</v>
      </c>
      <c r="D5743" s="150" t="s">
        <v>2967</v>
      </c>
      <c r="E5743" s="274" t="s">
        <v>1473</v>
      </c>
      <c r="F5743" s="274"/>
      <c r="G5743" s="150" t="s">
        <v>185</v>
      </c>
      <c r="H5743" s="151">
        <v>1</v>
      </c>
      <c r="I5743" s="152">
        <v>13.51</v>
      </c>
      <c r="J5743" s="152">
        <v>13.51</v>
      </c>
    </row>
    <row r="5744" spans="1:10" ht="45" customHeight="1">
      <c r="A5744" s="150" t="s">
        <v>1376</v>
      </c>
      <c r="B5744" s="150" t="s">
        <v>2706</v>
      </c>
      <c r="C5744" s="150" t="s">
        <v>177</v>
      </c>
      <c r="D5744" s="150" t="s">
        <v>2707</v>
      </c>
      <c r="E5744" s="274" t="s">
        <v>1473</v>
      </c>
      <c r="F5744" s="274"/>
      <c r="G5744" s="150" t="s">
        <v>185</v>
      </c>
      <c r="H5744" s="151">
        <v>1</v>
      </c>
      <c r="I5744" s="152">
        <v>9.3000000000000007</v>
      </c>
      <c r="J5744" s="152">
        <v>9.3000000000000007</v>
      </c>
    </row>
    <row r="5745" spans="1:10" ht="45" customHeight="1">
      <c r="A5745" s="150" t="s">
        <v>1376</v>
      </c>
      <c r="B5745" s="150" t="s">
        <v>2968</v>
      </c>
      <c r="C5745" s="150" t="s">
        <v>177</v>
      </c>
      <c r="D5745" s="150" t="s">
        <v>2969</v>
      </c>
      <c r="E5745" s="274" t="s">
        <v>1473</v>
      </c>
      <c r="F5745" s="274"/>
      <c r="G5745" s="150" t="s">
        <v>185</v>
      </c>
      <c r="H5745" s="151">
        <v>1</v>
      </c>
      <c r="I5745" s="152">
        <v>7.56</v>
      </c>
      <c r="J5745" s="152">
        <v>7.56</v>
      </c>
    </row>
    <row r="5746" spans="1:10" ht="45" customHeight="1">
      <c r="A5746" s="150" t="s">
        <v>1376</v>
      </c>
      <c r="B5746" s="150" t="s">
        <v>2958</v>
      </c>
      <c r="C5746" s="150" t="s">
        <v>177</v>
      </c>
      <c r="D5746" s="150" t="s">
        <v>2959</v>
      </c>
      <c r="E5746" s="274" t="s">
        <v>1473</v>
      </c>
      <c r="F5746" s="274"/>
      <c r="G5746" s="150" t="s">
        <v>185</v>
      </c>
      <c r="H5746" s="151">
        <v>1</v>
      </c>
      <c r="I5746" s="152">
        <v>138.63999999999999</v>
      </c>
      <c r="J5746" s="152">
        <v>138.63999999999999</v>
      </c>
    </row>
    <row r="5747" spans="1:10">
      <c r="A5747" s="156"/>
      <c r="B5747" s="156"/>
      <c r="C5747" s="156"/>
      <c r="D5747" s="156"/>
      <c r="E5747" s="156" t="s">
        <v>1399</v>
      </c>
      <c r="F5747" s="157">
        <v>19.5</v>
      </c>
      <c r="G5747" s="156" t="s">
        <v>1400</v>
      </c>
      <c r="H5747" s="157">
        <v>0</v>
      </c>
      <c r="I5747" s="156" t="s">
        <v>1401</v>
      </c>
      <c r="J5747" s="157">
        <v>19.5</v>
      </c>
    </row>
    <row r="5748" spans="1:10" ht="30" customHeight="1">
      <c r="A5748" s="156"/>
      <c r="B5748" s="156"/>
      <c r="C5748" s="156"/>
      <c r="D5748" s="156"/>
      <c r="E5748" s="156" t="s">
        <v>1402</v>
      </c>
      <c r="F5748" s="157">
        <v>62.88</v>
      </c>
      <c r="G5748" s="156"/>
      <c r="H5748" s="276" t="s">
        <v>1403</v>
      </c>
      <c r="I5748" s="276"/>
      <c r="J5748" s="157">
        <v>301.36</v>
      </c>
    </row>
    <row r="5749" spans="1:10" ht="15.75">
      <c r="A5749" s="147"/>
      <c r="B5749" s="147"/>
      <c r="C5749" s="147"/>
      <c r="D5749" s="147"/>
      <c r="E5749" s="147"/>
      <c r="F5749" s="147"/>
      <c r="G5749" s="147"/>
      <c r="H5749" s="147"/>
      <c r="I5749" s="147"/>
      <c r="J5749" s="147"/>
    </row>
    <row r="5750" spans="1:10" ht="15.75" customHeight="1">
      <c r="A5750" s="144"/>
      <c r="B5750" s="144" t="s">
        <v>165</v>
      </c>
      <c r="C5750" s="144" t="s">
        <v>1367</v>
      </c>
      <c r="D5750" s="144" t="s">
        <v>1368</v>
      </c>
      <c r="E5750" s="271" t="s">
        <v>1369</v>
      </c>
      <c r="F5750" s="271"/>
      <c r="G5750" s="144" t="s">
        <v>1370</v>
      </c>
      <c r="H5750" s="144" t="s">
        <v>1371</v>
      </c>
      <c r="I5750" s="144" t="s">
        <v>1372</v>
      </c>
      <c r="J5750" s="144" t="s">
        <v>1373</v>
      </c>
    </row>
    <row r="5751" spans="1:10" ht="47.25" customHeight="1">
      <c r="A5751" s="147" t="s">
        <v>1374</v>
      </c>
      <c r="B5751" s="147" t="s">
        <v>1465</v>
      </c>
      <c r="C5751" s="147" t="s">
        <v>177</v>
      </c>
      <c r="D5751" s="147" t="s">
        <v>1466</v>
      </c>
      <c r="E5751" s="273" t="s">
        <v>1445</v>
      </c>
      <c r="F5751" s="273"/>
      <c r="G5751" s="147" t="s">
        <v>185</v>
      </c>
      <c r="H5751" s="148">
        <v>1</v>
      </c>
      <c r="I5751" s="149">
        <v>214.94</v>
      </c>
      <c r="J5751" s="149">
        <v>214.94</v>
      </c>
    </row>
    <row r="5752" spans="1:10" ht="45" customHeight="1">
      <c r="A5752" s="150" t="s">
        <v>1376</v>
      </c>
      <c r="B5752" s="150" t="s">
        <v>2270</v>
      </c>
      <c r="C5752" s="150" t="s">
        <v>177</v>
      </c>
      <c r="D5752" s="150" t="s">
        <v>2271</v>
      </c>
      <c r="E5752" s="274" t="s">
        <v>1375</v>
      </c>
      <c r="F5752" s="274"/>
      <c r="G5752" s="150" t="s">
        <v>180</v>
      </c>
      <c r="H5752" s="151">
        <v>0.17269999999999999</v>
      </c>
      <c r="I5752" s="152">
        <v>19.2</v>
      </c>
      <c r="J5752" s="152">
        <v>3.31</v>
      </c>
    </row>
    <row r="5753" spans="1:10" ht="45" customHeight="1">
      <c r="A5753" s="150" t="s">
        <v>1376</v>
      </c>
      <c r="B5753" s="150" t="s">
        <v>2272</v>
      </c>
      <c r="C5753" s="150" t="s">
        <v>177</v>
      </c>
      <c r="D5753" s="150" t="s">
        <v>2273</v>
      </c>
      <c r="E5753" s="274" t="s">
        <v>1375</v>
      </c>
      <c r="F5753" s="274"/>
      <c r="G5753" s="150" t="s">
        <v>180</v>
      </c>
      <c r="H5753" s="151">
        <v>0.41439999999999999</v>
      </c>
      <c r="I5753" s="152">
        <v>23.24</v>
      </c>
      <c r="J5753" s="152">
        <v>9.6300000000000008</v>
      </c>
    </row>
    <row r="5754" spans="1:10" ht="45" customHeight="1">
      <c r="A5754" s="153" t="s">
        <v>1379</v>
      </c>
      <c r="B5754" s="153" t="s">
        <v>2970</v>
      </c>
      <c r="C5754" s="153" t="s">
        <v>177</v>
      </c>
      <c r="D5754" s="153" t="s">
        <v>2971</v>
      </c>
      <c r="E5754" s="275" t="s">
        <v>1482</v>
      </c>
      <c r="F5754" s="275"/>
      <c r="G5754" s="153" t="s">
        <v>185</v>
      </c>
      <c r="H5754" s="154">
        <v>1</v>
      </c>
      <c r="I5754" s="155">
        <v>202</v>
      </c>
      <c r="J5754" s="155">
        <v>202</v>
      </c>
    </row>
    <row r="5755" spans="1:10">
      <c r="A5755" s="156"/>
      <c r="B5755" s="156"/>
      <c r="C5755" s="156"/>
      <c r="D5755" s="156"/>
      <c r="E5755" s="156" t="s">
        <v>1399</v>
      </c>
      <c r="F5755" s="157">
        <v>10.050000000000001</v>
      </c>
      <c r="G5755" s="156" t="s">
        <v>1400</v>
      </c>
      <c r="H5755" s="157">
        <v>0</v>
      </c>
      <c r="I5755" s="156" t="s">
        <v>1401</v>
      </c>
      <c r="J5755" s="157">
        <v>10.050000000000001</v>
      </c>
    </row>
    <row r="5756" spans="1:10" ht="30" customHeight="1">
      <c r="A5756" s="156"/>
      <c r="B5756" s="156"/>
      <c r="C5756" s="156"/>
      <c r="D5756" s="156"/>
      <c r="E5756" s="156" t="s">
        <v>1402</v>
      </c>
      <c r="F5756" s="157">
        <v>56.67</v>
      </c>
      <c r="G5756" s="156"/>
      <c r="H5756" s="276" t="s">
        <v>1403</v>
      </c>
      <c r="I5756" s="276"/>
      <c r="J5756" s="157">
        <v>271.61</v>
      </c>
    </row>
    <row r="5757" spans="1:10" ht="15.75">
      <c r="A5757" s="147"/>
      <c r="B5757" s="147"/>
      <c r="C5757" s="147"/>
      <c r="D5757" s="147"/>
      <c r="E5757" s="147"/>
      <c r="F5757" s="147"/>
      <c r="G5757" s="147"/>
      <c r="H5757" s="147"/>
      <c r="I5757" s="147"/>
      <c r="J5757" s="147"/>
    </row>
    <row r="5758" spans="1:10" ht="15.75" customHeight="1">
      <c r="A5758" s="144"/>
      <c r="B5758" s="144" t="s">
        <v>165</v>
      </c>
      <c r="C5758" s="144" t="s">
        <v>1367</v>
      </c>
      <c r="D5758" s="144" t="s">
        <v>1368</v>
      </c>
      <c r="E5758" s="271" t="s">
        <v>1369</v>
      </c>
      <c r="F5758" s="271"/>
      <c r="G5758" s="144" t="s">
        <v>1370</v>
      </c>
      <c r="H5758" s="144" t="s">
        <v>1371</v>
      </c>
      <c r="I5758" s="144" t="s">
        <v>1372</v>
      </c>
      <c r="J5758" s="144" t="s">
        <v>1373</v>
      </c>
    </row>
    <row r="5759" spans="1:10" ht="31.5" customHeight="1">
      <c r="A5759" s="147" t="s">
        <v>1374</v>
      </c>
      <c r="B5759" s="147" t="s">
        <v>1467</v>
      </c>
      <c r="C5759" s="147" t="s">
        <v>177</v>
      </c>
      <c r="D5759" s="147" t="s">
        <v>1468</v>
      </c>
      <c r="E5759" s="273" t="s">
        <v>1445</v>
      </c>
      <c r="F5759" s="273"/>
      <c r="G5759" s="147" t="s">
        <v>185</v>
      </c>
      <c r="H5759" s="148">
        <v>1</v>
      </c>
      <c r="I5759" s="149">
        <v>181.61</v>
      </c>
      <c r="J5759" s="149">
        <v>181.61</v>
      </c>
    </row>
    <row r="5760" spans="1:10" ht="45" customHeight="1">
      <c r="A5760" s="150" t="s">
        <v>1376</v>
      </c>
      <c r="B5760" s="150" t="s">
        <v>2270</v>
      </c>
      <c r="C5760" s="150" t="s">
        <v>177</v>
      </c>
      <c r="D5760" s="150" t="s">
        <v>2271</v>
      </c>
      <c r="E5760" s="274" t="s">
        <v>1375</v>
      </c>
      <c r="F5760" s="274"/>
      <c r="G5760" s="150" t="s">
        <v>180</v>
      </c>
      <c r="H5760" s="151">
        <v>0.18329999999999999</v>
      </c>
      <c r="I5760" s="152">
        <v>19.2</v>
      </c>
      <c r="J5760" s="152">
        <v>3.51</v>
      </c>
    </row>
    <row r="5761" spans="1:10" ht="45" customHeight="1">
      <c r="A5761" s="150" t="s">
        <v>1376</v>
      </c>
      <c r="B5761" s="150" t="s">
        <v>2272</v>
      </c>
      <c r="C5761" s="150" t="s">
        <v>177</v>
      </c>
      <c r="D5761" s="150" t="s">
        <v>2273</v>
      </c>
      <c r="E5761" s="274" t="s">
        <v>1375</v>
      </c>
      <c r="F5761" s="274"/>
      <c r="G5761" s="150" t="s">
        <v>180</v>
      </c>
      <c r="H5761" s="151">
        <v>0.45179999999999998</v>
      </c>
      <c r="I5761" s="152">
        <v>23.24</v>
      </c>
      <c r="J5761" s="152">
        <v>10.49</v>
      </c>
    </row>
    <row r="5762" spans="1:10" ht="15" customHeight="1">
      <c r="A5762" s="153" t="s">
        <v>1379</v>
      </c>
      <c r="B5762" s="153" t="s">
        <v>2972</v>
      </c>
      <c r="C5762" s="153" t="s">
        <v>177</v>
      </c>
      <c r="D5762" s="153" t="s">
        <v>2973</v>
      </c>
      <c r="E5762" s="275" t="s">
        <v>1482</v>
      </c>
      <c r="F5762" s="275"/>
      <c r="G5762" s="153" t="s">
        <v>185</v>
      </c>
      <c r="H5762" s="154">
        <v>1</v>
      </c>
      <c r="I5762" s="155">
        <v>8.7799999999999994</v>
      </c>
      <c r="J5762" s="155">
        <v>8.7799999999999994</v>
      </c>
    </row>
    <row r="5763" spans="1:10" ht="30" customHeight="1">
      <c r="A5763" s="153" t="s">
        <v>1379</v>
      </c>
      <c r="B5763" s="153" t="s">
        <v>2974</v>
      </c>
      <c r="C5763" s="153" t="s">
        <v>177</v>
      </c>
      <c r="D5763" s="153" t="s">
        <v>2975</v>
      </c>
      <c r="E5763" s="275" t="s">
        <v>1482</v>
      </c>
      <c r="F5763" s="275"/>
      <c r="G5763" s="153" t="s">
        <v>185</v>
      </c>
      <c r="H5763" s="154">
        <v>1</v>
      </c>
      <c r="I5763" s="155">
        <v>158.83000000000001</v>
      </c>
      <c r="J5763" s="155">
        <v>158.83000000000001</v>
      </c>
    </row>
    <row r="5764" spans="1:10">
      <c r="A5764" s="156"/>
      <c r="B5764" s="156"/>
      <c r="C5764" s="156"/>
      <c r="D5764" s="156"/>
      <c r="E5764" s="156" t="s">
        <v>1399</v>
      </c>
      <c r="F5764" s="157">
        <v>10.88</v>
      </c>
      <c r="G5764" s="156" t="s">
        <v>1400</v>
      </c>
      <c r="H5764" s="157">
        <v>0</v>
      </c>
      <c r="I5764" s="156" t="s">
        <v>1401</v>
      </c>
      <c r="J5764" s="157">
        <v>10.88</v>
      </c>
    </row>
    <row r="5765" spans="1:10" ht="30" customHeight="1">
      <c r="A5765" s="156"/>
      <c r="B5765" s="156"/>
      <c r="C5765" s="156"/>
      <c r="D5765" s="156"/>
      <c r="E5765" s="156" t="s">
        <v>1402</v>
      </c>
      <c r="F5765" s="157">
        <v>47.89</v>
      </c>
      <c r="G5765" s="156"/>
      <c r="H5765" s="276" t="s">
        <v>1403</v>
      </c>
      <c r="I5765" s="276"/>
      <c r="J5765" s="157">
        <v>229.5</v>
      </c>
    </row>
    <row r="5766" spans="1:10" ht="15.75">
      <c r="A5766" s="147"/>
      <c r="B5766" s="147"/>
      <c r="C5766" s="147"/>
      <c r="D5766" s="147"/>
      <c r="E5766" s="147"/>
      <c r="F5766" s="147"/>
      <c r="G5766" s="147"/>
      <c r="H5766" s="147"/>
      <c r="I5766" s="147"/>
      <c r="J5766" s="147"/>
    </row>
    <row r="5767" spans="1:10" ht="15.75" customHeight="1">
      <c r="A5767" s="144"/>
      <c r="B5767" s="144" t="s">
        <v>165</v>
      </c>
      <c r="C5767" s="144" t="s">
        <v>1367</v>
      </c>
      <c r="D5767" s="144" t="s">
        <v>1368</v>
      </c>
      <c r="E5767" s="271" t="s">
        <v>1369</v>
      </c>
      <c r="F5767" s="271"/>
      <c r="G5767" s="144" t="s">
        <v>1370</v>
      </c>
      <c r="H5767" s="144" t="s">
        <v>1371</v>
      </c>
      <c r="I5767" s="144" t="s">
        <v>1372</v>
      </c>
      <c r="J5767" s="144" t="s">
        <v>1373</v>
      </c>
    </row>
    <row r="5768" spans="1:10" ht="47.25" customHeight="1">
      <c r="A5768" s="147" t="s">
        <v>1374</v>
      </c>
      <c r="B5768" s="147" t="s">
        <v>1558</v>
      </c>
      <c r="C5768" s="147" t="s">
        <v>177</v>
      </c>
      <c r="D5768" s="147" t="s">
        <v>1559</v>
      </c>
      <c r="E5768" s="273" t="s">
        <v>1445</v>
      </c>
      <c r="F5768" s="273"/>
      <c r="G5768" s="147" t="s">
        <v>185</v>
      </c>
      <c r="H5768" s="148">
        <v>1</v>
      </c>
      <c r="I5768" s="149">
        <v>6.81</v>
      </c>
      <c r="J5768" s="149">
        <v>6.81</v>
      </c>
    </row>
    <row r="5769" spans="1:10" ht="45" customHeight="1">
      <c r="A5769" s="150" t="s">
        <v>1376</v>
      </c>
      <c r="B5769" s="150" t="s">
        <v>2270</v>
      </c>
      <c r="C5769" s="150" t="s">
        <v>177</v>
      </c>
      <c r="D5769" s="150" t="s">
        <v>2271</v>
      </c>
      <c r="E5769" s="274" t="s">
        <v>1375</v>
      </c>
      <c r="F5769" s="274"/>
      <c r="G5769" s="150" t="s">
        <v>180</v>
      </c>
      <c r="H5769" s="151">
        <v>0.14299999999999999</v>
      </c>
      <c r="I5769" s="152">
        <v>19.2</v>
      </c>
      <c r="J5769" s="152">
        <v>2.74</v>
      </c>
    </row>
    <row r="5770" spans="1:10" ht="45" customHeight="1">
      <c r="A5770" s="150" t="s">
        <v>1376</v>
      </c>
      <c r="B5770" s="150" t="s">
        <v>2272</v>
      </c>
      <c r="C5770" s="150" t="s">
        <v>177</v>
      </c>
      <c r="D5770" s="150" t="s">
        <v>2273</v>
      </c>
      <c r="E5770" s="274" t="s">
        <v>1375</v>
      </c>
      <c r="F5770" s="274"/>
      <c r="G5770" s="150" t="s">
        <v>180</v>
      </c>
      <c r="H5770" s="151">
        <v>0.14299999999999999</v>
      </c>
      <c r="I5770" s="152">
        <v>23.24</v>
      </c>
      <c r="J5770" s="152">
        <v>3.32</v>
      </c>
    </row>
    <row r="5771" spans="1:10" ht="15" customHeight="1">
      <c r="A5771" s="153" t="s">
        <v>1379</v>
      </c>
      <c r="B5771" s="153" t="s">
        <v>2976</v>
      </c>
      <c r="C5771" s="153" t="s">
        <v>177</v>
      </c>
      <c r="D5771" s="153" t="s">
        <v>2977</v>
      </c>
      <c r="E5771" s="275" t="s">
        <v>1482</v>
      </c>
      <c r="F5771" s="275"/>
      <c r="G5771" s="153" t="s">
        <v>185</v>
      </c>
      <c r="H5771" s="154">
        <v>1</v>
      </c>
      <c r="I5771" s="155">
        <v>0.75</v>
      </c>
      <c r="J5771" s="155">
        <v>0.75</v>
      </c>
    </row>
    <row r="5772" spans="1:10">
      <c r="A5772" s="156"/>
      <c r="B5772" s="156"/>
      <c r="C5772" s="156"/>
      <c r="D5772" s="156"/>
      <c r="E5772" s="156" t="s">
        <v>1399</v>
      </c>
      <c r="F5772" s="157">
        <v>4.6500000000000004</v>
      </c>
      <c r="G5772" s="156" t="s">
        <v>1400</v>
      </c>
      <c r="H5772" s="157">
        <v>0</v>
      </c>
      <c r="I5772" s="156" t="s">
        <v>1401</v>
      </c>
      <c r="J5772" s="157">
        <v>4.6500000000000004</v>
      </c>
    </row>
    <row r="5773" spans="1:10" ht="30" customHeight="1">
      <c r="A5773" s="156"/>
      <c r="B5773" s="156"/>
      <c r="C5773" s="156"/>
      <c r="D5773" s="156"/>
      <c r="E5773" s="156" t="s">
        <v>1402</v>
      </c>
      <c r="F5773" s="157">
        <v>1.79</v>
      </c>
      <c r="G5773" s="156"/>
      <c r="H5773" s="276" t="s">
        <v>1403</v>
      </c>
      <c r="I5773" s="276"/>
      <c r="J5773" s="157">
        <v>8.6</v>
      </c>
    </row>
    <row r="5774" spans="1:10" ht="15.75">
      <c r="A5774" s="147"/>
      <c r="B5774" s="147"/>
      <c r="C5774" s="147"/>
      <c r="D5774" s="147"/>
      <c r="E5774" s="147"/>
      <c r="F5774" s="147"/>
      <c r="G5774" s="147"/>
      <c r="H5774" s="147"/>
      <c r="I5774" s="147"/>
      <c r="J5774" s="147"/>
    </row>
    <row r="5775" spans="1:10" ht="15.75" customHeight="1">
      <c r="A5775" s="144"/>
      <c r="B5775" s="144" t="s">
        <v>165</v>
      </c>
      <c r="C5775" s="144" t="s">
        <v>1367</v>
      </c>
      <c r="D5775" s="144" t="s">
        <v>1368</v>
      </c>
      <c r="E5775" s="271" t="s">
        <v>1369</v>
      </c>
      <c r="F5775" s="271"/>
      <c r="G5775" s="144" t="s">
        <v>1370</v>
      </c>
      <c r="H5775" s="144" t="s">
        <v>1371</v>
      </c>
      <c r="I5775" s="144" t="s">
        <v>1372</v>
      </c>
      <c r="J5775" s="144" t="s">
        <v>1373</v>
      </c>
    </row>
    <row r="5776" spans="1:10" ht="47.25" customHeight="1">
      <c r="A5776" s="147" t="s">
        <v>1374</v>
      </c>
      <c r="B5776" s="147" t="s">
        <v>1560</v>
      </c>
      <c r="C5776" s="147" t="s">
        <v>177</v>
      </c>
      <c r="D5776" s="147" t="s">
        <v>1561</v>
      </c>
      <c r="E5776" s="273" t="s">
        <v>1445</v>
      </c>
      <c r="F5776" s="273"/>
      <c r="G5776" s="147" t="s">
        <v>185</v>
      </c>
      <c r="H5776" s="148">
        <v>1</v>
      </c>
      <c r="I5776" s="149">
        <v>5.64</v>
      </c>
      <c r="J5776" s="149">
        <v>5.64</v>
      </c>
    </row>
    <row r="5777" spans="1:10" ht="45" customHeight="1">
      <c r="A5777" s="150" t="s">
        <v>1376</v>
      </c>
      <c r="B5777" s="150" t="s">
        <v>2270</v>
      </c>
      <c r="C5777" s="150" t="s">
        <v>177</v>
      </c>
      <c r="D5777" s="150" t="s">
        <v>2271</v>
      </c>
      <c r="E5777" s="274" t="s">
        <v>1375</v>
      </c>
      <c r="F5777" s="274"/>
      <c r="G5777" s="150" t="s">
        <v>180</v>
      </c>
      <c r="H5777" s="151">
        <v>0.107</v>
      </c>
      <c r="I5777" s="152">
        <v>19.2</v>
      </c>
      <c r="J5777" s="152">
        <v>2.0499999999999998</v>
      </c>
    </row>
    <row r="5778" spans="1:10" ht="45" customHeight="1">
      <c r="A5778" s="150" t="s">
        <v>1376</v>
      </c>
      <c r="B5778" s="150" t="s">
        <v>2272</v>
      </c>
      <c r="C5778" s="150" t="s">
        <v>177</v>
      </c>
      <c r="D5778" s="150" t="s">
        <v>2273</v>
      </c>
      <c r="E5778" s="274" t="s">
        <v>1375</v>
      </c>
      <c r="F5778" s="274"/>
      <c r="G5778" s="150" t="s">
        <v>180</v>
      </c>
      <c r="H5778" s="151">
        <v>0.107</v>
      </c>
      <c r="I5778" s="152">
        <v>23.24</v>
      </c>
      <c r="J5778" s="152">
        <v>2.48</v>
      </c>
    </row>
    <row r="5779" spans="1:10" ht="15" customHeight="1">
      <c r="A5779" s="153" t="s">
        <v>1379</v>
      </c>
      <c r="B5779" s="153" t="s">
        <v>2978</v>
      </c>
      <c r="C5779" s="153" t="s">
        <v>177</v>
      </c>
      <c r="D5779" s="153" t="s">
        <v>2979</v>
      </c>
      <c r="E5779" s="275" t="s">
        <v>1482</v>
      </c>
      <c r="F5779" s="275"/>
      <c r="G5779" s="153" t="s">
        <v>185</v>
      </c>
      <c r="H5779" s="154">
        <v>1</v>
      </c>
      <c r="I5779" s="155">
        <v>1.1100000000000001</v>
      </c>
      <c r="J5779" s="155">
        <v>1.1100000000000001</v>
      </c>
    </row>
    <row r="5780" spans="1:10">
      <c r="A5780" s="156"/>
      <c r="B5780" s="156"/>
      <c r="C5780" s="156"/>
      <c r="D5780" s="156"/>
      <c r="E5780" s="156" t="s">
        <v>1399</v>
      </c>
      <c r="F5780" s="157">
        <v>3.48</v>
      </c>
      <c r="G5780" s="156" t="s">
        <v>1400</v>
      </c>
      <c r="H5780" s="157">
        <v>0</v>
      </c>
      <c r="I5780" s="156" t="s">
        <v>1401</v>
      </c>
      <c r="J5780" s="157">
        <v>3.48</v>
      </c>
    </row>
    <row r="5781" spans="1:10" ht="30" customHeight="1">
      <c r="A5781" s="156"/>
      <c r="B5781" s="156"/>
      <c r="C5781" s="156"/>
      <c r="D5781" s="156"/>
      <c r="E5781" s="156" t="s">
        <v>1402</v>
      </c>
      <c r="F5781" s="157">
        <v>1.48</v>
      </c>
      <c r="G5781" s="156"/>
      <c r="H5781" s="276" t="s">
        <v>1403</v>
      </c>
      <c r="I5781" s="276"/>
      <c r="J5781" s="157">
        <v>7.12</v>
      </c>
    </row>
    <row r="5782" spans="1:10" ht="15.75">
      <c r="A5782" s="147"/>
      <c r="B5782" s="147"/>
      <c r="C5782" s="147"/>
      <c r="D5782" s="147"/>
      <c r="E5782" s="147"/>
      <c r="F5782" s="147"/>
      <c r="G5782" s="147"/>
      <c r="H5782" s="147"/>
      <c r="I5782" s="147"/>
      <c r="J5782" s="147"/>
    </row>
    <row r="5783" spans="1:10" ht="15.75" customHeight="1">
      <c r="A5783" s="144"/>
      <c r="B5783" s="144" t="s">
        <v>165</v>
      </c>
      <c r="C5783" s="144" t="s">
        <v>1367</v>
      </c>
      <c r="D5783" s="144" t="s">
        <v>1368</v>
      </c>
      <c r="E5783" s="271" t="s">
        <v>1369</v>
      </c>
      <c r="F5783" s="271"/>
      <c r="G5783" s="144" t="s">
        <v>1370</v>
      </c>
      <c r="H5783" s="144" t="s">
        <v>1371</v>
      </c>
      <c r="I5783" s="144" t="s">
        <v>1372</v>
      </c>
      <c r="J5783" s="144" t="s">
        <v>1373</v>
      </c>
    </row>
    <row r="5784" spans="1:10" ht="47.25" customHeight="1">
      <c r="A5784" s="147" t="s">
        <v>1374</v>
      </c>
      <c r="B5784" s="147" t="s">
        <v>2944</v>
      </c>
      <c r="C5784" s="147" t="s">
        <v>177</v>
      </c>
      <c r="D5784" s="147" t="s">
        <v>2945</v>
      </c>
      <c r="E5784" s="273" t="s">
        <v>1473</v>
      </c>
      <c r="F5784" s="273"/>
      <c r="G5784" s="147" t="s">
        <v>185</v>
      </c>
      <c r="H5784" s="148">
        <v>1</v>
      </c>
      <c r="I5784" s="149">
        <v>7.44</v>
      </c>
      <c r="J5784" s="149">
        <v>7.44</v>
      </c>
    </row>
    <row r="5785" spans="1:10" ht="45" customHeight="1">
      <c r="A5785" s="150" t="s">
        <v>1376</v>
      </c>
      <c r="B5785" s="150" t="s">
        <v>1987</v>
      </c>
      <c r="C5785" s="150" t="s">
        <v>177</v>
      </c>
      <c r="D5785" s="150" t="s">
        <v>1988</v>
      </c>
      <c r="E5785" s="274" t="s">
        <v>1375</v>
      </c>
      <c r="F5785" s="274"/>
      <c r="G5785" s="150" t="s">
        <v>180</v>
      </c>
      <c r="H5785" s="151">
        <v>0.1</v>
      </c>
      <c r="I5785" s="152">
        <v>18.399999999999999</v>
      </c>
      <c r="J5785" s="152">
        <v>1.84</v>
      </c>
    </row>
    <row r="5786" spans="1:10" ht="45" customHeight="1">
      <c r="A5786" s="150" t="s">
        <v>1376</v>
      </c>
      <c r="B5786" s="150" t="s">
        <v>1922</v>
      </c>
      <c r="C5786" s="150" t="s">
        <v>177</v>
      </c>
      <c r="D5786" s="150" t="s">
        <v>1923</v>
      </c>
      <c r="E5786" s="274" t="s">
        <v>1375</v>
      </c>
      <c r="F5786" s="274"/>
      <c r="G5786" s="150" t="s">
        <v>180</v>
      </c>
      <c r="H5786" s="151">
        <v>0.1</v>
      </c>
      <c r="I5786" s="152">
        <v>22.37</v>
      </c>
      <c r="J5786" s="152">
        <v>2.23</v>
      </c>
    </row>
    <row r="5787" spans="1:10" ht="15" customHeight="1">
      <c r="A5787" s="153" t="s">
        <v>1379</v>
      </c>
      <c r="B5787" s="153" t="s">
        <v>2009</v>
      </c>
      <c r="C5787" s="153" t="s">
        <v>177</v>
      </c>
      <c r="D5787" s="153" t="s">
        <v>2010</v>
      </c>
      <c r="E5787" s="275" t="s">
        <v>1482</v>
      </c>
      <c r="F5787" s="275"/>
      <c r="G5787" s="153" t="s">
        <v>185</v>
      </c>
      <c r="H5787" s="154">
        <v>7.0000000000000001E-3</v>
      </c>
      <c r="I5787" s="155">
        <v>76.86</v>
      </c>
      <c r="J5787" s="155">
        <v>0.53</v>
      </c>
    </row>
    <row r="5788" spans="1:10" ht="15" customHeight="1">
      <c r="A5788" s="153" t="s">
        <v>1379</v>
      </c>
      <c r="B5788" s="153" t="s">
        <v>1989</v>
      </c>
      <c r="C5788" s="153" t="s">
        <v>177</v>
      </c>
      <c r="D5788" s="153" t="s">
        <v>1990</v>
      </c>
      <c r="E5788" s="275" t="s">
        <v>1482</v>
      </c>
      <c r="F5788" s="275"/>
      <c r="G5788" s="153" t="s">
        <v>185</v>
      </c>
      <c r="H5788" s="154">
        <v>0.05</v>
      </c>
      <c r="I5788" s="155">
        <v>2.3199999999999998</v>
      </c>
      <c r="J5788" s="155">
        <v>0.11</v>
      </c>
    </row>
    <row r="5789" spans="1:10" ht="15" customHeight="1">
      <c r="A5789" s="153" t="s">
        <v>1379</v>
      </c>
      <c r="B5789" s="153" t="s">
        <v>2980</v>
      </c>
      <c r="C5789" s="153" t="s">
        <v>177</v>
      </c>
      <c r="D5789" s="153" t="s">
        <v>2981</v>
      </c>
      <c r="E5789" s="275" t="s">
        <v>1482</v>
      </c>
      <c r="F5789" s="275"/>
      <c r="G5789" s="153" t="s">
        <v>185</v>
      </c>
      <c r="H5789" s="154">
        <v>1</v>
      </c>
      <c r="I5789" s="155">
        <v>2.04</v>
      </c>
      <c r="J5789" s="155">
        <v>2.04</v>
      </c>
    </row>
    <row r="5790" spans="1:10" ht="15" customHeight="1">
      <c r="A5790" s="153" t="s">
        <v>1379</v>
      </c>
      <c r="B5790" s="153" t="s">
        <v>2005</v>
      </c>
      <c r="C5790" s="153" t="s">
        <v>177</v>
      </c>
      <c r="D5790" s="153" t="s">
        <v>2006</v>
      </c>
      <c r="E5790" s="275" t="s">
        <v>1482</v>
      </c>
      <c r="F5790" s="275"/>
      <c r="G5790" s="153" t="s">
        <v>185</v>
      </c>
      <c r="H5790" s="154">
        <v>8.0000000000000002E-3</v>
      </c>
      <c r="I5790" s="155">
        <v>87.08</v>
      </c>
      <c r="J5790" s="155">
        <v>0.69</v>
      </c>
    </row>
    <row r="5791" spans="1:10">
      <c r="A5791" s="156"/>
      <c r="B5791" s="156"/>
      <c r="C5791" s="156"/>
      <c r="D5791" s="156"/>
      <c r="E5791" s="156" t="s">
        <v>1399</v>
      </c>
      <c r="F5791" s="157">
        <v>3.2</v>
      </c>
      <c r="G5791" s="156" t="s">
        <v>1400</v>
      </c>
      <c r="H5791" s="157">
        <v>0</v>
      </c>
      <c r="I5791" s="156" t="s">
        <v>1401</v>
      </c>
      <c r="J5791" s="157">
        <v>3.2</v>
      </c>
    </row>
    <row r="5792" spans="1:10" ht="30" customHeight="1">
      <c r="A5792" s="156"/>
      <c r="B5792" s="156"/>
      <c r="C5792" s="156"/>
      <c r="D5792" s="156"/>
      <c r="E5792" s="156" t="s">
        <v>1402</v>
      </c>
      <c r="F5792" s="157">
        <v>1.96</v>
      </c>
      <c r="G5792" s="156"/>
      <c r="H5792" s="276" t="s">
        <v>1403</v>
      </c>
      <c r="I5792" s="276"/>
      <c r="J5792" s="157">
        <v>9.4</v>
      </c>
    </row>
    <row r="5793" spans="1:10" ht="15.75">
      <c r="A5793" s="147"/>
      <c r="B5793" s="147"/>
      <c r="C5793" s="147"/>
      <c r="D5793" s="147"/>
      <c r="E5793" s="147"/>
      <c r="F5793" s="147"/>
      <c r="G5793" s="147"/>
      <c r="H5793" s="147"/>
      <c r="I5793" s="147"/>
      <c r="J5793" s="147"/>
    </row>
    <row r="5794" spans="1:10" ht="15.75" customHeight="1">
      <c r="A5794" s="144"/>
      <c r="B5794" s="144" t="s">
        <v>165</v>
      </c>
      <c r="C5794" s="144" t="s">
        <v>1367</v>
      </c>
      <c r="D5794" s="144" t="s">
        <v>1368</v>
      </c>
      <c r="E5794" s="271" t="s">
        <v>1369</v>
      </c>
      <c r="F5794" s="271"/>
      <c r="G5794" s="144" t="s">
        <v>1370</v>
      </c>
      <c r="H5794" s="144" t="s">
        <v>1371</v>
      </c>
      <c r="I5794" s="144" t="s">
        <v>1372</v>
      </c>
      <c r="J5794" s="144" t="s">
        <v>1373</v>
      </c>
    </row>
    <row r="5795" spans="1:10" ht="31.5" customHeight="1">
      <c r="A5795" s="147" t="s">
        <v>1374</v>
      </c>
      <c r="B5795" s="147" t="s">
        <v>2982</v>
      </c>
      <c r="C5795" s="147" t="s">
        <v>470</v>
      </c>
      <c r="D5795" s="147" t="s">
        <v>2983</v>
      </c>
      <c r="E5795" s="273" t="s">
        <v>2984</v>
      </c>
      <c r="F5795" s="273"/>
      <c r="G5795" s="147" t="s">
        <v>211</v>
      </c>
      <c r="H5795" s="148">
        <v>1</v>
      </c>
      <c r="I5795" s="149">
        <v>45.4</v>
      </c>
      <c r="J5795" s="149">
        <v>45.4</v>
      </c>
    </row>
    <row r="5796" spans="1:10" ht="45" customHeight="1">
      <c r="A5796" s="150" t="s">
        <v>1376</v>
      </c>
      <c r="B5796" s="150" t="s">
        <v>1894</v>
      </c>
      <c r="C5796" s="150" t="s">
        <v>470</v>
      </c>
      <c r="D5796" s="150" t="s">
        <v>1895</v>
      </c>
      <c r="E5796" s="274" t="s">
        <v>1892</v>
      </c>
      <c r="F5796" s="274"/>
      <c r="G5796" s="150" t="s">
        <v>1893</v>
      </c>
      <c r="H5796" s="151">
        <v>0.36</v>
      </c>
      <c r="I5796" s="152">
        <v>3.57</v>
      </c>
      <c r="J5796" s="152">
        <v>1.28</v>
      </c>
    </row>
    <row r="5797" spans="1:10" ht="45" customHeight="1">
      <c r="A5797" s="150" t="s">
        <v>1376</v>
      </c>
      <c r="B5797" s="150" t="s">
        <v>2727</v>
      </c>
      <c r="C5797" s="150" t="s">
        <v>470</v>
      </c>
      <c r="D5797" s="150" t="s">
        <v>2728</v>
      </c>
      <c r="E5797" s="274" t="s">
        <v>1892</v>
      </c>
      <c r="F5797" s="274"/>
      <c r="G5797" s="150" t="s">
        <v>1893</v>
      </c>
      <c r="H5797" s="151">
        <v>0.18</v>
      </c>
      <c r="I5797" s="152">
        <v>3.54</v>
      </c>
      <c r="J5797" s="152">
        <v>0.63</v>
      </c>
    </row>
    <row r="5798" spans="1:10" ht="45" customHeight="1">
      <c r="A5798" s="150" t="s">
        <v>1376</v>
      </c>
      <c r="B5798" s="150" t="s">
        <v>2763</v>
      </c>
      <c r="C5798" s="150" t="s">
        <v>470</v>
      </c>
      <c r="D5798" s="150" t="s">
        <v>2764</v>
      </c>
      <c r="E5798" s="274" t="s">
        <v>1892</v>
      </c>
      <c r="F5798" s="274"/>
      <c r="G5798" s="150" t="s">
        <v>1893</v>
      </c>
      <c r="H5798" s="151">
        <v>0.36</v>
      </c>
      <c r="I5798" s="152">
        <v>3.6</v>
      </c>
      <c r="J5798" s="152">
        <v>1.29</v>
      </c>
    </row>
    <row r="5799" spans="1:10" ht="45" customHeight="1">
      <c r="A5799" s="150" t="s">
        <v>1376</v>
      </c>
      <c r="B5799" s="150" t="s">
        <v>1890</v>
      </c>
      <c r="C5799" s="150" t="s">
        <v>470</v>
      </c>
      <c r="D5799" s="150" t="s">
        <v>1891</v>
      </c>
      <c r="E5799" s="274" t="s">
        <v>1892</v>
      </c>
      <c r="F5799" s="274"/>
      <c r="G5799" s="150" t="s">
        <v>1893</v>
      </c>
      <c r="H5799" s="151">
        <v>1.62</v>
      </c>
      <c r="I5799" s="152">
        <v>3.69</v>
      </c>
      <c r="J5799" s="152">
        <v>5.97</v>
      </c>
    </row>
    <row r="5800" spans="1:10" ht="15" customHeight="1">
      <c r="A5800" s="153" t="s">
        <v>1379</v>
      </c>
      <c r="B5800" s="153" t="s">
        <v>2985</v>
      </c>
      <c r="C5800" s="153" t="s">
        <v>177</v>
      </c>
      <c r="D5800" s="153" t="s">
        <v>2986</v>
      </c>
      <c r="E5800" s="275" t="s">
        <v>1398</v>
      </c>
      <c r="F5800" s="275"/>
      <c r="G5800" s="153" t="s">
        <v>180</v>
      </c>
      <c r="H5800" s="154">
        <v>0.18</v>
      </c>
      <c r="I5800" s="155">
        <v>17.22</v>
      </c>
      <c r="J5800" s="155">
        <v>3.09</v>
      </c>
    </row>
    <row r="5801" spans="1:10" ht="15" customHeight="1">
      <c r="A5801" s="153" t="s">
        <v>1379</v>
      </c>
      <c r="B5801" s="153" t="s">
        <v>2987</v>
      </c>
      <c r="C5801" s="153" t="s">
        <v>177</v>
      </c>
      <c r="D5801" s="153" t="s">
        <v>2988</v>
      </c>
      <c r="E5801" s="275" t="s">
        <v>1398</v>
      </c>
      <c r="F5801" s="275"/>
      <c r="G5801" s="153" t="s">
        <v>180</v>
      </c>
      <c r="H5801" s="154">
        <v>0.36</v>
      </c>
      <c r="I5801" s="155">
        <v>17.22</v>
      </c>
      <c r="J5801" s="155">
        <v>6.19</v>
      </c>
    </row>
    <row r="5802" spans="1:10" ht="15" customHeight="1">
      <c r="A5802" s="153" t="s">
        <v>1379</v>
      </c>
      <c r="B5802" s="153" t="s">
        <v>1896</v>
      </c>
      <c r="C5802" s="153" t="s">
        <v>177</v>
      </c>
      <c r="D5802" s="153" t="s">
        <v>1897</v>
      </c>
      <c r="E5802" s="275" t="s">
        <v>1398</v>
      </c>
      <c r="F5802" s="275"/>
      <c r="G5802" s="153" t="s">
        <v>180</v>
      </c>
      <c r="H5802" s="154">
        <v>0.36</v>
      </c>
      <c r="I5802" s="155">
        <v>17.22</v>
      </c>
      <c r="J5802" s="155">
        <v>6.19</v>
      </c>
    </row>
    <row r="5803" spans="1:10" ht="15" customHeight="1">
      <c r="A5803" s="153" t="s">
        <v>1379</v>
      </c>
      <c r="B5803" s="153" t="s">
        <v>1900</v>
      </c>
      <c r="C5803" s="153" t="s">
        <v>177</v>
      </c>
      <c r="D5803" s="153" t="s">
        <v>1901</v>
      </c>
      <c r="E5803" s="275" t="s">
        <v>1398</v>
      </c>
      <c r="F5803" s="275"/>
      <c r="G5803" s="153" t="s">
        <v>180</v>
      </c>
      <c r="H5803" s="154">
        <v>1.62</v>
      </c>
      <c r="I5803" s="155">
        <v>12.82</v>
      </c>
      <c r="J5803" s="155">
        <v>20.76</v>
      </c>
    </row>
    <row r="5804" spans="1:10">
      <c r="A5804" s="156"/>
      <c r="B5804" s="156"/>
      <c r="C5804" s="156"/>
      <c r="D5804" s="156"/>
      <c r="E5804" s="156" t="s">
        <v>1399</v>
      </c>
      <c r="F5804" s="157">
        <v>36.229999999999997</v>
      </c>
      <c r="G5804" s="156" t="s">
        <v>1400</v>
      </c>
      <c r="H5804" s="157">
        <v>0</v>
      </c>
      <c r="I5804" s="156" t="s">
        <v>1401</v>
      </c>
      <c r="J5804" s="157">
        <v>36.229999999999997</v>
      </c>
    </row>
    <row r="5805" spans="1:10" ht="30" customHeight="1">
      <c r="A5805" s="156"/>
      <c r="B5805" s="156"/>
      <c r="C5805" s="156"/>
      <c r="D5805" s="156"/>
      <c r="E5805" s="156" t="s">
        <v>1402</v>
      </c>
      <c r="F5805" s="157">
        <v>11.97</v>
      </c>
      <c r="G5805" s="156"/>
      <c r="H5805" s="276" t="s">
        <v>1403</v>
      </c>
      <c r="I5805" s="276"/>
      <c r="J5805" s="157">
        <v>57.37</v>
      </c>
    </row>
    <row r="5806" spans="1:10" ht="15.75">
      <c r="A5806" s="147"/>
      <c r="B5806" s="147"/>
      <c r="C5806" s="147"/>
      <c r="D5806" s="147"/>
      <c r="E5806" s="147"/>
      <c r="F5806" s="147"/>
      <c r="G5806" s="147"/>
      <c r="H5806" s="147"/>
      <c r="I5806" s="147"/>
      <c r="J5806" s="147"/>
    </row>
    <row r="5807" spans="1:10" ht="15.75" customHeight="1">
      <c r="A5807" s="144"/>
      <c r="B5807" s="144" t="s">
        <v>165</v>
      </c>
      <c r="C5807" s="144" t="s">
        <v>1367</v>
      </c>
      <c r="D5807" s="144" t="s">
        <v>1368</v>
      </c>
      <c r="E5807" s="271" t="s">
        <v>1369</v>
      </c>
      <c r="F5807" s="271"/>
      <c r="G5807" s="144" t="s">
        <v>1370</v>
      </c>
      <c r="H5807" s="144" t="s">
        <v>1371</v>
      </c>
      <c r="I5807" s="144" t="s">
        <v>1372</v>
      </c>
      <c r="J5807" s="144" t="s">
        <v>1373</v>
      </c>
    </row>
    <row r="5808" spans="1:10" ht="31.5" customHeight="1">
      <c r="A5808" s="147" t="s">
        <v>1374</v>
      </c>
      <c r="B5808" s="147" t="s">
        <v>2989</v>
      </c>
      <c r="C5808" s="147" t="s">
        <v>470</v>
      </c>
      <c r="D5808" s="147" t="s">
        <v>2990</v>
      </c>
      <c r="E5808" s="273" t="s">
        <v>2984</v>
      </c>
      <c r="F5808" s="273"/>
      <c r="G5808" s="147" t="s">
        <v>211</v>
      </c>
      <c r="H5808" s="148">
        <v>1</v>
      </c>
      <c r="I5808" s="149">
        <v>45.4</v>
      </c>
      <c r="J5808" s="149">
        <v>45.4</v>
      </c>
    </row>
    <row r="5809" spans="1:10" ht="45" customHeight="1">
      <c r="A5809" s="150" t="s">
        <v>1376</v>
      </c>
      <c r="B5809" s="150" t="s">
        <v>1894</v>
      </c>
      <c r="C5809" s="150" t="s">
        <v>470</v>
      </c>
      <c r="D5809" s="150" t="s">
        <v>1895</v>
      </c>
      <c r="E5809" s="274" t="s">
        <v>1892</v>
      </c>
      <c r="F5809" s="274"/>
      <c r="G5809" s="150" t="s">
        <v>1893</v>
      </c>
      <c r="H5809" s="151">
        <v>0.36</v>
      </c>
      <c r="I5809" s="152">
        <v>3.57</v>
      </c>
      <c r="J5809" s="152">
        <v>1.28</v>
      </c>
    </row>
    <row r="5810" spans="1:10" ht="45" customHeight="1">
      <c r="A5810" s="150" t="s">
        <v>1376</v>
      </c>
      <c r="B5810" s="150" t="s">
        <v>2727</v>
      </c>
      <c r="C5810" s="150" t="s">
        <v>470</v>
      </c>
      <c r="D5810" s="150" t="s">
        <v>2728</v>
      </c>
      <c r="E5810" s="274" t="s">
        <v>1892</v>
      </c>
      <c r="F5810" s="274"/>
      <c r="G5810" s="150" t="s">
        <v>1893</v>
      </c>
      <c r="H5810" s="151">
        <v>0.18</v>
      </c>
      <c r="I5810" s="152">
        <v>3.54</v>
      </c>
      <c r="J5810" s="152">
        <v>0.63</v>
      </c>
    </row>
    <row r="5811" spans="1:10" ht="45" customHeight="1">
      <c r="A5811" s="150" t="s">
        <v>1376</v>
      </c>
      <c r="B5811" s="150" t="s">
        <v>2763</v>
      </c>
      <c r="C5811" s="150" t="s">
        <v>470</v>
      </c>
      <c r="D5811" s="150" t="s">
        <v>2764</v>
      </c>
      <c r="E5811" s="274" t="s">
        <v>1892</v>
      </c>
      <c r="F5811" s="274"/>
      <c r="G5811" s="150" t="s">
        <v>1893</v>
      </c>
      <c r="H5811" s="151">
        <v>0.36</v>
      </c>
      <c r="I5811" s="152">
        <v>3.6</v>
      </c>
      <c r="J5811" s="152">
        <v>1.29</v>
      </c>
    </row>
    <row r="5812" spans="1:10" ht="45" customHeight="1">
      <c r="A5812" s="150" t="s">
        <v>1376</v>
      </c>
      <c r="B5812" s="150" t="s">
        <v>1890</v>
      </c>
      <c r="C5812" s="150" t="s">
        <v>470</v>
      </c>
      <c r="D5812" s="150" t="s">
        <v>1891</v>
      </c>
      <c r="E5812" s="274" t="s">
        <v>1892</v>
      </c>
      <c r="F5812" s="274"/>
      <c r="G5812" s="150" t="s">
        <v>1893</v>
      </c>
      <c r="H5812" s="151">
        <v>1.62</v>
      </c>
      <c r="I5812" s="152">
        <v>3.69</v>
      </c>
      <c r="J5812" s="152">
        <v>5.97</v>
      </c>
    </row>
    <row r="5813" spans="1:10" ht="15" customHeight="1">
      <c r="A5813" s="153" t="s">
        <v>1379</v>
      </c>
      <c r="B5813" s="153" t="s">
        <v>2985</v>
      </c>
      <c r="C5813" s="153" t="s">
        <v>177</v>
      </c>
      <c r="D5813" s="153" t="s">
        <v>2986</v>
      </c>
      <c r="E5813" s="275" t="s">
        <v>1398</v>
      </c>
      <c r="F5813" s="275"/>
      <c r="G5813" s="153" t="s">
        <v>180</v>
      </c>
      <c r="H5813" s="154">
        <v>0.18</v>
      </c>
      <c r="I5813" s="155">
        <v>17.22</v>
      </c>
      <c r="J5813" s="155">
        <v>3.09</v>
      </c>
    </row>
    <row r="5814" spans="1:10" ht="15" customHeight="1">
      <c r="A5814" s="153" t="s">
        <v>1379</v>
      </c>
      <c r="B5814" s="153" t="s">
        <v>2987</v>
      </c>
      <c r="C5814" s="153" t="s">
        <v>177</v>
      </c>
      <c r="D5814" s="153" t="s">
        <v>2988</v>
      </c>
      <c r="E5814" s="275" t="s">
        <v>1398</v>
      </c>
      <c r="F5814" s="275"/>
      <c r="G5814" s="153" t="s">
        <v>180</v>
      </c>
      <c r="H5814" s="154">
        <v>0.36</v>
      </c>
      <c r="I5814" s="155">
        <v>17.22</v>
      </c>
      <c r="J5814" s="155">
        <v>6.19</v>
      </c>
    </row>
    <row r="5815" spans="1:10" ht="15" customHeight="1">
      <c r="A5815" s="153" t="s">
        <v>1379</v>
      </c>
      <c r="B5815" s="153" t="s">
        <v>1896</v>
      </c>
      <c r="C5815" s="153" t="s">
        <v>177</v>
      </c>
      <c r="D5815" s="153" t="s">
        <v>1897</v>
      </c>
      <c r="E5815" s="275" t="s">
        <v>1398</v>
      </c>
      <c r="F5815" s="275"/>
      <c r="G5815" s="153" t="s">
        <v>180</v>
      </c>
      <c r="H5815" s="154">
        <v>0.36</v>
      </c>
      <c r="I5815" s="155">
        <v>17.22</v>
      </c>
      <c r="J5815" s="155">
        <v>6.19</v>
      </c>
    </row>
    <row r="5816" spans="1:10" ht="15" customHeight="1">
      <c r="A5816" s="153" t="s">
        <v>1379</v>
      </c>
      <c r="B5816" s="153" t="s">
        <v>1900</v>
      </c>
      <c r="C5816" s="153" t="s">
        <v>177</v>
      </c>
      <c r="D5816" s="153" t="s">
        <v>1901</v>
      </c>
      <c r="E5816" s="275" t="s">
        <v>1398</v>
      </c>
      <c r="F5816" s="275"/>
      <c r="G5816" s="153" t="s">
        <v>180</v>
      </c>
      <c r="H5816" s="154">
        <v>1.62</v>
      </c>
      <c r="I5816" s="155">
        <v>12.82</v>
      </c>
      <c r="J5816" s="155">
        <v>20.76</v>
      </c>
    </row>
    <row r="5817" spans="1:10">
      <c r="A5817" s="156"/>
      <c r="B5817" s="156"/>
      <c r="C5817" s="156"/>
      <c r="D5817" s="156"/>
      <c r="E5817" s="156" t="s">
        <v>1399</v>
      </c>
      <c r="F5817" s="157">
        <v>36.229999999999997</v>
      </c>
      <c r="G5817" s="156" t="s">
        <v>1400</v>
      </c>
      <c r="H5817" s="157">
        <v>0</v>
      </c>
      <c r="I5817" s="156" t="s">
        <v>1401</v>
      </c>
      <c r="J5817" s="157">
        <v>36.229999999999997</v>
      </c>
    </row>
    <row r="5818" spans="1:10" ht="30" customHeight="1">
      <c r="A5818" s="156"/>
      <c r="B5818" s="156"/>
      <c r="C5818" s="156"/>
      <c r="D5818" s="156"/>
      <c r="E5818" s="156" t="s">
        <v>1402</v>
      </c>
      <c r="F5818" s="157">
        <v>11.97</v>
      </c>
      <c r="G5818" s="156"/>
      <c r="H5818" s="276" t="s">
        <v>1403</v>
      </c>
      <c r="I5818" s="276"/>
      <c r="J5818" s="157">
        <v>57.37</v>
      </c>
    </row>
    <row r="5819" spans="1:10" ht="15.75">
      <c r="A5819" s="147"/>
      <c r="B5819" s="147"/>
      <c r="C5819" s="147"/>
      <c r="D5819" s="147"/>
      <c r="E5819" s="147"/>
      <c r="F5819" s="147"/>
      <c r="G5819" s="147"/>
      <c r="H5819" s="147"/>
      <c r="I5819" s="147"/>
      <c r="J5819" s="147"/>
    </row>
    <row r="5820" spans="1:10" ht="15.75" customHeight="1">
      <c r="A5820" s="144"/>
      <c r="B5820" s="144" t="s">
        <v>165</v>
      </c>
      <c r="C5820" s="144" t="s">
        <v>1367</v>
      </c>
      <c r="D5820" s="144" t="s">
        <v>1368</v>
      </c>
      <c r="E5820" s="271" t="s">
        <v>1369</v>
      </c>
      <c r="F5820" s="271"/>
      <c r="G5820" s="144" t="s">
        <v>1370</v>
      </c>
      <c r="H5820" s="144" t="s">
        <v>1371</v>
      </c>
      <c r="I5820" s="144" t="s">
        <v>1372</v>
      </c>
      <c r="J5820" s="144" t="s">
        <v>1373</v>
      </c>
    </row>
    <row r="5821" spans="1:10" ht="31.5" customHeight="1">
      <c r="A5821" s="147" t="s">
        <v>1374</v>
      </c>
      <c r="B5821" s="147" t="s">
        <v>1469</v>
      </c>
      <c r="C5821" s="147" t="s">
        <v>177</v>
      </c>
      <c r="D5821" s="147" t="s">
        <v>1470</v>
      </c>
      <c r="E5821" s="273" t="s">
        <v>1445</v>
      </c>
      <c r="F5821" s="273"/>
      <c r="G5821" s="147" t="s">
        <v>185</v>
      </c>
      <c r="H5821" s="148">
        <v>1</v>
      </c>
      <c r="I5821" s="149">
        <v>17.010000000000002</v>
      </c>
      <c r="J5821" s="149">
        <v>17.010000000000002</v>
      </c>
    </row>
    <row r="5822" spans="1:10" ht="45" customHeight="1">
      <c r="A5822" s="150" t="s">
        <v>1376</v>
      </c>
      <c r="B5822" s="150" t="s">
        <v>2270</v>
      </c>
      <c r="C5822" s="150" t="s">
        <v>177</v>
      </c>
      <c r="D5822" s="150" t="s">
        <v>2271</v>
      </c>
      <c r="E5822" s="274" t="s">
        <v>1375</v>
      </c>
      <c r="F5822" s="274"/>
      <c r="G5822" s="150" t="s">
        <v>180</v>
      </c>
      <c r="H5822" s="151">
        <v>6.9000000000000006E-2</v>
      </c>
      <c r="I5822" s="152">
        <v>19.2</v>
      </c>
      <c r="J5822" s="152">
        <v>1.32</v>
      </c>
    </row>
    <row r="5823" spans="1:10" ht="45" customHeight="1">
      <c r="A5823" s="150" t="s">
        <v>1376</v>
      </c>
      <c r="B5823" s="150" t="s">
        <v>2272</v>
      </c>
      <c r="C5823" s="150" t="s">
        <v>177</v>
      </c>
      <c r="D5823" s="150" t="s">
        <v>2273</v>
      </c>
      <c r="E5823" s="274" t="s">
        <v>1375</v>
      </c>
      <c r="F5823" s="274"/>
      <c r="G5823" s="150" t="s">
        <v>180</v>
      </c>
      <c r="H5823" s="151">
        <v>0.16550000000000001</v>
      </c>
      <c r="I5823" s="152">
        <v>23.24</v>
      </c>
      <c r="J5823" s="152">
        <v>3.84</v>
      </c>
    </row>
    <row r="5824" spans="1:10" ht="15" customHeight="1">
      <c r="A5824" s="153" t="s">
        <v>1379</v>
      </c>
      <c r="B5824" s="153" t="s">
        <v>2972</v>
      </c>
      <c r="C5824" s="153" t="s">
        <v>177</v>
      </c>
      <c r="D5824" s="153" t="s">
        <v>2973</v>
      </c>
      <c r="E5824" s="275" t="s">
        <v>1482</v>
      </c>
      <c r="F5824" s="275"/>
      <c r="G5824" s="153" t="s">
        <v>185</v>
      </c>
      <c r="H5824" s="154">
        <v>1</v>
      </c>
      <c r="I5824" s="155">
        <v>8.7799999999999994</v>
      </c>
      <c r="J5824" s="155">
        <v>8.7799999999999994</v>
      </c>
    </row>
    <row r="5825" spans="1:10" ht="15" customHeight="1">
      <c r="A5825" s="153" t="s">
        <v>1379</v>
      </c>
      <c r="B5825" s="153" t="s">
        <v>2991</v>
      </c>
      <c r="C5825" s="153" t="s">
        <v>177</v>
      </c>
      <c r="D5825" s="153" t="s">
        <v>2992</v>
      </c>
      <c r="E5825" s="275" t="s">
        <v>1482</v>
      </c>
      <c r="F5825" s="275"/>
      <c r="G5825" s="153" t="s">
        <v>185</v>
      </c>
      <c r="H5825" s="154">
        <v>1</v>
      </c>
      <c r="I5825" s="155">
        <v>3.07</v>
      </c>
      <c r="J5825" s="155">
        <v>3.07</v>
      </c>
    </row>
    <row r="5826" spans="1:10">
      <c r="A5826" s="156"/>
      <c r="B5826" s="156"/>
      <c r="C5826" s="156"/>
      <c r="D5826" s="156"/>
      <c r="E5826" s="156" t="s">
        <v>1399</v>
      </c>
      <c r="F5826" s="157">
        <v>4.01</v>
      </c>
      <c r="G5826" s="156" t="s">
        <v>1400</v>
      </c>
      <c r="H5826" s="157">
        <v>0</v>
      </c>
      <c r="I5826" s="156" t="s">
        <v>1401</v>
      </c>
      <c r="J5826" s="157">
        <v>4.01</v>
      </c>
    </row>
    <row r="5827" spans="1:10" ht="30" customHeight="1">
      <c r="A5827" s="156"/>
      <c r="B5827" s="156"/>
      <c r="C5827" s="156"/>
      <c r="D5827" s="156"/>
      <c r="E5827" s="156" t="s">
        <v>1402</v>
      </c>
      <c r="F5827" s="157">
        <v>4.4800000000000004</v>
      </c>
      <c r="G5827" s="156"/>
      <c r="H5827" s="276" t="s">
        <v>1403</v>
      </c>
      <c r="I5827" s="276"/>
      <c r="J5827" s="157">
        <v>21.49</v>
      </c>
    </row>
    <row r="5828" spans="1:10" ht="15.75">
      <c r="A5828" s="147"/>
      <c r="B5828" s="147"/>
      <c r="C5828" s="147"/>
      <c r="D5828" s="147"/>
      <c r="E5828" s="147"/>
      <c r="F5828" s="147"/>
      <c r="G5828" s="147"/>
      <c r="H5828" s="147"/>
      <c r="I5828" s="147"/>
      <c r="J5828" s="147"/>
    </row>
    <row r="5829" spans="1:10" ht="15.75" customHeight="1">
      <c r="A5829" s="144"/>
      <c r="B5829" s="144" t="s">
        <v>165</v>
      </c>
      <c r="C5829" s="144" t="s">
        <v>1367</v>
      </c>
      <c r="D5829" s="144" t="s">
        <v>1368</v>
      </c>
      <c r="E5829" s="271" t="s">
        <v>1369</v>
      </c>
      <c r="F5829" s="271"/>
      <c r="G5829" s="144" t="s">
        <v>1370</v>
      </c>
      <c r="H5829" s="144" t="s">
        <v>1371</v>
      </c>
      <c r="I5829" s="144" t="s">
        <v>1372</v>
      </c>
      <c r="J5829" s="144" t="s">
        <v>1373</v>
      </c>
    </row>
    <row r="5830" spans="1:10" ht="31.5" customHeight="1">
      <c r="A5830" s="147" t="s">
        <v>1374</v>
      </c>
      <c r="B5830" s="147" t="s">
        <v>1511</v>
      </c>
      <c r="C5830" s="147" t="s">
        <v>177</v>
      </c>
      <c r="D5830" s="147" t="s">
        <v>1512</v>
      </c>
      <c r="E5830" s="273" t="s">
        <v>1445</v>
      </c>
      <c r="F5830" s="273"/>
      <c r="G5830" s="147" t="s">
        <v>185</v>
      </c>
      <c r="H5830" s="148">
        <v>1</v>
      </c>
      <c r="I5830" s="149">
        <v>18.25</v>
      </c>
      <c r="J5830" s="149">
        <v>18.25</v>
      </c>
    </row>
    <row r="5831" spans="1:10" ht="45" customHeight="1">
      <c r="A5831" s="150" t="s">
        <v>1376</v>
      </c>
      <c r="B5831" s="150" t="s">
        <v>2270</v>
      </c>
      <c r="C5831" s="150" t="s">
        <v>177</v>
      </c>
      <c r="D5831" s="150" t="s">
        <v>2271</v>
      </c>
      <c r="E5831" s="274" t="s">
        <v>1375</v>
      </c>
      <c r="F5831" s="274"/>
      <c r="G5831" s="150" t="s">
        <v>180</v>
      </c>
      <c r="H5831" s="151">
        <v>6.9000000000000006E-2</v>
      </c>
      <c r="I5831" s="152">
        <v>19.2</v>
      </c>
      <c r="J5831" s="152">
        <v>1.32</v>
      </c>
    </row>
    <row r="5832" spans="1:10" ht="45" customHeight="1">
      <c r="A5832" s="150" t="s">
        <v>1376</v>
      </c>
      <c r="B5832" s="150" t="s">
        <v>2272</v>
      </c>
      <c r="C5832" s="150" t="s">
        <v>177</v>
      </c>
      <c r="D5832" s="150" t="s">
        <v>2273</v>
      </c>
      <c r="E5832" s="274" t="s">
        <v>1375</v>
      </c>
      <c r="F5832" s="274"/>
      <c r="G5832" s="150" t="s">
        <v>180</v>
      </c>
      <c r="H5832" s="151">
        <v>0.16550000000000001</v>
      </c>
      <c r="I5832" s="152">
        <v>23.24</v>
      </c>
      <c r="J5832" s="152">
        <v>3.84</v>
      </c>
    </row>
    <row r="5833" spans="1:10" ht="15" customHeight="1">
      <c r="A5833" s="153" t="s">
        <v>1379</v>
      </c>
      <c r="B5833" s="153" t="s">
        <v>2993</v>
      </c>
      <c r="C5833" s="153" t="s">
        <v>177</v>
      </c>
      <c r="D5833" s="153" t="s">
        <v>2994</v>
      </c>
      <c r="E5833" s="275" t="s">
        <v>1482</v>
      </c>
      <c r="F5833" s="275"/>
      <c r="G5833" s="153" t="s">
        <v>185</v>
      </c>
      <c r="H5833" s="154">
        <v>1</v>
      </c>
      <c r="I5833" s="155">
        <v>10.02</v>
      </c>
      <c r="J5833" s="155">
        <v>10.02</v>
      </c>
    </row>
    <row r="5834" spans="1:10" ht="15" customHeight="1">
      <c r="A5834" s="153" t="s">
        <v>1379</v>
      </c>
      <c r="B5834" s="153" t="s">
        <v>2991</v>
      </c>
      <c r="C5834" s="153" t="s">
        <v>177</v>
      </c>
      <c r="D5834" s="153" t="s">
        <v>2992</v>
      </c>
      <c r="E5834" s="275" t="s">
        <v>1482</v>
      </c>
      <c r="F5834" s="275"/>
      <c r="G5834" s="153" t="s">
        <v>185</v>
      </c>
      <c r="H5834" s="154">
        <v>1</v>
      </c>
      <c r="I5834" s="155">
        <v>3.07</v>
      </c>
      <c r="J5834" s="155">
        <v>3.07</v>
      </c>
    </row>
    <row r="5835" spans="1:10">
      <c r="A5835" s="156"/>
      <c r="B5835" s="156"/>
      <c r="C5835" s="156"/>
      <c r="D5835" s="156"/>
      <c r="E5835" s="156" t="s">
        <v>1399</v>
      </c>
      <c r="F5835" s="157">
        <v>4.01</v>
      </c>
      <c r="G5835" s="156" t="s">
        <v>1400</v>
      </c>
      <c r="H5835" s="157">
        <v>0</v>
      </c>
      <c r="I5835" s="156" t="s">
        <v>1401</v>
      </c>
      <c r="J5835" s="157">
        <v>4.01</v>
      </c>
    </row>
    <row r="5836" spans="1:10" ht="30" customHeight="1">
      <c r="A5836" s="156"/>
      <c r="B5836" s="156"/>
      <c r="C5836" s="156"/>
      <c r="D5836" s="156"/>
      <c r="E5836" s="156" t="s">
        <v>1402</v>
      </c>
      <c r="F5836" s="157">
        <v>4.8099999999999996</v>
      </c>
      <c r="G5836" s="156"/>
      <c r="H5836" s="276" t="s">
        <v>1403</v>
      </c>
      <c r="I5836" s="276"/>
      <c r="J5836" s="157">
        <v>23.06</v>
      </c>
    </row>
    <row r="5837" spans="1:10" ht="15.75">
      <c r="A5837" s="147"/>
      <c r="B5837" s="147"/>
      <c r="C5837" s="147"/>
      <c r="D5837" s="147"/>
      <c r="E5837" s="147"/>
      <c r="F5837" s="147"/>
      <c r="G5837" s="147"/>
      <c r="H5837" s="147"/>
      <c r="I5837" s="147"/>
      <c r="J5837" s="147"/>
    </row>
    <row r="5838" spans="1:10" ht="15.75" customHeight="1">
      <c r="A5838" s="144"/>
      <c r="B5838" s="144" t="s">
        <v>165</v>
      </c>
      <c r="C5838" s="144" t="s">
        <v>1367</v>
      </c>
      <c r="D5838" s="144" t="s">
        <v>1368</v>
      </c>
      <c r="E5838" s="271" t="s">
        <v>1369</v>
      </c>
      <c r="F5838" s="271"/>
      <c r="G5838" s="144" t="s">
        <v>1370</v>
      </c>
      <c r="H5838" s="144" t="s">
        <v>1371</v>
      </c>
      <c r="I5838" s="144" t="s">
        <v>1372</v>
      </c>
      <c r="J5838" s="144" t="s">
        <v>1373</v>
      </c>
    </row>
    <row r="5839" spans="1:10" ht="31.5" customHeight="1">
      <c r="A5839" s="147" t="s">
        <v>1374</v>
      </c>
      <c r="B5839" s="147" t="s">
        <v>1652</v>
      </c>
      <c r="C5839" s="147" t="s">
        <v>177</v>
      </c>
      <c r="D5839" s="147" t="s">
        <v>1653</v>
      </c>
      <c r="E5839" s="273" t="s">
        <v>1651</v>
      </c>
      <c r="F5839" s="273"/>
      <c r="G5839" s="147" t="s">
        <v>185</v>
      </c>
      <c r="H5839" s="148">
        <v>1</v>
      </c>
      <c r="I5839" s="149">
        <v>2.1</v>
      </c>
      <c r="J5839" s="149">
        <v>2.1</v>
      </c>
    </row>
    <row r="5840" spans="1:10" ht="45" customHeight="1">
      <c r="A5840" s="150" t="s">
        <v>1376</v>
      </c>
      <c r="B5840" s="150" t="s">
        <v>1613</v>
      </c>
      <c r="C5840" s="150" t="s">
        <v>177</v>
      </c>
      <c r="D5840" s="150" t="s">
        <v>1614</v>
      </c>
      <c r="E5840" s="274" t="s">
        <v>1375</v>
      </c>
      <c r="F5840" s="274"/>
      <c r="G5840" s="150" t="s">
        <v>180</v>
      </c>
      <c r="H5840" s="151">
        <v>3.2300000000000002E-2</v>
      </c>
      <c r="I5840" s="152">
        <v>18.79</v>
      </c>
      <c r="J5840" s="152">
        <v>0.6</v>
      </c>
    </row>
    <row r="5841" spans="1:10" ht="45" customHeight="1">
      <c r="A5841" s="150" t="s">
        <v>1376</v>
      </c>
      <c r="B5841" s="150" t="s">
        <v>1478</v>
      </c>
      <c r="C5841" s="150" t="s">
        <v>177</v>
      </c>
      <c r="D5841" s="150" t="s">
        <v>1479</v>
      </c>
      <c r="E5841" s="274" t="s">
        <v>1375</v>
      </c>
      <c r="F5841" s="274"/>
      <c r="G5841" s="150" t="s">
        <v>180</v>
      </c>
      <c r="H5841" s="151">
        <v>6.4500000000000002E-2</v>
      </c>
      <c r="I5841" s="152">
        <v>22.16</v>
      </c>
      <c r="J5841" s="152">
        <v>1.42</v>
      </c>
    </row>
    <row r="5842" spans="1:10" ht="15" customHeight="1">
      <c r="A5842" s="153" t="s">
        <v>1379</v>
      </c>
      <c r="B5842" s="153" t="s">
        <v>1654</v>
      </c>
      <c r="C5842" s="153" t="s">
        <v>177</v>
      </c>
      <c r="D5842" s="153" t="s">
        <v>1655</v>
      </c>
      <c r="E5842" s="275" t="s">
        <v>1482</v>
      </c>
      <c r="F5842" s="275"/>
      <c r="G5842" s="153" t="s">
        <v>232</v>
      </c>
      <c r="H5842" s="154">
        <v>3.3999999999999998E-3</v>
      </c>
      <c r="I5842" s="155">
        <v>25.58</v>
      </c>
      <c r="J5842" s="155">
        <v>0.08</v>
      </c>
    </row>
    <row r="5843" spans="1:10">
      <c r="A5843" s="156"/>
      <c r="B5843" s="156"/>
      <c r="C5843" s="156"/>
      <c r="D5843" s="156"/>
      <c r="E5843" s="156" t="s">
        <v>1399</v>
      </c>
      <c r="F5843" s="157">
        <v>1.57</v>
      </c>
      <c r="G5843" s="156" t="s">
        <v>1400</v>
      </c>
      <c r="H5843" s="157">
        <v>0</v>
      </c>
      <c r="I5843" s="156" t="s">
        <v>1401</v>
      </c>
      <c r="J5843" s="157">
        <v>1.57</v>
      </c>
    </row>
    <row r="5844" spans="1:10" ht="30" customHeight="1">
      <c r="A5844" s="156"/>
      <c r="B5844" s="156"/>
      <c r="C5844" s="156"/>
      <c r="D5844" s="156"/>
      <c r="E5844" s="156" t="s">
        <v>1402</v>
      </c>
      <c r="F5844" s="157">
        <v>0.55000000000000004</v>
      </c>
      <c r="G5844" s="156"/>
      <c r="H5844" s="276" t="s">
        <v>1403</v>
      </c>
      <c r="I5844" s="276"/>
      <c r="J5844" s="157">
        <v>2.65</v>
      </c>
    </row>
    <row r="5845" spans="1:10" ht="15.75">
      <c r="A5845" s="147"/>
      <c r="B5845" s="147"/>
      <c r="C5845" s="147"/>
      <c r="D5845" s="147"/>
      <c r="E5845" s="147"/>
      <c r="F5845" s="147"/>
      <c r="G5845" s="147"/>
      <c r="H5845" s="147"/>
      <c r="I5845" s="147"/>
      <c r="J5845" s="147"/>
    </row>
    <row r="5846" spans="1:10" ht="15.75" customHeight="1">
      <c r="A5846" s="144"/>
      <c r="B5846" s="144" t="s">
        <v>165</v>
      </c>
      <c r="C5846" s="144" t="s">
        <v>1367</v>
      </c>
      <c r="D5846" s="144" t="s">
        <v>1368</v>
      </c>
      <c r="E5846" s="271" t="s">
        <v>1369</v>
      </c>
      <c r="F5846" s="271"/>
      <c r="G5846" s="144" t="s">
        <v>1370</v>
      </c>
      <c r="H5846" s="144" t="s">
        <v>1371</v>
      </c>
      <c r="I5846" s="144" t="s">
        <v>1372</v>
      </c>
      <c r="J5846" s="144" t="s">
        <v>1373</v>
      </c>
    </row>
    <row r="5847" spans="1:10" ht="31.5" customHeight="1">
      <c r="A5847" s="147" t="s">
        <v>1374</v>
      </c>
      <c r="B5847" s="147" t="s">
        <v>2995</v>
      </c>
      <c r="C5847" s="147" t="s">
        <v>177</v>
      </c>
      <c r="D5847" s="147" t="s">
        <v>2996</v>
      </c>
      <c r="E5847" s="273" t="s">
        <v>1375</v>
      </c>
      <c r="F5847" s="273"/>
      <c r="G5847" s="147" t="s">
        <v>180</v>
      </c>
      <c r="H5847" s="148">
        <v>1</v>
      </c>
      <c r="I5847" s="149">
        <v>22.32</v>
      </c>
      <c r="J5847" s="149">
        <v>22.32</v>
      </c>
    </row>
    <row r="5848" spans="1:10" ht="45" customHeight="1">
      <c r="A5848" s="150" t="s">
        <v>1376</v>
      </c>
      <c r="B5848" s="150" t="s">
        <v>2997</v>
      </c>
      <c r="C5848" s="150" t="s">
        <v>177</v>
      </c>
      <c r="D5848" s="150" t="s">
        <v>2998</v>
      </c>
      <c r="E5848" s="274" t="s">
        <v>1375</v>
      </c>
      <c r="F5848" s="274"/>
      <c r="G5848" s="150" t="s">
        <v>180</v>
      </c>
      <c r="H5848" s="151">
        <v>1</v>
      </c>
      <c r="I5848" s="152">
        <v>0.2</v>
      </c>
      <c r="J5848" s="152">
        <v>0.2</v>
      </c>
    </row>
    <row r="5849" spans="1:10" ht="15" customHeight="1">
      <c r="A5849" s="153" t="s">
        <v>1379</v>
      </c>
      <c r="B5849" s="153" t="s">
        <v>1380</v>
      </c>
      <c r="C5849" s="153" t="s">
        <v>177</v>
      </c>
      <c r="D5849" s="153" t="s">
        <v>1381</v>
      </c>
      <c r="E5849" s="275" t="s">
        <v>1382</v>
      </c>
      <c r="F5849" s="275"/>
      <c r="G5849" s="153" t="s">
        <v>180</v>
      </c>
      <c r="H5849" s="154">
        <v>1</v>
      </c>
      <c r="I5849" s="155">
        <v>1.52</v>
      </c>
      <c r="J5849" s="155">
        <v>1.52</v>
      </c>
    </row>
    <row r="5850" spans="1:10" ht="30" customHeight="1">
      <c r="A5850" s="153" t="s">
        <v>1379</v>
      </c>
      <c r="B5850" s="153" t="s">
        <v>2868</v>
      </c>
      <c r="C5850" s="153" t="s">
        <v>177</v>
      </c>
      <c r="D5850" s="153" t="s">
        <v>2869</v>
      </c>
      <c r="E5850" s="275" t="s">
        <v>1385</v>
      </c>
      <c r="F5850" s="275"/>
      <c r="G5850" s="153" t="s">
        <v>180</v>
      </c>
      <c r="H5850" s="154">
        <v>1</v>
      </c>
      <c r="I5850" s="155">
        <v>1.0900000000000001</v>
      </c>
      <c r="J5850" s="155">
        <v>1.0900000000000001</v>
      </c>
    </row>
    <row r="5851" spans="1:10" ht="15" customHeight="1">
      <c r="A5851" s="153" t="s">
        <v>1379</v>
      </c>
      <c r="B5851" s="153" t="s">
        <v>1386</v>
      </c>
      <c r="C5851" s="153" t="s">
        <v>177</v>
      </c>
      <c r="D5851" s="153" t="s">
        <v>1387</v>
      </c>
      <c r="E5851" s="275" t="s">
        <v>1382</v>
      </c>
      <c r="F5851" s="275"/>
      <c r="G5851" s="153" t="s">
        <v>180</v>
      </c>
      <c r="H5851" s="154">
        <v>1</v>
      </c>
      <c r="I5851" s="155">
        <v>0.81</v>
      </c>
      <c r="J5851" s="155">
        <v>0.81</v>
      </c>
    </row>
    <row r="5852" spans="1:10" ht="30" customHeight="1">
      <c r="A5852" s="153" t="s">
        <v>1379</v>
      </c>
      <c r="B5852" s="153" t="s">
        <v>2870</v>
      </c>
      <c r="C5852" s="153" t="s">
        <v>177</v>
      </c>
      <c r="D5852" s="153" t="s">
        <v>2871</v>
      </c>
      <c r="E5852" s="275" t="s">
        <v>1385</v>
      </c>
      <c r="F5852" s="275"/>
      <c r="G5852" s="153" t="s">
        <v>180</v>
      </c>
      <c r="H5852" s="154">
        <v>1</v>
      </c>
      <c r="I5852" s="155">
        <v>0.74</v>
      </c>
      <c r="J5852" s="155">
        <v>0.74</v>
      </c>
    </row>
    <row r="5853" spans="1:10" ht="15" customHeight="1">
      <c r="A5853" s="153" t="s">
        <v>1379</v>
      </c>
      <c r="B5853" s="153" t="s">
        <v>2999</v>
      </c>
      <c r="C5853" s="153" t="s">
        <v>177</v>
      </c>
      <c r="D5853" s="153" t="s">
        <v>3000</v>
      </c>
      <c r="E5853" s="275" t="s">
        <v>1398</v>
      </c>
      <c r="F5853" s="275"/>
      <c r="G5853" s="153" t="s">
        <v>180</v>
      </c>
      <c r="H5853" s="154">
        <v>1</v>
      </c>
      <c r="I5853" s="155">
        <v>17.22</v>
      </c>
      <c r="J5853" s="155">
        <v>17.22</v>
      </c>
    </row>
    <row r="5854" spans="1:10" ht="15" customHeight="1">
      <c r="A5854" s="153" t="s">
        <v>1379</v>
      </c>
      <c r="B5854" s="153" t="s">
        <v>1390</v>
      </c>
      <c r="C5854" s="153" t="s">
        <v>177</v>
      </c>
      <c r="D5854" s="153" t="s">
        <v>1391</v>
      </c>
      <c r="E5854" s="275" t="s">
        <v>1392</v>
      </c>
      <c r="F5854" s="275"/>
      <c r="G5854" s="153" t="s">
        <v>180</v>
      </c>
      <c r="H5854" s="154">
        <v>1</v>
      </c>
      <c r="I5854" s="155">
        <v>0.06</v>
      </c>
      <c r="J5854" s="155">
        <v>0.06</v>
      </c>
    </row>
    <row r="5855" spans="1:10" ht="15" customHeight="1">
      <c r="A5855" s="153" t="s">
        <v>1379</v>
      </c>
      <c r="B5855" s="153" t="s">
        <v>1393</v>
      </c>
      <c r="C5855" s="153" t="s">
        <v>177</v>
      </c>
      <c r="D5855" s="153" t="s">
        <v>1394</v>
      </c>
      <c r="E5855" s="275" t="s">
        <v>1395</v>
      </c>
      <c r="F5855" s="275"/>
      <c r="G5855" s="153" t="s">
        <v>180</v>
      </c>
      <c r="H5855" s="154">
        <v>1</v>
      </c>
      <c r="I5855" s="155">
        <v>0.68</v>
      </c>
      <c r="J5855" s="155">
        <v>0.68</v>
      </c>
    </row>
    <row r="5856" spans="1:10">
      <c r="A5856" s="156"/>
      <c r="B5856" s="156"/>
      <c r="C5856" s="156"/>
      <c r="D5856" s="156"/>
      <c r="E5856" s="156" t="s">
        <v>1399</v>
      </c>
      <c r="F5856" s="157">
        <v>17.420000000000002</v>
      </c>
      <c r="G5856" s="156" t="s">
        <v>1400</v>
      </c>
      <c r="H5856" s="157">
        <v>0</v>
      </c>
      <c r="I5856" s="156" t="s">
        <v>1401</v>
      </c>
      <c r="J5856" s="157">
        <v>17.420000000000002</v>
      </c>
    </row>
    <row r="5857" spans="1:10" ht="30" customHeight="1">
      <c r="A5857" s="156"/>
      <c r="B5857" s="156"/>
      <c r="C5857" s="156"/>
      <c r="D5857" s="156"/>
      <c r="E5857" s="156" t="s">
        <v>1402</v>
      </c>
      <c r="F5857" s="157">
        <v>5.88</v>
      </c>
      <c r="G5857" s="156"/>
      <c r="H5857" s="276" t="s">
        <v>1403</v>
      </c>
      <c r="I5857" s="276"/>
      <c r="J5857" s="157">
        <v>28.2</v>
      </c>
    </row>
    <row r="5858" spans="1:10" ht="15.75">
      <c r="A5858" s="147"/>
      <c r="B5858" s="147"/>
      <c r="C5858" s="147"/>
      <c r="D5858" s="147"/>
      <c r="E5858" s="147"/>
      <c r="F5858" s="147"/>
      <c r="G5858" s="147"/>
      <c r="H5858" s="147"/>
      <c r="I5858" s="147"/>
      <c r="J5858" s="147"/>
    </row>
    <row r="5859" spans="1:10" ht="15.75" customHeight="1">
      <c r="A5859" s="144"/>
      <c r="B5859" s="144" t="s">
        <v>165</v>
      </c>
      <c r="C5859" s="144" t="s">
        <v>1367</v>
      </c>
      <c r="D5859" s="144" t="s">
        <v>1368</v>
      </c>
      <c r="E5859" s="271" t="s">
        <v>1369</v>
      </c>
      <c r="F5859" s="271"/>
      <c r="G5859" s="144" t="s">
        <v>1370</v>
      </c>
      <c r="H5859" s="144" t="s">
        <v>1371</v>
      </c>
      <c r="I5859" s="144" t="s">
        <v>1372</v>
      </c>
      <c r="J5859" s="144" t="s">
        <v>1373</v>
      </c>
    </row>
    <row r="5860" spans="1:10" ht="31.5" customHeight="1">
      <c r="A5860" s="147" t="s">
        <v>1374</v>
      </c>
      <c r="B5860" s="147" t="s">
        <v>2236</v>
      </c>
      <c r="C5860" s="147" t="s">
        <v>177</v>
      </c>
      <c r="D5860" s="147" t="s">
        <v>2237</v>
      </c>
      <c r="E5860" s="273" t="s">
        <v>1606</v>
      </c>
      <c r="F5860" s="273"/>
      <c r="G5860" s="147" t="s">
        <v>1610</v>
      </c>
      <c r="H5860" s="148">
        <v>1</v>
      </c>
      <c r="I5860" s="149">
        <v>16.12</v>
      </c>
      <c r="J5860" s="149">
        <v>16.12</v>
      </c>
    </row>
    <row r="5861" spans="1:10" ht="45" customHeight="1">
      <c r="A5861" s="150" t="s">
        <v>1376</v>
      </c>
      <c r="B5861" s="150" t="s">
        <v>3001</v>
      </c>
      <c r="C5861" s="150" t="s">
        <v>177</v>
      </c>
      <c r="D5861" s="150" t="s">
        <v>3002</v>
      </c>
      <c r="E5861" s="274" t="s">
        <v>1606</v>
      </c>
      <c r="F5861" s="274"/>
      <c r="G5861" s="150" t="s">
        <v>180</v>
      </c>
      <c r="H5861" s="151">
        <v>1</v>
      </c>
      <c r="I5861" s="152">
        <v>1.69</v>
      </c>
      <c r="J5861" s="152">
        <v>1.69</v>
      </c>
    </row>
    <row r="5862" spans="1:10" ht="45" customHeight="1">
      <c r="A5862" s="150" t="s">
        <v>1376</v>
      </c>
      <c r="B5862" s="150" t="s">
        <v>3003</v>
      </c>
      <c r="C5862" s="150" t="s">
        <v>177</v>
      </c>
      <c r="D5862" s="150" t="s">
        <v>3004</v>
      </c>
      <c r="E5862" s="274" t="s">
        <v>1606</v>
      </c>
      <c r="F5862" s="274"/>
      <c r="G5862" s="150" t="s">
        <v>180</v>
      </c>
      <c r="H5862" s="151">
        <v>1</v>
      </c>
      <c r="I5862" s="152">
        <v>0.2</v>
      </c>
      <c r="J5862" s="152">
        <v>0.2</v>
      </c>
    </row>
    <row r="5863" spans="1:10" ht="45" customHeight="1">
      <c r="A5863" s="150" t="s">
        <v>1376</v>
      </c>
      <c r="B5863" s="150" t="s">
        <v>3005</v>
      </c>
      <c r="C5863" s="150" t="s">
        <v>177</v>
      </c>
      <c r="D5863" s="150" t="s">
        <v>3006</v>
      </c>
      <c r="E5863" s="274" t="s">
        <v>1375</v>
      </c>
      <c r="F5863" s="274"/>
      <c r="G5863" s="150" t="s">
        <v>180</v>
      </c>
      <c r="H5863" s="151">
        <v>1</v>
      </c>
      <c r="I5863" s="152">
        <v>14.23</v>
      </c>
      <c r="J5863" s="152">
        <v>14.23</v>
      </c>
    </row>
    <row r="5864" spans="1:10">
      <c r="A5864" s="156"/>
      <c r="B5864" s="156"/>
      <c r="C5864" s="156"/>
      <c r="D5864" s="156"/>
      <c r="E5864" s="156" t="s">
        <v>1399</v>
      </c>
      <c r="F5864" s="157">
        <v>10.39</v>
      </c>
      <c r="G5864" s="156" t="s">
        <v>1400</v>
      </c>
      <c r="H5864" s="157">
        <v>0</v>
      </c>
      <c r="I5864" s="156" t="s">
        <v>1401</v>
      </c>
      <c r="J5864" s="157">
        <v>10.39</v>
      </c>
    </row>
    <row r="5865" spans="1:10" ht="30" customHeight="1">
      <c r="A5865" s="156"/>
      <c r="B5865" s="156"/>
      <c r="C5865" s="156"/>
      <c r="D5865" s="156"/>
      <c r="E5865" s="156" t="s">
        <v>1402</v>
      </c>
      <c r="F5865" s="157">
        <v>4.25</v>
      </c>
      <c r="G5865" s="156"/>
      <c r="H5865" s="276" t="s">
        <v>1403</v>
      </c>
      <c r="I5865" s="276"/>
      <c r="J5865" s="157">
        <v>20.37</v>
      </c>
    </row>
    <row r="5866" spans="1:10" ht="15.75">
      <c r="A5866" s="147"/>
      <c r="B5866" s="147"/>
      <c r="C5866" s="147"/>
      <c r="D5866" s="147"/>
      <c r="E5866" s="147"/>
      <c r="F5866" s="147"/>
      <c r="G5866" s="147"/>
      <c r="H5866" s="147"/>
      <c r="I5866" s="147"/>
      <c r="J5866" s="147"/>
    </row>
    <row r="5867" spans="1:10" ht="15.75" customHeight="1">
      <c r="A5867" s="144"/>
      <c r="B5867" s="144" t="s">
        <v>165</v>
      </c>
      <c r="C5867" s="144" t="s">
        <v>1367</v>
      </c>
      <c r="D5867" s="144" t="s">
        <v>1368</v>
      </c>
      <c r="E5867" s="271" t="s">
        <v>1369</v>
      </c>
      <c r="F5867" s="271"/>
      <c r="G5867" s="144" t="s">
        <v>1370</v>
      </c>
      <c r="H5867" s="144" t="s">
        <v>1371</v>
      </c>
      <c r="I5867" s="144" t="s">
        <v>1372</v>
      </c>
      <c r="J5867" s="144" t="s">
        <v>1373</v>
      </c>
    </row>
    <row r="5868" spans="1:10" ht="31.5" customHeight="1">
      <c r="A5868" s="147" t="s">
        <v>1374</v>
      </c>
      <c r="B5868" s="147" t="s">
        <v>2234</v>
      </c>
      <c r="C5868" s="147" t="s">
        <v>177</v>
      </c>
      <c r="D5868" s="147" t="s">
        <v>2235</v>
      </c>
      <c r="E5868" s="273" t="s">
        <v>1606</v>
      </c>
      <c r="F5868" s="273"/>
      <c r="G5868" s="147" t="s">
        <v>1607</v>
      </c>
      <c r="H5868" s="148">
        <v>1</v>
      </c>
      <c r="I5868" s="149">
        <v>18.23</v>
      </c>
      <c r="J5868" s="149">
        <v>18.23</v>
      </c>
    </row>
    <row r="5869" spans="1:10" ht="45" customHeight="1">
      <c r="A5869" s="150" t="s">
        <v>1376</v>
      </c>
      <c r="B5869" s="150" t="s">
        <v>3007</v>
      </c>
      <c r="C5869" s="150" t="s">
        <v>177</v>
      </c>
      <c r="D5869" s="150" t="s">
        <v>3008</v>
      </c>
      <c r="E5869" s="274" t="s">
        <v>1606</v>
      </c>
      <c r="F5869" s="274"/>
      <c r="G5869" s="150" t="s">
        <v>180</v>
      </c>
      <c r="H5869" s="151">
        <v>1</v>
      </c>
      <c r="I5869" s="152">
        <v>2.11</v>
      </c>
      <c r="J5869" s="152">
        <v>2.11</v>
      </c>
    </row>
    <row r="5870" spans="1:10" ht="45" customHeight="1">
      <c r="A5870" s="150" t="s">
        <v>1376</v>
      </c>
      <c r="B5870" s="150" t="s">
        <v>3001</v>
      </c>
      <c r="C5870" s="150" t="s">
        <v>177</v>
      </c>
      <c r="D5870" s="150" t="s">
        <v>3002</v>
      </c>
      <c r="E5870" s="274" t="s">
        <v>1606</v>
      </c>
      <c r="F5870" s="274"/>
      <c r="G5870" s="150" t="s">
        <v>180</v>
      </c>
      <c r="H5870" s="151">
        <v>1</v>
      </c>
      <c r="I5870" s="152">
        <v>1.69</v>
      </c>
      <c r="J5870" s="152">
        <v>1.69</v>
      </c>
    </row>
    <row r="5871" spans="1:10" ht="45" customHeight="1">
      <c r="A5871" s="150" t="s">
        <v>1376</v>
      </c>
      <c r="B5871" s="150" t="s">
        <v>3003</v>
      </c>
      <c r="C5871" s="150" t="s">
        <v>177</v>
      </c>
      <c r="D5871" s="150" t="s">
        <v>3004</v>
      </c>
      <c r="E5871" s="274" t="s">
        <v>1606</v>
      </c>
      <c r="F5871" s="274"/>
      <c r="G5871" s="150" t="s">
        <v>180</v>
      </c>
      <c r="H5871" s="151">
        <v>1</v>
      </c>
      <c r="I5871" s="152">
        <v>0.2</v>
      </c>
      <c r="J5871" s="152">
        <v>0.2</v>
      </c>
    </row>
    <row r="5872" spans="1:10" ht="45" customHeight="1">
      <c r="A5872" s="150" t="s">
        <v>1376</v>
      </c>
      <c r="B5872" s="150" t="s">
        <v>3005</v>
      </c>
      <c r="C5872" s="150" t="s">
        <v>177</v>
      </c>
      <c r="D5872" s="150" t="s">
        <v>3006</v>
      </c>
      <c r="E5872" s="274" t="s">
        <v>1375</v>
      </c>
      <c r="F5872" s="274"/>
      <c r="G5872" s="150" t="s">
        <v>180</v>
      </c>
      <c r="H5872" s="151">
        <v>1</v>
      </c>
      <c r="I5872" s="152">
        <v>14.23</v>
      </c>
      <c r="J5872" s="152">
        <v>14.23</v>
      </c>
    </row>
    <row r="5873" spans="1:10">
      <c r="A5873" s="156"/>
      <c r="B5873" s="156"/>
      <c r="C5873" s="156"/>
      <c r="D5873" s="156"/>
      <c r="E5873" s="156" t="s">
        <v>1399</v>
      </c>
      <c r="F5873" s="157">
        <v>10.39</v>
      </c>
      <c r="G5873" s="156" t="s">
        <v>1400</v>
      </c>
      <c r="H5873" s="157">
        <v>0</v>
      </c>
      <c r="I5873" s="156" t="s">
        <v>1401</v>
      </c>
      <c r="J5873" s="157">
        <v>10.39</v>
      </c>
    </row>
    <row r="5874" spans="1:10" ht="30" customHeight="1">
      <c r="A5874" s="156"/>
      <c r="B5874" s="156"/>
      <c r="C5874" s="156"/>
      <c r="D5874" s="156"/>
      <c r="E5874" s="156" t="s">
        <v>1402</v>
      </c>
      <c r="F5874" s="157">
        <v>4.8</v>
      </c>
      <c r="G5874" s="156"/>
      <c r="H5874" s="276" t="s">
        <v>1403</v>
      </c>
      <c r="I5874" s="276"/>
      <c r="J5874" s="157">
        <v>23.03</v>
      </c>
    </row>
    <row r="5875" spans="1:10" ht="15.75">
      <c r="A5875" s="147"/>
      <c r="B5875" s="147"/>
      <c r="C5875" s="147"/>
      <c r="D5875" s="147"/>
      <c r="E5875" s="147"/>
      <c r="F5875" s="147"/>
      <c r="G5875" s="147"/>
      <c r="H5875" s="147"/>
      <c r="I5875" s="147"/>
      <c r="J5875" s="147"/>
    </row>
    <row r="5876" spans="1:10" ht="15.75" customHeight="1">
      <c r="A5876" s="144"/>
      <c r="B5876" s="144" t="s">
        <v>165</v>
      </c>
      <c r="C5876" s="144" t="s">
        <v>1367</v>
      </c>
      <c r="D5876" s="144" t="s">
        <v>1368</v>
      </c>
      <c r="E5876" s="271" t="s">
        <v>1369</v>
      </c>
      <c r="F5876" s="271"/>
      <c r="G5876" s="144" t="s">
        <v>1370</v>
      </c>
      <c r="H5876" s="144" t="s">
        <v>1371</v>
      </c>
      <c r="I5876" s="144" t="s">
        <v>1372</v>
      </c>
      <c r="J5876" s="144" t="s">
        <v>1373</v>
      </c>
    </row>
    <row r="5877" spans="1:10" ht="31.5" customHeight="1">
      <c r="A5877" s="147" t="s">
        <v>1374</v>
      </c>
      <c r="B5877" s="147" t="s">
        <v>3001</v>
      </c>
      <c r="C5877" s="147" t="s">
        <v>177</v>
      </c>
      <c r="D5877" s="147" t="s">
        <v>3002</v>
      </c>
      <c r="E5877" s="273" t="s">
        <v>1606</v>
      </c>
      <c r="F5877" s="273"/>
      <c r="G5877" s="147" t="s">
        <v>180</v>
      </c>
      <c r="H5877" s="148">
        <v>1</v>
      </c>
      <c r="I5877" s="149">
        <v>1.69</v>
      </c>
      <c r="J5877" s="149">
        <v>1.69</v>
      </c>
    </row>
    <row r="5878" spans="1:10" ht="30" customHeight="1">
      <c r="A5878" s="153" t="s">
        <v>1379</v>
      </c>
      <c r="B5878" s="153" t="s">
        <v>3009</v>
      </c>
      <c r="C5878" s="153" t="s">
        <v>177</v>
      </c>
      <c r="D5878" s="153" t="s">
        <v>3010</v>
      </c>
      <c r="E5878" s="275" t="s">
        <v>1385</v>
      </c>
      <c r="F5878" s="275"/>
      <c r="G5878" s="153" t="s">
        <v>185</v>
      </c>
      <c r="H5878" s="154">
        <v>6.3999999999999997E-5</v>
      </c>
      <c r="I5878" s="155">
        <v>26485.41</v>
      </c>
      <c r="J5878" s="155">
        <v>1.69</v>
      </c>
    </row>
    <row r="5879" spans="1:10">
      <c r="A5879" s="156"/>
      <c r="B5879" s="156"/>
      <c r="C5879" s="156"/>
      <c r="D5879" s="156"/>
      <c r="E5879" s="156" t="s">
        <v>1399</v>
      </c>
      <c r="F5879" s="157">
        <v>0</v>
      </c>
      <c r="G5879" s="156" t="s">
        <v>1400</v>
      </c>
      <c r="H5879" s="157">
        <v>0</v>
      </c>
      <c r="I5879" s="156" t="s">
        <v>1401</v>
      </c>
      <c r="J5879" s="157">
        <v>0</v>
      </c>
    </row>
    <row r="5880" spans="1:10" ht="30" customHeight="1">
      <c r="A5880" s="156"/>
      <c r="B5880" s="156"/>
      <c r="C5880" s="156"/>
      <c r="D5880" s="156"/>
      <c r="E5880" s="156" t="s">
        <v>1402</v>
      </c>
      <c r="F5880" s="157">
        <v>0.44</v>
      </c>
      <c r="G5880" s="156"/>
      <c r="H5880" s="276" t="s">
        <v>1403</v>
      </c>
      <c r="I5880" s="276"/>
      <c r="J5880" s="157">
        <v>2.13</v>
      </c>
    </row>
    <row r="5881" spans="1:10" ht="15.75">
      <c r="A5881" s="147"/>
      <c r="B5881" s="147"/>
      <c r="C5881" s="147"/>
      <c r="D5881" s="147"/>
      <c r="E5881" s="147"/>
      <c r="F5881" s="147"/>
      <c r="G5881" s="147"/>
      <c r="H5881" s="147"/>
      <c r="I5881" s="147"/>
      <c r="J5881" s="147"/>
    </row>
    <row r="5882" spans="1:10" ht="15.75" customHeight="1">
      <c r="A5882" s="144"/>
      <c r="B5882" s="144" t="s">
        <v>165</v>
      </c>
      <c r="C5882" s="144" t="s">
        <v>1367</v>
      </c>
      <c r="D5882" s="144" t="s">
        <v>1368</v>
      </c>
      <c r="E5882" s="271" t="s">
        <v>1369</v>
      </c>
      <c r="F5882" s="271"/>
      <c r="G5882" s="144" t="s">
        <v>1370</v>
      </c>
      <c r="H5882" s="144" t="s">
        <v>1371</v>
      </c>
      <c r="I5882" s="144" t="s">
        <v>1372</v>
      </c>
      <c r="J5882" s="144" t="s">
        <v>1373</v>
      </c>
    </row>
    <row r="5883" spans="1:10" ht="31.5" customHeight="1">
      <c r="A5883" s="147" t="s">
        <v>1374</v>
      </c>
      <c r="B5883" s="147" t="s">
        <v>3003</v>
      </c>
      <c r="C5883" s="147" t="s">
        <v>177</v>
      </c>
      <c r="D5883" s="147" t="s">
        <v>3004</v>
      </c>
      <c r="E5883" s="273" t="s">
        <v>1606</v>
      </c>
      <c r="F5883" s="273"/>
      <c r="G5883" s="147" t="s">
        <v>180</v>
      </c>
      <c r="H5883" s="148">
        <v>1</v>
      </c>
      <c r="I5883" s="149">
        <v>0.2</v>
      </c>
      <c r="J5883" s="149">
        <v>0.2</v>
      </c>
    </row>
    <row r="5884" spans="1:10" ht="30" customHeight="1">
      <c r="A5884" s="153" t="s">
        <v>1379</v>
      </c>
      <c r="B5884" s="153" t="s">
        <v>3009</v>
      </c>
      <c r="C5884" s="153" t="s">
        <v>177</v>
      </c>
      <c r="D5884" s="153" t="s">
        <v>3010</v>
      </c>
      <c r="E5884" s="275" t="s">
        <v>1385</v>
      </c>
      <c r="F5884" s="275"/>
      <c r="G5884" s="153" t="s">
        <v>185</v>
      </c>
      <c r="H5884" s="154">
        <v>7.6000000000000001E-6</v>
      </c>
      <c r="I5884" s="155">
        <v>26485.41</v>
      </c>
      <c r="J5884" s="155">
        <v>0.2</v>
      </c>
    </row>
    <row r="5885" spans="1:10">
      <c r="A5885" s="156"/>
      <c r="B5885" s="156"/>
      <c r="C5885" s="156"/>
      <c r="D5885" s="156"/>
      <c r="E5885" s="156" t="s">
        <v>1399</v>
      </c>
      <c r="F5885" s="157">
        <v>0</v>
      </c>
      <c r="G5885" s="156" t="s">
        <v>1400</v>
      </c>
      <c r="H5885" s="157">
        <v>0</v>
      </c>
      <c r="I5885" s="156" t="s">
        <v>1401</v>
      </c>
      <c r="J5885" s="157">
        <v>0</v>
      </c>
    </row>
    <row r="5886" spans="1:10" ht="30" customHeight="1">
      <c r="A5886" s="156"/>
      <c r="B5886" s="156"/>
      <c r="C5886" s="156"/>
      <c r="D5886" s="156"/>
      <c r="E5886" s="156" t="s">
        <v>1402</v>
      </c>
      <c r="F5886" s="157">
        <v>0.05</v>
      </c>
      <c r="G5886" s="156"/>
      <c r="H5886" s="276" t="s">
        <v>1403</v>
      </c>
      <c r="I5886" s="276"/>
      <c r="J5886" s="157">
        <v>0.25</v>
      </c>
    </row>
    <row r="5887" spans="1:10" ht="15.75">
      <c r="A5887" s="147"/>
      <c r="B5887" s="147"/>
      <c r="C5887" s="147"/>
      <c r="D5887" s="147"/>
      <c r="E5887" s="147"/>
      <c r="F5887" s="147"/>
      <c r="G5887" s="147"/>
      <c r="H5887" s="147"/>
      <c r="I5887" s="147"/>
      <c r="J5887" s="147"/>
    </row>
    <row r="5888" spans="1:10" ht="15.75" customHeight="1">
      <c r="A5888" s="144"/>
      <c r="B5888" s="144" t="s">
        <v>165</v>
      </c>
      <c r="C5888" s="144" t="s">
        <v>1367</v>
      </c>
      <c r="D5888" s="144" t="s">
        <v>1368</v>
      </c>
      <c r="E5888" s="271" t="s">
        <v>1369</v>
      </c>
      <c r="F5888" s="271"/>
      <c r="G5888" s="144" t="s">
        <v>1370</v>
      </c>
      <c r="H5888" s="144" t="s">
        <v>1371</v>
      </c>
      <c r="I5888" s="144" t="s">
        <v>1372</v>
      </c>
      <c r="J5888" s="144" t="s">
        <v>1373</v>
      </c>
    </row>
    <row r="5889" spans="1:10" ht="31.5" customHeight="1">
      <c r="A5889" s="147" t="s">
        <v>1374</v>
      </c>
      <c r="B5889" s="147" t="s">
        <v>3007</v>
      </c>
      <c r="C5889" s="147" t="s">
        <v>177</v>
      </c>
      <c r="D5889" s="147" t="s">
        <v>3008</v>
      </c>
      <c r="E5889" s="273" t="s">
        <v>1606</v>
      </c>
      <c r="F5889" s="273"/>
      <c r="G5889" s="147" t="s">
        <v>180</v>
      </c>
      <c r="H5889" s="148">
        <v>1</v>
      </c>
      <c r="I5889" s="149">
        <v>2.11</v>
      </c>
      <c r="J5889" s="149">
        <v>2.11</v>
      </c>
    </row>
    <row r="5890" spans="1:10" ht="30" customHeight="1">
      <c r="A5890" s="153" t="s">
        <v>1379</v>
      </c>
      <c r="B5890" s="153" t="s">
        <v>3009</v>
      </c>
      <c r="C5890" s="153" t="s">
        <v>177</v>
      </c>
      <c r="D5890" s="153" t="s">
        <v>3010</v>
      </c>
      <c r="E5890" s="275" t="s">
        <v>1385</v>
      </c>
      <c r="F5890" s="275"/>
      <c r="G5890" s="153" t="s">
        <v>185</v>
      </c>
      <c r="H5890" s="154">
        <v>8.0000000000000007E-5</v>
      </c>
      <c r="I5890" s="155">
        <v>26485.41</v>
      </c>
      <c r="J5890" s="155">
        <v>2.11</v>
      </c>
    </row>
    <row r="5891" spans="1:10">
      <c r="A5891" s="156"/>
      <c r="B5891" s="156"/>
      <c r="C5891" s="156"/>
      <c r="D5891" s="156"/>
      <c r="E5891" s="156" t="s">
        <v>1399</v>
      </c>
      <c r="F5891" s="157">
        <v>0</v>
      </c>
      <c r="G5891" s="156" t="s">
        <v>1400</v>
      </c>
      <c r="H5891" s="157">
        <v>0</v>
      </c>
      <c r="I5891" s="156" t="s">
        <v>1401</v>
      </c>
      <c r="J5891" s="157">
        <v>0</v>
      </c>
    </row>
    <row r="5892" spans="1:10" ht="30" customHeight="1">
      <c r="A5892" s="156"/>
      <c r="B5892" s="156"/>
      <c r="C5892" s="156"/>
      <c r="D5892" s="156"/>
      <c r="E5892" s="156" t="s">
        <v>1402</v>
      </c>
      <c r="F5892" s="157">
        <v>0.55000000000000004</v>
      </c>
      <c r="G5892" s="156"/>
      <c r="H5892" s="276" t="s">
        <v>1403</v>
      </c>
      <c r="I5892" s="276"/>
      <c r="J5892" s="157">
        <v>2.66</v>
      </c>
    </row>
    <row r="5893" spans="1:10" ht="15.75">
      <c r="A5893" s="147"/>
      <c r="B5893" s="147"/>
      <c r="C5893" s="147"/>
      <c r="D5893" s="147"/>
      <c r="E5893" s="147"/>
      <c r="F5893" s="147"/>
      <c r="G5893" s="147"/>
      <c r="H5893" s="147"/>
      <c r="I5893" s="147"/>
      <c r="J5893" s="147"/>
    </row>
    <row r="5894" spans="1:10" ht="15.75" customHeight="1">
      <c r="A5894" s="144"/>
      <c r="B5894" s="144" t="s">
        <v>165</v>
      </c>
      <c r="C5894" s="144" t="s">
        <v>1367</v>
      </c>
      <c r="D5894" s="144" t="s">
        <v>1368</v>
      </c>
      <c r="E5894" s="271" t="s">
        <v>1369</v>
      </c>
      <c r="F5894" s="271"/>
      <c r="G5894" s="144" t="s">
        <v>1370</v>
      </c>
      <c r="H5894" s="144" t="s">
        <v>1371</v>
      </c>
      <c r="I5894" s="144" t="s">
        <v>1372</v>
      </c>
      <c r="J5894" s="144" t="s">
        <v>1373</v>
      </c>
    </row>
    <row r="5895" spans="1:10" ht="31.5" customHeight="1">
      <c r="A5895" s="147" t="s">
        <v>1374</v>
      </c>
      <c r="B5895" s="147" t="s">
        <v>1679</v>
      </c>
      <c r="C5895" s="147" t="s">
        <v>177</v>
      </c>
      <c r="D5895" s="147" t="s">
        <v>1680</v>
      </c>
      <c r="E5895" s="273" t="s">
        <v>1606</v>
      </c>
      <c r="F5895" s="273"/>
      <c r="G5895" s="147" t="s">
        <v>1610</v>
      </c>
      <c r="H5895" s="148">
        <v>1</v>
      </c>
      <c r="I5895" s="149">
        <v>15.05</v>
      </c>
      <c r="J5895" s="149">
        <v>15.05</v>
      </c>
    </row>
    <row r="5896" spans="1:10" ht="45" customHeight="1">
      <c r="A5896" s="150" t="s">
        <v>1376</v>
      </c>
      <c r="B5896" s="150" t="s">
        <v>3011</v>
      </c>
      <c r="C5896" s="150" t="s">
        <v>177</v>
      </c>
      <c r="D5896" s="150" t="s">
        <v>3012</v>
      </c>
      <c r="E5896" s="274" t="s">
        <v>1606</v>
      </c>
      <c r="F5896" s="274"/>
      <c r="G5896" s="150" t="s">
        <v>180</v>
      </c>
      <c r="H5896" s="151">
        <v>1</v>
      </c>
      <c r="I5896" s="152">
        <v>0.74</v>
      </c>
      <c r="J5896" s="152">
        <v>0.74</v>
      </c>
    </row>
    <row r="5897" spans="1:10" ht="45" customHeight="1">
      <c r="A5897" s="150" t="s">
        <v>1376</v>
      </c>
      <c r="B5897" s="150" t="s">
        <v>3013</v>
      </c>
      <c r="C5897" s="150" t="s">
        <v>177</v>
      </c>
      <c r="D5897" s="150" t="s">
        <v>3014</v>
      </c>
      <c r="E5897" s="274" t="s">
        <v>1606</v>
      </c>
      <c r="F5897" s="274"/>
      <c r="G5897" s="150" t="s">
        <v>180</v>
      </c>
      <c r="H5897" s="151">
        <v>1</v>
      </c>
      <c r="I5897" s="152">
        <v>0.08</v>
      </c>
      <c r="J5897" s="152">
        <v>0.08</v>
      </c>
    </row>
    <row r="5898" spans="1:10" ht="45" customHeight="1">
      <c r="A5898" s="150" t="s">
        <v>1376</v>
      </c>
      <c r="B5898" s="150" t="s">
        <v>3005</v>
      </c>
      <c r="C5898" s="150" t="s">
        <v>177</v>
      </c>
      <c r="D5898" s="150" t="s">
        <v>3006</v>
      </c>
      <c r="E5898" s="274" t="s">
        <v>1375</v>
      </c>
      <c r="F5898" s="274"/>
      <c r="G5898" s="150" t="s">
        <v>180</v>
      </c>
      <c r="H5898" s="151">
        <v>1</v>
      </c>
      <c r="I5898" s="152">
        <v>14.23</v>
      </c>
      <c r="J5898" s="152">
        <v>14.23</v>
      </c>
    </row>
    <row r="5899" spans="1:10">
      <c r="A5899" s="156"/>
      <c r="B5899" s="156"/>
      <c r="C5899" s="156"/>
      <c r="D5899" s="156"/>
      <c r="E5899" s="156" t="s">
        <v>1399</v>
      </c>
      <c r="F5899" s="157">
        <v>10.39</v>
      </c>
      <c r="G5899" s="156" t="s">
        <v>1400</v>
      </c>
      <c r="H5899" s="157">
        <v>0</v>
      </c>
      <c r="I5899" s="156" t="s">
        <v>1401</v>
      </c>
      <c r="J5899" s="157">
        <v>10.39</v>
      </c>
    </row>
    <row r="5900" spans="1:10" ht="30" customHeight="1">
      <c r="A5900" s="156"/>
      <c r="B5900" s="156"/>
      <c r="C5900" s="156"/>
      <c r="D5900" s="156"/>
      <c r="E5900" s="156" t="s">
        <v>1402</v>
      </c>
      <c r="F5900" s="157">
        <v>3.96</v>
      </c>
      <c r="G5900" s="156"/>
      <c r="H5900" s="276" t="s">
        <v>1403</v>
      </c>
      <c r="I5900" s="276"/>
      <c r="J5900" s="157">
        <v>19.010000000000002</v>
      </c>
    </row>
    <row r="5901" spans="1:10" ht="15.75">
      <c r="A5901" s="147"/>
      <c r="B5901" s="147"/>
      <c r="C5901" s="147"/>
      <c r="D5901" s="147"/>
      <c r="E5901" s="147"/>
      <c r="F5901" s="147"/>
      <c r="G5901" s="147"/>
      <c r="H5901" s="147"/>
      <c r="I5901" s="147"/>
      <c r="J5901" s="147"/>
    </row>
    <row r="5902" spans="1:10" ht="15.75" customHeight="1">
      <c r="A5902" s="144"/>
      <c r="B5902" s="144" t="s">
        <v>165</v>
      </c>
      <c r="C5902" s="144" t="s">
        <v>1367</v>
      </c>
      <c r="D5902" s="144" t="s">
        <v>1368</v>
      </c>
      <c r="E5902" s="271" t="s">
        <v>1369</v>
      </c>
      <c r="F5902" s="271"/>
      <c r="G5902" s="144" t="s">
        <v>1370</v>
      </c>
      <c r="H5902" s="144" t="s">
        <v>1371</v>
      </c>
      <c r="I5902" s="144" t="s">
        <v>1372</v>
      </c>
      <c r="J5902" s="144" t="s">
        <v>1373</v>
      </c>
    </row>
    <row r="5903" spans="1:10" ht="31.5" customHeight="1">
      <c r="A5903" s="147" t="s">
        <v>1374</v>
      </c>
      <c r="B5903" s="147" t="s">
        <v>1677</v>
      </c>
      <c r="C5903" s="147" t="s">
        <v>177</v>
      </c>
      <c r="D5903" s="147" t="s">
        <v>1678</v>
      </c>
      <c r="E5903" s="273" t="s">
        <v>1606</v>
      </c>
      <c r="F5903" s="273"/>
      <c r="G5903" s="147" t="s">
        <v>1607</v>
      </c>
      <c r="H5903" s="148">
        <v>1</v>
      </c>
      <c r="I5903" s="149">
        <v>17.510000000000002</v>
      </c>
      <c r="J5903" s="149">
        <v>17.510000000000002</v>
      </c>
    </row>
    <row r="5904" spans="1:10" ht="45" customHeight="1">
      <c r="A5904" s="150" t="s">
        <v>1376</v>
      </c>
      <c r="B5904" s="150" t="s">
        <v>3011</v>
      </c>
      <c r="C5904" s="150" t="s">
        <v>177</v>
      </c>
      <c r="D5904" s="150" t="s">
        <v>3012</v>
      </c>
      <c r="E5904" s="274" t="s">
        <v>1606</v>
      </c>
      <c r="F5904" s="274"/>
      <c r="G5904" s="150" t="s">
        <v>180</v>
      </c>
      <c r="H5904" s="151">
        <v>1</v>
      </c>
      <c r="I5904" s="152">
        <v>0.74</v>
      </c>
      <c r="J5904" s="152">
        <v>0.74</v>
      </c>
    </row>
    <row r="5905" spans="1:10" ht="45" customHeight="1">
      <c r="A5905" s="150" t="s">
        <v>1376</v>
      </c>
      <c r="B5905" s="150" t="s">
        <v>3013</v>
      </c>
      <c r="C5905" s="150" t="s">
        <v>177</v>
      </c>
      <c r="D5905" s="150" t="s">
        <v>3014</v>
      </c>
      <c r="E5905" s="274" t="s">
        <v>1606</v>
      </c>
      <c r="F5905" s="274"/>
      <c r="G5905" s="150" t="s">
        <v>180</v>
      </c>
      <c r="H5905" s="151">
        <v>1</v>
      </c>
      <c r="I5905" s="152">
        <v>0.08</v>
      </c>
      <c r="J5905" s="152">
        <v>0.08</v>
      </c>
    </row>
    <row r="5906" spans="1:10" ht="45" customHeight="1">
      <c r="A5906" s="150" t="s">
        <v>1376</v>
      </c>
      <c r="B5906" s="150" t="s">
        <v>3015</v>
      </c>
      <c r="C5906" s="150" t="s">
        <v>177</v>
      </c>
      <c r="D5906" s="150" t="s">
        <v>3016</v>
      </c>
      <c r="E5906" s="274" t="s">
        <v>1606</v>
      </c>
      <c r="F5906" s="274"/>
      <c r="G5906" s="150" t="s">
        <v>180</v>
      </c>
      <c r="H5906" s="151">
        <v>1</v>
      </c>
      <c r="I5906" s="152">
        <v>0.92</v>
      </c>
      <c r="J5906" s="152">
        <v>0.92</v>
      </c>
    </row>
    <row r="5907" spans="1:10" ht="45" customHeight="1">
      <c r="A5907" s="150" t="s">
        <v>1376</v>
      </c>
      <c r="B5907" s="150" t="s">
        <v>3017</v>
      </c>
      <c r="C5907" s="150" t="s">
        <v>177</v>
      </c>
      <c r="D5907" s="150" t="s">
        <v>3018</v>
      </c>
      <c r="E5907" s="274" t="s">
        <v>1606</v>
      </c>
      <c r="F5907" s="274"/>
      <c r="G5907" s="150" t="s">
        <v>180</v>
      </c>
      <c r="H5907" s="151">
        <v>1</v>
      </c>
      <c r="I5907" s="152">
        <v>1.54</v>
      </c>
      <c r="J5907" s="152">
        <v>1.54</v>
      </c>
    </row>
    <row r="5908" spans="1:10" ht="45" customHeight="1">
      <c r="A5908" s="150" t="s">
        <v>1376</v>
      </c>
      <c r="B5908" s="150" t="s">
        <v>3005</v>
      </c>
      <c r="C5908" s="150" t="s">
        <v>177</v>
      </c>
      <c r="D5908" s="150" t="s">
        <v>3006</v>
      </c>
      <c r="E5908" s="274" t="s">
        <v>1375</v>
      </c>
      <c r="F5908" s="274"/>
      <c r="G5908" s="150" t="s">
        <v>180</v>
      </c>
      <c r="H5908" s="151">
        <v>1</v>
      </c>
      <c r="I5908" s="152">
        <v>14.23</v>
      </c>
      <c r="J5908" s="152">
        <v>14.23</v>
      </c>
    </row>
    <row r="5909" spans="1:10">
      <c r="A5909" s="156"/>
      <c r="B5909" s="156"/>
      <c r="C5909" s="156"/>
      <c r="D5909" s="156"/>
      <c r="E5909" s="156" t="s">
        <v>1399</v>
      </c>
      <c r="F5909" s="157">
        <v>10.39</v>
      </c>
      <c r="G5909" s="156" t="s">
        <v>1400</v>
      </c>
      <c r="H5909" s="157">
        <v>0</v>
      </c>
      <c r="I5909" s="156" t="s">
        <v>1401</v>
      </c>
      <c r="J5909" s="157">
        <v>10.39</v>
      </c>
    </row>
    <row r="5910" spans="1:10" ht="30" customHeight="1">
      <c r="A5910" s="156"/>
      <c r="B5910" s="156"/>
      <c r="C5910" s="156"/>
      <c r="D5910" s="156"/>
      <c r="E5910" s="156" t="s">
        <v>1402</v>
      </c>
      <c r="F5910" s="157">
        <v>4.6100000000000003</v>
      </c>
      <c r="G5910" s="156"/>
      <c r="H5910" s="276" t="s">
        <v>1403</v>
      </c>
      <c r="I5910" s="276"/>
      <c r="J5910" s="157">
        <v>22.12</v>
      </c>
    </row>
    <row r="5911" spans="1:10" ht="15.75">
      <c r="A5911" s="147"/>
      <c r="B5911" s="147"/>
      <c r="C5911" s="147"/>
      <c r="D5911" s="147"/>
      <c r="E5911" s="147"/>
      <c r="F5911" s="147"/>
      <c r="G5911" s="147"/>
      <c r="H5911" s="147"/>
      <c r="I5911" s="147"/>
      <c r="J5911" s="147"/>
    </row>
    <row r="5912" spans="1:10" ht="15.75" customHeight="1">
      <c r="A5912" s="144"/>
      <c r="B5912" s="144" t="s">
        <v>165</v>
      </c>
      <c r="C5912" s="144" t="s">
        <v>1367</v>
      </c>
      <c r="D5912" s="144" t="s">
        <v>1368</v>
      </c>
      <c r="E5912" s="271" t="s">
        <v>1369</v>
      </c>
      <c r="F5912" s="271"/>
      <c r="G5912" s="144" t="s">
        <v>1370</v>
      </c>
      <c r="H5912" s="144" t="s">
        <v>1371</v>
      </c>
      <c r="I5912" s="144" t="s">
        <v>1372</v>
      </c>
      <c r="J5912" s="144" t="s">
        <v>1373</v>
      </c>
    </row>
    <row r="5913" spans="1:10" ht="31.5" customHeight="1">
      <c r="A5913" s="147" t="s">
        <v>1374</v>
      </c>
      <c r="B5913" s="147" t="s">
        <v>3011</v>
      </c>
      <c r="C5913" s="147" t="s">
        <v>177</v>
      </c>
      <c r="D5913" s="147" t="s">
        <v>3012</v>
      </c>
      <c r="E5913" s="273" t="s">
        <v>1606</v>
      </c>
      <c r="F5913" s="273"/>
      <c r="G5913" s="147" t="s">
        <v>180</v>
      </c>
      <c r="H5913" s="148">
        <v>1</v>
      </c>
      <c r="I5913" s="149">
        <v>0.74</v>
      </c>
      <c r="J5913" s="149">
        <v>0.74</v>
      </c>
    </row>
    <row r="5914" spans="1:10" ht="45" customHeight="1">
      <c r="A5914" s="153" t="s">
        <v>1379</v>
      </c>
      <c r="B5914" s="153" t="s">
        <v>3019</v>
      </c>
      <c r="C5914" s="153" t="s">
        <v>177</v>
      </c>
      <c r="D5914" s="153" t="s">
        <v>3020</v>
      </c>
      <c r="E5914" s="275" t="s">
        <v>1385</v>
      </c>
      <c r="F5914" s="275"/>
      <c r="G5914" s="153" t="s">
        <v>185</v>
      </c>
      <c r="H5914" s="154">
        <v>6.3999999999999997E-5</v>
      </c>
      <c r="I5914" s="155">
        <v>11617</v>
      </c>
      <c r="J5914" s="155">
        <v>0.74</v>
      </c>
    </row>
    <row r="5915" spans="1:10">
      <c r="A5915" s="156"/>
      <c r="B5915" s="156"/>
      <c r="C5915" s="156"/>
      <c r="D5915" s="156"/>
      <c r="E5915" s="156" t="s">
        <v>1399</v>
      </c>
      <c r="F5915" s="157">
        <v>0</v>
      </c>
      <c r="G5915" s="156" t="s">
        <v>1400</v>
      </c>
      <c r="H5915" s="157">
        <v>0</v>
      </c>
      <c r="I5915" s="156" t="s">
        <v>1401</v>
      </c>
      <c r="J5915" s="157">
        <v>0</v>
      </c>
    </row>
    <row r="5916" spans="1:10" ht="30" customHeight="1">
      <c r="A5916" s="156"/>
      <c r="B5916" s="156"/>
      <c r="C5916" s="156"/>
      <c r="D5916" s="156"/>
      <c r="E5916" s="156" t="s">
        <v>1402</v>
      </c>
      <c r="F5916" s="157">
        <v>0.19</v>
      </c>
      <c r="G5916" s="156"/>
      <c r="H5916" s="276" t="s">
        <v>1403</v>
      </c>
      <c r="I5916" s="276"/>
      <c r="J5916" s="157">
        <v>0.93</v>
      </c>
    </row>
    <row r="5917" spans="1:10" ht="15.75">
      <c r="A5917" s="147"/>
      <c r="B5917" s="147"/>
      <c r="C5917" s="147"/>
      <c r="D5917" s="147"/>
      <c r="E5917" s="147"/>
      <c r="F5917" s="147"/>
      <c r="G5917" s="147"/>
      <c r="H5917" s="147"/>
      <c r="I5917" s="147"/>
      <c r="J5917" s="147"/>
    </row>
    <row r="5918" spans="1:10" ht="15.75" customHeight="1">
      <c r="A5918" s="144"/>
      <c r="B5918" s="144" t="s">
        <v>165</v>
      </c>
      <c r="C5918" s="144" t="s">
        <v>1367</v>
      </c>
      <c r="D5918" s="144" t="s">
        <v>1368</v>
      </c>
      <c r="E5918" s="271" t="s">
        <v>1369</v>
      </c>
      <c r="F5918" s="271"/>
      <c r="G5918" s="144" t="s">
        <v>1370</v>
      </c>
      <c r="H5918" s="144" t="s">
        <v>1371</v>
      </c>
      <c r="I5918" s="144" t="s">
        <v>1372</v>
      </c>
      <c r="J5918" s="144" t="s">
        <v>1373</v>
      </c>
    </row>
    <row r="5919" spans="1:10" ht="31.5" customHeight="1">
      <c r="A5919" s="147" t="s">
        <v>1374</v>
      </c>
      <c r="B5919" s="147" t="s">
        <v>3013</v>
      </c>
      <c r="C5919" s="147" t="s">
        <v>177</v>
      </c>
      <c r="D5919" s="147" t="s">
        <v>3014</v>
      </c>
      <c r="E5919" s="273" t="s">
        <v>1606</v>
      </c>
      <c r="F5919" s="273"/>
      <c r="G5919" s="147" t="s">
        <v>180</v>
      </c>
      <c r="H5919" s="148">
        <v>1</v>
      </c>
      <c r="I5919" s="149">
        <v>0.08</v>
      </c>
      <c r="J5919" s="149">
        <v>0.08</v>
      </c>
    </row>
    <row r="5920" spans="1:10" ht="45" customHeight="1">
      <c r="A5920" s="153" t="s">
        <v>1379</v>
      </c>
      <c r="B5920" s="153" t="s">
        <v>3019</v>
      </c>
      <c r="C5920" s="153" t="s">
        <v>177</v>
      </c>
      <c r="D5920" s="153" t="s">
        <v>3020</v>
      </c>
      <c r="E5920" s="275" t="s">
        <v>1385</v>
      </c>
      <c r="F5920" s="275"/>
      <c r="G5920" s="153" t="s">
        <v>185</v>
      </c>
      <c r="H5920" s="154">
        <v>7.5000000000000002E-6</v>
      </c>
      <c r="I5920" s="155">
        <v>11617</v>
      </c>
      <c r="J5920" s="155">
        <v>0.08</v>
      </c>
    </row>
    <row r="5921" spans="1:10">
      <c r="A5921" s="156"/>
      <c r="B5921" s="156"/>
      <c r="C5921" s="156"/>
      <c r="D5921" s="156"/>
      <c r="E5921" s="156" t="s">
        <v>1399</v>
      </c>
      <c r="F5921" s="157">
        <v>0</v>
      </c>
      <c r="G5921" s="156" t="s">
        <v>1400</v>
      </c>
      <c r="H5921" s="157">
        <v>0</v>
      </c>
      <c r="I5921" s="156" t="s">
        <v>1401</v>
      </c>
      <c r="J5921" s="157">
        <v>0</v>
      </c>
    </row>
    <row r="5922" spans="1:10" ht="30" customHeight="1">
      <c r="A5922" s="156"/>
      <c r="B5922" s="156"/>
      <c r="C5922" s="156"/>
      <c r="D5922" s="156"/>
      <c r="E5922" s="156" t="s">
        <v>1402</v>
      </c>
      <c r="F5922" s="157">
        <v>0.02</v>
      </c>
      <c r="G5922" s="156"/>
      <c r="H5922" s="276" t="s">
        <v>1403</v>
      </c>
      <c r="I5922" s="276"/>
      <c r="J5922" s="157">
        <v>0.1</v>
      </c>
    </row>
    <row r="5923" spans="1:10" ht="15.75">
      <c r="A5923" s="147"/>
      <c r="B5923" s="147"/>
      <c r="C5923" s="147"/>
      <c r="D5923" s="147"/>
      <c r="E5923" s="147"/>
      <c r="F5923" s="147"/>
      <c r="G5923" s="147"/>
      <c r="H5923" s="147"/>
      <c r="I5923" s="147"/>
      <c r="J5923" s="147"/>
    </row>
    <row r="5924" spans="1:10" ht="15.75" customHeight="1">
      <c r="A5924" s="144"/>
      <c r="B5924" s="144" t="s">
        <v>165</v>
      </c>
      <c r="C5924" s="144" t="s">
        <v>1367</v>
      </c>
      <c r="D5924" s="144" t="s">
        <v>1368</v>
      </c>
      <c r="E5924" s="271" t="s">
        <v>1369</v>
      </c>
      <c r="F5924" s="271"/>
      <c r="G5924" s="144" t="s">
        <v>1370</v>
      </c>
      <c r="H5924" s="144" t="s">
        <v>1371</v>
      </c>
      <c r="I5924" s="144" t="s">
        <v>1372</v>
      </c>
      <c r="J5924" s="144" t="s">
        <v>1373</v>
      </c>
    </row>
    <row r="5925" spans="1:10" ht="31.5" customHeight="1">
      <c r="A5925" s="147" t="s">
        <v>1374</v>
      </c>
      <c r="B5925" s="147" t="s">
        <v>3015</v>
      </c>
      <c r="C5925" s="147" t="s">
        <v>177</v>
      </c>
      <c r="D5925" s="147" t="s">
        <v>3016</v>
      </c>
      <c r="E5925" s="273" t="s">
        <v>1606</v>
      </c>
      <c r="F5925" s="273"/>
      <c r="G5925" s="147" t="s">
        <v>180</v>
      </c>
      <c r="H5925" s="148">
        <v>1</v>
      </c>
      <c r="I5925" s="149">
        <v>0.92</v>
      </c>
      <c r="J5925" s="149">
        <v>0.92</v>
      </c>
    </row>
    <row r="5926" spans="1:10" ht="45" customHeight="1">
      <c r="A5926" s="153" t="s">
        <v>1379</v>
      </c>
      <c r="B5926" s="153" t="s">
        <v>3019</v>
      </c>
      <c r="C5926" s="153" t="s">
        <v>177</v>
      </c>
      <c r="D5926" s="153" t="s">
        <v>3020</v>
      </c>
      <c r="E5926" s="275" t="s">
        <v>1385</v>
      </c>
      <c r="F5926" s="275"/>
      <c r="G5926" s="153" t="s">
        <v>185</v>
      </c>
      <c r="H5926" s="154">
        <v>8.0000000000000007E-5</v>
      </c>
      <c r="I5926" s="155">
        <v>11617</v>
      </c>
      <c r="J5926" s="155">
        <v>0.92</v>
      </c>
    </row>
    <row r="5927" spans="1:10">
      <c r="A5927" s="156"/>
      <c r="B5927" s="156"/>
      <c r="C5927" s="156"/>
      <c r="D5927" s="156"/>
      <c r="E5927" s="156" t="s">
        <v>1399</v>
      </c>
      <c r="F5927" s="157">
        <v>0</v>
      </c>
      <c r="G5927" s="156" t="s">
        <v>1400</v>
      </c>
      <c r="H5927" s="157">
        <v>0</v>
      </c>
      <c r="I5927" s="156" t="s">
        <v>1401</v>
      </c>
      <c r="J5927" s="157">
        <v>0</v>
      </c>
    </row>
    <row r="5928" spans="1:10" ht="30" customHeight="1">
      <c r="A5928" s="156"/>
      <c r="B5928" s="156"/>
      <c r="C5928" s="156"/>
      <c r="D5928" s="156"/>
      <c r="E5928" s="156" t="s">
        <v>1402</v>
      </c>
      <c r="F5928" s="157">
        <v>0.24</v>
      </c>
      <c r="G5928" s="156"/>
      <c r="H5928" s="276" t="s">
        <v>1403</v>
      </c>
      <c r="I5928" s="276"/>
      <c r="J5928" s="157">
        <v>1.1599999999999999</v>
      </c>
    </row>
    <row r="5929" spans="1:10" ht="15.75">
      <c r="A5929" s="147"/>
      <c r="B5929" s="147"/>
      <c r="C5929" s="147"/>
      <c r="D5929" s="147"/>
      <c r="E5929" s="147"/>
      <c r="F5929" s="147"/>
      <c r="G5929" s="147"/>
      <c r="H5929" s="147"/>
      <c r="I5929" s="147"/>
      <c r="J5929" s="147"/>
    </row>
    <row r="5930" spans="1:10" ht="15.75" customHeight="1">
      <c r="A5930" s="144"/>
      <c r="B5930" s="144" t="s">
        <v>165</v>
      </c>
      <c r="C5930" s="144" t="s">
        <v>1367</v>
      </c>
      <c r="D5930" s="144" t="s">
        <v>1368</v>
      </c>
      <c r="E5930" s="271" t="s">
        <v>1369</v>
      </c>
      <c r="F5930" s="271"/>
      <c r="G5930" s="144" t="s">
        <v>1370</v>
      </c>
      <c r="H5930" s="144" t="s">
        <v>1371</v>
      </c>
      <c r="I5930" s="144" t="s">
        <v>1372</v>
      </c>
      <c r="J5930" s="144" t="s">
        <v>1373</v>
      </c>
    </row>
    <row r="5931" spans="1:10" ht="31.5" customHeight="1">
      <c r="A5931" s="147" t="s">
        <v>1374</v>
      </c>
      <c r="B5931" s="147" t="s">
        <v>3017</v>
      </c>
      <c r="C5931" s="147" t="s">
        <v>177</v>
      </c>
      <c r="D5931" s="147" t="s">
        <v>3018</v>
      </c>
      <c r="E5931" s="273" t="s">
        <v>1606</v>
      </c>
      <c r="F5931" s="273"/>
      <c r="G5931" s="147" t="s">
        <v>180</v>
      </c>
      <c r="H5931" s="148">
        <v>1</v>
      </c>
      <c r="I5931" s="149">
        <v>1.54</v>
      </c>
      <c r="J5931" s="149">
        <v>1.54</v>
      </c>
    </row>
    <row r="5932" spans="1:10" ht="15" customHeight="1">
      <c r="A5932" s="153" t="s">
        <v>1379</v>
      </c>
      <c r="B5932" s="153" t="s">
        <v>2886</v>
      </c>
      <c r="C5932" s="153" t="s">
        <v>177</v>
      </c>
      <c r="D5932" s="153" t="s">
        <v>2887</v>
      </c>
      <c r="E5932" s="275" t="s">
        <v>1482</v>
      </c>
      <c r="F5932" s="275"/>
      <c r="G5932" s="153" t="s">
        <v>2888</v>
      </c>
      <c r="H5932" s="154">
        <v>1.7</v>
      </c>
      <c r="I5932" s="155">
        <v>0.91</v>
      </c>
      <c r="J5932" s="155">
        <v>1.54</v>
      </c>
    </row>
    <row r="5933" spans="1:10">
      <c r="A5933" s="156"/>
      <c r="B5933" s="156"/>
      <c r="C5933" s="156"/>
      <c r="D5933" s="156"/>
      <c r="E5933" s="156" t="s">
        <v>1399</v>
      </c>
      <c r="F5933" s="157">
        <v>0</v>
      </c>
      <c r="G5933" s="156" t="s">
        <v>1400</v>
      </c>
      <c r="H5933" s="157">
        <v>0</v>
      </c>
      <c r="I5933" s="156" t="s">
        <v>1401</v>
      </c>
      <c r="J5933" s="157">
        <v>0</v>
      </c>
    </row>
    <row r="5934" spans="1:10" ht="30" customHeight="1">
      <c r="A5934" s="156"/>
      <c r="B5934" s="156"/>
      <c r="C5934" s="156"/>
      <c r="D5934" s="156"/>
      <c r="E5934" s="156" t="s">
        <v>1402</v>
      </c>
      <c r="F5934" s="157">
        <v>0.4</v>
      </c>
      <c r="G5934" s="156"/>
      <c r="H5934" s="276" t="s">
        <v>1403</v>
      </c>
      <c r="I5934" s="276"/>
      <c r="J5934" s="157">
        <v>1.94</v>
      </c>
    </row>
    <row r="5935" spans="1:10" ht="15.75">
      <c r="A5935" s="147"/>
      <c r="B5935" s="147"/>
      <c r="C5935" s="147"/>
      <c r="D5935" s="147"/>
      <c r="E5935" s="147"/>
      <c r="F5935" s="147"/>
      <c r="G5935" s="147"/>
      <c r="H5935" s="147"/>
      <c r="I5935" s="147"/>
      <c r="J5935" s="147"/>
    </row>
    <row r="5936" spans="1:10" ht="15.75" customHeight="1">
      <c r="A5936" s="144"/>
      <c r="B5936" s="144" t="s">
        <v>165</v>
      </c>
      <c r="C5936" s="144" t="s">
        <v>1367</v>
      </c>
      <c r="D5936" s="144" t="s">
        <v>1368</v>
      </c>
      <c r="E5936" s="271" t="s">
        <v>1369</v>
      </c>
      <c r="F5936" s="271"/>
      <c r="G5936" s="144" t="s">
        <v>1370</v>
      </c>
      <c r="H5936" s="144" t="s">
        <v>1371</v>
      </c>
      <c r="I5936" s="144" t="s">
        <v>1372</v>
      </c>
      <c r="J5936" s="144" t="s">
        <v>1373</v>
      </c>
    </row>
    <row r="5937" spans="1:10" ht="47.25" customHeight="1">
      <c r="A5937" s="147" t="s">
        <v>1374</v>
      </c>
      <c r="B5937" s="147" t="s">
        <v>1545</v>
      </c>
      <c r="C5937" s="147" t="s">
        <v>177</v>
      </c>
      <c r="D5937" s="147" t="s">
        <v>1546</v>
      </c>
      <c r="E5937" s="273" t="s">
        <v>1544</v>
      </c>
      <c r="F5937" s="273"/>
      <c r="G5937" s="147" t="s">
        <v>189</v>
      </c>
      <c r="H5937" s="148">
        <v>1</v>
      </c>
      <c r="I5937" s="149">
        <v>23.36</v>
      </c>
      <c r="J5937" s="149">
        <v>23.36</v>
      </c>
    </row>
    <row r="5938" spans="1:10" ht="45" customHeight="1">
      <c r="A5938" s="150" t="s">
        <v>1376</v>
      </c>
      <c r="B5938" s="150" t="s">
        <v>1874</v>
      </c>
      <c r="C5938" s="150" t="s">
        <v>177</v>
      </c>
      <c r="D5938" s="150" t="s">
        <v>1875</v>
      </c>
      <c r="E5938" s="274" t="s">
        <v>1375</v>
      </c>
      <c r="F5938" s="274"/>
      <c r="G5938" s="150" t="s">
        <v>211</v>
      </c>
      <c r="H5938" s="151">
        <v>2.1299999999999999E-2</v>
      </c>
      <c r="I5938" s="152">
        <v>621.72</v>
      </c>
      <c r="J5938" s="152">
        <v>13.24</v>
      </c>
    </row>
    <row r="5939" spans="1:10" ht="45" customHeight="1">
      <c r="A5939" s="150" t="s">
        <v>1376</v>
      </c>
      <c r="B5939" s="150" t="s">
        <v>1705</v>
      </c>
      <c r="C5939" s="150" t="s">
        <v>177</v>
      </c>
      <c r="D5939" s="150" t="s">
        <v>1706</v>
      </c>
      <c r="E5939" s="274" t="s">
        <v>1375</v>
      </c>
      <c r="F5939" s="274"/>
      <c r="G5939" s="150" t="s">
        <v>180</v>
      </c>
      <c r="H5939" s="151">
        <v>0.35</v>
      </c>
      <c r="I5939" s="152">
        <v>22.41</v>
      </c>
      <c r="J5939" s="152">
        <v>7.84</v>
      </c>
    </row>
    <row r="5940" spans="1:10" ht="45" customHeight="1">
      <c r="A5940" s="150" t="s">
        <v>1376</v>
      </c>
      <c r="B5940" s="150" t="s">
        <v>1628</v>
      </c>
      <c r="C5940" s="150" t="s">
        <v>177</v>
      </c>
      <c r="D5940" s="150" t="s">
        <v>1629</v>
      </c>
      <c r="E5940" s="274" t="s">
        <v>1375</v>
      </c>
      <c r="F5940" s="274"/>
      <c r="G5940" s="150" t="s">
        <v>180</v>
      </c>
      <c r="H5940" s="151">
        <v>0.128</v>
      </c>
      <c r="I5940" s="152">
        <v>17.82</v>
      </c>
      <c r="J5940" s="152">
        <v>2.2799999999999998</v>
      </c>
    </row>
    <row r="5941" spans="1:10">
      <c r="A5941" s="156"/>
      <c r="B5941" s="156"/>
      <c r="C5941" s="156"/>
      <c r="D5941" s="156"/>
      <c r="E5941" s="156" t="s">
        <v>1399</v>
      </c>
      <c r="F5941" s="157">
        <v>10.86</v>
      </c>
      <c r="G5941" s="156" t="s">
        <v>1400</v>
      </c>
      <c r="H5941" s="157">
        <v>0</v>
      </c>
      <c r="I5941" s="156" t="s">
        <v>1401</v>
      </c>
      <c r="J5941" s="157">
        <v>10.86</v>
      </c>
    </row>
    <row r="5942" spans="1:10" ht="30" customHeight="1">
      <c r="A5942" s="156"/>
      <c r="B5942" s="156"/>
      <c r="C5942" s="156"/>
      <c r="D5942" s="156"/>
      <c r="E5942" s="156" t="s">
        <v>1402</v>
      </c>
      <c r="F5942" s="157">
        <v>6.16</v>
      </c>
      <c r="G5942" s="156"/>
      <c r="H5942" s="276" t="s">
        <v>1403</v>
      </c>
      <c r="I5942" s="276"/>
      <c r="J5942" s="157">
        <v>29.52</v>
      </c>
    </row>
    <row r="5943" spans="1:10" ht="15.75">
      <c r="A5943" s="147"/>
      <c r="B5943" s="147"/>
      <c r="C5943" s="147"/>
      <c r="D5943" s="147"/>
      <c r="E5943" s="147"/>
      <c r="F5943" s="147"/>
      <c r="G5943" s="147"/>
      <c r="H5943" s="147"/>
      <c r="I5943" s="147"/>
      <c r="J5943" s="147"/>
    </row>
    <row r="5944" spans="1:10" ht="15.75" customHeight="1">
      <c r="A5944" s="144"/>
      <c r="B5944" s="144" t="s">
        <v>165</v>
      </c>
      <c r="C5944" s="144" t="s">
        <v>1367</v>
      </c>
      <c r="D5944" s="144" t="s">
        <v>1368</v>
      </c>
      <c r="E5944" s="271" t="s">
        <v>1369</v>
      </c>
      <c r="F5944" s="271"/>
      <c r="G5944" s="144" t="s">
        <v>1370</v>
      </c>
      <c r="H5944" s="144" t="s">
        <v>1371</v>
      </c>
      <c r="I5944" s="144" t="s">
        <v>1372</v>
      </c>
      <c r="J5944" s="144" t="s">
        <v>1373</v>
      </c>
    </row>
    <row r="5945" spans="1:10" ht="31.5" customHeight="1">
      <c r="A5945" s="147" t="s">
        <v>1374</v>
      </c>
      <c r="B5945" s="147" t="s">
        <v>3021</v>
      </c>
      <c r="C5945" s="147" t="s">
        <v>177</v>
      </c>
      <c r="D5945" s="147" t="s">
        <v>3022</v>
      </c>
      <c r="E5945" s="273" t="s">
        <v>1606</v>
      </c>
      <c r="F5945" s="273"/>
      <c r="G5945" s="147" t="s">
        <v>1610</v>
      </c>
      <c r="H5945" s="148">
        <v>1</v>
      </c>
      <c r="I5945" s="149">
        <v>1</v>
      </c>
      <c r="J5945" s="149">
        <v>1</v>
      </c>
    </row>
    <row r="5946" spans="1:10" ht="45" customHeight="1">
      <c r="A5946" s="150" t="s">
        <v>1376</v>
      </c>
      <c r="B5946" s="150" t="s">
        <v>3023</v>
      </c>
      <c r="C5946" s="150" t="s">
        <v>177</v>
      </c>
      <c r="D5946" s="150" t="s">
        <v>3024</v>
      </c>
      <c r="E5946" s="274" t="s">
        <v>1606</v>
      </c>
      <c r="F5946" s="274"/>
      <c r="G5946" s="150" t="s">
        <v>180</v>
      </c>
      <c r="H5946" s="151">
        <v>1</v>
      </c>
      <c r="I5946" s="152">
        <v>0.9</v>
      </c>
      <c r="J5946" s="152">
        <v>0.9</v>
      </c>
    </row>
    <row r="5947" spans="1:10" ht="45" customHeight="1">
      <c r="A5947" s="150" t="s">
        <v>1376</v>
      </c>
      <c r="B5947" s="150" t="s">
        <v>3025</v>
      </c>
      <c r="C5947" s="150" t="s">
        <v>177</v>
      </c>
      <c r="D5947" s="150" t="s">
        <v>3026</v>
      </c>
      <c r="E5947" s="274" t="s">
        <v>1606</v>
      </c>
      <c r="F5947" s="274"/>
      <c r="G5947" s="150" t="s">
        <v>180</v>
      </c>
      <c r="H5947" s="151">
        <v>1</v>
      </c>
      <c r="I5947" s="152">
        <v>0.1</v>
      </c>
      <c r="J5947" s="152">
        <v>0.1</v>
      </c>
    </row>
    <row r="5948" spans="1:10">
      <c r="A5948" s="156"/>
      <c r="B5948" s="156"/>
      <c r="C5948" s="156"/>
      <c r="D5948" s="156"/>
      <c r="E5948" s="156" t="s">
        <v>1399</v>
      </c>
      <c r="F5948" s="157">
        <v>0</v>
      </c>
      <c r="G5948" s="156" t="s">
        <v>1400</v>
      </c>
      <c r="H5948" s="157">
        <v>0</v>
      </c>
      <c r="I5948" s="156" t="s">
        <v>1401</v>
      </c>
      <c r="J5948" s="157">
        <v>0</v>
      </c>
    </row>
    <row r="5949" spans="1:10" ht="30" customHeight="1">
      <c r="A5949" s="156"/>
      <c r="B5949" s="156"/>
      <c r="C5949" s="156"/>
      <c r="D5949" s="156"/>
      <c r="E5949" s="156" t="s">
        <v>1402</v>
      </c>
      <c r="F5949" s="157">
        <v>0.26</v>
      </c>
      <c r="G5949" s="156"/>
      <c r="H5949" s="276" t="s">
        <v>1403</v>
      </c>
      <c r="I5949" s="276"/>
      <c r="J5949" s="157">
        <v>1.26</v>
      </c>
    </row>
    <row r="5950" spans="1:10" ht="15.75">
      <c r="A5950" s="147"/>
      <c r="B5950" s="147"/>
      <c r="C5950" s="147"/>
      <c r="D5950" s="147"/>
      <c r="E5950" s="147"/>
      <c r="F5950" s="147"/>
      <c r="G5950" s="147"/>
      <c r="H5950" s="147"/>
      <c r="I5950" s="147"/>
      <c r="J5950" s="147"/>
    </row>
    <row r="5951" spans="1:10" ht="15.75" customHeight="1">
      <c r="A5951" s="144"/>
      <c r="B5951" s="144" t="s">
        <v>165</v>
      </c>
      <c r="C5951" s="144" t="s">
        <v>1367</v>
      </c>
      <c r="D5951" s="144" t="s">
        <v>1368</v>
      </c>
      <c r="E5951" s="271" t="s">
        <v>1369</v>
      </c>
      <c r="F5951" s="271"/>
      <c r="G5951" s="144" t="s">
        <v>1370</v>
      </c>
      <c r="H5951" s="144" t="s">
        <v>1371</v>
      </c>
      <c r="I5951" s="144" t="s">
        <v>1372</v>
      </c>
      <c r="J5951" s="144" t="s">
        <v>1373</v>
      </c>
    </row>
    <row r="5952" spans="1:10" ht="31.5" customHeight="1">
      <c r="A5952" s="147" t="s">
        <v>1374</v>
      </c>
      <c r="B5952" s="147" t="s">
        <v>3027</v>
      </c>
      <c r="C5952" s="147" t="s">
        <v>177</v>
      </c>
      <c r="D5952" s="147" t="s">
        <v>3028</v>
      </c>
      <c r="E5952" s="273" t="s">
        <v>1606</v>
      </c>
      <c r="F5952" s="273"/>
      <c r="G5952" s="147" t="s">
        <v>1607</v>
      </c>
      <c r="H5952" s="148">
        <v>1</v>
      </c>
      <c r="I5952" s="149">
        <v>4.82</v>
      </c>
      <c r="J5952" s="149">
        <v>4.82</v>
      </c>
    </row>
    <row r="5953" spans="1:10" ht="45" customHeight="1">
      <c r="A5953" s="150" t="s">
        <v>1376</v>
      </c>
      <c r="B5953" s="150" t="s">
        <v>3023</v>
      </c>
      <c r="C5953" s="150" t="s">
        <v>177</v>
      </c>
      <c r="D5953" s="150" t="s">
        <v>3024</v>
      </c>
      <c r="E5953" s="274" t="s">
        <v>1606</v>
      </c>
      <c r="F5953" s="274"/>
      <c r="G5953" s="150" t="s">
        <v>180</v>
      </c>
      <c r="H5953" s="151">
        <v>1</v>
      </c>
      <c r="I5953" s="152">
        <v>0.9</v>
      </c>
      <c r="J5953" s="152">
        <v>0.9</v>
      </c>
    </row>
    <row r="5954" spans="1:10" ht="45" customHeight="1">
      <c r="A5954" s="150" t="s">
        <v>1376</v>
      </c>
      <c r="B5954" s="150" t="s">
        <v>3025</v>
      </c>
      <c r="C5954" s="150" t="s">
        <v>177</v>
      </c>
      <c r="D5954" s="150" t="s">
        <v>3026</v>
      </c>
      <c r="E5954" s="274" t="s">
        <v>1606</v>
      </c>
      <c r="F5954" s="274"/>
      <c r="G5954" s="150" t="s">
        <v>180</v>
      </c>
      <c r="H5954" s="151">
        <v>1</v>
      </c>
      <c r="I5954" s="152">
        <v>0.1</v>
      </c>
      <c r="J5954" s="152">
        <v>0.1</v>
      </c>
    </row>
    <row r="5955" spans="1:10" ht="45" customHeight="1">
      <c r="A5955" s="150" t="s">
        <v>1376</v>
      </c>
      <c r="B5955" s="150" t="s">
        <v>3029</v>
      </c>
      <c r="C5955" s="150" t="s">
        <v>177</v>
      </c>
      <c r="D5955" s="150" t="s">
        <v>3030</v>
      </c>
      <c r="E5955" s="274" t="s">
        <v>1606</v>
      </c>
      <c r="F5955" s="274"/>
      <c r="G5955" s="150" t="s">
        <v>180</v>
      </c>
      <c r="H5955" s="151">
        <v>1</v>
      </c>
      <c r="I5955" s="152">
        <v>0.98</v>
      </c>
      <c r="J5955" s="152">
        <v>0.98</v>
      </c>
    </row>
    <row r="5956" spans="1:10" ht="45" customHeight="1">
      <c r="A5956" s="150" t="s">
        <v>1376</v>
      </c>
      <c r="B5956" s="150" t="s">
        <v>3031</v>
      </c>
      <c r="C5956" s="150" t="s">
        <v>177</v>
      </c>
      <c r="D5956" s="150" t="s">
        <v>3032</v>
      </c>
      <c r="E5956" s="274" t="s">
        <v>1606</v>
      </c>
      <c r="F5956" s="274"/>
      <c r="G5956" s="150" t="s">
        <v>180</v>
      </c>
      <c r="H5956" s="151">
        <v>1</v>
      </c>
      <c r="I5956" s="152">
        <v>2.84</v>
      </c>
      <c r="J5956" s="152">
        <v>2.84</v>
      </c>
    </row>
    <row r="5957" spans="1:10">
      <c r="A5957" s="156"/>
      <c r="B5957" s="156"/>
      <c r="C5957" s="156"/>
      <c r="D5957" s="156"/>
      <c r="E5957" s="156" t="s">
        <v>1399</v>
      </c>
      <c r="F5957" s="157">
        <v>0</v>
      </c>
      <c r="G5957" s="156" t="s">
        <v>1400</v>
      </c>
      <c r="H5957" s="157">
        <v>0</v>
      </c>
      <c r="I5957" s="156" t="s">
        <v>1401</v>
      </c>
      <c r="J5957" s="157">
        <v>0</v>
      </c>
    </row>
    <row r="5958" spans="1:10" ht="30" customHeight="1">
      <c r="A5958" s="156"/>
      <c r="B5958" s="156"/>
      <c r="C5958" s="156"/>
      <c r="D5958" s="156"/>
      <c r="E5958" s="156" t="s">
        <v>1402</v>
      </c>
      <c r="F5958" s="157">
        <v>1.27</v>
      </c>
      <c r="G5958" s="156"/>
      <c r="H5958" s="276" t="s">
        <v>1403</v>
      </c>
      <c r="I5958" s="276"/>
      <c r="J5958" s="157">
        <v>6.09</v>
      </c>
    </row>
    <row r="5959" spans="1:10" ht="15.75">
      <c r="A5959" s="147"/>
      <c r="B5959" s="147"/>
      <c r="C5959" s="147"/>
      <c r="D5959" s="147"/>
      <c r="E5959" s="147"/>
      <c r="F5959" s="147"/>
      <c r="G5959" s="147"/>
      <c r="H5959" s="147"/>
      <c r="I5959" s="147"/>
      <c r="J5959" s="147"/>
    </row>
    <row r="5960" spans="1:10" ht="15.75" customHeight="1">
      <c r="A5960" s="144"/>
      <c r="B5960" s="144" t="s">
        <v>165</v>
      </c>
      <c r="C5960" s="144" t="s">
        <v>1367</v>
      </c>
      <c r="D5960" s="144" t="s">
        <v>1368</v>
      </c>
      <c r="E5960" s="271" t="s">
        <v>1369</v>
      </c>
      <c r="F5960" s="271"/>
      <c r="G5960" s="144" t="s">
        <v>1370</v>
      </c>
      <c r="H5960" s="144" t="s">
        <v>1371</v>
      </c>
      <c r="I5960" s="144" t="s">
        <v>1372</v>
      </c>
      <c r="J5960" s="144" t="s">
        <v>1373</v>
      </c>
    </row>
    <row r="5961" spans="1:10" ht="31.5" customHeight="1">
      <c r="A5961" s="147" t="s">
        <v>1374</v>
      </c>
      <c r="B5961" s="147" t="s">
        <v>3023</v>
      </c>
      <c r="C5961" s="147" t="s">
        <v>177</v>
      </c>
      <c r="D5961" s="147" t="s">
        <v>3024</v>
      </c>
      <c r="E5961" s="273" t="s">
        <v>1606</v>
      </c>
      <c r="F5961" s="273"/>
      <c r="G5961" s="147" t="s">
        <v>180</v>
      </c>
      <c r="H5961" s="148">
        <v>1</v>
      </c>
      <c r="I5961" s="149">
        <v>0.9</v>
      </c>
      <c r="J5961" s="149">
        <v>0.9</v>
      </c>
    </row>
    <row r="5962" spans="1:10" ht="30" customHeight="1">
      <c r="A5962" s="153" t="s">
        <v>1379</v>
      </c>
      <c r="B5962" s="153" t="s">
        <v>3033</v>
      </c>
      <c r="C5962" s="153" t="s">
        <v>177</v>
      </c>
      <c r="D5962" s="153" t="s">
        <v>3034</v>
      </c>
      <c r="E5962" s="275" t="s">
        <v>1385</v>
      </c>
      <c r="F5962" s="275"/>
      <c r="G5962" s="153" t="s">
        <v>185</v>
      </c>
      <c r="H5962" s="154">
        <v>6.3999999999999997E-5</v>
      </c>
      <c r="I5962" s="155">
        <v>14089.98</v>
      </c>
      <c r="J5962" s="155">
        <v>0.9</v>
      </c>
    </row>
    <row r="5963" spans="1:10">
      <c r="A5963" s="156"/>
      <c r="B5963" s="156"/>
      <c r="C5963" s="156"/>
      <c r="D5963" s="156"/>
      <c r="E5963" s="156" t="s">
        <v>1399</v>
      </c>
      <c r="F5963" s="157">
        <v>0</v>
      </c>
      <c r="G5963" s="156" t="s">
        <v>1400</v>
      </c>
      <c r="H5963" s="157">
        <v>0</v>
      </c>
      <c r="I5963" s="156" t="s">
        <v>1401</v>
      </c>
      <c r="J5963" s="157">
        <v>0</v>
      </c>
    </row>
    <row r="5964" spans="1:10" ht="30" customHeight="1">
      <c r="A5964" s="156"/>
      <c r="B5964" s="156"/>
      <c r="C5964" s="156"/>
      <c r="D5964" s="156"/>
      <c r="E5964" s="156" t="s">
        <v>1402</v>
      </c>
      <c r="F5964" s="157">
        <v>0.23</v>
      </c>
      <c r="G5964" s="156"/>
      <c r="H5964" s="276" t="s">
        <v>1403</v>
      </c>
      <c r="I5964" s="276"/>
      <c r="J5964" s="157">
        <v>1.1299999999999999</v>
      </c>
    </row>
    <row r="5965" spans="1:10" ht="15.75">
      <c r="A5965" s="147"/>
      <c r="B5965" s="147"/>
      <c r="C5965" s="147"/>
      <c r="D5965" s="147"/>
      <c r="E5965" s="147"/>
      <c r="F5965" s="147"/>
      <c r="G5965" s="147"/>
      <c r="H5965" s="147"/>
      <c r="I5965" s="147"/>
      <c r="J5965" s="147"/>
    </row>
    <row r="5966" spans="1:10" ht="15.75" customHeight="1">
      <c r="A5966" s="144"/>
      <c r="B5966" s="144" t="s">
        <v>165</v>
      </c>
      <c r="C5966" s="144" t="s">
        <v>1367</v>
      </c>
      <c r="D5966" s="144" t="s">
        <v>1368</v>
      </c>
      <c r="E5966" s="271" t="s">
        <v>1369</v>
      </c>
      <c r="F5966" s="271"/>
      <c r="G5966" s="144" t="s">
        <v>1370</v>
      </c>
      <c r="H5966" s="144" t="s">
        <v>1371</v>
      </c>
      <c r="I5966" s="144" t="s">
        <v>1372</v>
      </c>
      <c r="J5966" s="144" t="s">
        <v>1373</v>
      </c>
    </row>
    <row r="5967" spans="1:10" ht="31.5" customHeight="1">
      <c r="A5967" s="147" t="s">
        <v>1374</v>
      </c>
      <c r="B5967" s="147" t="s">
        <v>3025</v>
      </c>
      <c r="C5967" s="147" t="s">
        <v>177</v>
      </c>
      <c r="D5967" s="147" t="s">
        <v>3026</v>
      </c>
      <c r="E5967" s="273" t="s">
        <v>1606</v>
      </c>
      <c r="F5967" s="273"/>
      <c r="G5967" s="147" t="s">
        <v>180</v>
      </c>
      <c r="H5967" s="148">
        <v>1</v>
      </c>
      <c r="I5967" s="149">
        <v>0.1</v>
      </c>
      <c r="J5967" s="149">
        <v>0.1</v>
      </c>
    </row>
    <row r="5968" spans="1:10" ht="30" customHeight="1">
      <c r="A5968" s="153" t="s">
        <v>1379</v>
      </c>
      <c r="B5968" s="153" t="s">
        <v>3033</v>
      </c>
      <c r="C5968" s="153" t="s">
        <v>177</v>
      </c>
      <c r="D5968" s="153" t="s">
        <v>3034</v>
      </c>
      <c r="E5968" s="275" t="s">
        <v>1385</v>
      </c>
      <c r="F5968" s="275"/>
      <c r="G5968" s="153" t="s">
        <v>185</v>
      </c>
      <c r="H5968" s="154">
        <v>7.6000000000000001E-6</v>
      </c>
      <c r="I5968" s="155">
        <v>14089.98</v>
      </c>
      <c r="J5968" s="155">
        <v>0.1</v>
      </c>
    </row>
    <row r="5969" spans="1:10">
      <c r="A5969" s="156"/>
      <c r="B5969" s="156"/>
      <c r="C5969" s="156"/>
      <c r="D5969" s="156"/>
      <c r="E5969" s="156" t="s">
        <v>1399</v>
      </c>
      <c r="F5969" s="157">
        <v>0</v>
      </c>
      <c r="G5969" s="156" t="s">
        <v>1400</v>
      </c>
      <c r="H5969" s="157">
        <v>0</v>
      </c>
      <c r="I5969" s="156" t="s">
        <v>1401</v>
      </c>
      <c r="J5969" s="157">
        <v>0</v>
      </c>
    </row>
    <row r="5970" spans="1:10" ht="30" customHeight="1">
      <c r="A5970" s="156"/>
      <c r="B5970" s="156"/>
      <c r="C5970" s="156"/>
      <c r="D5970" s="156"/>
      <c r="E5970" s="156" t="s">
        <v>1402</v>
      </c>
      <c r="F5970" s="157">
        <v>0.02</v>
      </c>
      <c r="G5970" s="156"/>
      <c r="H5970" s="276" t="s">
        <v>1403</v>
      </c>
      <c r="I5970" s="276"/>
      <c r="J5970" s="157">
        <v>0.12</v>
      </c>
    </row>
    <row r="5971" spans="1:10" ht="15.75">
      <c r="A5971" s="147"/>
      <c r="B5971" s="147"/>
      <c r="C5971" s="147"/>
      <c r="D5971" s="147"/>
      <c r="E5971" s="147"/>
      <c r="F5971" s="147"/>
      <c r="G5971" s="147"/>
      <c r="H5971" s="147"/>
      <c r="I5971" s="147"/>
      <c r="J5971" s="147"/>
    </row>
    <row r="5972" spans="1:10" ht="15.75" customHeight="1">
      <c r="A5972" s="144"/>
      <c r="B5972" s="144" t="s">
        <v>165</v>
      </c>
      <c r="C5972" s="144" t="s">
        <v>1367</v>
      </c>
      <c r="D5972" s="144" t="s">
        <v>1368</v>
      </c>
      <c r="E5972" s="271" t="s">
        <v>1369</v>
      </c>
      <c r="F5972" s="271"/>
      <c r="G5972" s="144" t="s">
        <v>1370</v>
      </c>
      <c r="H5972" s="144" t="s">
        <v>1371</v>
      </c>
      <c r="I5972" s="144" t="s">
        <v>1372</v>
      </c>
      <c r="J5972" s="144" t="s">
        <v>1373</v>
      </c>
    </row>
    <row r="5973" spans="1:10" ht="31.5" customHeight="1">
      <c r="A5973" s="147" t="s">
        <v>1374</v>
      </c>
      <c r="B5973" s="147" t="s">
        <v>3029</v>
      </c>
      <c r="C5973" s="147" t="s">
        <v>177</v>
      </c>
      <c r="D5973" s="147" t="s">
        <v>3030</v>
      </c>
      <c r="E5973" s="273" t="s">
        <v>1606</v>
      </c>
      <c r="F5973" s="273"/>
      <c r="G5973" s="147" t="s">
        <v>180</v>
      </c>
      <c r="H5973" s="148">
        <v>1</v>
      </c>
      <c r="I5973" s="149">
        <v>0.98</v>
      </c>
      <c r="J5973" s="149">
        <v>0.98</v>
      </c>
    </row>
    <row r="5974" spans="1:10" ht="30" customHeight="1">
      <c r="A5974" s="153" t="s">
        <v>1379</v>
      </c>
      <c r="B5974" s="153" t="s">
        <v>3033</v>
      </c>
      <c r="C5974" s="153" t="s">
        <v>177</v>
      </c>
      <c r="D5974" s="153" t="s">
        <v>3034</v>
      </c>
      <c r="E5974" s="275" t="s">
        <v>1385</v>
      </c>
      <c r="F5974" s="275"/>
      <c r="G5974" s="153" t="s">
        <v>185</v>
      </c>
      <c r="H5974" s="154">
        <v>6.9999999999999994E-5</v>
      </c>
      <c r="I5974" s="155">
        <v>14089.98</v>
      </c>
      <c r="J5974" s="155">
        <v>0.98</v>
      </c>
    </row>
    <row r="5975" spans="1:10">
      <c r="A5975" s="156"/>
      <c r="B5975" s="156"/>
      <c r="C5975" s="156"/>
      <c r="D5975" s="156"/>
      <c r="E5975" s="156" t="s">
        <v>1399</v>
      </c>
      <c r="F5975" s="157">
        <v>0</v>
      </c>
      <c r="G5975" s="156" t="s">
        <v>1400</v>
      </c>
      <c r="H5975" s="157">
        <v>0</v>
      </c>
      <c r="I5975" s="156" t="s">
        <v>1401</v>
      </c>
      <c r="J5975" s="157">
        <v>0</v>
      </c>
    </row>
    <row r="5976" spans="1:10" ht="30" customHeight="1">
      <c r="A5976" s="156"/>
      <c r="B5976" s="156"/>
      <c r="C5976" s="156"/>
      <c r="D5976" s="156"/>
      <c r="E5976" s="156" t="s">
        <v>1402</v>
      </c>
      <c r="F5976" s="157">
        <v>0.25</v>
      </c>
      <c r="G5976" s="156"/>
      <c r="H5976" s="276" t="s">
        <v>1403</v>
      </c>
      <c r="I5976" s="276"/>
      <c r="J5976" s="157">
        <v>1.23</v>
      </c>
    </row>
    <row r="5977" spans="1:10" ht="15.75">
      <c r="A5977" s="147"/>
      <c r="B5977" s="147"/>
      <c r="C5977" s="147"/>
      <c r="D5977" s="147"/>
      <c r="E5977" s="147"/>
      <c r="F5977" s="147"/>
      <c r="G5977" s="147"/>
      <c r="H5977" s="147"/>
      <c r="I5977" s="147"/>
      <c r="J5977" s="147"/>
    </row>
    <row r="5978" spans="1:10" ht="15.75" customHeight="1">
      <c r="A5978" s="144"/>
      <c r="B5978" s="144" t="s">
        <v>165</v>
      </c>
      <c r="C5978" s="144" t="s">
        <v>1367</v>
      </c>
      <c r="D5978" s="144" t="s">
        <v>1368</v>
      </c>
      <c r="E5978" s="271" t="s">
        <v>1369</v>
      </c>
      <c r="F5978" s="271"/>
      <c r="G5978" s="144" t="s">
        <v>1370</v>
      </c>
      <c r="H5978" s="144" t="s">
        <v>1371</v>
      </c>
      <c r="I5978" s="144" t="s">
        <v>1372</v>
      </c>
      <c r="J5978" s="144" t="s">
        <v>1373</v>
      </c>
    </row>
    <row r="5979" spans="1:10" ht="47.25" customHeight="1">
      <c r="A5979" s="147" t="s">
        <v>1374</v>
      </c>
      <c r="B5979" s="147" t="s">
        <v>3031</v>
      </c>
      <c r="C5979" s="147" t="s">
        <v>177</v>
      </c>
      <c r="D5979" s="147" t="s">
        <v>3032</v>
      </c>
      <c r="E5979" s="273" t="s">
        <v>1606</v>
      </c>
      <c r="F5979" s="273"/>
      <c r="G5979" s="147" t="s">
        <v>180</v>
      </c>
      <c r="H5979" s="148">
        <v>1</v>
      </c>
      <c r="I5979" s="149">
        <v>2.84</v>
      </c>
      <c r="J5979" s="149">
        <v>2.84</v>
      </c>
    </row>
    <row r="5980" spans="1:10" ht="15" customHeight="1">
      <c r="A5980" s="153" t="s">
        <v>1379</v>
      </c>
      <c r="B5980" s="153" t="s">
        <v>2886</v>
      </c>
      <c r="C5980" s="153" t="s">
        <v>177</v>
      </c>
      <c r="D5980" s="153" t="s">
        <v>2887</v>
      </c>
      <c r="E5980" s="275" t="s">
        <v>1482</v>
      </c>
      <c r="F5980" s="275"/>
      <c r="G5980" s="153" t="s">
        <v>2888</v>
      </c>
      <c r="H5980" s="154">
        <v>3.13</v>
      </c>
      <c r="I5980" s="155">
        <v>0.91</v>
      </c>
      <c r="J5980" s="155">
        <v>2.84</v>
      </c>
    </row>
    <row r="5981" spans="1:10">
      <c r="A5981" s="156"/>
      <c r="B5981" s="156"/>
      <c r="C5981" s="156"/>
      <c r="D5981" s="156"/>
      <c r="E5981" s="156" t="s">
        <v>1399</v>
      </c>
      <c r="F5981" s="157">
        <v>0</v>
      </c>
      <c r="G5981" s="156" t="s">
        <v>1400</v>
      </c>
      <c r="H5981" s="157">
        <v>0</v>
      </c>
      <c r="I5981" s="156" t="s">
        <v>1401</v>
      </c>
      <c r="J5981" s="157">
        <v>0</v>
      </c>
    </row>
    <row r="5982" spans="1:10" ht="30" customHeight="1">
      <c r="A5982" s="156"/>
      <c r="B5982" s="156"/>
      <c r="C5982" s="156"/>
      <c r="D5982" s="156"/>
      <c r="E5982" s="156" t="s">
        <v>1402</v>
      </c>
      <c r="F5982" s="157">
        <v>0.74</v>
      </c>
      <c r="G5982" s="156"/>
      <c r="H5982" s="276" t="s">
        <v>1403</v>
      </c>
      <c r="I5982" s="276"/>
      <c r="J5982" s="157">
        <v>3.58</v>
      </c>
    </row>
    <row r="5983" spans="1:10" ht="15.75">
      <c r="A5983" s="147"/>
      <c r="B5983" s="147"/>
      <c r="C5983" s="147"/>
      <c r="D5983" s="147"/>
      <c r="E5983" s="147"/>
      <c r="F5983" s="147"/>
      <c r="G5983" s="147"/>
      <c r="H5983" s="147"/>
      <c r="I5983" s="147"/>
      <c r="J5983" s="147"/>
    </row>
    <row r="5984" spans="1:10" ht="15.75" customHeight="1">
      <c r="A5984" s="144"/>
      <c r="B5984" s="144" t="s">
        <v>165</v>
      </c>
      <c r="C5984" s="144" t="s">
        <v>1367</v>
      </c>
      <c r="D5984" s="144" t="s">
        <v>1368</v>
      </c>
      <c r="E5984" s="271" t="s">
        <v>1369</v>
      </c>
      <c r="F5984" s="271"/>
      <c r="G5984" s="144" t="s">
        <v>1370</v>
      </c>
      <c r="H5984" s="144" t="s">
        <v>1371</v>
      </c>
      <c r="I5984" s="144" t="s">
        <v>1372</v>
      </c>
      <c r="J5984" s="144" t="s">
        <v>1373</v>
      </c>
    </row>
    <row r="5985" spans="1:10" ht="31.5" customHeight="1">
      <c r="A5985" s="147" t="s">
        <v>1374</v>
      </c>
      <c r="B5985" s="147" t="s">
        <v>1872</v>
      </c>
      <c r="C5985" s="147" t="s">
        <v>177</v>
      </c>
      <c r="D5985" s="147" t="s">
        <v>1873</v>
      </c>
      <c r="E5985" s="273" t="s">
        <v>1375</v>
      </c>
      <c r="F5985" s="273"/>
      <c r="G5985" s="147" t="s">
        <v>180</v>
      </c>
      <c r="H5985" s="148">
        <v>1</v>
      </c>
      <c r="I5985" s="149">
        <v>16.13</v>
      </c>
      <c r="J5985" s="149">
        <v>16.13</v>
      </c>
    </row>
    <row r="5986" spans="1:10" ht="45" customHeight="1">
      <c r="A5986" s="150" t="s">
        <v>1376</v>
      </c>
      <c r="B5986" s="150" t="s">
        <v>3035</v>
      </c>
      <c r="C5986" s="150" t="s">
        <v>177</v>
      </c>
      <c r="D5986" s="150" t="s">
        <v>3036</v>
      </c>
      <c r="E5986" s="274" t="s">
        <v>1375</v>
      </c>
      <c r="F5986" s="274"/>
      <c r="G5986" s="150" t="s">
        <v>180</v>
      </c>
      <c r="H5986" s="151">
        <v>1</v>
      </c>
      <c r="I5986" s="152">
        <v>0.11</v>
      </c>
      <c r="J5986" s="152">
        <v>0.11</v>
      </c>
    </row>
    <row r="5987" spans="1:10" ht="15" customHeight="1">
      <c r="A5987" s="153" t="s">
        <v>1379</v>
      </c>
      <c r="B5987" s="153" t="s">
        <v>1380</v>
      </c>
      <c r="C5987" s="153" t="s">
        <v>177</v>
      </c>
      <c r="D5987" s="153" t="s">
        <v>1381</v>
      </c>
      <c r="E5987" s="275" t="s">
        <v>1382</v>
      </c>
      <c r="F5987" s="275"/>
      <c r="G5987" s="153" t="s">
        <v>180</v>
      </c>
      <c r="H5987" s="154">
        <v>1</v>
      </c>
      <c r="I5987" s="155">
        <v>1.52</v>
      </c>
      <c r="J5987" s="155">
        <v>1.52</v>
      </c>
    </row>
    <row r="5988" spans="1:10" ht="30" customHeight="1">
      <c r="A5988" s="153" t="s">
        <v>1379</v>
      </c>
      <c r="B5988" s="153" t="s">
        <v>3037</v>
      </c>
      <c r="C5988" s="153" t="s">
        <v>177</v>
      </c>
      <c r="D5988" s="153" t="s">
        <v>3038</v>
      </c>
      <c r="E5988" s="275" t="s">
        <v>1385</v>
      </c>
      <c r="F5988" s="275"/>
      <c r="G5988" s="153" t="s">
        <v>180</v>
      </c>
      <c r="H5988" s="154">
        <v>1</v>
      </c>
      <c r="I5988" s="155">
        <v>0.76</v>
      </c>
      <c r="J5988" s="155">
        <v>0.76</v>
      </c>
    </row>
    <row r="5989" spans="1:10" ht="15" customHeight="1">
      <c r="A5989" s="153" t="s">
        <v>1379</v>
      </c>
      <c r="B5989" s="153" t="s">
        <v>1386</v>
      </c>
      <c r="C5989" s="153" t="s">
        <v>177</v>
      </c>
      <c r="D5989" s="153" t="s">
        <v>1387</v>
      </c>
      <c r="E5989" s="275" t="s">
        <v>1382</v>
      </c>
      <c r="F5989" s="275"/>
      <c r="G5989" s="153" t="s">
        <v>180</v>
      </c>
      <c r="H5989" s="154">
        <v>1</v>
      </c>
      <c r="I5989" s="155">
        <v>0.81</v>
      </c>
      <c r="J5989" s="155">
        <v>0.81</v>
      </c>
    </row>
    <row r="5990" spans="1:10" ht="30" customHeight="1">
      <c r="A5990" s="153" t="s">
        <v>1379</v>
      </c>
      <c r="B5990" s="153" t="s">
        <v>3039</v>
      </c>
      <c r="C5990" s="153" t="s">
        <v>177</v>
      </c>
      <c r="D5990" s="153" t="s">
        <v>3040</v>
      </c>
      <c r="E5990" s="275" t="s">
        <v>1385</v>
      </c>
      <c r="F5990" s="275"/>
      <c r="G5990" s="153" t="s">
        <v>180</v>
      </c>
      <c r="H5990" s="154">
        <v>1</v>
      </c>
      <c r="I5990" s="155">
        <v>0.01</v>
      </c>
      <c r="J5990" s="155">
        <v>0.01</v>
      </c>
    </row>
    <row r="5991" spans="1:10" ht="15" customHeight="1">
      <c r="A5991" s="153" t="s">
        <v>1379</v>
      </c>
      <c r="B5991" s="153" t="s">
        <v>3041</v>
      </c>
      <c r="C5991" s="153" t="s">
        <v>177</v>
      </c>
      <c r="D5991" s="153" t="s">
        <v>3042</v>
      </c>
      <c r="E5991" s="275" t="s">
        <v>1398</v>
      </c>
      <c r="F5991" s="275"/>
      <c r="G5991" s="153" t="s">
        <v>180</v>
      </c>
      <c r="H5991" s="154">
        <v>1</v>
      </c>
      <c r="I5991" s="155">
        <v>12.18</v>
      </c>
      <c r="J5991" s="155">
        <v>12.18</v>
      </c>
    </row>
    <row r="5992" spans="1:10" ht="15" customHeight="1">
      <c r="A5992" s="153" t="s">
        <v>1379</v>
      </c>
      <c r="B5992" s="153" t="s">
        <v>1390</v>
      </c>
      <c r="C5992" s="153" t="s">
        <v>177</v>
      </c>
      <c r="D5992" s="153" t="s">
        <v>1391</v>
      </c>
      <c r="E5992" s="275" t="s">
        <v>1392</v>
      </c>
      <c r="F5992" s="275"/>
      <c r="G5992" s="153" t="s">
        <v>180</v>
      </c>
      <c r="H5992" s="154">
        <v>1</v>
      </c>
      <c r="I5992" s="155">
        <v>0.06</v>
      </c>
      <c r="J5992" s="155">
        <v>0.06</v>
      </c>
    </row>
    <row r="5993" spans="1:10" ht="15" customHeight="1">
      <c r="A5993" s="153" t="s">
        <v>1379</v>
      </c>
      <c r="B5993" s="153" t="s">
        <v>1393</v>
      </c>
      <c r="C5993" s="153" t="s">
        <v>177</v>
      </c>
      <c r="D5993" s="153" t="s">
        <v>1394</v>
      </c>
      <c r="E5993" s="275" t="s">
        <v>1395</v>
      </c>
      <c r="F5993" s="275"/>
      <c r="G5993" s="153" t="s">
        <v>180</v>
      </c>
      <c r="H5993" s="154">
        <v>1</v>
      </c>
      <c r="I5993" s="155">
        <v>0.68</v>
      </c>
      <c r="J5993" s="155">
        <v>0.68</v>
      </c>
    </row>
    <row r="5994" spans="1:10">
      <c r="A5994" s="156"/>
      <c r="B5994" s="156"/>
      <c r="C5994" s="156"/>
      <c r="D5994" s="156"/>
      <c r="E5994" s="156" t="s">
        <v>1399</v>
      </c>
      <c r="F5994" s="157">
        <v>12.29</v>
      </c>
      <c r="G5994" s="156" t="s">
        <v>1400</v>
      </c>
      <c r="H5994" s="157">
        <v>0</v>
      </c>
      <c r="I5994" s="156" t="s">
        <v>1401</v>
      </c>
      <c r="J5994" s="157">
        <v>12.29</v>
      </c>
    </row>
    <row r="5995" spans="1:10" ht="30" customHeight="1">
      <c r="A5995" s="156"/>
      <c r="B5995" s="156"/>
      <c r="C5995" s="156"/>
      <c r="D5995" s="156"/>
      <c r="E5995" s="156" t="s">
        <v>1402</v>
      </c>
      <c r="F5995" s="157">
        <v>4.25</v>
      </c>
      <c r="G5995" s="156"/>
      <c r="H5995" s="276" t="s">
        <v>1403</v>
      </c>
      <c r="I5995" s="276"/>
      <c r="J5995" s="157">
        <v>20.38</v>
      </c>
    </row>
    <row r="5996" spans="1:10" ht="15.75">
      <c r="A5996" s="147"/>
      <c r="B5996" s="147"/>
      <c r="C5996" s="147"/>
      <c r="D5996" s="147"/>
      <c r="E5996" s="147"/>
      <c r="F5996" s="147"/>
      <c r="G5996" s="147"/>
      <c r="H5996" s="147"/>
      <c r="I5996" s="147"/>
      <c r="J5996" s="147"/>
    </row>
    <row r="5997" spans="1:10" ht="15.75" customHeight="1">
      <c r="A5997" s="144"/>
      <c r="B5997" s="144" t="s">
        <v>165</v>
      </c>
      <c r="C5997" s="144" t="s">
        <v>1367</v>
      </c>
      <c r="D5997" s="144" t="s">
        <v>1368</v>
      </c>
      <c r="E5997" s="271" t="s">
        <v>1369</v>
      </c>
      <c r="F5997" s="271"/>
      <c r="G5997" s="144" t="s">
        <v>1370</v>
      </c>
      <c r="H5997" s="144" t="s">
        <v>1371</v>
      </c>
      <c r="I5997" s="144" t="s">
        <v>1372</v>
      </c>
      <c r="J5997" s="144" t="s">
        <v>1373</v>
      </c>
    </row>
    <row r="5998" spans="1:10" ht="31.5" customHeight="1">
      <c r="A5998" s="147" t="s">
        <v>1374</v>
      </c>
      <c r="B5998" s="147" t="s">
        <v>1794</v>
      </c>
      <c r="C5998" s="147" t="s">
        <v>177</v>
      </c>
      <c r="D5998" s="147" t="s">
        <v>1795</v>
      </c>
      <c r="E5998" s="273" t="s">
        <v>1438</v>
      </c>
      <c r="F5998" s="273"/>
      <c r="G5998" s="147" t="s">
        <v>232</v>
      </c>
      <c r="H5998" s="148">
        <v>1</v>
      </c>
      <c r="I5998" s="149">
        <v>10.8</v>
      </c>
      <c r="J5998" s="149">
        <v>10.8</v>
      </c>
    </row>
    <row r="5999" spans="1:10" ht="45" customHeight="1">
      <c r="A5999" s="150" t="s">
        <v>1376</v>
      </c>
      <c r="B5999" s="150" t="s">
        <v>1697</v>
      </c>
      <c r="C5999" s="150" t="s">
        <v>177</v>
      </c>
      <c r="D5999" s="150" t="s">
        <v>1698</v>
      </c>
      <c r="E5999" s="274" t="s">
        <v>1438</v>
      </c>
      <c r="F5999" s="274"/>
      <c r="G5999" s="150" t="s">
        <v>232</v>
      </c>
      <c r="H5999" s="151">
        <v>1</v>
      </c>
      <c r="I5999" s="152">
        <v>10.14</v>
      </c>
      <c r="J5999" s="152">
        <v>10.14</v>
      </c>
    </row>
    <row r="6000" spans="1:10" ht="45" customHeight="1">
      <c r="A6000" s="150" t="s">
        <v>1376</v>
      </c>
      <c r="B6000" s="150" t="s">
        <v>1683</v>
      </c>
      <c r="C6000" s="150" t="s">
        <v>177</v>
      </c>
      <c r="D6000" s="150" t="s">
        <v>1684</v>
      </c>
      <c r="E6000" s="274" t="s">
        <v>1375</v>
      </c>
      <c r="F6000" s="274"/>
      <c r="G6000" s="150" t="s">
        <v>180</v>
      </c>
      <c r="H6000" s="151">
        <v>2.0999999999999999E-3</v>
      </c>
      <c r="I6000" s="152">
        <v>17.82</v>
      </c>
      <c r="J6000" s="152">
        <v>0.03</v>
      </c>
    </row>
    <row r="6001" spans="1:10" ht="45" customHeight="1">
      <c r="A6001" s="150" t="s">
        <v>1376</v>
      </c>
      <c r="B6001" s="150" t="s">
        <v>1685</v>
      </c>
      <c r="C6001" s="150" t="s">
        <v>177</v>
      </c>
      <c r="D6001" s="150" t="s">
        <v>1686</v>
      </c>
      <c r="E6001" s="274" t="s">
        <v>1375</v>
      </c>
      <c r="F6001" s="274"/>
      <c r="G6001" s="150" t="s">
        <v>180</v>
      </c>
      <c r="H6001" s="151">
        <v>1.06E-2</v>
      </c>
      <c r="I6001" s="152">
        <v>22.28</v>
      </c>
      <c r="J6001" s="152">
        <v>0.23</v>
      </c>
    </row>
    <row r="6002" spans="1:10" ht="30" customHeight="1">
      <c r="A6002" s="153" t="s">
        <v>1379</v>
      </c>
      <c r="B6002" s="153" t="s">
        <v>1687</v>
      </c>
      <c r="C6002" s="153" t="s">
        <v>177</v>
      </c>
      <c r="D6002" s="153" t="s">
        <v>1688</v>
      </c>
      <c r="E6002" s="275" t="s">
        <v>1482</v>
      </c>
      <c r="F6002" s="275"/>
      <c r="G6002" s="153" t="s">
        <v>232</v>
      </c>
      <c r="H6002" s="154">
        <v>0.02</v>
      </c>
      <c r="I6002" s="155">
        <v>20.010000000000002</v>
      </c>
      <c r="J6002" s="155">
        <v>0.4</v>
      </c>
    </row>
    <row r="6003" spans="1:10">
      <c r="A6003" s="156"/>
      <c r="B6003" s="156"/>
      <c r="C6003" s="156"/>
      <c r="D6003" s="156"/>
      <c r="E6003" s="156" t="s">
        <v>1399</v>
      </c>
      <c r="F6003" s="157">
        <v>0.26</v>
      </c>
      <c r="G6003" s="156" t="s">
        <v>1400</v>
      </c>
      <c r="H6003" s="157">
        <v>0</v>
      </c>
      <c r="I6003" s="156" t="s">
        <v>1401</v>
      </c>
      <c r="J6003" s="157">
        <v>0.26</v>
      </c>
    </row>
    <row r="6004" spans="1:10" ht="30" customHeight="1">
      <c r="A6004" s="156"/>
      <c r="B6004" s="156"/>
      <c r="C6004" s="156"/>
      <c r="D6004" s="156"/>
      <c r="E6004" s="156" t="s">
        <v>1402</v>
      </c>
      <c r="F6004" s="157">
        <v>2.84</v>
      </c>
      <c r="G6004" s="156"/>
      <c r="H6004" s="276" t="s">
        <v>1403</v>
      </c>
      <c r="I6004" s="276"/>
      <c r="J6004" s="157">
        <v>13.64</v>
      </c>
    </row>
    <row r="6005" spans="1:10" ht="15.75">
      <c r="A6005" s="147"/>
      <c r="B6005" s="147"/>
      <c r="C6005" s="147"/>
      <c r="D6005" s="147"/>
      <c r="E6005" s="147"/>
      <c r="F6005" s="147"/>
      <c r="G6005" s="147"/>
      <c r="H6005" s="147"/>
      <c r="I6005" s="147"/>
      <c r="J6005" s="147"/>
    </row>
    <row r="6006" spans="1:10" ht="15.75" customHeight="1">
      <c r="A6006" s="144"/>
      <c r="B6006" s="144" t="s">
        <v>165</v>
      </c>
      <c r="C6006" s="144" t="s">
        <v>1367</v>
      </c>
      <c r="D6006" s="144" t="s">
        <v>1368</v>
      </c>
      <c r="E6006" s="271" t="s">
        <v>1369</v>
      </c>
      <c r="F6006" s="271"/>
      <c r="G6006" s="144" t="s">
        <v>1370</v>
      </c>
      <c r="H6006" s="144" t="s">
        <v>1371</v>
      </c>
      <c r="I6006" s="144" t="s">
        <v>1372</v>
      </c>
      <c r="J6006" s="144" t="s">
        <v>1373</v>
      </c>
    </row>
    <row r="6007" spans="1:10" ht="47.25" customHeight="1">
      <c r="A6007" s="147" t="s">
        <v>1374</v>
      </c>
      <c r="B6007" s="147" t="s">
        <v>1638</v>
      </c>
      <c r="C6007" s="147" t="s">
        <v>177</v>
      </c>
      <c r="D6007" s="147" t="s">
        <v>1639</v>
      </c>
      <c r="E6007" s="273" t="s">
        <v>1606</v>
      </c>
      <c r="F6007" s="273"/>
      <c r="G6007" s="147" t="s">
        <v>1610</v>
      </c>
      <c r="H6007" s="148">
        <v>1</v>
      </c>
      <c r="I6007" s="149">
        <v>71.569999999999993</v>
      </c>
      <c r="J6007" s="149">
        <v>71.569999999999993</v>
      </c>
    </row>
    <row r="6008" spans="1:10" ht="45" customHeight="1">
      <c r="A6008" s="150" t="s">
        <v>1376</v>
      </c>
      <c r="B6008" s="150" t="s">
        <v>3043</v>
      </c>
      <c r="C6008" s="150" t="s">
        <v>177</v>
      </c>
      <c r="D6008" s="150" t="s">
        <v>3044</v>
      </c>
      <c r="E6008" s="274" t="s">
        <v>1606</v>
      </c>
      <c r="F6008" s="274"/>
      <c r="G6008" s="150" t="s">
        <v>180</v>
      </c>
      <c r="H6008" s="151">
        <v>1</v>
      </c>
      <c r="I6008" s="152">
        <v>7.32</v>
      </c>
      <c r="J6008" s="152">
        <v>7.32</v>
      </c>
    </row>
    <row r="6009" spans="1:10" ht="45" customHeight="1">
      <c r="A6009" s="150" t="s">
        <v>1376</v>
      </c>
      <c r="B6009" s="150" t="s">
        <v>3045</v>
      </c>
      <c r="C6009" s="150" t="s">
        <v>177</v>
      </c>
      <c r="D6009" s="150" t="s">
        <v>3046</v>
      </c>
      <c r="E6009" s="274" t="s">
        <v>1606</v>
      </c>
      <c r="F6009" s="274"/>
      <c r="G6009" s="150" t="s">
        <v>180</v>
      </c>
      <c r="H6009" s="151">
        <v>1</v>
      </c>
      <c r="I6009" s="152">
        <v>40.68</v>
      </c>
      <c r="J6009" s="152">
        <v>40.68</v>
      </c>
    </row>
    <row r="6010" spans="1:10" ht="45" customHeight="1">
      <c r="A6010" s="150" t="s">
        <v>1376</v>
      </c>
      <c r="B6010" s="150" t="s">
        <v>3047</v>
      </c>
      <c r="C6010" s="150" t="s">
        <v>177</v>
      </c>
      <c r="D6010" s="150" t="s">
        <v>3048</v>
      </c>
      <c r="E6010" s="274" t="s">
        <v>1375</v>
      </c>
      <c r="F6010" s="274"/>
      <c r="G6010" s="150" t="s">
        <v>180</v>
      </c>
      <c r="H6010" s="151">
        <v>1</v>
      </c>
      <c r="I6010" s="152">
        <v>23.57</v>
      </c>
      <c r="J6010" s="152">
        <v>23.57</v>
      </c>
    </row>
    <row r="6011" spans="1:10">
      <c r="A6011" s="156"/>
      <c r="B6011" s="156"/>
      <c r="C6011" s="156"/>
      <c r="D6011" s="156"/>
      <c r="E6011" s="156" t="s">
        <v>1399</v>
      </c>
      <c r="F6011" s="157">
        <v>19.73</v>
      </c>
      <c r="G6011" s="156" t="s">
        <v>1400</v>
      </c>
      <c r="H6011" s="157">
        <v>0</v>
      </c>
      <c r="I6011" s="156" t="s">
        <v>1401</v>
      </c>
      <c r="J6011" s="157">
        <v>19.73</v>
      </c>
    </row>
    <row r="6012" spans="1:10" ht="30" customHeight="1">
      <c r="A6012" s="156"/>
      <c r="B6012" s="156"/>
      <c r="C6012" s="156"/>
      <c r="D6012" s="156"/>
      <c r="E6012" s="156" t="s">
        <v>1402</v>
      </c>
      <c r="F6012" s="157">
        <v>18.87</v>
      </c>
      <c r="G6012" s="156"/>
      <c r="H6012" s="276" t="s">
        <v>1403</v>
      </c>
      <c r="I6012" s="276"/>
      <c r="J6012" s="157">
        <v>90.44</v>
      </c>
    </row>
    <row r="6013" spans="1:10" ht="15.75">
      <c r="A6013" s="147"/>
      <c r="B6013" s="147"/>
      <c r="C6013" s="147"/>
      <c r="D6013" s="147"/>
      <c r="E6013" s="147"/>
      <c r="F6013" s="147"/>
      <c r="G6013" s="147"/>
      <c r="H6013" s="147"/>
      <c r="I6013" s="147"/>
      <c r="J6013" s="147"/>
    </row>
    <row r="6014" spans="1:10" ht="15.75" customHeight="1">
      <c r="A6014" s="144"/>
      <c r="B6014" s="144" t="s">
        <v>165</v>
      </c>
      <c r="C6014" s="144" t="s">
        <v>1367</v>
      </c>
      <c r="D6014" s="144" t="s">
        <v>1368</v>
      </c>
      <c r="E6014" s="271" t="s">
        <v>1369</v>
      </c>
      <c r="F6014" s="271"/>
      <c r="G6014" s="144" t="s">
        <v>1370</v>
      </c>
      <c r="H6014" s="144" t="s">
        <v>1371</v>
      </c>
      <c r="I6014" s="144" t="s">
        <v>1372</v>
      </c>
      <c r="J6014" s="144" t="s">
        <v>1373</v>
      </c>
    </row>
    <row r="6015" spans="1:10" ht="47.25" customHeight="1">
      <c r="A6015" s="147" t="s">
        <v>1374</v>
      </c>
      <c r="B6015" s="147" t="s">
        <v>1634</v>
      </c>
      <c r="C6015" s="147" t="s">
        <v>177</v>
      </c>
      <c r="D6015" s="147" t="s">
        <v>1635</v>
      </c>
      <c r="E6015" s="273" t="s">
        <v>1606</v>
      </c>
      <c r="F6015" s="273"/>
      <c r="G6015" s="147" t="s">
        <v>1607</v>
      </c>
      <c r="H6015" s="148">
        <v>1</v>
      </c>
      <c r="I6015" s="149">
        <v>233.63</v>
      </c>
      <c r="J6015" s="149">
        <v>233.63</v>
      </c>
    </row>
    <row r="6016" spans="1:10" ht="45" customHeight="1">
      <c r="A6016" s="150" t="s">
        <v>1376</v>
      </c>
      <c r="B6016" s="150" t="s">
        <v>3049</v>
      </c>
      <c r="C6016" s="150" t="s">
        <v>177</v>
      </c>
      <c r="D6016" s="150" t="s">
        <v>3050</v>
      </c>
      <c r="E6016" s="274" t="s">
        <v>1606</v>
      </c>
      <c r="F6016" s="274"/>
      <c r="G6016" s="150" t="s">
        <v>180</v>
      </c>
      <c r="H6016" s="151">
        <v>1</v>
      </c>
      <c r="I6016" s="152">
        <v>65.39</v>
      </c>
      <c r="J6016" s="152">
        <v>65.39</v>
      </c>
    </row>
    <row r="6017" spans="1:10" ht="45" customHeight="1">
      <c r="A6017" s="150" t="s">
        <v>1376</v>
      </c>
      <c r="B6017" s="150" t="s">
        <v>3051</v>
      </c>
      <c r="C6017" s="150" t="s">
        <v>177</v>
      </c>
      <c r="D6017" s="150" t="s">
        <v>3052</v>
      </c>
      <c r="E6017" s="274" t="s">
        <v>1606</v>
      </c>
      <c r="F6017" s="274"/>
      <c r="G6017" s="150" t="s">
        <v>180</v>
      </c>
      <c r="H6017" s="151">
        <v>1</v>
      </c>
      <c r="I6017" s="152">
        <v>96.67</v>
      </c>
      <c r="J6017" s="152">
        <v>96.67</v>
      </c>
    </row>
    <row r="6018" spans="1:10" ht="45" customHeight="1">
      <c r="A6018" s="150" t="s">
        <v>1376</v>
      </c>
      <c r="B6018" s="150" t="s">
        <v>3045</v>
      </c>
      <c r="C6018" s="150" t="s">
        <v>177</v>
      </c>
      <c r="D6018" s="150" t="s">
        <v>3046</v>
      </c>
      <c r="E6018" s="274" t="s">
        <v>1606</v>
      </c>
      <c r="F6018" s="274"/>
      <c r="G6018" s="150" t="s">
        <v>180</v>
      </c>
      <c r="H6018" s="151">
        <v>1</v>
      </c>
      <c r="I6018" s="152">
        <v>40.68</v>
      </c>
      <c r="J6018" s="152">
        <v>40.68</v>
      </c>
    </row>
    <row r="6019" spans="1:10" ht="45" customHeight="1">
      <c r="A6019" s="150" t="s">
        <v>1376</v>
      </c>
      <c r="B6019" s="150" t="s">
        <v>3043</v>
      </c>
      <c r="C6019" s="150" t="s">
        <v>177</v>
      </c>
      <c r="D6019" s="150" t="s">
        <v>3044</v>
      </c>
      <c r="E6019" s="274" t="s">
        <v>1606</v>
      </c>
      <c r="F6019" s="274"/>
      <c r="G6019" s="150" t="s">
        <v>180</v>
      </c>
      <c r="H6019" s="151">
        <v>1</v>
      </c>
      <c r="I6019" s="152">
        <v>7.32</v>
      </c>
      <c r="J6019" s="152">
        <v>7.32</v>
      </c>
    </row>
    <row r="6020" spans="1:10" ht="45" customHeight="1">
      <c r="A6020" s="150" t="s">
        <v>1376</v>
      </c>
      <c r="B6020" s="150" t="s">
        <v>3047</v>
      </c>
      <c r="C6020" s="150" t="s">
        <v>177</v>
      </c>
      <c r="D6020" s="150" t="s">
        <v>3048</v>
      </c>
      <c r="E6020" s="274" t="s">
        <v>1375</v>
      </c>
      <c r="F6020" s="274"/>
      <c r="G6020" s="150" t="s">
        <v>180</v>
      </c>
      <c r="H6020" s="151">
        <v>1</v>
      </c>
      <c r="I6020" s="152">
        <v>23.57</v>
      </c>
      <c r="J6020" s="152">
        <v>23.57</v>
      </c>
    </row>
    <row r="6021" spans="1:10">
      <c r="A6021" s="156"/>
      <c r="B6021" s="156"/>
      <c r="C6021" s="156"/>
      <c r="D6021" s="156"/>
      <c r="E6021" s="156" t="s">
        <v>1399</v>
      </c>
      <c r="F6021" s="157">
        <v>19.73</v>
      </c>
      <c r="G6021" s="156" t="s">
        <v>1400</v>
      </c>
      <c r="H6021" s="157">
        <v>0</v>
      </c>
      <c r="I6021" s="156" t="s">
        <v>1401</v>
      </c>
      <c r="J6021" s="157">
        <v>19.73</v>
      </c>
    </row>
    <row r="6022" spans="1:10" ht="30" customHeight="1">
      <c r="A6022" s="156"/>
      <c r="B6022" s="156"/>
      <c r="C6022" s="156"/>
      <c r="D6022" s="156"/>
      <c r="E6022" s="156" t="s">
        <v>1402</v>
      </c>
      <c r="F6022" s="157">
        <v>61.6</v>
      </c>
      <c r="G6022" s="156"/>
      <c r="H6022" s="276" t="s">
        <v>1403</v>
      </c>
      <c r="I6022" s="276"/>
      <c r="J6022" s="157">
        <v>295.23</v>
      </c>
    </row>
    <row r="6023" spans="1:10" ht="15.75">
      <c r="A6023" s="147"/>
      <c r="B6023" s="147"/>
      <c r="C6023" s="147"/>
      <c r="D6023" s="147"/>
      <c r="E6023" s="147"/>
      <c r="F6023" s="147"/>
      <c r="G6023" s="147"/>
      <c r="H6023" s="147"/>
      <c r="I6023" s="147"/>
      <c r="J6023" s="147"/>
    </row>
    <row r="6024" spans="1:10" ht="15.75" customHeight="1">
      <c r="A6024" s="144"/>
      <c r="B6024" s="144" t="s">
        <v>165</v>
      </c>
      <c r="C6024" s="144" t="s">
        <v>1367</v>
      </c>
      <c r="D6024" s="144" t="s">
        <v>1368</v>
      </c>
      <c r="E6024" s="271" t="s">
        <v>1369</v>
      </c>
      <c r="F6024" s="271"/>
      <c r="G6024" s="144" t="s">
        <v>1370</v>
      </c>
      <c r="H6024" s="144" t="s">
        <v>1371</v>
      </c>
      <c r="I6024" s="144" t="s">
        <v>1372</v>
      </c>
      <c r="J6024" s="144" t="s">
        <v>1373</v>
      </c>
    </row>
    <row r="6025" spans="1:10" ht="47.25" customHeight="1">
      <c r="A6025" s="147" t="s">
        <v>1374</v>
      </c>
      <c r="B6025" s="147" t="s">
        <v>3045</v>
      </c>
      <c r="C6025" s="147" t="s">
        <v>177</v>
      </c>
      <c r="D6025" s="147" t="s">
        <v>3046</v>
      </c>
      <c r="E6025" s="273" t="s">
        <v>1606</v>
      </c>
      <c r="F6025" s="273"/>
      <c r="G6025" s="147" t="s">
        <v>180</v>
      </c>
      <c r="H6025" s="148">
        <v>1</v>
      </c>
      <c r="I6025" s="149">
        <v>40.68</v>
      </c>
      <c r="J6025" s="149">
        <v>40.68</v>
      </c>
    </row>
    <row r="6026" spans="1:10" ht="30" customHeight="1">
      <c r="A6026" s="153" t="s">
        <v>1379</v>
      </c>
      <c r="B6026" s="153" t="s">
        <v>3053</v>
      </c>
      <c r="C6026" s="153" t="s">
        <v>177</v>
      </c>
      <c r="D6026" s="153" t="s">
        <v>3054</v>
      </c>
      <c r="E6026" s="275" t="s">
        <v>1385</v>
      </c>
      <c r="F6026" s="275"/>
      <c r="G6026" s="153" t="s">
        <v>185</v>
      </c>
      <c r="H6026" s="154">
        <v>4.0000000000000003E-5</v>
      </c>
      <c r="I6026" s="155">
        <v>1017000</v>
      </c>
      <c r="J6026" s="155">
        <v>40.68</v>
      </c>
    </row>
    <row r="6027" spans="1:10">
      <c r="A6027" s="156"/>
      <c r="B6027" s="156"/>
      <c r="C6027" s="156"/>
      <c r="D6027" s="156"/>
      <c r="E6027" s="156" t="s">
        <v>1399</v>
      </c>
      <c r="F6027" s="157">
        <v>0</v>
      </c>
      <c r="G6027" s="156" t="s">
        <v>1400</v>
      </c>
      <c r="H6027" s="157">
        <v>0</v>
      </c>
      <c r="I6027" s="156" t="s">
        <v>1401</v>
      </c>
      <c r="J6027" s="157">
        <v>0</v>
      </c>
    </row>
    <row r="6028" spans="1:10" ht="30" customHeight="1">
      <c r="A6028" s="156"/>
      <c r="B6028" s="156"/>
      <c r="C6028" s="156"/>
      <c r="D6028" s="156"/>
      <c r="E6028" s="156" t="s">
        <v>1402</v>
      </c>
      <c r="F6028" s="157">
        <v>10.72</v>
      </c>
      <c r="G6028" s="156"/>
      <c r="H6028" s="276" t="s">
        <v>1403</v>
      </c>
      <c r="I6028" s="276"/>
      <c r="J6028" s="157">
        <v>51.4</v>
      </c>
    </row>
    <row r="6029" spans="1:10" ht="15.75">
      <c r="A6029" s="147"/>
      <c r="B6029" s="147"/>
      <c r="C6029" s="147"/>
      <c r="D6029" s="147"/>
      <c r="E6029" s="147"/>
      <c r="F6029" s="147"/>
      <c r="G6029" s="147"/>
      <c r="H6029" s="147"/>
      <c r="I6029" s="147"/>
      <c r="J6029" s="147"/>
    </row>
    <row r="6030" spans="1:10" ht="15.75" customHeight="1">
      <c r="A6030" s="144"/>
      <c r="B6030" s="144" t="s">
        <v>165</v>
      </c>
      <c r="C6030" s="144" t="s">
        <v>1367</v>
      </c>
      <c r="D6030" s="144" t="s">
        <v>1368</v>
      </c>
      <c r="E6030" s="271" t="s">
        <v>1369</v>
      </c>
      <c r="F6030" s="271"/>
      <c r="G6030" s="144" t="s">
        <v>1370</v>
      </c>
      <c r="H6030" s="144" t="s">
        <v>1371</v>
      </c>
      <c r="I6030" s="144" t="s">
        <v>1372</v>
      </c>
      <c r="J6030" s="144" t="s">
        <v>1373</v>
      </c>
    </row>
    <row r="6031" spans="1:10" ht="31.5" customHeight="1">
      <c r="A6031" s="147" t="s">
        <v>1374</v>
      </c>
      <c r="B6031" s="147" t="s">
        <v>3043</v>
      </c>
      <c r="C6031" s="147" t="s">
        <v>177</v>
      </c>
      <c r="D6031" s="147" t="s">
        <v>3044</v>
      </c>
      <c r="E6031" s="273" t="s">
        <v>1606</v>
      </c>
      <c r="F6031" s="273"/>
      <c r="G6031" s="147" t="s">
        <v>180</v>
      </c>
      <c r="H6031" s="148">
        <v>1</v>
      </c>
      <c r="I6031" s="149">
        <v>7.32</v>
      </c>
      <c r="J6031" s="149">
        <v>7.32</v>
      </c>
    </row>
    <row r="6032" spans="1:10" ht="30" customHeight="1">
      <c r="A6032" s="153" t="s">
        <v>1379</v>
      </c>
      <c r="B6032" s="153" t="s">
        <v>3053</v>
      </c>
      <c r="C6032" s="153" t="s">
        <v>177</v>
      </c>
      <c r="D6032" s="153" t="s">
        <v>3054</v>
      </c>
      <c r="E6032" s="275" t="s">
        <v>1385</v>
      </c>
      <c r="F6032" s="275"/>
      <c r="G6032" s="153" t="s">
        <v>185</v>
      </c>
      <c r="H6032" s="154">
        <v>7.1999999999999997E-6</v>
      </c>
      <c r="I6032" s="155">
        <v>1017000</v>
      </c>
      <c r="J6032" s="155">
        <v>7.32</v>
      </c>
    </row>
    <row r="6033" spans="1:10">
      <c r="A6033" s="156"/>
      <c r="B6033" s="156"/>
      <c r="C6033" s="156"/>
      <c r="D6033" s="156"/>
      <c r="E6033" s="156" t="s">
        <v>1399</v>
      </c>
      <c r="F6033" s="157">
        <v>0</v>
      </c>
      <c r="G6033" s="156" t="s">
        <v>1400</v>
      </c>
      <c r="H6033" s="157">
        <v>0</v>
      </c>
      <c r="I6033" s="156" t="s">
        <v>1401</v>
      </c>
      <c r="J6033" s="157">
        <v>0</v>
      </c>
    </row>
    <row r="6034" spans="1:10" ht="30" customHeight="1">
      <c r="A6034" s="156"/>
      <c r="B6034" s="156"/>
      <c r="C6034" s="156"/>
      <c r="D6034" s="156"/>
      <c r="E6034" s="156" t="s">
        <v>1402</v>
      </c>
      <c r="F6034" s="157">
        <v>1.93</v>
      </c>
      <c r="G6034" s="156"/>
      <c r="H6034" s="276" t="s">
        <v>1403</v>
      </c>
      <c r="I6034" s="276"/>
      <c r="J6034" s="157">
        <v>9.25</v>
      </c>
    </row>
    <row r="6035" spans="1:10" ht="15.75">
      <c r="A6035" s="147"/>
      <c r="B6035" s="147"/>
      <c r="C6035" s="147"/>
      <c r="D6035" s="147"/>
      <c r="E6035" s="147"/>
      <c r="F6035" s="147"/>
      <c r="G6035" s="147"/>
      <c r="H6035" s="147"/>
      <c r="I6035" s="147"/>
      <c r="J6035" s="147"/>
    </row>
    <row r="6036" spans="1:10" ht="15.75" customHeight="1">
      <c r="A6036" s="144"/>
      <c r="B6036" s="144" t="s">
        <v>165</v>
      </c>
      <c r="C6036" s="144" t="s">
        <v>1367</v>
      </c>
      <c r="D6036" s="144" t="s">
        <v>1368</v>
      </c>
      <c r="E6036" s="271" t="s">
        <v>1369</v>
      </c>
      <c r="F6036" s="271"/>
      <c r="G6036" s="144" t="s">
        <v>1370</v>
      </c>
      <c r="H6036" s="144" t="s">
        <v>1371</v>
      </c>
      <c r="I6036" s="144" t="s">
        <v>1372</v>
      </c>
      <c r="J6036" s="144" t="s">
        <v>1373</v>
      </c>
    </row>
    <row r="6037" spans="1:10" ht="47.25" customHeight="1">
      <c r="A6037" s="147" t="s">
        <v>1374</v>
      </c>
      <c r="B6037" s="147" t="s">
        <v>3049</v>
      </c>
      <c r="C6037" s="147" t="s">
        <v>177</v>
      </c>
      <c r="D6037" s="147" t="s">
        <v>3050</v>
      </c>
      <c r="E6037" s="273" t="s">
        <v>1606</v>
      </c>
      <c r="F6037" s="273"/>
      <c r="G6037" s="147" t="s">
        <v>180</v>
      </c>
      <c r="H6037" s="148">
        <v>1</v>
      </c>
      <c r="I6037" s="149">
        <v>65.39</v>
      </c>
      <c r="J6037" s="149">
        <v>65.39</v>
      </c>
    </row>
    <row r="6038" spans="1:10" ht="30" customHeight="1">
      <c r="A6038" s="153" t="s">
        <v>1379</v>
      </c>
      <c r="B6038" s="153" t="s">
        <v>3053</v>
      </c>
      <c r="C6038" s="153" t="s">
        <v>177</v>
      </c>
      <c r="D6038" s="153" t="s">
        <v>3054</v>
      </c>
      <c r="E6038" s="275" t="s">
        <v>1385</v>
      </c>
      <c r="F6038" s="275"/>
      <c r="G6038" s="153" t="s">
        <v>185</v>
      </c>
      <c r="H6038" s="154">
        <v>6.4300000000000004E-5</v>
      </c>
      <c r="I6038" s="155">
        <v>1017000</v>
      </c>
      <c r="J6038" s="155">
        <v>65.39</v>
      </c>
    </row>
    <row r="6039" spans="1:10">
      <c r="A6039" s="156"/>
      <c r="B6039" s="156"/>
      <c r="C6039" s="156"/>
      <c r="D6039" s="156"/>
      <c r="E6039" s="156" t="s">
        <v>1399</v>
      </c>
      <c r="F6039" s="157">
        <v>0</v>
      </c>
      <c r="G6039" s="156" t="s">
        <v>1400</v>
      </c>
      <c r="H6039" s="157">
        <v>0</v>
      </c>
      <c r="I6039" s="156" t="s">
        <v>1401</v>
      </c>
      <c r="J6039" s="157">
        <v>0</v>
      </c>
    </row>
    <row r="6040" spans="1:10" ht="30" customHeight="1">
      <c r="A6040" s="156"/>
      <c r="B6040" s="156"/>
      <c r="C6040" s="156"/>
      <c r="D6040" s="156"/>
      <c r="E6040" s="156" t="s">
        <v>1402</v>
      </c>
      <c r="F6040" s="157">
        <v>17.239999999999998</v>
      </c>
      <c r="G6040" s="156"/>
      <c r="H6040" s="276" t="s">
        <v>1403</v>
      </c>
      <c r="I6040" s="276"/>
      <c r="J6040" s="157">
        <v>82.63</v>
      </c>
    </row>
    <row r="6041" spans="1:10" ht="15.75">
      <c r="A6041" s="147"/>
      <c r="B6041" s="147"/>
      <c r="C6041" s="147"/>
      <c r="D6041" s="147"/>
      <c r="E6041" s="147"/>
      <c r="F6041" s="147"/>
      <c r="G6041" s="147"/>
      <c r="H6041" s="147"/>
      <c r="I6041" s="147"/>
      <c r="J6041" s="147"/>
    </row>
    <row r="6042" spans="1:10" ht="15.75" customHeight="1">
      <c r="A6042" s="144"/>
      <c r="B6042" s="144" t="s">
        <v>165</v>
      </c>
      <c r="C6042" s="144" t="s">
        <v>1367</v>
      </c>
      <c r="D6042" s="144" t="s">
        <v>1368</v>
      </c>
      <c r="E6042" s="271" t="s">
        <v>1369</v>
      </c>
      <c r="F6042" s="271"/>
      <c r="G6042" s="144" t="s">
        <v>1370</v>
      </c>
      <c r="H6042" s="144" t="s">
        <v>1371</v>
      </c>
      <c r="I6042" s="144" t="s">
        <v>1372</v>
      </c>
      <c r="J6042" s="144" t="s">
        <v>1373</v>
      </c>
    </row>
    <row r="6043" spans="1:10" ht="47.25" customHeight="1">
      <c r="A6043" s="147" t="s">
        <v>1374</v>
      </c>
      <c r="B6043" s="147" t="s">
        <v>3051</v>
      </c>
      <c r="C6043" s="147" t="s">
        <v>177</v>
      </c>
      <c r="D6043" s="147" t="s">
        <v>3052</v>
      </c>
      <c r="E6043" s="273" t="s">
        <v>1606</v>
      </c>
      <c r="F6043" s="273"/>
      <c r="G6043" s="147" t="s">
        <v>180</v>
      </c>
      <c r="H6043" s="148">
        <v>1</v>
      </c>
      <c r="I6043" s="149">
        <v>96.67</v>
      </c>
      <c r="J6043" s="149">
        <v>96.67</v>
      </c>
    </row>
    <row r="6044" spans="1:10" ht="15" customHeight="1">
      <c r="A6044" s="153" t="s">
        <v>1379</v>
      </c>
      <c r="B6044" s="153" t="s">
        <v>3055</v>
      </c>
      <c r="C6044" s="153" t="s">
        <v>177</v>
      </c>
      <c r="D6044" s="153" t="s">
        <v>3056</v>
      </c>
      <c r="E6044" s="275" t="s">
        <v>1482</v>
      </c>
      <c r="F6044" s="275"/>
      <c r="G6044" s="153" t="s">
        <v>1662</v>
      </c>
      <c r="H6044" s="154">
        <v>13.99</v>
      </c>
      <c r="I6044" s="155">
        <v>6.91</v>
      </c>
      <c r="J6044" s="155">
        <v>96.67</v>
      </c>
    </row>
    <row r="6045" spans="1:10">
      <c r="A6045" s="156"/>
      <c r="B6045" s="156"/>
      <c r="C6045" s="156"/>
      <c r="D6045" s="156"/>
      <c r="E6045" s="156" t="s">
        <v>1399</v>
      </c>
      <c r="F6045" s="157">
        <v>0</v>
      </c>
      <c r="G6045" s="156" t="s">
        <v>1400</v>
      </c>
      <c r="H6045" s="157">
        <v>0</v>
      </c>
      <c r="I6045" s="156" t="s">
        <v>1401</v>
      </c>
      <c r="J6045" s="157">
        <v>0</v>
      </c>
    </row>
    <row r="6046" spans="1:10" ht="30" customHeight="1">
      <c r="A6046" s="156"/>
      <c r="B6046" s="156"/>
      <c r="C6046" s="156"/>
      <c r="D6046" s="156"/>
      <c r="E6046" s="156" t="s">
        <v>1402</v>
      </c>
      <c r="F6046" s="157">
        <v>25.49</v>
      </c>
      <c r="G6046" s="156"/>
      <c r="H6046" s="276" t="s">
        <v>1403</v>
      </c>
      <c r="I6046" s="276"/>
      <c r="J6046" s="157">
        <v>122.16</v>
      </c>
    </row>
    <row r="6047" spans="1:10" ht="15.75">
      <c r="A6047" s="147"/>
      <c r="B6047" s="147"/>
      <c r="C6047" s="147"/>
      <c r="D6047" s="147"/>
      <c r="E6047" s="147"/>
      <c r="F6047" s="147"/>
      <c r="G6047" s="147"/>
      <c r="H6047" s="147"/>
      <c r="I6047" s="147"/>
      <c r="J6047" s="147"/>
    </row>
    <row r="6048" spans="1:10" ht="15.75" customHeight="1">
      <c r="A6048" s="144"/>
      <c r="B6048" s="144" t="s">
        <v>165</v>
      </c>
      <c r="C6048" s="144" t="s">
        <v>1367</v>
      </c>
      <c r="D6048" s="144" t="s">
        <v>1368</v>
      </c>
      <c r="E6048" s="271" t="s">
        <v>1369</v>
      </c>
      <c r="F6048" s="271"/>
      <c r="G6048" s="144" t="s">
        <v>1370</v>
      </c>
      <c r="H6048" s="144" t="s">
        <v>1371</v>
      </c>
      <c r="I6048" s="144" t="s">
        <v>1372</v>
      </c>
      <c r="J6048" s="144" t="s">
        <v>1373</v>
      </c>
    </row>
    <row r="6049" spans="1:10" ht="31.5" customHeight="1">
      <c r="A6049" s="147" t="s">
        <v>1374</v>
      </c>
      <c r="B6049" s="147" t="s">
        <v>3057</v>
      </c>
      <c r="C6049" s="147" t="s">
        <v>177</v>
      </c>
      <c r="D6049" s="147" t="s">
        <v>3058</v>
      </c>
      <c r="E6049" s="273" t="s">
        <v>1375</v>
      </c>
      <c r="F6049" s="273"/>
      <c r="G6049" s="147" t="s">
        <v>180</v>
      </c>
      <c r="H6049" s="148">
        <v>1</v>
      </c>
      <c r="I6049" s="149">
        <v>17.25</v>
      </c>
      <c r="J6049" s="149">
        <v>17.25</v>
      </c>
    </row>
    <row r="6050" spans="1:10" ht="45" customHeight="1">
      <c r="A6050" s="150" t="s">
        <v>1376</v>
      </c>
      <c r="B6050" s="150" t="s">
        <v>3059</v>
      </c>
      <c r="C6050" s="150" t="s">
        <v>177</v>
      </c>
      <c r="D6050" s="150" t="s">
        <v>3060</v>
      </c>
      <c r="E6050" s="274" t="s">
        <v>1375</v>
      </c>
      <c r="F6050" s="274"/>
      <c r="G6050" s="150" t="s">
        <v>180</v>
      </c>
      <c r="H6050" s="151">
        <v>1</v>
      </c>
      <c r="I6050" s="152">
        <v>0.05</v>
      </c>
      <c r="J6050" s="152">
        <v>0.05</v>
      </c>
    </row>
    <row r="6051" spans="1:10" ht="15" customHeight="1">
      <c r="A6051" s="153" t="s">
        <v>1379</v>
      </c>
      <c r="B6051" s="153" t="s">
        <v>1380</v>
      </c>
      <c r="C6051" s="153" t="s">
        <v>177</v>
      </c>
      <c r="D6051" s="153" t="s">
        <v>1381</v>
      </c>
      <c r="E6051" s="275" t="s">
        <v>1382</v>
      </c>
      <c r="F6051" s="275"/>
      <c r="G6051" s="153" t="s">
        <v>180</v>
      </c>
      <c r="H6051" s="154">
        <v>1</v>
      </c>
      <c r="I6051" s="155">
        <v>1.52</v>
      </c>
      <c r="J6051" s="155">
        <v>1.52</v>
      </c>
    </row>
    <row r="6052" spans="1:10" ht="30" customHeight="1">
      <c r="A6052" s="153" t="s">
        <v>1379</v>
      </c>
      <c r="B6052" s="153" t="s">
        <v>3037</v>
      </c>
      <c r="C6052" s="153" t="s">
        <v>177</v>
      </c>
      <c r="D6052" s="153" t="s">
        <v>3038</v>
      </c>
      <c r="E6052" s="275" t="s">
        <v>1385</v>
      </c>
      <c r="F6052" s="275"/>
      <c r="G6052" s="153" t="s">
        <v>180</v>
      </c>
      <c r="H6052" s="154">
        <v>1</v>
      </c>
      <c r="I6052" s="155">
        <v>0.76</v>
      </c>
      <c r="J6052" s="155">
        <v>0.76</v>
      </c>
    </row>
    <row r="6053" spans="1:10" ht="15" customHeight="1">
      <c r="A6053" s="153" t="s">
        <v>1379</v>
      </c>
      <c r="B6053" s="153" t="s">
        <v>1386</v>
      </c>
      <c r="C6053" s="153" t="s">
        <v>177</v>
      </c>
      <c r="D6053" s="153" t="s">
        <v>1387</v>
      </c>
      <c r="E6053" s="275" t="s">
        <v>1382</v>
      </c>
      <c r="F6053" s="275"/>
      <c r="G6053" s="153" t="s">
        <v>180</v>
      </c>
      <c r="H6053" s="154">
        <v>1</v>
      </c>
      <c r="I6053" s="155">
        <v>0.81</v>
      </c>
      <c r="J6053" s="155">
        <v>0.81</v>
      </c>
    </row>
    <row r="6054" spans="1:10" ht="30" customHeight="1">
      <c r="A6054" s="153" t="s">
        <v>1379</v>
      </c>
      <c r="B6054" s="153" t="s">
        <v>3039</v>
      </c>
      <c r="C6054" s="153" t="s">
        <v>177</v>
      </c>
      <c r="D6054" s="153" t="s">
        <v>3040</v>
      </c>
      <c r="E6054" s="275" t="s">
        <v>1385</v>
      </c>
      <c r="F6054" s="275"/>
      <c r="G6054" s="153" t="s">
        <v>180</v>
      </c>
      <c r="H6054" s="154">
        <v>1</v>
      </c>
      <c r="I6054" s="155">
        <v>0.01</v>
      </c>
      <c r="J6054" s="155">
        <v>0.01</v>
      </c>
    </row>
    <row r="6055" spans="1:10" ht="15" customHeight="1">
      <c r="A6055" s="153" t="s">
        <v>1379</v>
      </c>
      <c r="B6055" s="153" t="s">
        <v>3061</v>
      </c>
      <c r="C6055" s="153" t="s">
        <v>177</v>
      </c>
      <c r="D6055" s="153" t="s">
        <v>3062</v>
      </c>
      <c r="E6055" s="275" t="s">
        <v>1398</v>
      </c>
      <c r="F6055" s="275"/>
      <c r="G6055" s="153" t="s">
        <v>180</v>
      </c>
      <c r="H6055" s="154">
        <v>1</v>
      </c>
      <c r="I6055" s="155">
        <v>13.36</v>
      </c>
      <c r="J6055" s="155">
        <v>13.36</v>
      </c>
    </row>
    <row r="6056" spans="1:10" ht="15" customHeight="1">
      <c r="A6056" s="153" t="s">
        <v>1379</v>
      </c>
      <c r="B6056" s="153" t="s">
        <v>1390</v>
      </c>
      <c r="C6056" s="153" t="s">
        <v>177</v>
      </c>
      <c r="D6056" s="153" t="s">
        <v>1391</v>
      </c>
      <c r="E6056" s="275" t="s">
        <v>1392</v>
      </c>
      <c r="F6056" s="275"/>
      <c r="G6056" s="153" t="s">
        <v>180</v>
      </c>
      <c r="H6056" s="154">
        <v>1</v>
      </c>
      <c r="I6056" s="155">
        <v>0.06</v>
      </c>
      <c r="J6056" s="155">
        <v>0.06</v>
      </c>
    </row>
    <row r="6057" spans="1:10" ht="15" customHeight="1">
      <c r="A6057" s="153" t="s">
        <v>1379</v>
      </c>
      <c r="B6057" s="153" t="s">
        <v>1393</v>
      </c>
      <c r="C6057" s="153" t="s">
        <v>177</v>
      </c>
      <c r="D6057" s="153" t="s">
        <v>1394</v>
      </c>
      <c r="E6057" s="275" t="s">
        <v>1395</v>
      </c>
      <c r="F6057" s="275"/>
      <c r="G6057" s="153" t="s">
        <v>180</v>
      </c>
      <c r="H6057" s="154">
        <v>1</v>
      </c>
      <c r="I6057" s="155">
        <v>0.68</v>
      </c>
      <c r="J6057" s="155">
        <v>0.68</v>
      </c>
    </row>
    <row r="6058" spans="1:10">
      <c r="A6058" s="156"/>
      <c r="B6058" s="156"/>
      <c r="C6058" s="156"/>
      <c r="D6058" s="156"/>
      <c r="E6058" s="156" t="s">
        <v>1399</v>
      </c>
      <c r="F6058" s="157">
        <v>13.41</v>
      </c>
      <c r="G6058" s="156" t="s">
        <v>1400</v>
      </c>
      <c r="H6058" s="157">
        <v>0</v>
      </c>
      <c r="I6058" s="156" t="s">
        <v>1401</v>
      </c>
      <c r="J6058" s="157">
        <v>13.41</v>
      </c>
    </row>
    <row r="6059" spans="1:10" ht="30" customHeight="1">
      <c r="A6059" s="156"/>
      <c r="B6059" s="156"/>
      <c r="C6059" s="156"/>
      <c r="D6059" s="156"/>
      <c r="E6059" s="156" t="s">
        <v>1402</v>
      </c>
      <c r="F6059" s="157">
        <v>4.54</v>
      </c>
      <c r="G6059" s="156"/>
      <c r="H6059" s="276" t="s">
        <v>1403</v>
      </c>
      <c r="I6059" s="276"/>
      <c r="J6059" s="157">
        <v>21.79</v>
      </c>
    </row>
    <row r="6060" spans="1:10" ht="15.75">
      <c r="A6060" s="147"/>
      <c r="B6060" s="147"/>
      <c r="C6060" s="147"/>
      <c r="D6060" s="147"/>
      <c r="E6060" s="147"/>
      <c r="F6060" s="147"/>
      <c r="G6060" s="147"/>
      <c r="H6060" s="147"/>
      <c r="I6060" s="147"/>
      <c r="J6060" s="147"/>
    </row>
    <row r="6061" spans="1:10" ht="15.75" customHeight="1">
      <c r="A6061" s="144"/>
      <c r="B6061" s="144" t="s">
        <v>165</v>
      </c>
      <c r="C6061" s="144" t="s">
        <v>1367</v>
      </c>
      <c r="D6061" s="144" t="s">
        <v>1368</v>
      </c>
      <c r="E6061" s="271" t="s">
        <v>1369</v>
      </c>
      <c r="F6061" s="271"/>
      <c r="G6061" s="144" t="s">
        <v>1370</v>
      </c>
      <c r="H6061" s="144" t="s">
        <v>1371</v>
      </c>
      <c r="I6061" s="144" t="s">
        <v>1372</v>
      </c>
      <c r="J6061" s="144" t="s">
        <v>1373</v>
      </c>
    </row>
    <row r="6062" spans="1:10" ht="31.5" customHeight="1">
      <c r="A6062" s="147" t="s">
        <v>1374</v>
      </c>
      <c r="B6062" s="147" t="s">
        <v>3063</v>
      </c>
      <c r="C6062" s="147" t="s">
        <v>177</v>
      </c>
      <c r="D6062" s="147" t="s">
        <v>3064</v>
      </c>
      <c r="E6062" s="273" t="s">
        <v>1375</v>
      </c>
      <c r="F6062" s="273"/>
      <c r="G6062" s="147" t="s">
        <v>180</v>
      </c>
      <c r="H6062" s="148">
        <v>1</v>
      </c>
      <c r="I6062" s="149">
        <v>18.04</v>
      </c>
      <c r="J6062" s="149">
        <v>18.04</v>
      </c>
    </row>
    <row r="6063" spans="1:10" ht="45" customHeight="1">
      <c r="A6063" s="150" t="s">
        <v>1376</v>
      </c>
      <c r="B6063" s="150" t="s">
        <v>3065</v>
      </c>
      <c r="C6063" s="150" t="s">
        <v>177</v>
      </c>
      <c r="D6063" s="150" t="s">
        <v>3066</v>
      </c>
      <c r="E6063" s="274" t="s">
        <v>1375</v>
      </c>
      <c r="F6063" s="274"/>
      <c r="G6063" s="150" t="s">
        <v>180</v>
      </c>
      <c r="H6063" s="151">
        <v>1</v>
      </c>
      <c r="I6063" s="152">
        <v>0.05</v>
      </c>
      <c r="J6063" s="152">
        <v>0.05</v>
      </c>
    </row>
    <row r="6064" spans="1:10" ht="15" customHeight="1">
      <c r="A6064" s="153" t="s">
        <v>1379</v>
      </c>
      <c r="B6064" s="153" t="s">
        <v>1380</v>
      </c>
      <c r="C6064" s="153" t="s">
        <v>177</v>
      </c>
      <c r="D6064" s="153" t="s">
        <v>1381</v>
      </c>
      <c r="E6064" s="275" t="s">
        <v>1382</v>
      </c>
      <c r="F6064" s="275"/>
      <c r="G6064" s="153" t="s">
        <v>180</v>
      </c>
      <c r="H6064" s="154">
        <v>1</v>
      </c>
      <c r="I6064" s="155">
        <v>1.52</v>
      </c>
      <c r="J6064" s="155">
        <v>1.52</v>
      </c>
    </row>
    <row r="6065" spans="1:10" ht="30" customHeight="1">
      <c r="A6065" s="153" t="s">
        <v>1379</v>
      </c>
      <c r="B6065" s="153" t="s">
        <v>3037</v>
      </c>
      <c r="C6065" s="153" t="s">
        <v>177</v>
      </c>
      <c r="D6065" s="153" t="s">
        <v>3038</v>
      </c>
      <c r="E6065" s="275" t="s">
        <v>1385</v>
      </c>
      <c r="F6065" s="275"/>
      <c r="G6065" s="153" t="s">
        <v>180</v>
      </c>
      <c r="H6065" s="154">
        <v>1</v>
      </c>
      <c r="I6065" s="155">
        <v>0.76</v>
      </c>
      <c r="J6065" s="155">
        <v>0.76</v>
      </c>
    </row>
    <row r="6066" spans="1:10" ht="15" customHeight="1">
      <c r="A6066" s="153" t="s">
        <v>1379</v>
      </c>
      <c r="B6066" s="153" t="s">
        <v>1386</v>
      </c>
      <c r="C6066" s="153" t="s">
        <v>177</v>
      </c>
      <c r="D6066" s="153" t="s">
        <v>1387</v>
      </c>
      <c r="E6066" s="275" t="s">
        <v>1382</v>
      </c>
      <c r="F6066" s="275"/>
      <c r="G6066" s="153" t="s">
        <v>180</v>
      </c>
      <c r="H6066" s="154">
        <v>1</v>
      </c>
      <c r="I6066" s="155">
        <v>0.81</v>
      </c>
      <c r="J6066" s="155">
        <v>0.81</v>
      </c>
    </row>
    <row r="6067" spans="1:10" ht="30" customHeight="1">
      <c r="A6067" s="153" t="s">
        <v>1379</v>
      </c>
      <c r="B6067" s="153" t="s">
        <v>3039</v>
      </c>
      <c r="C6067" s="153" t="s">
        <v>177</v>
      </c>
      <c r="D6067" s="153" t="s">
        <v>3040</v>
      </c>
      <c r="E6067" s="275" t="s">
        <v>1385</v>
      </c>
      <c r="F6067" s="275"/>
      <c r="G6067" s="153" t="s">
        <v>180</v>
      </c>
      <c r="H6067" s="154">
        <v>1</v>
      </c>
      <c r="I6067" s="155">
        <v>0.01</v>
      </c>
      <c r="J6067" s="155">
        <v>0.01</v>
      </c>
    </row>
    <row r="6068" spans="1:10" ht="15" customHeight="1">
      <c r="A6068" s="153" t="s">
        <v>1379</v>
      </c>
      <c r="B6068" s="153" t="s">
        <v>3067</v>
      </c>
      <c r="C6068" s="153" t="s">
        <v>177</v>
      </c>
      <c r="D6068" s="153" t="s">
        <v>3068</v>
      </c>
      <c r="E6068" s="275" t="s">
        <v>1398</v>
      </c>
      <c r="F6068" s="275"/>
      <c r="G6068" s="153" t="s">
        <v>180</v>
      </c>
      <c r="H6068" s="154">
        <v>1</v>
      </c>
      <c r="I6068" s="155">
        <v>14.15</v>
      </c>
      <c r="J6068" s="155">
        <v>14.15</v>
      </c>
    </row>
    <row r="6069" spans="1:10" ht="15" customHeight="1">
      <c r="A6069" s="153" t="s">
        <v>1379</v>
      </c>
      <c r="B6069" s="153" t="s">
        <v>1390</v>
      </c>
      <c r="C6069" s="153" t="s">
        <v>177</v>
      </c>
      <c r="D6069" s="153" t="s">
        <v>1391</v>
      </c>
      <c r="E6069" s="275" t="s">
        <v>1392</v>
      </c>
      <c r="F6069" s="275"/>
      <c r="G6069" s="153" t="s">
        <v>180</v>
      </c>
      <c r="H6069" s="154">
        <v>1</v>
      </c>
      <c r="I6069" s="155">
        <v>0.06</v>
      </c>
      <c r="J6069" s="155">
        <v>0.06</v>
      </c>
    </row>
    <row r="6070" spans="1:10" ht="15" customHeight="1">
      <c r="A6070" s="153" t="s">
        <v>1379</v>
      </c>
      <c r="B6070" s="153" t="s">
        <v>1393</v>
      </c>
      <c r="C6070" s="153" t="s">
        <v>177</v>
      </c>
      <c r="D6070" s="153" t="s">
        <v>1394</v>
      </c>
      <c r="E6070" s="275" t="s">
        <v>1395</v>
      </c>
      <c r="F6070" s="275"/>
      <c r="G6070" s="153" t="s">
        <v>180</v>
      </c>
      <c r="H6070" s="154">
        <v>1</v>
      </c>
      <c r="I6070" s="155">
        <v>0.68</v>
      </c>
      <c r="J6070" s="155">
        <v>0.68</v>
      </c>
    </row>
    <row r="6071" spans="1:10">
      <c r="A6071" s="156"/>
      <c r="B6071" s="156"/>
      <c r="C6071" s="156"/>
      <c r="D6071" s="156"/>
      <c r="E6071" s="156" t="s">
        <v>1399</v>
      </c>
      <c r="F6071" s="157">
        <v>14.2</v>
      </c>
      <c r="G6071" s="156" t="s">
        <v>1400</v>
      </c>
      <c r="H6071" s="157">
        <v>0</v>
      </c>
      <c r="I6071" s="156" t="s">
        <v>1401</v>
      </c>
      <c r="J6071" s="157">
        <v>14.2</v>
      </c>
    </row>
    <row r="6072" spans="1:10" ht="30" customHeight="1">
      <c r="A6072" s="156"/>
      <c r="B6072" s="156"/>
      <c r="C6072" s="156"/>
      <c r="D6072" s="156"/>
      <c r="E6072" s="156" t="s">
        <v>1402</v>
      </c>
      <c r="F6072" s="157">
        <v>4.75</v>
      </c>
      <c r="G6072" s="156"/>
      <c r="H6072" s="276" t="s">
        <v>1403</v>
      </c>
      <c r="I6072" s="276"/>
      <c r="J6072" s="157">
        <v>22.79</v>
      </c>
    </row>
    <row r="6073" spans="1:10" ht="15.75">
      <c r="A6073" s="147"/>
      <c r="B6073" s="147"/>
      <c r="C6073" s="147"/>
      <c r="D6073" s="147"/>
      <c r="E6073" s="147"/>
      <c r="F6073" s="147"/>
      <c r="G6073" s="147"/>
      <c r="H6073" s="147"/>
      <c r="I6073" s="147"/>
      <c r="J6073" s="147"/>
    </row>
    <row r="6074" spans="1:10" ht="15.75" customHeight="1">
      <c r="A6074" s="144"/>
      <c r="B6074" s="144" t="s">
        <v>165</v>
      </c>
      <c r="C6074" s="144" t="s">
        <v>1367</v>
      </c>
      <c r="D6074" s="144" t="s">
        <v>1368</v>
      </c>
      <c r="E6074" s="271" t="s">
        <v>1369</v>
      </c>
      <c r="F6074" s="271"/>
      <c r="G6074" s="144" t="s">
        <v>1370</v>
      </c>
      <c r="H6074" s="144" t="s">
        <v>1371</v>
      </c>
      <c r="I6074" s="144" t="s">
        <v>1372</v>
      </c>
      <c r="J6074" s="144" t="s">
        <v>1373</v>
      </c>
    </row>
    <row r="6075" spans="1:10" ht="63" customHeight="1">
      <c r="A6075" s="147" t="s">
        <v>1374</v>
      </c>
      <c r="B6075" s="147" t="s">
        <v>2929</v>
      </c>
      <c r="C6075" s="147" t="s">
        <v>177</v>
      </c>
      <c r="D6075" s="147" t="s">
        <v>2930</v>
      </c>
      <c r="E6075" s="273" t="s">
        <v>1606</v>
      </c>
      <c r="F6075" s="273"/>
      <c r="G6075" s="147" t="s">
        <v>1610</v>
      </c>
      <c r="H6075" s="148">
        <v>1</v>
      </c>
      <c r="I6075" s="149">
        <v>25.6</v>
      </c>
      <c r="J6075" s="149">
        <v>25.6</v>
      </c>
    </row>
    <row r="6076" spans="1:10" ht="60" customHeight="1">
      <c r="A6076" s="150" t="s">
        <v>1376</v>
      </c>
      <c r="B6076" s="150" t="s">
        <v>3069</v>
      </c>
      <c r="C6076" s="150" t="s">
        <v>177</v>
      </c>
      <c r="D6076" s="150" t="s">
        <v>3070</v>
      </c>
      <c r="E6076" s="274" t="s">
        <v>1606</v>
      </c>
      <c r="F6076" s="274"/>
      <c r="G6076" s="150" t="s">
        <v>180</v>
      </c>
      <c r="H6076" s="151">
        <v>1</v>
      </c>
      <c r="I6076" s="152">
        <v>5.48</v>
      </c>
      <c r="J6076" s="152">
        <v>5.48</v>
      </c>
    </row>
    <row r="6077" spans="1:10" ht="60" customHeight="1">
      <c r="A6077" s="150" t="s">
        <v>1376</v>
      </c>
      <c r="B6077" s="150" t="s">
        <v>3071</v>
      </c>
      <c r="C6077" s="150" t="s">
        <v>177</v>
      </c>
      <c r="D6077" s="150" t="s">
        <v>3072</v>
      </c>
      <c r="E6077" s="274" t="s">
        <v>1606</v>
      </c>
      <c r="F6077" s="274"/>
      <c r="G6077" s="150" t="s">
        <v>180</v>
      </c>
      <c r="H6077" s="151">
        <v>1</v>
      </c>
      <c r="I6077" s="152">
        <v>0.75</v>
      </c>
      <c r="J6077" s="152">
        <v>0.75</v>
      </c>
    </row>
    <row r="6078" spans="1:10" ht="45" customHeight="1">
      <c r="A6078" s="150" t="s">
        <v>1376</v>
      </c>
      <c r="B6078" s="150" t="s">
        <v>2933</v>
      </c>
      <c r="C6078" s="150" t="s">
        <v>177</v>
      </c>
      <c r="D6078" s="150" t="s">
        <v>2934</v>
      </c>
      <c r="E6078" s="274" t="s">
        <v>1375</v>
      </c>
      <c r="F6078" s="274"/>
      <c r="G6078" s="150" t="s">
        <v>180</v>
      </c>
      <c r="H6078" s="151">
        <v>1</v>
      </c>
      <c r="I6078" s="152">
        <v>19.37</v>
      </c>
      <c r="J6078" s="152">
        <v>19.37</v>
      </c>
    </row>
    <row r="6079" spans="1:10">
      <c r="A6079" s="156"/>
      <c r="B6079" s="156"/>
      <c r="C6079" s="156"/>
      <c r="D6079" s="156"/>
      <c r="E6079" s="156" t="s">
        <v>1399</v>
      </c>
      <c r="F6079" s="157">
        <v>15.53</v>
      </c>
      <c r="G6079" s="156" t="s">
        <v>1400</v>
      </c>
      <c r="H6079" s="157">
        <v>0</v>
      </c>
      <c r="I6079" s="156" t="s">
        <v>1401</v>
      </c>
      <c r="J6079" s="157">
        <v>15.53</v>
      </c>
    </row>
    <row r="6080" spans="1:10" ht="30" customHeight="1">
      <c r="A6080" s="156"/>
      <c r="B6080" s="156"/>
      <c r="C6080" s="156"/>
      <c r="D6080" s="156"/>
      <c r="E6080" s="156" t="s">
        <v>1402</v>
      </c>
      <c r="F6080" s="157">
        <v>6.75</v>
      </c>
      <c r="G6080" s="156"/>
      <c r="H6080" s="276" t="s">
        <v>1403</v>
      </c>
      <c r="I6080" s="276"/>
      <c r="J6080" s="157">
        <v>32.35</v>
      </c>
    </row>
    <row r="6081" spans="1:10" ht="15.75">
      <c r="A6081" s="147"/>
      <c r="B6081" s="147"/>
      <c r="C6081" s="147"/>
      <c r="D6081" s="147"/>
      <c r="E6081" s="147"/>
      <c r="F6081" s="147"/>
      <c r="G6081" s="147"/>
      <c r="H6081" s="147"/>
      <c r="I6081" s="147"/>
      <c r="J6081" s="147"/>
    </row>
    <row r="6082" spans="1:10" ht="15.75" customHeight="1">
      <c r="A6082" s="144"/>
      <c r="B6082" s="144" t="s">
        <v>165</v>
      </c>
      <c r="C6082" s="144" t="s">
        <v>1367</v>
      </c>
      <c r="D6082" s="144" t="s">
        <v>1368</v>
      </c>
      <c r="E6082" s="271" t="s">
        <v>1369</v>
      </c>
      <c r="F6082" s="271"/>
      <c r="G6082" s="144" t="s">
        <v>1370</v>
      </c>
      <c r="H6082" s="144" t="s">
        <v>1371</v>
      </c>
      <c r="I6082" s="144" t="s">
        <v>1372</v>
      </c>
      <c r="J6082" s="144" t="s">
        <v>1373</v>
      </c>
    </row>
    <row r="6083" spans="1:10" ht="63" customHeight="1">
      <c r="A6083" s="147" t="s">
        <v>1374</v>
      </c>
      <c r="B6083" s="147" t="s">
        <v>2931</v>
      </c>
      <c r="C6083" s="147" t="s">
        <v>177</v>
      </c>
      <c r="D6083" s="147" t="s">
        <v>2932</v>
      </c>
      <c r="E6083" s="273" t="s">
        <v>1606</v>
      </c>
      <c r="F6083" s="273"/>
      <c r="G6083" s="147" t="s">
        <v>1607</v>
      </c>
      <c r="H6083" s="148">
        <v>1</v>
      </c>
      <c r="I6083" s="149">
        <v>86.9</v>
      </c>
      <c r="J6083" s="149">
        <v>86.9</v>
      </c>
    </row>
    <row r="6084" spans="1:10" ht="60" customHeight="1">
      <c r="A6084" s="150" t="s">
        <v>1376</v>
      </c>
      <c r="B6084" s="150" t="s">
        <v>3073</v>
      </c>
      <c r="C6084" s="150" t="s">
        <v>177</v>
      </c>
      <c r="D6084" s="150" t="s">
        <v>3074</v>
      </c>
      <c r="E6084" s="274" t="s">
        <v>1606</v>
      </c>
      <c r="F6084" s="274"/>
      <c r="G6084" s="150" t="s">
        <v>180</v>
      </c>
      <c r="H6084" s="151">
        <v>1</v>
      </c>
      <c r="I6084" s="152">
        <v>54.45</v>
      </c>
      <c r="J6084" s="152">
        <v>54.45</v>
      </c>
    </row>
    <row r="6085" spans="1:10" ht="60" customHeight="1">
      <c r="A6085" s="150" t="s">
        <v>1376</v>
      </c>
      <c r="B6085" s="150" t="s">
        <v>3075</v>
      </c>
      <c r="C6085" s="150" t="s">
        <v>177</v>
      </c>
      <c r="D6085" s="150" t="s">
        <v>3076</v>
      </c>
      <c r="E6085" s="274" t="s">
        <v>1606</v>
      </c>
      <c r="F6085" s="274"/>
      <c r="G6085" s="150" t="s">
        <v>180</v>
      </c>
      <c r="H6085" s="151">
        <v>1</v>
      </c>
      <c r="I6085" s="152">
        <v>6.85</v>
      </c>
      <c r="J6085" s="152">
        <v>6.85</v>
      </c>
    </row>
    <row r="6086" spans="1:10" ht="60" customHeight="1">
      <c r="A6086" s="150" t="s">
        <v>1376</v>
      </c>
      <c r="B6086" s="150" t="s">
        <v>3069</v>
      </c>
      <c r="C6086" s="150" t="s">
        <v>177</v>
      </c>
      <c r="D6086" s="150" t="s">
        <v>3070</v>
      </c>
      <c r="E6086" s="274" t="s">
        <v>1606</v>
      </c>
      <c r="F6086" s="274"/>
      <c r="G6086" s="150" t="s">
        <v>180</v>
      </c>
      <c r="H6086" s="151">
        <v>1</v>
      </c>
      <c r="I6086" s="152">
        <v>5.48</v>
      </c>
      <c r="J6086" s="152">
        <v>5.48</v>
      </c>
    </row>
    <row r="6087" spans="1:10" ht="60" customHeight="1">
      <c r="A6087" s="150" t="s">
        <v>1376</v>
      </c>
      <c r="B6087" s="150" t="s">
        <v>3071</v>
      </c>
      <c r="C6087" s="150" t="s">
        <v>177</v>
      </c>
      <c r="D6087" s="150" t="s">
        <v>3072</v>
      </c>
      <c r="E6087" s="274" t="s">
        <v>1606</v>
      </c>
      <c r="F6087" s="274"/>
      <c r="G6087" s="150" t="s">
        <v>180</v>
      </c>
      <c r="H6087" s="151">
        <v>1</v>
      </c>
      <c r="I6087" s="152">
        <v>0.75</v>
      </c>
      <c r="J6087" s="152">
        <v>0.75</v>
      </c>
    </row>
    <row r="6088" spans="1:10" ht="45" customHeight="1">
      <c r="A6088" s="150" t="s">
        <v>1376</v>
      </c>
      <c r="B6088" s="150" t="s">
        <v>2933</v>
      </c>
      <c r="C6088" s="150" t="s">
        <v>177</v>
      </c>
      <c r="D6088" s="150" t="s">
        <v>2934</v>
      </c>
      <c r="E6088" s="274" t="s">
        <v>1375</v>
      </c>
      <c r="F6088" s="274"/>
      <c r="G6088" s="150" t="s">
        <v>180</v>
      </c>
      <c r="H6088" s="151">
        <v>1</v>
      </c>
      <c r="I6088" s="152">
        <v>19.37</v>
      </c>
      <c r="J6088" s="152">
        <v>19.37</v>
      </c>
    </row>
    <row r="6089" spans="1:10">
      <c r="A6089" s="156"/>
      <c r="B6089" s="156"/>
      <c r="C6089" s="156"/>
      <c r="D6089" s="156"/>
      <c r="E6089" s="156" t="s">
        <v>1399</v>
      </c>
      <c r="F6089" s="157">
        <v>15.53</v>
      </c>
      <c r="G6089" s="156" t="s">
        <v>1400</v>
      </c>
      <c r="H6089" s="157">
        <v>0</v>
      </c>
      <c r="I6089" s="156" t="s">
        <v>1401</v>
      </c>
      <c r="J6089" s="157">
        <v>15.53</v>
      </c>
    </row>
    <row r="6090" spans="1:10" ht="30" customHeight="1">
      <c r="A6090" s="156"/>
      <c r="B6090" s="156"/>
      <c r="C6090" s="156"/>
      <c r="D6090" s="156"/>
      <c r="E6090" s="156" t="s">
        <v>1402</v>
      </c>
      <c r="F6090" s="157">
        <v>22.91</v>
      </c>
      <c r="G6090" s="156"/>
      <c r="H6090" s="276" t="s">
        <v>1403</v>
      </c>
      <c r="I6090" s="276"/>
      <c r="J6090" s="157">
        <v>109.81</v>
      </c>
    </row>
    <row r="6091" spans="1:10" ht="15.75">
      <c r="A6091" s="147"/>
      <c r="B6091" s="147"/>
      <c r="C6091" s="147"/>
      <c r="D6091" s="147"/>
      <c r="E6091" s="147"/>
      <c r="F6091" s="147"/>
      <c r="G6091" s="147"/>
      <c r="H6091" s="147"/>
      <c r="I6091" s="147"/>
      <c r="J6091" s="147"/>
    </row>
    <row r="6092" spans="1:10" ht="15.75" customHeight="1">
      <c r="A6092" s="144"/>
      <c r="B6092" s="144" t="s">
        <v>165</v>
      </c>
      <c r="C6092" s="144" t="s">
        <v>1367</v>
      </c>
      <c r="D6092" s="144" t="s">
        <v>1368</v>
      </c>
      <c r="E6092" s="271" t="s">
        <v>1369</v>
      </c>
      <c r="F6092" s="271"/>
      <c r="G6092" s="144" t="s">
        <v>1370</v>
      </c>
      <c r="H6092" s="144" t="s">
        <v>1371</v>
      </c>
      <c r="I6092" s="144" t="s">
        <v>1372</v>
      </c>
      <c r="J6092" s="144" t="s">
        <v>1373</v>
      </c>
    </row>
    <row r="6093" spans="1:10" ht="63" customHeight="1">
      <c r="A6093" s="147" t="s">
        <v>1374</v>
      </c>
      <c r="B6093" s="147" t="s">
        <v>3069</v>
      </c>
      <c r="C6093" s="147" t="s">
        <v>177</v>
      </c>
      <c r="D6093" s="147" t="s">
        <v>3070</v>
      </c>
      <c r="E6093" s="273" t="s">
        <v>1606</v>
      </c>
      <c r="F6093" s="273"/>
      <c r="G6093" s="147" t="s">
        <v>180</v>
      </c>
      <c r="H6093" s="148">
        <v>1</v>
      </c>
      <c r="I6093" s="149">
        <v>5.48</v>
      </c>
      <c r="J6093" s="149">
        <v>5.48</v>
      </c>
    </row>
    <row r="6094" spans="1:10" ht="30" customHeight="1">
      <c r="A6094" s="153" t="s">
        <v>1379</v>
      </c>
      <c r="B6094" s="153" t="s">
        <v>3077</v>
      </c>
      <c r="C6094" s="153" t="s">
        <v>177</v>
      </c>
      <c r="D6094" s="153" t="s">
        <v>3078</v>
      </c>
      <c r="E6094" s="275" t="s">
        <v>1482</v>
      </c>
      <c r="F6094" s="275"/>
      <c r="G6094" s="153" t="s">
        <v>185</v>
      </c>
      <c r="H6094" s="154">
        <v>5.3300000000000001E-5</v>
      </c>
      <c r="I6094" s="155">
        <v>73793.06</v>
      </c>
      <c r="J6094" s="155">
        <v>3.93</v>
      </c>
    </row>
    <row r="6095" spans="1:10" ht="60" customHeight="1">
      <c r="A6095" s="153" t="s">
        <v>1379</v>
      </c>
      <c r="B6095" s="153" t="s">
        <v>3079</v>
      </c>
      <c r="C6095" s="153" t="s">
        <v>177</v>
      </c>
      <c r="D6095" s="153" t="s">
        <v>3080</v>
      </c>
      <c r="E6095" s="275" t="s">
        <v>1385</v>
      </c>
      <c r="F6095" s="275"/>
      <c r="G6095" s="153" t="s">
        <v>185</v>
      </c>
      <c r="H6095" s="154">
        <v>5.3300000000000001E-5</v>
      </c>
      <c r="I6095" s="155">
        <v>29146.62</v>
      </c>
      <c r="J6095" s="155">
        <v>1.55</v>
      </c>
    </row>
    <row r="6096" spans="1:10">
      <c r="A6096" s="156"/>
      <c r="B6096" s="156"/>
      <c r="C6096" s="156"/>
      <c r="D6096" s="156"/>
      <c r="E6096" s="156" t="s">
        <v>1399</v>
      </c>
      <c r="F6096" s="157">
        <v>0</v>
      </c>
      <c r="G6096" s="156" t="s">
        <v>1400</v>
      </c>
      <c r="H6096" s="157">
        <v>0</v>
      </c>
      <c r="I6096" s="156" t="s">
        <v>1401</v>
      </c>
      <c r="J6096" s="157">
        <v>0</v>
      </c>
    </row>
    <row r="6097" spans="1:10" ht="30" customHeight="1">
      <c r="A6097" s="156"/>
      <c r="B6097" s="156"/>
      <c r="C6097" s="156"/>
      <c r="D6097" s="156"/>
      <c r="E6097" s="156" t="s">
        <v>1402</v>
      </c>
      <c r="F6097" s="157">
        <v>1.44</v>
      </c>
      <c r="G6097" s="156"/>
      <c r="H6097" s="276" t="s">
        <v>1403</v>
      </c>
      <c r="I6097" s="276"/>
      <c r="J6097" s="157">
        <v>6.92</v>
      </c>
    </row>
    <row r="6098" spans="1:10" ht="15.75">
      <c r="A6098" s="147"/>
      <c r="B6098" s="147"/>
      <c r="C6098" s="147"/>
      <c r="D6098" s="147"/>
      <c r="E6098" s="147"/>
      <c r="F6098" s="147"/>
      <c r="G6098" s="147"/>
      <c r="H6098" s="147"/>
      <c r="I6098" s="147"/>
      <c r="J6098" s="147"/>
    </row>
    <row r="6099" spans="1:10" ht="15.75" customHeight="1">
      <c r="A6099" s="144"/>
      <c r="B6099" s="144" t="s">
        <v>165</v>
      </c>
      <c r="C6099" s="144" t="s">
        <v>1367</v>
      </c>
      <c r="D6099" s="144" t="s">
        <v>1368</v>
      </c>
      <c r="E6099" s="271" t="s">
        <v>1369</v>
      </c>
      <c r="F6099" s="271"/>
      <c r="G6099" s="144" t="s">
        <v>1370</v>
      </c>
      <c r="H6099" s="144" t="s">
        <v>1371</v>
      </c>
      <c r="I6099" s="144" t="s">
        <v>1372</v>
      </c>
      <c r="J6099" s="144" t="s">
        <v>1373</v>
      </c>
    </row>
    <row r="6100" spans="1:10" ht="63" customHeight="1">
      <c r="A6100" s="147" t="s">
        <v>1374</v>
      </c>
      <c r="B6100" s="147" t="s">
        <v>3071</v>
      </c>
      <c r="C6100" s="147" t="s">
        <v>177</v>
      </c>
      <c r="D6100" s="147" t="s">
        <v>3072</v>
      </c>
      <c r="E6100" s="273" t="s">
        <v>1606</v>
      </c>
      <c r="F6100" s="273"/>
      <c r="G6100" s="147" t="s">
        <v>180</v>
      </c>
      <c r="H6100" s="148">
        <v>1</v>
      </c>
      <c r="I6100" s="149">
        <v>0.75</v>
      </c>
      <c r="J6100" s="149">
        <v>0.75</v>
      </c>
    </row>
    <row r="6101" spans="1:10" ht="30" customHeight="1">
      <c r="A6101" s="153" t="s">
        <v>1379</v>
      </c>
      <c r="B6101" s="153" t="s">
        <v>3077</v>
      </c>
      <c r="C6101" s="153" t="s">
        <v>177</v>
      </c>
      <c r="D6101" s="153" t="s">
        <v>3078</v>
      </c>
      <c r="E6101" s="275" t="s">
        <v>1482</v>
      </c>
      <c r="F6101" s="275"/>
      <c r="G6101" s="153" t="s">
        <v>185</v>
      </c>
      <c r="H6101" s="154">
        <v>7.4000000000000003E-6</v>
      </c>
      <c r="I6101" s="155">
        <v>73793.06</v>
      </c>
      <c r="J6101" s="155">
        <v>0.54</v>
      </c>
    </row>
    <row r="6102" spans="1:10" ht="60" customHeight="1">
      <c r="A6102" s="153" t="s">
        <v>1379</v>
      </c>
      <c r="B6102" s="153" t="s">
        <v>3079</v>
      </c>
      <c r="C6102" s="153" t="s">
        <v>177</v>
      </c>
      <c r="D6102" s="153" t="s">
        <v>3080</v>
      </c>
      <c r="E6102" s="275" t="s">
        <v>1385</v>
      </c>
      <c r="F6102" s="275"/>
      <c r="G6102" s="153" t="s">
        <v>185</v>
      </c>
      <c r="H6102" s="154">
        <v>7.4000000000000003E-6</v>
      </c>
      <c r="I6102" s="155">
        <v>29146.62</v>
      </c>
      <c r="J6102" s="155">
        <v>0.21</v>
      </c>
    </row>
    <row r="6103" spans="1:10">
      <c r="A6103" s="156"/>
      <c r="B6103" s="156"/>
      <c r="C6103" s="156"/>
      <c r="D6103" s="156"/>
      <c r="E6103" s="156" t="s">
        <v>1399</v>
      </c>
      <c r="F6103" s="157">
        <v>0</v>
      </c>
      <c r="G6103" s="156" t="s">
        <v>1400</v>
      </c>
      <c r="H6103" s="157">
        <v>0</v>
      </c>
      <c r="I6103" s="156" t="s">
        <v>1401</v>
      </c>
      <c r="J6103" s="157">
        <v>0</v>
      </c>
    </row>
    <row r="6104" spans="1:10" ht="30" customHeight="1">
      <c r="A6104" s="156"/>
      <c r="B6104" s="156"/>
      <c r="C6104" s="156"/>
      <c r="D6104" s="156"/>
      <c r="E6104" s="156" t="s">
        <v>1402</v>
      </c>
      <c r="F6104" s="157">
        <v>0.19</v>
      </c>
      <c r="G6104" s="156"/>
      <c r="H6104" s="276" t="s">
        <v>1403</v>
      </c>
      <c r="I6104" s="276"/>
      <c r="J6104" s="157">
        <v>0.94</v>
      </c>
    </row>
    <row r="6105" spans="1:10" ht="15.75">
      <c r="A6105" s="147"/>
      <c r="B6105" s="147"/>
      <c r="C6105" s="147"/>
      <c r="D6105" s="147"/>
      <c r="E6105" s="147"/>
      <c r="F6105" s="147"/>
      <c r="G6105" s="147"/>
      <c r="H6105" s="147"/>
      <c r="I6105" s="147"/>
      <c r="J6105" s="147"/>
    </row>
    <row r="6106" spans="1:10" ht="15.75" customHeight="1">
      <c r="A6106" s="144"/>
      <c r="B6106" s="144" t="s">
        <v>165</v>
      </c>
      <c r="C6106" s="144" t="s">
        <v>1367</v>
      </c>
      <c r="D6106" s="144" t="s">
        <v>1368</v>
      </c>
      <c r="E6106" s="271" t="s">
        <v>1369</v>
      </c>
      <c r="F6106" s="271"/>
      <c r="G6106" s="144" t="s">
        <v>1370</v>
      </c>
      <c r="H6106" s="144" t="s">
        <v>1371</v>
      </c>
      <c r="I6106" s="144" t="s">
        <v>1372</v>
      </c>
      <c r="J6106" s="144" t="s">
        <v>1373</v>
      </c>
    </row>
    <row r="6107" spans="1:10" ht="63" customHeight="1">
      <c r="A6107" s="147" t="s">
        <v>1374</v>
      </c>
      <c r="B6107" s="147" t="s">
        <v>3075</v>
      </c>
      <c r="C6107" s="147" t="s">
        <v>177</v>
      </c>
      <c r="D6107" s="147" t="s">
        <v>3076</v>
      </c>
      <c r="E6107" s="273" t="s">
        <v>1606</v>
      </c>
      <c r="F6107" s="273"/>
      <c r="G6107" s="147" t="s">
        <v>180</v>
      </c>
      <c r="H6107" s="148">
        <v>1</v>
      </c>
      <c r="I6107" s="149">
        <v>6.85</v>
      </c>
      <c r="J6107" s="149">
        <v>6.85</v>
      </c>
    </row>
    <row r="6108" spans="1:10" ht="30" customHeight="1">
      <c r="A6108" s="153" t="s">
        <v>1379</v>
      </c>
      <c r="B6108" s="153" t="s">
        <v>3077</v>
      </c>
      <c r="C6108" s="153" t="s">
        <v>177</v>
      </c>
      <c r="D6108" s="153" t="s">
        <v>3078</v>
      </c>
      <c r="E6108" s="275" t="s">
        <v>1482</v>
      </c>
      <c r="F6108" s="275"/>
      <c r="G6108" s="153" t="s">
        <v>185</v>
      </c>
      <c r="H6108" s="154">
        <v>6.6600000000000006E-5</v>
      </c>
      <c r="I6108" s="155">
        <v>73793.06</v>
      </c>
      <c r="J6108" s="155">
        <v>4.91</v>
      </c>
    </row>
    <row r="6109" spans="1:10" ht="60" customHeight="1">
      <c r="A6109" s="153" t="s">
        <v>1379</v>
      </c>
      <c r="B6109" s="153" t="s">
        <v>3079</v>
      </c>
      <c r="C6109" s="153" t="s">
        <v>177</v>
      </c>
      <c r="D6109" s="153" t="s">
        <v>3080</v>
      </c>
      <c r="E6109" s="275" t="s">
        <v>1385</v>
      </c>
      <c r="F6109" s="275"/>
      <c r="G6109" s="153" t="s">
        <v>185</v>
      </c>
      <c r="H6109" s="154">
        <v>6.6600000000000006E-5</v>
      </c>
      <c r="I6109" s="155">
        <v>29146.62</v>
      </c>
      <c r="J6109" s="155">
        <v>1.94</v>
      </c>
    </row>
    <row r="6110" spans="1:10">
      <c r="A6110" s="156"/>
      <c r="B6110" s="156"/>
      <c r="C6110" s="156"/>
      <c r="D6110" s="156"/>
      <c r="E6110" s="156" t="s">
        <v>1399</v>
      </c>
      <c r="F6110" s="157">
        <v>0</v>
      </c>
      <c r="G6110" s="156" t="s">
        <v>1400</v>
      </c>
      <c r="H6110" s="157">
        <v>0</v>
      </c>
      <c r="I6110" s="156" t="s">
        <v>1401</v>
      </c>
      <c r="J6110" s="157">
        <v>0</v>
      </c>
    </row>
    <row r="6111" spans="1:10" ht="30" customHeight="1">
      <c r="A6111" s="156"/>
      <c r="B6111" s="156"/>
      <c r="C6111" s="156"/>
      <c r="D6111" s="156"/>
      <c r="E6111" s="156" t="s">
        <v>1402</v>
      </c>
      <c r="F6111" s="157">
        <v>1.8</v>
      </c>
      <c r="G6111" s="156"/>
      <c r="H6111" s="276" t="s">
        <v>1403</v>
      </c>
      <c r="I6111" s="276"/>
      <c r="J6111" s="157">
        <v>8.65</v>
      </c>
    </row>
    <row r="6112" spans="1:10" ht="15.75">
      <c r="A6112" s="147"/>
      <c r="B6112" s="147"/>
      <c r="C6112" s="147"/>
      <c r="D6112" s="147"/>
      <c r="E6112" s="147"/>
      <c r="F6112" s="147"/>
      <c r="G6112" s="147"/>
      <c r="H6112" s="147"/>
      <c r="I6112" s="147"/>
      <c r="J6112" s="147"/>
    </row>
    <row r="6113" spans="1:10" ht="15.75" customHeight="1">
      <c r="A6113" s="144"/>
      <c r="B6113" s="144" t="s">
        <v>165</v>
      </c>
      <c r="C6113" s="144" t="s">
        <v>1367</v>
      </c>
      <c r="D6113" s="144" t="s">
        <v>1368</v>
      </c>
      <c r="E6113" s="271" t="s">
        <v>1369</v>
      </c>
      <c r="F6113" s="271"/>
      <c r="G6113" s="144" t="s">
        <v>1370</v>
      </c>
      <c r="H6113" s="144" t="s">
        <v>1371</v>
      </c>
      <c r="I6113" s="144" t="s">
        <v>1372</v>
      </c>
      <c r="J6113" s="144" t="s">
        <v>1373</v>
      </c>
    </row>
    <row r="6114" spans="1:10" ht="63" customHeight="1">
      <c r="A6114" s="147" t="s">
        <v>1374</v>
      </c>
      <c r="B6114" s="147" t="s">
        <v>3073</v>
      </c>
      <c r="C6114" s="147" t="s">
        <v>177</v>
      </c>
      <c r="D6114" s="147" t="s">
        <v>3074</v>
      </c>
      <c r="E6114" s="273" t="s">
        <v>1606</v>
      </c>
      <c r="F6114" s="273"/>
      <c r="G6114" s="147" t="s">
        <v>180</v>
      </c>
      <c r="H6114" s="148">
        <v>1</v>
      </c>
      <c r="I6114" s="149">
        <v>54.45</v>
      </c>
      <c r="J6114" s="149">
        <v>54.45</v>
      </c>
    </row>
    <row r="6115" spans="1:10" ht="15" customHeight="1">
      <c r="A6115" s="153" t="s">
        <v>1379</v>
      </c>
      <c r="B6115" s="153" t="s">
        <v>3055</v>
      </c>
      <c r="C6115" s="153" t="s">
        <v>177</v>
      </c>
      <c r="D6115" s="153" t="s">
        <v>3056</v>
      </c>
      <c r="E6115" s="275" t="s">
        <v>1482</v>
      </c>
      <c r="F6115" s="275"/>
      <c r="G6115" s="153" t="s">
        <v>1662</v>
      </c>
      <c r="H6115" s="154">
        <v>7.88</v>
      </c>
      <c r="I6115" s="155">
        <v>6.91</v>
      </c>
      <c r="J6115" s="155">
        <v>54.45</v>
      </c>
    </row>
    <row r="6116" spans="1:10">
      <c r="A6116" s="156"/>
      <c r="B6116" s="156"/>
      <c r="C6116" s="156"/>
      <c r="D6116" s="156"/>
      <c r="E6116" s="156" t="s">
        <v>1399</v>
      </c>
      <c r="F6116" s="157">
        <v>0</v>
      </c>
      <c r="G6116" s="156" t="s">
        <v>1400</v>
      </c>
      <c r="H6116" s="157">
        <v>0</v>
      </c>
      <c r="I6116" s="156" t="s">
        <v>1401</v>
      </c>
      <c r="J6116" s="157">
        <v>0</v>
      </c>
    </row>
    <row r="6117" spans="1:10" ht="30" customHeight="1">
      <c r="A6117" s="156"/>
      <c r="B6117" s="156"/>
      <c r="C6117" s="156"/>
      <c r="D6117" s="156"/>
      <c r="E6117" s="156" t="s">
        <v>1402</v>
      </c>
      <c r="F6117" s="157">
        <v>14.35</v>
      </c>
      <c r="G6117" s="156"/>
      <c r="H6117" s="276" t="s">
        <v>1403</v>
      </c>
      <c r="I6117" s="276"/>
      <c r="J6117" s="157">
        <v>68.8</v>
      </c>
    </row>
    <row r="6118" spans="1:10" ht="15.75">
      <c r="A6118" s="147"/>
      <c r="B6118" s="147"/>
      <c r="C6118" s="147"/>
      <c r="D6118" s="147"/>
      <c r="E6118" s="147"/>
      <c r="F6118" s="147"/>
      <c r="G6118" s="147"/>
      <c r="H6118" s="147"/>
      <c r="I6118" s="147"/>
      <c r="J6118" s="147"/>
    </row>
    <row r="6119" spans="1:10" ht="15.75" customHeight="1">
      <c r="A6119" s="144"/>
      <c r="B6119" s="144" t="s">
        <v>165</v>
      </c>
      <c r="C6119" s="144" t="s">
        <v>1367</v>
      </c>
      <c r="D6119" s="144" t="s">
        <v>1368</v>
      </c>
      <c r="E6119" s="271" t="s">
        <v>1369</v>
      </c>
      <c r="F6119" s="271"/>
      <c r="G6119" s="144" t="s">
        <v>1370</v>
      </c>
      <c r="H6119" s="144" t="s">
        <v>1371</v>
      </c>
      <c r="I6119" s="144" t="s">
        <v>1372</v>
      </c>
      <c r="J6119" s="144" t="s">
        <v>1373</v>
      </c>
    </row>
    <row r="6120" spans="1:10" ht="31.5">
      <c r="A6120" s="147" t="s">
        <v>1374</v>
      </c>
      <c r="B6120" s="147" t="s">
        <v>3081</v>
      </c>
      <c r="C6120" s="147" t="s">
        <v>700</v>
      </c>
      <c r="D6120" s="147" t="s">
        <v>3082</v>
      </c>
      <c r="E6120" s="273"/>
      <c r="F6120" s="273"/>
      <c r="G6120" s="147" t="s">
        <v>2448</v>
      </c>
      <c r="H6120" s="148">
        <v>1</v>
      </c>
      <c r="I6120" s="149">
        <v>19.420000000000002</v>
      </c>
      <c r="J6120" s="149">
        <v>19.420000000000002</v>
      </c>
    </row>
    <row r="6121" spans="1:10" ht="15" customHeight="1">
      <c r="A6121" s="153" t="s">
        <v>1379</v>
      </c>
      <c r="B6121" s="153" t="s">
        <v>3083</v>
      </c>
      <c r="C6121" s="153" t="s">
        <v>700</v>
      </c>
      <c r="D6121" s="153" t="s">
        <v>3084</v>
      </c>
      <c r="E6121" s="275" t="s">
        <v>1398</v>
      </c>
      <c r="F6121" s="275"/>
      <c r="G6121" s="153" t="s">
        <v>180</v>
      </c>
      <c r="H6121" s="154">
        <v>1</v>
      </c>
      <c r="I6121" s="155">
        <v>15.45</v>
      </c>
      <c r="J6121" s="155">
        <v>15.45</v>
      </c>
    </row>
    <row r="6122" spans="1:10" ht="30" customHeight="1">
      <c r="A6122" s="153" t="s">
        <v>1379</v>
      </c>
      <c r="B6122" s="153" t="s">
        <v>3085</v>
      </c>
      <c r="C6122" s="153" t="s">
        <v>700</v>
      </c>
      <c r="D6122" s="153" t="s">
        <v>3086</v>
      </c>
      <c r="E6122" s="275" t="s">
        <v>1482</v>
      </c>
      <c r="F6122" s="275"/>
      <c r="G6122" s="153" t="s">
        <v>2448</v>
      </c>
      <c r="H6122" s="154">
        <v>1</v>
      </c>
      <c r="I6122" s="155">
        <v>1.43</v>
      </c>
      <c r="J6122" s="155">
        <v>1.43</v>
      </c>
    </row>
    <row r="6123" spans="1:10" ht="30" customHeight="1">
      <c r="A6123" s="153" t="s">
        <v>1379</v>
      </c>
      <c r="B6123" s="153" t="s">
        <v>3087</v>
      </c>
      <c r="C6123" s="153" t="s">
        <v>700</v>
      </c>
      <c r="D6123" s="153" t="s">
        <v>3088</v>
      </c>
      <c r="E6123" s="275" t="s">
        <v>1482</v>
      </c>
      <c r="F6123" s="275"/>
      <c r="G6123" s="153" t="s">
        <v>2448</v>
      </c>
      <c r="H6123" s="154">
        <v>1</v>
      </c>
      <c r="I6123" s="155">
        <v>0.82</v>
      </c>
      <c r="J6123" s="155">
        <v>0.82</v>
      </c>
    </row>
    <row r="6124" spans="1:10" ht="30" customHeight="1">
      <c r="A6124" s="153" t="s">
        <v>1379</v>
      </c>
      <c r="B6124" s="153" t="s">
        <v>3089</v>
      </c>
      <c r="C6124" s="153" t="s">
        <v>700</v>
      </c>
      <c r="D6124" s="153" t="s">
        <v>3090</v>
      </c>
      <c r="E6124" s="275" t="s">
        <v>1482</v>
      </c>
      <c r="F6124" s="275"/>
      <c r="G6124" s="153" t="s">
        <v>2448</v>
      </c>
      <c r="H6124" s="154">
        <v>1</v>
      </c>
      <c r="I6124" s="155">
        <v>0.06</v>
      </c>
      <c r="J6124" s="155">
        <v>0.06</v>
      </c>
    </row>
    <row r="6125" spans="1:10" ht="30" customHeight="1">
      <c r="A6125" s="153" t="s">
        <v>1379</v>
      </c>
      <c r="B6125" s="153" t="s">
        <v>3091</v>
      </c>
      <c r="C6125" s="153" t="s">
        <v>700</v>
      </c>
      <c r="D6125" s="153" t="s">
        <v>3092</v>
      </c>
      <c r="E6125" s="275" t="s">
        <v>1482</v>
      </c>
      <c r="F6125" s="275"/>
      <c r="G6125" s="153" t="s">
        <v>2448</v>
      </c>
      <c r="H6125" s="154">
        <v>1</v>
      </c>
      <c r="I6125" s="155">
        <v>0.78</v>
      </c>
      <c r="J6125" s="155">
        <v>0.78</v>
      </c>
    </row>
    <row r="6126" spans="1:10" ht="30" customHeight="1">
      <c r="A6126" s="153" t="s">
        <v>1379</v>
      </c>
      <c r="B6126" s="153" t="s">
        <v>3093</v>
      </c>
      <c r="C6126" s="153" t="s">
        <v>700</v>
      </c>
      <c r="D6126" s="153" t="s">
        <v>3094</v>
      </c>
      <c r="E6126" s="275" t="s">
        <v>1395</v>
      </c>
      <c r="F6126" s="275"/>
      <c r="G6126" s="153" t="s">
        <v>2448</v>
      </c>
      <c r="H6126" s="154">
        <v>1</v>
      </c>
      <c r="I6126" s="155">
        <v>0.1</v>
      </c>
      <c r="J6126" s="155">
        <v>0.1</v>
      </c>
    </row>
    <row r="6127" spans="1:10" ht="30" customHeight="1">
      <c r="A6127" s="153" t="s">
        <v>1379</v>
      </c>
      <c r="B6127" s="153" t="s">
        <v>3095</v>
      </c>
      <c r="C6127" s="153" t="s">
        <v>700</v>
      </c>
      <c r="D6127" s="153" t="s">
        <v>3096</v>
      </c>
      <c r="E6127" s="275" t="s">
        <v>1395</v>
      </c>
      <c r="F6127" s="275"/>
      <c r="G6127" s="153" t="s">
        <v>2448</v>
      </c>
      <c r="H6127" s="154">
        <v>1</v>
      </c>
      <c r="I6127" s="155">
        <v>0.77</v>
      </c>
      <c r="J6127" s="155">
        <v>0.77</v>
      </c>
    </row>
    <row r="6128" spans="1:10" ht="30" customHeight="1">
      <c r="A6128" s="153" t="s">
        <v>1379</v>
      </c>
      <c r="B6128" s="153" t="s">
        <v>3097</v>
      </c>
      <c r="C6128" s="153" t="s">
        <v>700</v>
      </c>
      <c r="D6128" s="153" t="s">
        <v>3098</v>
      </c>
      <c r="E6128" s="275" t="s">
        <v>1395</v>
      </c>
      <c r="F6128" s="275"/>
      <c r="G6128" s="153" t="s">
        <v>2448</v>
      </c>
      <c r="H6128" s="154">
        <v>1</v>
      </c>
      <c r="I6128" s="155">
        <v>0.01</v>
      </c>
      <c r="J6128" s="155">
        <v>0.01</v>
      </c>
    </row>
    <row r="6129" spans="1:10">
      <c r="A6129" s="156"/>
      <c r="B6129" s="156"/>
      <c r="C6129" s="156"/>
      <c r="D6129" s="156"/>
      <c r="E6129" s="156" t="s">
        <v>1399</v>
      </c>
      <c r="F6129" s="157">
        <v>15.45</v>
      </c>
      <c r="G6129" s="156" t="s">
        <v>1400</v>
      </c>
      <c r="H6129" s="157">
        <v>0</v>
      </c>
      <c r="I6129" s="156" t="s">
        <v>1401</v>
      </c>
      <c r="J6129" s="157">
        <v>15.45</v>
      </c>
    </row>
    <row r="6130" spans="1:10" ht="30" customHeight="1">
      <c r="A6130" s="156"/>
      <c r="B6130" s="156"/>
      <c r="C6130" s="156"/>
      <c r="D6130" s="156"/>
      <c r="E6130" s="156" t="s">
        <v>1402</v>
      </c>
      <c r="F6130" s="157">
        <v>5.12</v>
      </c>
      <c r="G6130" s="156"/>
      <c r="H6130" s="276" t="s">
        <v>1403</v>
      </c>
      <c r="I6130" s="276"/>
      <c r="J6130" s="157">
        <v>24.54</v>
      </c>
    </row>
    <row r="6131" spans="1:10" ht="15.75">
      <c r="A6131" s="147"/>
      <c r="B6131" s="147"/>
      <c r="C6131" s="147"/>
      <c r="D6131" s="147"/>
      <c r="E6131" s="147"/>
      <c r="F6131" s="147"/>
      <c r="G6131" s="147"/>
      <c r="H6131" s="147"/>
      <c r="I6131" s="147"/>
      <c r="J6131" s="147"/>
    </row>
    <row r="6132" spans="1:10" ht="15.75" customHeight="1">
      <c r="A6132" s="144"/>
      <c r="B6132" s="144" t="s">
        <v>165</v>
      </c>
      <c r="C6132" s="144" t="s">
        <v>1367</v>
      </c>
      <c r="D6132" s="144" t="s">
        <v>1368</v>
      </c>
      <c r="E6132" s="271" t="s">
        <v>1369</v>
      </c>
      <c r="F6132" s="271"/>
      <c r="G6132" s="144" t="s">
        <v>1370</v>
      </c>
      <c r="H6132" s="144" t="s">
        <v>1371</v>
      </c>
      <c r="I6132" s="144" t="s">
        <v>1372</v>
      </c>
      <c r="J6132" s="144" t="s">
        <v>1373</v>
      </c>
    </row>
    <row r="6133" spans="1:10" ht="31.5" customHeight="1">
      <c r="A6133" s="147" t="s">
        <v>1374</v>
      </c>
      <c r="B6133" s="147" t="s">
        <v>1812</v>
      </c>
      <c r="C6133" s="147" t="s">
        <v>177</v>
      </c>
      <c r="D6133" s="147" t="s">
        <v>1813</v>
      </c>
      <c r="E6133" s="273" t="s">
        <v>1375</v>
      </c>
      <c r="F6133" s="273"/>
      <c r="G6133" s="147" t="s">
        <v>180</v>
      </c>
      <c r="H6133" s="148">
        <v>1</v>
      </c>
      <c r="I6133" s="149">
        <v>16.22</v>
      </c>
      <c r="J6133" s="149">
        <v>16.22</v>
      </c>
    </row>
    <row r="6134" spans="1:10" ht="45" customHeight="1">
      <c r="A6134" s="150" t="s">
        <v>1376</v>
      </c>
      <c r="B6134" s="150" t="s">
        <v>3099</v>
      </c>
      <c r="C6134" s="150" t="s">
        <v>177</v>
      </c>
      <c r="D6134" s="150" t="s">
        <v>3100</v>
      </c>
      <c r="E6134" s="274" t="s">
        <v>1375</v>
      </c>
      <c r="F6134" s="274"/>
      <c r="G6134" s="150" t="s">
        <v>180</v>
      </c>
      <c r="H6134" s="151">
        <v>1</v>
      </c>
      <c r="I6134" s="152">
        <v>0.08</v>
      </c>
      <c r="J6134" s="152">
        <v>0.08</v>
      </c>
    </row>
    <row r="6135" spans="1:10" ht="15" customHeight="1">
      <c r="A6135" s="153" t="s">
        <v>1379</v>
      </c>
      <c r="B6135" s="153" t="s">
        <v>1380</v>
      </c>
      <c r="C6135" s="153" t="s">
        <v>177</v>
      </c>
      <c r="D6135" s="153" t="s">
        <v>1381</v>
      </c>
      <c r="E6135" s="275" t="s">
        <v>1382</v>
      </c>
      <c r="F6135" s="275"/>
      <c r="G6135" s="153" t="s">
        <v>180</v>
      </c>
      <c r="H6135" s="154">
        <v>1</v>
      </c>
      <c r="I6135" s="155">
        <v>1.52</v>
      </c>
      <c r="J6135" s="155">
        <v>1.52</v>
      </c>
    </row>
    <row r="6136" spans="1:10" ht="30" customHeight="1">
      <c r="A6136" s="153" t="s">
        <v>1379</v>
      </c>
      <c r="B6136" s="153" t="s">
        <v>3037</v>
      </c>
      <c r="C6136" s="153" t="s">
        <v>177</v>
      </c>
      <c r="D6136" s="153" t="s">
        <v>3038</v>
      </c>
      <c r="E6136" s="275" t="s">
        <v>1385</v>
      </c>
      <c r="F6136" s="275"/>
      <c r="G6136" s="153" t="s">
        <v>180</v>
      </c>
      <c r="H6136" s="154">
        <v>1</v>
      </c>
      <c r="I6136" s="155">
        <v>0.76</v>
      </c>
      <c r="J6136" s="155">
        <v>0.76</v>
      </c>
    </row>
    <row r="6137" spans="1:10" ht="15" customHeight="1">
      <c r="A6137" s="153" t="s">
        <v>1379</v>
      </c>
      <c r="B6137" s="153" t="s">
        <v>1386</v>
      </c>
      <c r="C6137" s="153" t="s">
        <v>177</v>
      </c>
      <c r="D6137" s="153" t="s">
        <v>1387</v>
      </c>
      <c r="E6137" s="275" t="s">
        <v>1382</v>
      </c>
      <c r="F6137" s="275"/>
      <c r="G6137" s="153" t="s">
        <v>180</v>
      </c>
      <c r="H6137" s="154">
        <v>1</v>
      </c>
      <c r="I6137" s="155">
        <v>0.81</v>
      </c>
      <c r="J6137" s="155">
        <v>0.81</v>
      </c>
    </row>
    <row r="6138" spans="1:10" ht="30" customHeight="1">
      <c r="A6138" s="153" t="s">
        <v>1379</v>
      </c>
      <c r="B6138" s="153" t="s">
        <v>3039</v>
      </c>
      <c r="C6138" s="153" t="s">
        <v>177</v>
      </c>
      <c r="D6138" s="153" t="s">
        <v>3040</v>
      </c>
      <c r="E6138" s="275" t="s">
        <v>1385</v>
      </c>
      <c r="F6138" s="275"/>
      <c r="G6138" s="153" t="s">
        <v>180</v>
      </c>
      <c r="H6138" s="154">
        <v>1</v>
      </c>
      <c r="I6138" s="155">
        <v>0.01</v>
      </c>
      <c r="J6138" s="155">
        <v>0.01</v>
      </c>
    </row>
    <row r="6139" spans="1:10" ht="15" customHeight="1">
      <c r="A6139" s="153" t="s">
        <v>1379</v>
      </c>
      <c r="B6139" s="153" t="s">
        <v>3101</v>
      </c>
      <c r="C6139" s="153" t="s">
        <v>177</v>
      </c>
      <c r="D6139" s="153" t="s">
        <v>3102</v>
      </c>
      <c r="E6139" s="275" t="s">
        <v>1398</v>
      </c>
      <c r="F6139" s="275"/>
      <c r="G6139" s="153" t="s">
        <v>180</v>
      </c>
      <c r="H6139" s="154">
        <v>1</v>
      </c>
      <c r="I6139" s="155">
        <v>12.3</v>
      </c>
      <c r="J6139" s="155">
        <v>12.3</v>
      </c>
    </row>
    <row r="6140" spans="1:10" ht="15" customHeight="1">
      <c r="A6140" s="153" t="s">
        <v>1379</v>
      </c>
      <c r="B6140" s="153" t="s">
        <v>1390</v>
      </c>
      <c r="C6140" s="153" t="s">
        <v>177</v>
      </c>
      <c r="D6140" s="153" t="s">
        <v>1391</v>
      </c>
      <c r="E6140" s="275" t="s">
        <v>1392</v>
      </c>
      <c r="F6140" s="275"/>
      <c r="G6140" s="153" t="s">
        <v>180</v>
      </c>
      <c r="H6140" s="154">
        <v>1</v>
      </c>
      <c r="I6140" s="155">
        <v>0.06</v>
      </c>
      <c r="J6140" s="155">
        <v>0.06</v>
      </c>
    </row>
    <row r="6141" spans="1:10" ht="15" customHeight="1">
      <c r="A6141" s="153" t="s">
        <v>1379</v>
      </c>
      <c r="B6141" s="153" t="s">
        <v>1393</v>
      </c>
      <c r="C6141" s="153" t="s">
        <v>177</v>
      </c>
      <c r="D6141" s="153" t="s">
        <v>1394</v>
      </c>
      <c r="E6141" s="275" t="s">
        <v>1395</v>
      </c>
      <c r="F6141" s="275"/>
      <c r="G6141" s="153" t="s">
        <v>180</v>
      </c>
      <c r="H6141" s="154">
        <v>1</v>
      </c>
      <c r="I6141" s="155">
        <v>0.68</v>
      </c>
      <c r="J6141" s="155">
        <v>0.68</v>
      </c>
    </row>
    <row r="6142" spans="1:10">
      <c r="A6142" s="156"/>
      <c r="B6142" s="156"/>
      <c r="C6142" s="156"/>
      <c r="D6142" s="156"/>
      <c r="E6142" s="156" t="s">
        <v>1399</v>
      </c>
      <c r="F6142" s="157">
        <v>12.38</v>
      </c>
      <c r="G6142" s="156" t="s">
        <v>1400</v>
      </c>
      <c r="H6142" s="157">
        <v>0</v>
      </c>
      <c r="I6142" s="156" t="s">
        <v>1401</v>
      </c>
      <c r="J6142" s="157">
        <v>12.38</v>
      </c>
    </row>
    <row r="6143" spans="1:10" ht="30" customHeight="1">
      <c r="A6143" s="156"/>
      <c r="B6143" s="156"/>
      <c r="C6143" s="156"/>
      <c r="D6143" s="156"/>
      <c r="E6143" s="156" t="s">
        <v>1402</v>
      </c>
      <c r="F6143" s="157">
        <v>4.2699999999999996</v>
      </c>
      <c r="G6143" s="156"/>
      <c r="H6143" s="276" t="s">
        <v>1403</v>
      </c>
      <c r="I6143" s="276"/>
      <c r="J6143" s="157">
        <v>20.49</v>
      </c>
    </row>
    <row r="6144" spans="1:10" ht="15.75">
      <c r="A6144" s="147"/>
      <c r="B6144" s="147"/>
      <c r="C6144" s="147"/>
      <c r="D6144" s="147"/>
      <c r="E6144" s="147"/>
      <c r="F6144" s="147"/>
      <c r="G6144" s="147"/>
      <c r="H6144" s="147"/>
      <c r="I6144" s="147"/>
      <c r="J6144" s="147"/>
    </row>
    <row r="6145" spans="1:10" ht="15.75" customHeight="1">
      <c r="A6145" s="144"/>
      <c r="B6145" s="144" t="s">
        <v>165</v>
      </c>
      <c r="C6145" s="144" t="s">
        <v>1367</v>
      </c>
      <c r="D6145" s="144" t="s">
        <v>1368</v>
      </c>
      <c r="E6145" s="271" t="s">
        <v>1369</v>
      </c>
      <c r="F6145" s="271"/>
      <c r="G6145" s="144" t="s">
        <v>1370</v>
      </c>
      <c r="H6145" s="144" t="s">
        <v>1371</v>
      </c>
      <c r="I6145" s="144" t="s">
        <v>1372</v>
      </c>
      <c r="J6145" s="144" t="s">
        <v>1373</v>
      </c>
    </row>
    <row r="6146" spans="1:10" ht="31.5" customHeight="1">
      <c r="A6146" s="147" t="s">
        <v>1374</v>
      </c>
      <c r="B6146" s="147" t="s">
        <v>3103</v>
      </c>
      <c r="C6146" s="147" t="s">
        <v>177</v>
      </c>
      <c r="D6146" s="147" t="s">
        <v>3104</v>
      </c>
      <c r="E6146" s="273" t="s">
        <v>1375</v>
      </c>
      <c r="F6146" s="273"/>
      <c r="G6146" s="147" t="s">
        <v>180</v>
      </c>
      <c r="H6146" s="148">
        <v>1</v>
      </c>
      <c r="I6146" s="149">
        <v>21.22</v>
      </c>
      <c r="J6146" s="149">
        <v>21.22</v>
      </c>
    </row>
    <row r="6147" spans="1:10" ht="45" customHeight="1">
      <c r="A6147" s="150" t="s">
        <v>1376</v>
      </c>
      <c r="B6147" s="150" t="s">
        <v>3105</v>
      </c>
      <c r="C6147" s="150" t="s">
        <v>177</v>
      </c>
      <c r="D6147" s="150" t="s">
        <v>3106</v>
      </c>
      <c r="E6147" s="274" t="s">
        <v>1375</v>
      </c>
      <c r="F6147" s="274"/>
      <c r="G6147" s="150" t="s">
        <v>180</v>
      </c>
      <c r="H6147" s="151">
        <v>1</v>
      </c>
      <c r="I6147" s="152">
        <v>0.16</v>
      </c>
      <c r="J6147" s="152">
        <v>0.16</v>
      </c>
    </row>
    <row r="6148" spans="1:10" ht="15" customHeight="1">
      <c r="A6148" s="153" t="s">
        <v>1379</v>
      </c>
      <c r="B6148" s="153" t="s">
        <v>1380</v>
      </c>
      <c r="C6148" s="153" t="s">
        <v>177</v>
      </c>
      <c r="D6148" s="153" t="s">
        <v>1381</v>
      </c>
      <c r="E6148" s="275" t="s">
        <v>1382</v>
      </c>
      <c r="F6148" s="275"/>
      <c r="G6148" s="153" t="s">
        <v>180</v>
      </c>
      <c r="H6148" s="154">
        <v>1</v>
      </c>
      <c r="I6148" s="155">
        <v>1.52</v>
      </c>
      <c r="J6148" s="155">
        <v>1.52</v>
      </c>
    </row>
    <row r="6149" spans="1:10" ht="30" customHeight="1">
      <c r="A6149" s="153" t="s">
        <v>1379</v>
      </c>
      <c r="B6149" s="153" t="s">
        <v>3037</v>
      </c>
      <c r="C6149" s="153" t="s">
        <v>177</v>
      </c>
      <c r="D6149" s="153" t="s">
        <v>3038</v>
      </c>
      <c r="E6149" s="275" t="s">
        <v>1385</v>
      </c>
      <c r="F6149" s="275"/>
      <c r="G6149" s="153" t="s">
        <v>180</v>
      </c>
      <c r="H6149" s="154">
        <v>1</v>
      </c>
      <c r="I6149" s="155">
        <v>0.76</v>
      </c>
      <c r="J6149" s="155">
        <v>0.76</v>
      </c>
    </row>
    <row r="6150" spans="1:10" ht="15" customHeight="1">
      <c r="A6150" s="153" t="s">
        <v>1379</v>
      </c>
      <c r="B6150" s="153" t="s">
        <v>1386</v>
      </c>
      <c r="C6150" s="153" t="s">
        <v>177</v>
      </c>
      <c r="D6150" s="153" t="s">
        <v>1387</v>
      </c>
      <c r="E6150" s="275" t="s">
        <v>1382</v>
      </c>
      <c r="F6150" s="275"/>
      <c r="G6150" s="153" t="s">
        <v>180</v>
      </c>
      <c r="H6150" s="154">
        <v>1</v>
      </c>
      <c r="I6150" s="155">
        <v>0.81</v>
      </c>
      <c r="J6150" s="155">
        <v>0.81</v>
      </c>
    </row>
    <row r="6151" spans="1:10" ht="30" customHeight="1">
      <c r="A6151" s="153" t="s">
        <v>1379</v>
      </c>
      <c r="B6151" s="153" t="s">
        <v>3039</v>
      </c>
      <c r="C6151" s="153" t="s">
        <v>177</v>
      </c>
      <c r="D6151" s="153" t="s">
        <v>3040</v>
      </c>
      <c r="E6151" s="275" t="s">
        <v>1385</v>
      </c>
      <c r="F6151" s="275"/>
      <c r="G6151" s="153" t="s">
        <v>180</v>
      </c>
      <c r="H6151" s="154">
        <v>1</v>
      </c>
      <c r="I6151" s="155">
        <v>0.01</v>
      </c>
      <c r="J6151" s="155">
        <v>0.01</v>
      </c>
    </row>
    <row r="6152" spans="1:10" ht="15" customHeight="1">
      <c r="A6152" s="153" t="s">
        <v>1379</v>
      </c>
      <c r="B6152" s="153" t="s">
        <v>3107</v>
      </c>
      <c r="C6152" s="153" t="s">
        <v>177</v>
      </c>
      <c r="D6152" s="153" t="s">
        <v>3108</v>
      </c>
      <c r="E6152" s="275" t="s">
        <v>1398</v>
      </c>
      <c r="F6152" s="275"/>
      <c r="G6152" s="153" t="s">
        <v>180</v>
      </c>
      <c r="H6152" s="154">
        <v>1</v>
      </c>
      <c r="I6152" s="155">
        <v>17.22</v>
      </c>
      <c r="J6152" s="155">
        <v>17.22</v>
      </c>
    </row>
    <row r="6153" spans="1:10" ht="15" customHeight="1">
      <c r="A6153" s="153" t="s">
        <v>1379</v>
      </c>
      <c r="B6153" s="153" t="s">
        <v>1390</v>
      </c>
      <c r="C6153" s="153" t="s">
        <v>177</v>
      </c>
      <c r="D6153" s="153" t="s">
        <v>1391</v>
      </c>
      <c r="E6153" s="275" t="s">
        <v>1392</v>
      </c>
      <c r="F6153" s="275"/>
      <c r="G6153" s="153" t="s">
        <v>180</v>
      </c>
      <c r="H6153" s="154">
        <v>1</v>
      </c>
      <c r="I6153" s="155">
        <v>0.06</v>
      </c>
      <c r="J6153" s="155">
        <v>0.06</v>
      </c>
    </row>
    <row r="6154" spans="1:10" ht="15" customHeight="1">
      <c r="A6154" s="153" t="s">
        <v>1379</v>
      </c>
      <c r="B6154" s="153" t="s">
        <v>1393</v>
      </c>
      <c r="C6154" s="153" t="s">
        <v>177</v>
      </c>
      <c r="D6154" s="153" t="s">
        <v>1394</v>
      </c>
      <c r="E6154" s="275" t="s">
        <v>1395</v>
      </c>
      <c r="F6154" s="275"/>
      <c r="G6154" s="153" t="s">
        <v>180</v>
      </c>
      <c r="H6154" s="154">
        <v>1</v>
      </c>
      <c r="I6154" s="155">
        <v>0.68</v>
      </c>
      <c r="J6154" s="155">
        <v>0.68</v>
      </c>
    </row>
    <row r="6155" spans="1:10">
      <c r="A6155" s="156"/>
      <c r="B6155" s="156"/>
      <c r="C6155" s="156"/>
      <c r="D6155" s="156"/>
      <c r="E6155" s="156" t="s">
        <v>1399</v>
      </c>
      <c r="F6155" s="157">
        <v>17.38</v>
      </c>
      <c r="G6155" s="156" t="s">
        <v>1400</v>
      </c>
      <c r="H6155" s="157">
        <v>0</v>
      </c>
      <c r="I6155" s="156" t="s">
        <v>1401</v>
      </c>
      <c r="J6155" s="157">
        <v>17.38</v>
      </c>
    </row>
    <row r="6156" spans="1:10" ht="30" customHeight="1">
      <c r="A6156" s="156"/>
      <c r="B6156" s="156"/>
      <c r="C6156" s="156"/>
      <c r="D6156" s="156"/>
      <c r="E6156" s="156" t="s">
        <v>1402</v>
      </c>
      <c r="F6156" s="157">
        <v>5.59</v>
      </c>
      <c r="G6156" s="156"/>
      <c r="H6156" s="276" t="s">
        <v>1403</v>
      </c>
      <c r="I6156" s="276"/>
      <c r="J6156" s="157">
        <v>26.81</v>
      </c>
    </row>
    <row r="6157" spans="1:10" ht="15.75">
      <c r="A6157" s="147"/>
      <c r="B6157" s="147"/>
      <c r="C6157" s="147"/>
      <c r="D6157" s="147"/>
      <c r="E6157" s="147"/>
      <c r="F6157" s="147"/>
      <c r="G6157" s="147"/>
      <c r="H6157" s="147"/>
      <c r="I6157" s="147"/>
      <c r="J6157" s="147"/>
    </row>
    <row r="6158" spans="1:10" ht="15.75" customHeight="1">
      <c r="A6158" s="144"/>
      <c r="B6158" s="144" t="s">
        <v>165</v>
      </c>
      <c r="C6158" s="144" t="s">
        <v>1367</v>
      </c>
      <c r="D6158" s="144" t="s">
        <v>1368</v>
      </c>
      <c r="E6158" s="271" t="s">
        <v>1369</v>
      </c>
      <c r="F6158" s="271"/>
      <c r="G6158" s="144" t="s">
        <v>1370</v>
      </c>
      <c r="H6158" s="144" t="s">
        <v>1371</v>
      </c>
      <c r="I6158" s="144" t="s">
        <v>1372</v>
      </c>
      <c r="J6158" s="144" t="s">
        <v>1373</v>
      </c>
    </row>
    <row r="6159" spans="1:10" ht="31.5" customHeight="1">
      <c r="A6159" s="147" t="s">
        <v>1374</v>
      </c>
      <c r="B6159" s="147" t="s">
        <v>2878</v>
      </c>
      <c r="C6159" s="147" t="s">
        <v>177</v>
      </c>
      <c r="D6159" s="147" t="s">
        <v>2879</v>
      </c>
      <c r="E6159" s="273" t="s">
        <v>1375</v>
      </c>
      <c r="F6159" s="273"/>
      <c r="G6159" s="147" t="s">
        <v>180</v>
      </c>
      <c r="H6159" s="148">
        <v>1</v>
      </c>
      <c r="I6159" s="149">
        <v>16.37</v>
      </c>
      <c r="J6159" s="149">
        <v>16.37</v>
      </c>
    </row>
    <row r="6160" spans="1:10" ht="45" customHeight="1">
      <c r="A6160" s="150" t="s">
        <v>1376</v>
      </c>
      <c r="B6160" s="150" t="s">
        <v>3109</v>
      </c>
      <c r="C6160" s="150" t="s">
        <v>177</v>
      </c>
      <c r="D6160" s="150" t="s">
        <v>3110</v>
      </c>
      <c r="E6160" s="274" t="s">
        <v>1375</v>
      </c>
      <c r="F6160" s="274"/>
      <c r="G6160" s="150" t="s">
        <v>180</v>
      </c>
      <c r="H6160" s="151">
        <v>1</v>
      </c>
      <c r="I6160" s="152">
        <v>0.16</v>
      </c>
      <c r="J6160" s="152">
        <v>0.16</v>
      </c>
    </row>
    <row r="6161" spans="1:10" ht="15" customHeight="1">
      <c r="A6161" s="153" t="s">
        <v>1379</v>
      </c>
      <c r="B6161" s="153" t="s">
        <v>1380</v>
      </c>
      <c r="C6161" s="153" t="s">
        <v>177</v>
      </c>
      <c r="D6161" s="153" t="s">
        <v>1381</v>
      </c>
      <c r="E6161" s="275" t="s">
        <v>1382</v>
      </c>
      <c r="F6161" s="275"/>
      <c r="G6161" s="153" t="s">
        <v>180</v>
      </c>
      <c r="H6161" s="154">
        <v>1</v>
      </c>
      <c r="I6161" s="155">
        <v>1.52</v>
      </c>
      <c r="J6161" s="155">
        <v>1.52</v>
      </c>
    </row>
    <row r="6162" spans="1:10" ht="30" customHeight="1">
      <c r="A6162" s="153" t="s">
        <v>1379</v>
      </c>
      <c r="B6162" s="153" t="s">
        <v>3037</v>
      </c>
      <c r="C6162" s="153" t="s">
        <v>177</v>
      </c>
      <c r="D6162" s="153" t="s">
        <v>3038</v>
      </c>
      <c r="E6162" s="275" t="s">
        <v>1385</v>
      </c>
      <c r="F6162" s="275"/>
      <c r="G6162" s="153" t="s">
        <v>180</v>
      </c>
      <c r="H6162" s="154">
        <v>1</v>
      </c>
      <c r="I6162" s="155">
        <v>0.76</v>
      </c>
      <c r="J6162" s="155">
        <v>0.76</v>
      </c>
    </row>
    <row r="6163" spans="1:10" ht="15" customHeight="1">
      <c r="A6163" s="153" t="s">
        <v>1379</v>
      </c>
      <c r="B6163" s="153" t="s">
        <v>1386</v>
      </c>
      <c r="C6163" s="153" t="s">
        <v>177</v>
      </c>
      <c r="D6163" s="153" t="s">
        <v>1387</v>
      </c>
      <c r="E6163" s="275" t="s">
        <v>1382</v>
      </c>
      <c r="F6163" s="275"/>
      <c r="G6163" s="153" t="s">
        <v>180</v>
      </c>
      <c r="H6163" s="154">
        <v>1</v>
      </c>
      <c r="I6163" s="155">
        <v>0.81</v>
      </c>
      <c r="J6163" s="155">
        <v>0.81</v>
      </c>
    </row>
    <row r="6164" spans="1:10" ht="30" customHeight="1">
      <c r="A6164" s="153" t="s">
        <v>1379</v>
      </c>
      <c r="B6164" s="153" t="s">
        <v>3039</v>
      </c>
      <c r="C6164" s="153" t="s">
        <v>177</v>
      </c>
      <c r="D6164" s="153" t="s">
        <v>3040</v>
      </c>
      <c r="E6164" s="275" t="s">
        <v>1385</v>
      </c>
      <c r="F6164" s="275"/>
      <c r="G6164" s="153" t="s">
        <v>180</v>
      </c>
      <c r="H6164" s="154">
        <v>1</v>
      </c>
      <c r="I6164" s="155">
        <v>0.01</v>
      </c>
      <c r="J6164" s="155">
        <v>0.01</v>
      </c>
    </row>
    <row r="6165" spans="1:10" ht="15" customHeight="1">
      <c r="A6165" s="153" t="s">
        <v>1379</v>
      </c>
      <c r="B6165" s="153" t="s">
        <v>3111</v>
      </c>
      <c r="C6165" s="153" t="s">
        <v>177</v>
      </c>
      <c r="D6165" s="153" t="s">
        <v>3112</v>
      </c>
      <c r="E6165" s="275" t="s">
        <v>1398</v>
      </c>
      <c r="F6165" s="275"/>
      <c r="G6165" s="153" t="s">
        <v>180</v>
      </c>
      <c r="H6165" s="154">
        <v>1</v>
      </c>
      <c r="I6165" s="155">
        <v>12.37</v>
      </c>
      <c r="J6165" s="155">
        <v>12.37</v>
      </c>
    </row>
    <row r="6166" spans="1:10" ht="15" customHeight="1">
      <c r="A6166" s="153" t="s">
        <v>1379</v>
      </c>
      <c r="B6166" s="153" t="s">
        <v>1390</v>
      </c>
      <c r="C6166" s="153" t="s">
        <v>177</v>
      </c>
      <c r="D6166" s="153" t="s">
        <v>1391</v>
      </c>
      <c r="E6166" s="275" t="s">
        <v>1392</v>
      </c>
      <c r="F6166" s="275"/>
      <c r="G6166" s="153" t="s">
        <v>180</v>
      </c>
      <c r="H6166" s="154">
        <v>1</v>
      </c>
      <c r="I6166" s="155">
        <v>0.06</v>
      </c>
      <c r="J6166" s="155">
        <v>0.06</v>
      </c>
    </row>
    <row r="6167" spans="1:10" ht="15" customHeight="1">
      <c r="A6167" s="153" t="s">
        <v>1379</v>
      </c>
      <c r="B6167" s="153" t="s">
        <v>1393</v>
      </c>
      <c r="C6167" s="153" t="s">
        <v>177</v>
      </c>
      <c r="D6167" s="153" t="s">
        <v>1394</v>
      </c>
      <c r="E6167" s="275" t="s">
        <v>1395</v>
      </c>
      <c r="F6167" s="275"/>
      <c r="G6167" s="153" t="s">
        <v>180</v>
      </c>
      <c r="H6167" s="154">
        <v>1</v>
      </c>
      <c r="I6167" s="155">
        <v>0.68</v>
      </c>
      <c r="J6167" s="155">
        <v>0.68</v>
      </c>
    </row>
    <row r="6168" spans="1:10">
      <c r="A6168" s="156"/>
      <c r="B6168" s="156"/>
      <c r="C6168" s="156"/>
      <c r="D6168" s="156"/>
      <c r="E6168" s="156" t="s">
        <v>1399</v>
      </c>
      <c r="F6168" s="157">
        <v>12.53</v>
      </c>
      <c r="G6168" s="156" t="s">
        <v>1400</v>
      </c>
      <c r="H6168" s="157">
        <v>0</v>
      </c>
      <c r="I6168" s="156" t="s">
        <v>1401</v>
      </c>
      <c r="J6168" s="157">
        <v>12.53</v>
      </c>
    </row>
    <row r="6169" spans="1:10" ht="30" customHeight="1">
      <c r="A6169" s="156"/>
      <c r="B6169" s="156"/>
      <c r="C6169" s="156"/>
      <c r="D6169" s="156"/>
      <c r="E6169" s="156" t="s">
        <v>1402</v>
      </c>
      <c r="F6169" s="157">
        <v>4.3099999999999996</v>
      </c>
      <c r="G6169" s="156"/>
      <c r="H6169" s="276" t="s">
        <v>1403</v>
      </c>
      <c r="I6169" s="276"/>
      <c r="J6169" s="157">
        <v>20.68</v>
      </c>
    </row>
    <row r="6170" spans="1:10" ht="15.75">
      <c r="A6170" s="147"/>
      <c r="B6170" s="147"/>
      <c r="C6170" s="147"/>
      <c r="D6170" s="147"/>
      <c r="E6170" s="147"/>
      <c r="F6170" s="147"/>
      <c r="G6170" s="147"/>
      <c r="H6170" s="147"/>
      <c r="I6170" s="147"/>
      <c r="J6170" s="147"/>
    </row>
    <row r="6171" spans="1:10" ht="15.75" customHeight="1">
      <c r="A6171" s="144"/>
      <c r="B6171" s="144" t="s">
        <v>165</v>
      </c>
      <c r="C6171" s="144" t="s">
        <v>1367</v>
      </c>
      <c r="D6171" s="144" t="s">
        <v>1368</v>
      </c>
      <c r="E6171" s="271" t="s">
        <v>1369</v>
      </c>
      <c r="F6171" s="271"/>
      <c r="G6171" s="144" t="s">
        <v>1370</v>
      </c>
      <c r="H6171" s="144" t="s">
        <v>1371</v>
      </c>
      <c r="I6171" s="144" t="s">
        <v>1372</v>
      </c>
      <c r="J6171" s="144" t="s">
        <v>1373</v>
      </c>
    </row>
    <row r="6172" spans="1:10" ht="31.5" customHeight="1">
      <c r="A6172" s="147" t="s">
        <v>1374</v>
      </c>
      <c r="B6172" s="147" t="s">
        <v>2895</v>
      </c>
      <c r="C6172" s="147" t="s">
        <v>177</v>
      </c>
      <c r="D6172" s="147" t="s">
        <v>2896</v>
      </c>
      <c r="E6172" s="273" t="s">
        <v>1375</v>
      </c>
      <c r="F6172" s="273"/>
      <c r="G6172" s="147" t="s">
        <v>180</v>
      </c>
      <c r="H6172" s="148">
        <v>1</v>
      </c>
      <c r="I6172" s="149">
        <v>16.43</v>
      </c>
      <c r="J6172" s="149">
        <v>16.43</v>
      </c>
    </row>
    <row r="6173" spans="1:10" ht="45" customHeight="1">
      <c r="A6173" s="150" t="s">
        <v>1376</v>
      </c>
      <c r="B6173" s="150" t="s">
        <v>3113</v>
      </c>
      <c r="C6173" s="150" t="s">
        <v>177</v>
      </c>
      <c r="D6173" s="150" t="s">
        <v>3114</v>
      </c>
      <c r="E6173" s="274" t="s">
        <v>1375</v>
      </c>
      <c r="F6173" s="274"/>
      <c r="G6173" s="150" t="s">
        <v>180</v>
      </c>
      <c r="H6173" s="151">
        <v>1</v>
      </c>
      <c r="I6173" s="152">
        <v>0.16</v>
      </c>
      <c r="J6173" s="152">
        <v>0.16</v>
      </c>
    </row>
    <row r="6174" spans="1:10" ht="15" customHeight="1">
      <c r="A6174" s="153" t="s">
        <v>1379</v>
      </c>
      <c r="B6174" s="153" t="s">
        <v>1380</v>
      </c>
      <c r="C6174" s="153" t="s">
        <v>177</v>
      </c>
      <c r="D6174" s="153" t="s">
        <v>1381</v>
      </c>
      <c r="E6174" s="275" t="s">
        <v>1382</v>
      </c>
      <c r="F6174" s="275"/>
      <c r="G6174" s="153" t="s">
        <v>180</v>
      </c>
      <c r="H6174" s="154">
        <v>1</v>
      </c>
      <c r="I6174" s="155">
        <v>1.52</v>
      </c>
      <c r="J6174" s="155">
        <v>1.52</v>
      </c>
    </row>
    <row r="6175" spans="1:10" ht="30" customHeight="1">
      <c r="A6175" s="153" t="s">
        <v>1379</v>
      </c>
      <c r="B6175" s="153" t="s">
        <v>3037</v>
      </c>
      <c r="C6175" s="153" t="s">
        <v>177</v>
      </c>
      <c r="D6175" s="153" t="s">
        <v>3038</v>
      </c>
      <c r="E6175" s="275" t="s">
        <v>1385</v>
      </c>
      <c r="F6175" s="275"/>
      <c r="G6175" s="153" t="s">
        <v>180</v>
      </c>
      <c r="H6175" s="154">
        <v>1</v>
      </c>
      <c r="I6175" s="155">
        <v>0.76</v>
      </c>
      <c r="J6175" s="155">
        <v>0.76</v>
      </c>
    </row>
    <row r="6176" spans="1:10" ht="30" customHeight="1">
      <c r="A6176" s="153" t="s">
        <v>1379</v>
      </c>
      <c r="B6176" s="153" t="s">
        <v>3039</v>
      </c>
      <c r="C6176" s="153" t="s">
        <v>177</v>
      </c>
      <c r="D6176" s="153" t="s">
        <v>3040</v>
      </c>
      <c r="E6176" s="275" t="s">
        <v>1385</v>
      </c>
      <c r="F6176" s="275"/>
      <c r="G6176" s="153" t="s">
        <v>180</v>
      </c>
      <c r="H6176" s="154">
        <v>1</v>
      </c>
      <c r="I6176" s="155">
        <v>0.01</v>
      </c>
      <c r="J6176" s="155">
        <v>0.01</v>
      </c>
    </row>
    <row r="6177" spans="1:10" ht="15" customHeight="1">
      <c r="A6177" s="153" t="s">
        <v>1379</v>
      </c>
      <c r="B6177" s="153" t="s">
        <v>1386</v>
      </c>
      <c r="C6177" s="153" t="s">
        <v>177</v>
      </c>
      <c r="D6177" s="153" t="s">
        <v>1387</v>
      </c>
      <c r="E6177" s="275" t="s">
        <v>1382</v>
      </c>
      <c r="F6177" s="275"/>
      <c r="G6177" s="153" t="s">
        <v>180</v>
      </c>
      <c r="H6177" s="154">
        <v>1</v>
      </c>
      <c r="I6177" s="155">
        <v>0.81</v>
      </c>
      <c r="J6177" s="155">
        <v>0.81</v>
      </c>
    </row>
    <row r="6178" spans="1:10" ht="15" customHeight="1">
      <c r="A6178" s="153" t="s">
        <v>1379</v>
      </c>
      <c r="B6178" s="153" t="s">
        <v>3115</v>
      </c>
      <c r="C6178" s="153" t="s">
        <v>177</v>
      </c>
      <c r="D6178" s="153" t="s">
        <v>3116</v>
      </c>
      <c r="E6178" s="275" t="s">
        <v>1398</v>
      </c>
      <c r="F6178" s="275"/>
      <c r="G6178" s="153" t="s">
        <v>180</v>
      </c>
      <c r="H6178" s="154">
        <v>1</v>
      </c>
      <c r="I6178" s="155">
        <v>12.43</v>
      </c>
      <c r="J6178" s="155">
        <v>12.43</v>
      </c>
    </row>
    <row r="6179" spans="1:10" ht="15" customHeight="1">
      <c r="A6179" s="153" t="s">
        <v>1379</v>
      </c>
      <c r="B6179" s="153" t="s">
        <v>1390</v>
      </c>
      <c r="C6179" s="153" t="s">
        <v>177</v>
      </c>
      <c r="D6179" s="153" t="s">
        <v>1391</v>
      </c>
      <c r="E6179" s="275" t="s">
        <v>1392</v>
      </c>
      <c r="F6179" s="275"/>
      <c r="G6179" s="153" t="s">
        <v>180</v>
      </c>
      <c r="H6179" s="154">
        <v>1</v>
      </c>
      <c r="I6179" s="155">
        <v>0.06</v>
      </c>
      <c r="J6179" s="155">
        <v>0.06</v>
      </c>
    </row>
    <row r="6180" spans="1:10" ht="15" customHeight="1">
      <c r="A6180" s="153" t="s">
        <v>1379</v>
      </c>
      <c r="B6180" s="153" t="s">
        <v>1393</v>
      </c>
      <c r="C6180" s="153" t="s">
        <v>177</v>
      </c>
      <c r="D6180" s="153" t="s">
        <v>1394</v>
      </c>
      <c r="E6180" s="275" t="s">
        <v>1395</v>
      </c>
      <c r="F6180" s="275"/>
      <c r="G6180" s="153" t="s">
        <v>180</v>
      </c>
      <c r="H6180" s="154">
        <v>1</v>
      </c>
      <c r="I6180" s="155">
        <v>0.68</v>
      </c>
      <c r="J6180" s="155">
        <v>0.68</v>
      </c>
    </row>
    <row r="6181" spans="1:10">
      <c r="A6181" s="156"/>
      <c r="B6181" s="156"/>
      <c r="C6181" s="156"/>
      <c r="D6181" s="156"/>
      <c r="E6181" s="156" t="s">
        <v>1399</v>
      </c>
      <c r="F6181" s="157">
        <v>12.59</v>
      </c>
      <c r="G6181" s="156" t="s">
        <v>1400</v>
      </c>
      <c r="H6181" s="157">
        <v>0</v>
      </c>
      <c r="I6181" s="156" t="s">
        <v>1401</v>
      </c>
      <c r="J6181" s="157">
        <v>12.59</v>
      </c>
    </row>
    <row r="6182" spans="1:10" ht="30" customHeight="1">
      <c r="A6182" s="156"/>
      <c r="B6182" s="156"/>
      <c r="C6182" s="156"/>
      <c r="D6182" s="156"/>
      <c r="E6182" s="156" t="s">
        <v>1402</v>
      </c>
      <c r="F6182" s="157">
        <v>4.33</v>
      </c>
      <c r="G6182" s="156"/>
      <c r="H6182" s="276" t="s">
        <v>1403</v>
      </c>
      <c r="I6182" s="276"/>
      <c r="J6182" s="157">
        <v>20.76</v>
      </c>
    </row>
    <row r="6183" spans="1:10" ht="15.75">
      <c r="A6183" s="147"/>
      <c r="B6183" s="147"/>
      <c r="C6183" s="147"/>
      <c r="D6183" s="147"/>
      <c r="E6183" s="147"/>
      <c r="F6183" s="147"/>
      <c r="G6183" s="147"/>
      <c r="H6183" s="147"/>
      <c r="I6183" s="147"/>
      <c r="J6183" s="147"/>
    </row>
    <row r="6184" spans="1:10" ht="15.75" customHeight="1">
      <c r="A6184" s="144"/>
      <c r="B6184" s="144" t="s">
        <v>165</v>
      </c>
      <c r="C6184" s="144" t="s">
        <v>1367</v>
      </c>
      <c r="D6184" s="144" t="s">
        <v>1368</v>
      </c>
      <c r="E6184" s="271" t="s">
        <v>1369</v>
      </c>
      <c r="F6184" s="271"/>
      <c r="G6184" s="144" t="s">
        <v>1370</v>
      </c>
      <c r="H6184" s="144" t="s">
        <v>1371</v>
      </c>
      <c r="I6184" s="144" t="s">
        <v>1372</v>
      </c>
      <c r="J6184" s="144" t="s">
        <v>1373</v>
      </c>
    </row>
    <row r="6185" spans="1:10" ht="31.5" customHeight="1">
      <c r="A6185" s="147" t="s">
        <v>1374</v>
      </c>
      <c r="B6185" s="147" t="s">
        <v>3005</v>
      </c>
      <c r="C6185" s="147" t="s">
        <v>177</v>
      </c>
      <c r="D6185" s="147" t="s">
        <v>3006</v>
      </c>
      <c r="E6185" s="273" t="s">
        <v>1375</v>
      </c>
      <c r="F6185" s="273"/>
      <c r="G6185" s="147" t="s">
        <v>180</v>
      </c>
      <c r="H6185" s="148">
        <v>1</v>
      </c>
      <c r="I6185" s="149">
        <v>14.23</v>
      </c>
      <c r="J6185" s="149">
        <v>14.23</v>
      </c>
    </row>
    <row r="6186" spans="1:10" ht="45" customHeight="1">
      <c r="A6186" s="150" t="s">
        <v>1376</v>
      </c>
      <c r="B6186" s="150" t="s">
        <v>3117</v>
      </c>
      <c r="C6186" s="150" t="s">
        <v>177</v>
      </c>
      <c r="D6186" s="150" t="s">
        <v>3118</v>
      </c>
      <c r="E6186" s="274" t="s">
        <v>1375</v>
      </c>
      <c r="F6186" s="274"/>
      <c r="G6186" s="150" t="s">
        <v>180</v>
      </c>
      <c r="H6186" s="151">
        <v>1</v>
      </c>
      <c r="I6186" s="152">
        <v>0.06</v>
      </c>
      <c r="J6186" s="152">
        <v>0.06</v>
      </c>
    </row>
    <row r="6187" spans="1:10" ht="15" customHeight="1">
      <c r="A6187" s="153" t="s">
        <v>1379</v>
      </c>
      <c r="B6187" s="153" t="s">
        <v>1380</v>
      </c>
      <c r="C6187" s="153" t="s">
        <v>177</v>
      </c>
      <c r="D6187" s="153" t="s">
        <v>1381</v>
      </c>
      <c r="E6187" s="275" t="s">
        <v>1382</v>
      </c>
      <c r="F6187" s="275"/>
      <c r="G6187" s="153" t="s">
        <v>180</v>
      </c>
      <c r="H6187" s="154">
        <v>1</v>
      </c>
      <c r="I6187" s="155">
        <v>1.52</v>
      </c>
      <c r="J6187" s="155">
        <v>1.52</v>
      </c>
    </row>
    <row r="6188" spans="1:10" ht="30" customHeight="1">
      <c r="A6188" s="153" t="s">
        <v>1379</v>
      </c>
      <c r="B6188" s="153" t="s">
        <v>3037</v>
      </c>
      <c r="C6188" s="153" t="s">
        <v>177</v>
      </c>
      <c r="D6188" s="153" t="s">
        <v>3038</v>
      </c>
      <c r="E6188" s="275" t="s">
        <v>1385</v>
      </c>
      <c r="F6188" s="275"/>
      <c r="G6188" s="153" t="s">
        <v>180</v>
      </c>
      <c r="H6188" s="154">
        <v>1</v>
      </c>
      <c r="I6188" s="155">
        <v>0.76</v>
      </c>
      <c r="J6188" s="155">
        <v>0.76</v>
      </c>
    </row>
    <row r="6189" spans="1:10" ht="15" customHeight="1">
      <c r="A6189" s="153" t="s">
        <v>1379</v>
      </c>
      <c r="B6189" s="153" t="s">
        <v>1386</v>
      </c>
      <c r="C6189" s="153" t="s">
        <v>177</v>
      </c>
      <c r="D6189" s="153" t="s">
        <v>1387</v>
      </c>
      <c r="E6189" s="275" t="s">
        <v>1382</v>
      </c>
      <c r="F6189" s="275"/>
      <c r="G6189" s="153" t="s">
        <v>180</v>
      </c>
      <c r="H6189" s="154">
        <v>1</v>
      </c>
      <c r="I6189" s="155">
        <v>0.81</v>
      </c>
      <c r="J6189" s="155">
        <v>0.81</v>
      </c>
    </row>
    <row r="6190" spans="1:10" ht="30" customHeight="1">
      <c r="A6190" s="153" t="s">
        <v>1379</v>
      </c>
      <c r="B6190" s="153" t="s">
        <v>3039</v>
      </c>
      <c r="C6190" s="153" t="s">
        <v>177</v>
      </c>
      <c r="D6190" s="153" t="s">
        <v>3040</v>
      </c>
      <c r="E6190" s="275" t="s">
        <v>1385</v>
      </c>
      <c r="F6190" s="275"/>
      <c r="G6190" s="153" t="s">
        <v>180</v>
      </c>
      <c r="H6190" s="154">
        <v>1</v>
      </c>
      <c r="I6190" s="155">
        <v>0.01</v>
      </c>
      <c r="J6190" s="155">
        <v>0.01</v>
      </c>
    </row>
    <row r="6191" spans="1:10" ht="15" customHeight="1">
      <c r="A6191" s="153" t="s">
        <v>1379</v>
      </c>
      <c r="B6191" s="153" t="s">
        <v>3119</v>
      </c>
      <c r="C6191" s="153" t="s">
        <v>177</v>
      </c>
      <c r="D6191" s="153" t="s">
        <v>3120</v>
      </c>
      <c r="E6191" s="275" t="s">
        <v>1398</v>
      </c>
      <c r="F6191" s="275"/>
      <c r="G6191" s="153" t="s">
        <v>180</v>
      </c>
      <c r="H6191" s="154">
        <v>1</v>
      </c>
      <c r="I6191" s="155">
        <v>10.33</v>
      </c>
      <c r="J6191" s="155">
        <v>10.33</v>
      </c>
    </row>
    <row r="6192" spans="1:10" ht="15" customHeight="1">
      <c r="A6192" s="153" t="s">
        <v>1379</v>
      </c>
      <c r="B6192" s="153" t="s">
        <v>1390</v>
      </c>
      <c r="C6192" s="153" t="s">
        <v>177</v>
      </c>
      <c r="D6192" s="153" t="s">
        <v>1391</v>
      </c>
      <c r="E6192" s="275" t="s">
        <v>1392</v>
      </c>
      <c r="F6192" s="275"/>
      <c r="G6192" s="153" t="s">
        <v>180</v>
      </c>
      <c r="H6192" s="154">
        <v>1</v>
      </c>
      <c r="I6192" s="155">
        <v>0.06</v>
      </c>
      <c r="J6192" s="155">
        <v>0.06</v>
      </c>
    </row>
    <row r="6193" spans="1:10" ht="15" customHeight="1">
      <c r="A6193" s="153" t="s">
        <v>1379</v>
      </c>
      <c r="B6193" s="153" t="s">
        <v>1393</v>
      </c>
      <c r="C6193" s="153" t="s">
        <v>177</v>
      </c>
      <c r="D6193" s="153" t="s">
        <v>1394</v>
      </c>
      <c r="E6193" s="275" t="s">
        <v>1395</v>
      </c>
      <c r="F6193" s="275"/>
      <c r="G6193" s="153" t="s">
        <v>180</v>
      </c>
      <c r="H6193" s="154">
        <v>1</v>
      </c>
      <c r="I6193" s="155">
        <v>0.68</v>
      </c>
      <c r="J6193" s="155">
        <v>0.68</v>
      </c>
    </row>
    <row r="6194" spans="1:10">
      <c r="A6194" s="156"/>
      <c r="B6194" s="156"/>
      <c r="C6194" s="156"/>
      <c r="D6194" s="156"/>
      <c r="E6194" s="156" t="s">
        <v>1399</v>
      </c>
      <c r="F6194" s="157">
        <v>10.39</v>
      </c>
      <c r="G6194" s="156" t="s">
        <v>1400</v>
      </c>
      <c r="H6194" s="157">
        <v>0</v>
      </c>
      <c r="I6194" s="156" t="s">
        <v>1401</v>
      </c>
      <c r="J6194" s="157">
        <v>10.39</v>
      </c>
    </row>
    <row r="6195" spans="1:10" ht="30" customHeight="1">
      <c r="A6195" s="156"/>
      <c r="B6195" s="156"/>
      <c r="C6195" s="156"/>
      <c r="D6195" s="156"/>
      <c r="E6195" s="156" t="s">
        <v>1402</v>
      </c>
      <c r="F6195" s="157">
        <v>3.75</v>
      </c>
      <c r="G6195" s="156"/>
      <c r="H6195" s="276" t="s">
        <v>1403</v>
      </c>
      <c r="I6195" s="276"/>
      <c r="J6195" s="157">
        <v>17.98</v>
      </c>
    </row>
    <row r="6196" spans="1:10" ht="15.75">
      <c r="A6196" s="147"/>
      <c r="B6196" s="147"/>
      <c r="C6196" s="147"/>
      <c r="D6196" s="147"/>
      <c r="E6196" s="147"/>
      <c r="F6196" s="147"/>
      <c r="G6196" s="147"/>
      <c r="H6196" s="147"/>
      <c r="I6196" s="147"/>
      <c r="J6196" s="147"/>
    </row>
    <row r="6197" spans="1:10" ht="15.75" customHeight="1">
      <c r="A6197" s="144"/>
      <c r="B6197" s="144" t="s">
        <v>165</v>
      </c>
      <c r="C6197" s="144" t="s">
        <v>1367</v>
      </c>
      <c r="D6197" s="144" t="s">
        <v>1368</v>
      </c>
      <c r="E6197" s="271" t="s">
        <v>1369</v>
      </c>
      <c r="F6197" s="271"/>
      <c r="G6197" s="144" t="s">
        <v>1370</v>
      </c>
      <c r="H6197" s="144" t="s">
        <v>1371</v>
      </c>
      <c r="I6197" s="144" t="s">
        <v>1372</v>
      </c>
      <c r="J6197" s="144" t="s">
        <v>1373</v>
      </c>
    </row>
    <row r="6198" spans="1:10" ht="31.5" customHeight="1">
      <c r="A6198" s="147" t="s">
        <v>1374</v>
      </c>
      <c r="B6198" s="147" t="s">
        <v>3047</v>
      </c>
      <c r="C6198" s="147" t="s">
        <v>177</v>
      </c>
      <c r="D6198" s="147" t="s">
        <v>3048</v>
      </c>
      <c r="E6198" s="273" t="s">
        <v>1375</v>
      </c>
      <c r="F6198" s="273"/>
      <c r="G6198" s="147" t="s">
        <v>180</v>
      </c>
      <c r="H6198" s="148">
        <v>1</v>
      </c>
      <c r="I6198" s="149">
        <v>23.57</v>
      </c>
      <c r="J6198" s="149">
        <v>23.57</v>
      </c>
    </row>
    <row r="6199" spans="1:10" ht="45" customHeight="1">
      <c r="A6199" s="150" t="s">
        <v>1376</v>
      </c>
      <c r="B6199" s="150" t="s">
        <v>3121</v>
      </c>
      <c r="C6199" s="150" t="s">
        <v>177</v>
      </c>
      <c r="D6199" s="150" t="s">
        <v>3122</v>
      </c>
      <c r="E6199" s="274" t="s">
        <v>1375</v>
      </c>
      <c r="F6199" s="274"/>
      <c r="G6199" s="150" t="s">
        <v>180</v>
      </c>
      <c r="H6199" s="151">
        <v>1</v>
      </c>
      <c r="I6199" s="152">
        <v>0.13</v>
      </c>
      <c r="J6199" s="152">
        <v>0.13</v>
      </c>
    </row>
    <row r="6200" spans="1:10" ht="15" customHeight="1">
      <c r="A6200" s="153" t="s">
        <v>1379</v>
      </c>
      <c r="B6200" s="153" t="s">
        <v>1380</v>
      </c>
      <c r="C6200" s="153" t="s">
        <v>177</v>
      </c>
      <c r="D6200" s="153" t="s">
        <v>1381</v>
      </c>
      <c r="E6200" s="275" t="s">
        <v>1382</v>
      </c>
      <c r="F6200" s="275"/>
      <c r="G6200" s="153" t="s">
        <v>180</v>
      </c>
      <c r="H6200" s="154">
        <v>1</v>
      </c>
      <c r="I6200" s="155">
        <v>1.52</v>
      </c>
      <c r="J6200" s="155">
        <v>1.52</v>
      </c>
    </row>
    <row r="6201" spans="1:10" ht="30" customHeight="1">
      <c r="A6201" s="153" t="s">
        <v>1379</v>
      </c>
      <c r="B6201" s="153" t="s">
        <v>3037</v>
      </c>
      <c r="C6201" s="153" t="s">
        <v>177</v>
      </c>
      <c r="D6201" s="153" t="s">
        <v>3038</v>
      </c>
      <c r="E6201" s="275" t="s">
        <v>1385</v>
      </c>
      <c r="F6201" s="275"/>
      <c r="G6201" s="153" t="s">
        <v>180</v>
      </c>
      <c r="H6201" s="154">
        <v>1</v>
      </c>
      <c r="I6201" s="155">
        <v>0.76</v>
      </c>
      <c r="J6201" s="155">
        <v>0.76</v>
      </c>
    </row>
    <row r="6202" spans="1:10" ht="15" customHeight="1">
      <c r="A6202" s="153" t="s">
        <v>1379</v>
      </c>
      <c r="B6202" s="153" t="s">
        <v>1386</v>
      </c>
      <c r="C6202" s="153" t="s">
        <v>177</v>
      </c>
      <c r="D6202" s="153" t="s">
        <v>1387</v>
      </c>
      <c r="E6202" s="275" t="s">
        <v>1382</v>
      </c>
      <c r="F6202" s="275"/>
      <c r="G6202" s="153" t="s">
        <v>180</v>
      </c>
      <c r="H6202" s="154">
        <v>1</v>
      </c>
      <c r="I6202" s="155">
        <v>0.81</v>
      </c>
      <c r="J6202" s="155">
        <v>0.81</v>
      </c>
    </row>
    <row r="6203" spans="1:10" ht="30" customHeight="1">
      <c r="A6203" s="153" t="s">
        <v>1379</v>
      </c>
      <c r="B6203" s="153" t="s">
        <v>3039</v>
      </c>
      <c r="C6203" s="153" t="s">
        <v>177</v>
      </c>
      <c r="D6203" s="153" t="s">
        <v>3040</v>
      </c>
      <c r="E6203" s="275" t="s">
        <v>1385</v>
      </c>
      <c r="F6203" s="275"/>
      <c r="G6203" s="153" t="s">
        <v>180</v>
      </c>
      <c r="H6203" s="154">
        <v>1</v>
      </c>
      <c r="I6203" s="155">
        <v>0.01</v>
      </c>
      <c r="J6203" s="155">
        <v>0.01</v>
      </c>
    </row>
    <row r="6204" spans="1:10" ht="15" customHeight="1">
      <c r="A6204" s="153" t="s">
        <v>1379</v>
      </c>
      <c r="B6204" s="153" t="s">
        <v>3123</v>
      </c>
      <c r="C6204" s="153" t="s">
        <v>177</v>
      </c>
      <c r="D6204" s="153" t="s">
        <v>3124</v>
      </c>
      <c r="E6204" s="275" t="s">
        <v>1398</v>
      </c>
      <c r="F6204" s="275"/>
      <c r="G6204" s="153" t="s">
        <v>180</v>
      </c>
      <c r="H6204" s="154">
        <v>1</v>
      </c>
      <c r="I6204" s="155">
        <v>19.600000000000001</v>
      </c>
      <c r="J6204" s="155">
        <v>19.600000000000001</v>
      </c>
    </row>
    <row r="6205" spans="1:10" ht="15" customHeight="1">
      <c r="A6205" s="153" t="s">
        <v>1379</v>
      </c>
      <c r="B6205" s="153" t="s">
        <v>1390</v>
      </c>
      <c r="C6205" s="153" t="s">
        <v>177</v>
      </c>
      <c r="D6205" s="153" t="s">
        <v>1391</v>
      </c>
      <c r="E6205" s="275" t="s">
        <v>1392</v>
      </c>
      <c r="F6205" s="275"/>
      <c r="G6205" s="153" t="s">
        <v>180</v>
      </c>
      <c r="H6205" s="154">
        <v>1</v>
      </c>
      <c r="I6205" s="155">
        <v>0.06</v>
      </c>
      <c r="J6205" s="155">
        <v>0.06</v>
      </c>
    </row>
    <row r="6206" spans="1:10" ht="15" customHeight="1">
      <c r="A6206" s="153" t="s">
        <v>1379</v>
      </c>
      <c r="B6206" s="153" t="s">
        <v>1393</v>
      </c>
      <c r="C6206" s="153" t="s">
        <v>177</v>
      </c>
      <c r="D6206" s="153" t="s">
        <v>1394</v>
      </c>
      <c r="E6206" s="275" t="s">
        <v>1395</v>
      </c>
      <c r="F6206" s="275"/>
      <c r="G6206" s="153" t="s">
        <v>180</v>
      </c>
      <c r="H6206" s="154">
        <v>1</v>
      </c>
      <c r="I6206" s="155">
        <v>0.68</v>
      </c>
      <c r="J6206" s="155">
        <v>0.68</v>
      </c>
    </row>
    <row r="6207" spans="1:10">
      <c r="A6207" s="156"/>
      <c r="B6207" s="156"/>
      <c r="C6207" s="156"/>
      <c r="D6207" s="156"/>
      <c r="E6207" s="156" t="s">
        <v>1399</v>
      </c>
      <c r="F6207" s="157">
        <v>19.73</v>
      </c>
      <c r="G6207" s="156" t="s">
        <v>1400</v>
      </c>
      <c r="H6207" s="157">
        <v>0</v>
      </c>
      <c r="I6207" s="156" t="s">
        <v>1401</v>
      </c>
      <c r="J6207" s="157">
        <v>19.73</v>
      </c>
    </row>
    <row r="6208" spans="1:10" ht="30" customHeight="1">
      <c r="A6208" s="156"/>
      <c r="B6208" s="156"/>
      <c r="C6208" s="156"/>
      <c r="D6208" s="156"/>
      <c r="E6208" s="156" t="s">
        <v>1402</v>
      </c>
      <c r="F6208" s="157">
        <v>6.21</v>
      </c>
      <c r="G6208" s="156"/>
      <c r="H6208" s="276" t="s">
        <v>1403</v>
      </c>
      <c r="I6208" s="276"/>
      <c r="J6208" s="157">
        <v>29.78</v>
      </c>
    </row>
    <row r="6209" spans="1:10" ht="15.75">
      <c r="A6209" s="147"/>
      <c r="B6209" s="147"/>
      <c r="C6209" s="147"/>
      <c r="D6209" s="147"/>
      <c r="E6209" s="147"/>
      <c r="F6209" s="147"/>
      <c r="G6209" s="147"/>
      <c r="H6209" s="147"/>
      <c r="I6209" s="147"/>
      <c r="J6209" s="147"/>
    </row>
    <row r="6210" spans="1:10" ht="15.75" customHeight="1">
      <c r="A6210" s="144"/>
      <c r="B6210" s="144" t="s">
        <v>165</v>
      </c>
      <c r="C6210" s="144" t="s">
        <v>1367</v>
      </c>
      <c r="D6210" s="144" t="s">
        <v>1368</v>
      </c>
      <c r="E6210" s="271" t="s">
        <v>1369</v>
      </c>
      <c r="F6210" s="271"/>
      <c r="G6210" s="144" t="s">
        <v>1370</v>
      </c>
      <c r="H6210" s="144" t="s">
        <v>1371</v>
      </c>
      <c r="I6210" s="144" t="s">
        <v>1372</v>
      </c>
      <c r="J6210" s="144" t="s">
        <v>1373</v>
      </c>
    </row>
    <row r="6211" spans="1:10" ht="31.5" customHeight="1">
      <c r="A6211" s="147" t="s">
        <v>1374</v>
      </c>
      <c r="B6211" s="147" t="s">
        <v>3125</v>
      </c>
      <c r="C6211" s="147" t="s">
        <v>177</v>
      </c>
      <c r="D6211" s="147" t="s">
        <v>3126</v>
      </c>
      <c r="E6211" s="273" t="s">
        <v>1375</v>
      </c>
      <c r="F6211" s="273"/>
      <c r="G6211" s="147" t="s">
        <v>180</v>
      </c>
      <c r="H6211" s="148">
        <v>1</v>
      </c>
      <c r="I6211" s="149">
        <v>17.079999999999998</v>
      </c>
      <c r="J6211" s="149">
        <v>17.079999999999998</v>
      </c>
    </row>
    <row r="6212" spans="1:10" ht="45" customHeight="1">
      <c r="A6212" s="150" t="s">
        <v>1376</v>
      </c>
      <c r="B6212" s="150" t="s">
        <v>3127</v>
      </c>
      <c r="C6212" s="150" t="s">
        <v>177</v>
      </c>
      <c r="D6212" s="150" t="s">
        <v>3128</v>
      </c>
      <c r="E6212" s="274" t="s">
        <v>1375</v>
      </c>
      <c r="F6212" s="274"/>
      <c r="G6212" s="150" t="s">
        <v>180</v>
      </c>
      <c r="H6212" s="151">
        <v>1</v>
      </c>
      <c r="I6212" s="152">
        <v>0.12</v>
      </c>
      <c r="J6212" s="152">
        <v>0.12</v>
      </c>
    </row>
    <row r="6213" spans="1:10" ht="15" customHeight="1">
      <c r="A6213" s="153" t="s">
        <v>1379</v>
      </c>
      <c r="B6213" s="153" t="s">
        <v>1380</v>
      </c>
      <c r="C6213" s="153" t="s">
        <v>177</v>
      </c>
      <c r="D6213" s="153" t="s">
        <v>1381</v>
      </c>
      <c r="E6213" s="275" t="s">
        <v>1382</v>
      </c>
      <c r="F6213" s="275"/>
      <c r="G6213" s="153" t="s">
        <v>180</v>
      </c>
      <c r="H6213" s="154">
        <v>1</v>
      </c>
      <c r="I6213" s="155">
        <v>1.52</v>
      </c>
      <c r="J6213" s="155">
        <v>1.52</v>
      </c>
    </row>
    <row r="6214" spans="1:10" ht="30" customHeight="1">
      <c r="A6214" s="153" t="s">
        <v>1379</v>
      </c>
      <c r="B6214" s="153" t="s">
        <v>3037</v>
      </c>
      <c r="C6214" s="153" t="s">
        <v>177</v>
      </c>
      <c r="D6214" s="153" t="s">
        <v>3038</v>
      </c>
      <c r="E6214" s="275" t="s">
        <v>1385</v>
      </c>
      <c r="F6214" s="275"/>
      <c r="G6214" s="153" t="s">
        <v>180</v>
      </c>
      <c r="H6214" s="154">
        <v>1</v>
      </c>
      <c r="I6214" s="155">
        <v>0.76</v>
      </c>
      <c r="J6214" s="155">
        <v>0.76</v>
      </c>
    </row>
    <row r="6215" spans="1:10" ht="15" customHeight="1">
      <c r="A6215" s="153" t="s">
        <v>1379</v>
      </c>
      <c r="B6215" s="153" t="s">
        <v>1386</v>
      </c>
      <c r="C6215" s="153" t="s">
        <v>177</v>
      </c>
      <c r="D6215" s="153" t="s">
        <v>1387</v>
      </c>
      <c r="E6215" s="275" t="s">
        <v>1382</v>
      </c>
      <c r="F6215" s="275"/>
      <c r="G6215" s="153" t="s">
        <v>180</v>
      </c>
      <c r="H6215" s="154">
        <v>1</v>
      </c>
      <c r="I6215" s="155">
        <v>0.81</v>
      </c>
      <c r="J6215" s="155">
        <v>0.81</v>
      </c>
    </row>
    <row r="6216" spans="1:10" ht="30" customHeight="1">
      <c r="A6216" s="153" t="s">
        <v>1379</v>
      </c>
      <c r="B6216" s="153" t="s">
        <v>3039</v>
      </c>
      <c r="C6216" s="153" t="s">
        <v>177</v>
      </c>
      <c r="D6216" s="153" t="s">
        <v>3040</v>
      </c>
      <c r="E6216" s="275" t="s">
        <v>1385</v>
      </c>
      <c r="F6216" s="275"/>
      <c r="G6216" s="153" t="s">
        <v>180</v>
      </c>
      <c r="H6216" s="154">
        <v>1</v>
      </c>
      <c r="I6216" s="155">
        <v>0.01</v>
      </c>
      <c r="J6216" s="155">
        <v>0.01</v>
      </c>
    </row>
    <row r="6217" spans="1:10" ht="15" customHeight="1">
      <c r="A6217" s="153" t="s">
        <v>1379</v>
      </c>
      <c r="B6217" s="153" t="s">
        <v>3129</v>
      </c>
      <c r="C6217" s="153" t="s">
        <v>177</v>
      </c>
      <c r="D6217" s="153" t="s">
        <v>3130</v>
      </c>
      <c r="E6217" s="275" t="s">
        <v>1398</v>
      </c>
      <c r="F6217" s="275"/>
      <c r="G6217" s="153" t="s">
        <v>180</v>
      </c>
      <c r="H6217" s="154">
        <v>1</v>
      </c>
      <c r="I6217" s="155">
        <v>13.12</v>
      </c>
      <c r="J6217" s="155">
        <v>13.12</v>
      </c>
    </row>
    <row r="6218" spans="1:10" ht="15" customHeight="1">
      <c r="A6218" s="153" t="s">
        <v>1379</v>
      </c>
      <c r="B6218" s="153" t="s">
        <v>1390</v>
      </c>
      <c r="C6218" s="153" t="s">
        <v>177</v>
      </c>
      <c r="D6218" s="153" t="s">
        <v>1391</v>
      </c>
      <c r="E6218" s="275" t="s">
        <v>1392</v>
      </c>
      <c r="F6218" s="275"/>
      <c r="G6218" s="153" t="s">
        <v>180</v>
      </c>
      <c r="H6218" s="154">
        <v>1</v>
      </c>
      <c r="I6218" s="155">
        <v>0.06</v>
      </c>
      <c r="J6218" s="155">
        <v>0.06</v>
      </c>
    </row>
    <row r="6219" spans="1:10" ht="15" customHeight="1">
      <c r="A6219" s="153" t="s">
        <v>1379</v>
      </c>
      <c r="B6219" s="153" t="s">
        <v>1393</v>
      </c>
      <c r="C6219" s="153" t="s">
        <v>177</v>
      </c>
      <c r="D6219" s="153" t="s">
        <v>1394</v>
      </c>
      <c r="E6219" s="275" t="s">
        <v>1395</v>
      </c>
      <c r="F6219" s="275"/>
      <c r="G6219" s="153" t="s">
        <v>180</v>
      </c>
      <c r="H6219" s="154">
        <v>1</v>
      </c>
      <c r="I6219" s="155">
        <v>0.68</v>
      </c>
      <c r="J6219" s="155">
        <v>0.68</v>
      </c>
    </row>
    <row r="6220" spans="1:10">
      <c r="A6220" s="156"/>
      <c r="B6220" s="156"/>
      <c r="C6220" s="156"/>
      <c r="D6220" s="156"/>
      <c r="E6220" s="156" t="s">
        <v>1399</v>
      </c>
      <c r="F6220" s="157">
        <v>13.24</v>
      </c>
      <c r="G6220" s="156" t="s">
        <v>1400</v>
      </c>
      <c r="H6220" s="157">
        <v>0</v>
      </c>
      <c r="I6220" s="156" t="s">
        <v>1401</v>
      </c>
      <c r="J6220" s="157">
        <v>13.24</v>
      </c>
    </row>
    <row r="6221" spans="1:10" ht="30" customHeight="1">
      <c r="A6221" s="156"/>
      <c r="B6221" s="156"/>
      <c r="C6221" s="156"/>
      <c r="D6221" s="156"/>
      <c r="E6221" s="156" t="s">
        <v>1402</v>
      </c>
      <c r="F6221" s="157">
        <v>4.5</v>
      </c>
      <c r="G6221" s="156"/>
      <c r="H6221" s="276" t="s">
        <v>1403</v>
      </c>
      <c r="I6221" s="276"/>
      <c r="J6221" s="157">
        <v>21.58</v>
      </c>
    </row>
    <row r="6222" spans="1:10" ht="15.75">
      <c r="A6222" s="147"/>
      <c r="B6222" s="147"/>
      <c r="C6222" s="147"/>
      <c r="D6222" s="147"/>
      <c r="E6222" s="147"/>
      <c r="F6222" s="147"/>
      <c r="G6222" s="147"/>
      <c r="H6222" s="147"/>
      <c r="I6222" s="147"/>
      <c r="J6222" s="147"/>
    </row>
    <row r="6223" spans="1:10" ht="15.75" customHeight="1">
      <c r="A6223" s="144"/>
      <c r="B6223" s="144" t="s">
        <v>165</v>
      </c>
      <c r="C6223" s="144" t="s">
        <v>1367</v>
      </c>
      <c r="D6223" s="144" t="s">
        <v>1368</v>
      </c>
      <c r="E6223" s="271" t="s">
        <v>1369</v>
      </c>
      <c r="F6223" s="271"/>
      <c r="G6223" s="144" t="s">
        <v>1370</v>
      </c>
      <c r="H6223" s="144" t="s">
        <v>1371</v>
      </c>
      <c r="I6223" s="144" t="s">
        <v>1372</v>
      </c>
      <c r="J6223" s="144" t="s">
        <v>1373</v>
      </c>
    </row>
    <row r="6224" spans="1:10" ht="31.5" customHeight="1">
      <c r="A6224" s="147" t="s">
        <v>1374</v>
      </c>
      <c r="B6224" s="147" t="s">
        <v>3131</v>
      </c>
      <c r="C6224" s="147" t="s">
        <v>177</v>
      </c>
      <c r="D6224" s="147" t="s">
        <v>3132</v>
      </c>
      <c r="E6224" s="273" t="s">
        <v>1375</v>
      </c>
      <c r="F6224" s="273"/>
      <c r="G6224" s="147" t="s">
        <v>180</v>
      </c>
      <c r="H6224" s="148">
        <v>1</v>
      </c>
      <c r="I6224" s="149">
        <v>18.23</v>
      </c>
      <c r="J6224" s="149">
        <v>18.23</v>
      </c>
    </row>
    <row r="6225" spans="1:10" ht="45" customHeight="1">
      <c r="A6225" s="150" t="s">
        <v>1376</v>
      </c>
      <c r="B6225" s="150" t="s">
        <v>3133</v>
      </c>
      <c r="C6225" s="150" t="s">
        <v>177</v>
      </c>
      <c r="D6225" s="150" t="s">
        <v>3134</v>
      </c>
      <c r="E6225" s="274" t="s">
        <v>1375</v>
      </c>
      <c r="F6225" s="274"/>
      <c r="G6225" s="150" t="s">
        <v>180</v>
      </c>
      <c r="H6225" s="151">
        <v>1</v>
      </c>
      <c r="I6225" s="152">
        <v>0.09</v>
      </c>
      <c r="J6225" s="152">
        <v>0.09</v>
      </c>
    </row>
    <row r="6226" spans="1:10" ht="15" customHeight="1">
      <c r="A6226" s="153" t="s">
        <v>1379</v>
      </c>
      <c r="B6226" s="153" t="s">
        <v>1380</v>
      </c>
      <c r="C6226" s="153" t="s">
        <v>177</v>
      </c>
      <c r="D6226" s="153" t="s">
        <v>1381</v>
      </c>
      <c r="E6226" s="275" t="s">
        <v>1382</v>
      </c>
      <c r="F6226" s="275"/>
      <c r="G6226" s="153" t="s">
        <v>180</v>
      </c>
      <c r="H6226" s="154">
        <v>1</v>
      </c>
      <c r="I6226" s="155">
        <v>1.52</v>
      </c>
      <c r="J6226" s="155">
        <v>1.52</v>
      </c>
    </row>
    <row r="6227" spans="1:10" ht="30" customHeight="1">
      <c r="A6227" s="153" t="s">
        <v>1379</v>
      </c>
      <c r="B6227" s="153" t="s">
        <v>3037</v>
      </c>
      <c r="C6227" s="153" t="s">
        <v>177</v>
      </c>
      <c r="D6227" s="153" t="s">
        <v>3038</v>
      </c>
      <c r="E6227" s="275" t="s">
        <v>1385</v>
      </c>
      <c r="F6227" s="275"/>
      <c r="G6227" s="153" t="s">
        <v>180</v>
      </c>
      <c r="H6227" s="154">
        <v>1</v>
      </c>
      <c r="I6227" s="155">
        <v>0.76</v>
      </c>
      <c r="J6227" s="155">
        <v>0.76</v>
      </c>
    </row>
    <row r="6228" spans="1:10" ht="30" customHeight="1">
      <c r="A6228" s="153" t="s">
        <v>1379</v>
      </c>
      <c r="B6228" s="153" t="s">
        <v>3039</v>
      </c>
      <c r="C6228" s="153" t="s">
        <v>177</v>
      </c>
      <c r="D6228" s="153" t="s">
        <v>3040</v>
      </c>
      <c r="E6228" s="275" t="s">
        <v>1385</v>
      </c>
      <c r="F6228" s="275"/>
      <c r="G6228" s="153" t="s">
        <v>180</v>
      </c>
      <c r="H6228" s="154">
        <v>1</v>
      </c>
      <c r="I6228" s="155">
        <v>0.01</v>
      </c>
      <c r="J6228" s="155">
        <v>0.01</v>
      </c>
    </row>
    <row r="6229" spans="1:10" ht="15" customHeight="1">
      <c r="A6229" s="153" t="s">
        <v>1379</v>
      </c>
      <c r="B6229" s="153" t="s">
        <v>1386</v>
      </c>
      <c r="C6229" s="153" t="s">
        <v>177</v>
      </c>
      <c r="D6229" s="153" t="s">
        <v>1387</v>
      </c>
      <c r="E6229" s="275" t="s">
        <v>1382</v>
      </c>
      <c r="F6229" s="275"/>
      <c r="G6229" s="153" t="s">
        <v>180</v>
      </c>
      <c r="H6229" s="154">
        <v>1</v>
      </c>
      <c r="I6229" s="155">
        <v>0.81</v>
      </c>
      <c r="J6229" s="155">
        <v>0.81</v>
      </c>
    </row>
    <row r="6230" spans="1:10" ht="15" customHeight="1">
      <c r="A6230" s="153" t="s">
        <v>1379</v>
      </c>
      <c r="B6230" s="153" t="s">
        <v>3135</v>
      </c>
      <c r="C6230" s="153" t="s">
        <v>177</v>
      </c>
      <c r="D6230" s="153" t="s">
        <v>3136</v>
      </c>
      <c r="E6230" s="275" t="s">
        <v>1398</v>
      </c>
      <c r="F6230" s="275"/>
      <c r="G6230" s="153" t="s">
        <v>180</v>
      </c>
      <c r="H6230" s="154">
        <v>1</v>
      </c>
      <c r="I6230" s="155">
        <v>14.3</v>
      </c>
      <c r="J6230" s="155">
        <v>14.3</v>
      </c>
    </row>
    <row r="6231" spans="1:10" ht="15" customHeight="1">
      <c r="A6231" s="153" t="s">
        <v>1379</v>
      </c>
      <c r="B6231" s="153" t="s">
        <v>1390</v>
      </c>
      <c r="C6231" s="153" t="s">
        <v>177</v>
      </c>
      <c r="D6231" s="153" t="s">
        <v>1391</v>
      </c>
      <c r="E6231" s="275" t="s">
        <v>1392</v>
      </c>
      <c r="F6231" s="275"/>
      <c r="G6231" s="153" t="s">
        <v>180</v>
      </c>
      <c r="H6231" s="154">
        <v>1</v>
      </c>
      <c r="I6231" s="155">
        <v>0.06</v>
      </c>
      <c r="J6231" s="155">
        <v>0.06</v>
      </c>
    </row>
    <row r="6232" spans="1:10" ht="15" customHeight="1">
      <c r="A6232" s="153" t="s">
        <v>1379</v>
      </c>
      <c r="B6232" s="153" t="s">
        <v>1393</v>
      </c>
      <c r="C6232" s="153" t="s">
        <v>177</v>
      </c>
      <c r="D6232" s="153" t="s">
        <v>1394</v>
      </c>
      <c r="E6232" s="275" t="s">
        <v>1395</v>
      </c>
      <c r="F6232" s="275"/>
      <c r="G6232" s="153" t="s">
        <v>180</v>
      </c>
      <c r="H6232" s="154">
        <v>1</v>
      </c>
      <c r="I6232" s="155">
        <v>0.68</v>
      </c>
      <c r="J6232" s="155">
        <v>0.68</v>
      </c>
    </row>
    <row r="6233" spans="1:10">
      <c r="A6233" s="156"/>
      <c r="B6233" s="156"/>
      <c r="C6233" s="156"/>
      <c r="D6233" s="156"/>
      <c r="E6233" s="156" t="s">
        <v>1399</v>
      </c>
      <c r="F6233" s="157">
        <v>14.39</v>
      </c>
      <c r="G6233" s="156" t="s">
        <v>1400</v>
      </c>
      <c r="H6233" s="157">
        <v>0</v>
      </c>
      <c r="I6233" s="156" t="s">
        <v>1401</v>
      </c>
      <c r="J6233" s="157">
        <v>14.39</v>
      </c>
    </row>
    <row r="6234" spans="1:10" ht="30" customHeight="1">
      <c r="A6234" s="156"/>
      <c r="B6234" s="156"/>
      <c r="C6234" s="156"/>
      <c r="D6234" s="156"/>
      <c r="E6234" s="156" t="s">
        <v>1402</v>
      </c>
      <c r="F6234" s="157">
        <v>4.8</v>
      </c>
      <c r="G6234" s="156"/>
      <c r="H6234" s="276" t="s">
        <v>1403</v>
      </c>
      <c r="I6234" s="276"/>
      <c r="J6234" s="157">
        <v>23.03</v>
      </c>
    </row>
    <row r="6235" spans="1:10" ht="15.75">
      <c r="A6235" s="147"/>
      <c r="B6235" s="147"/>
      <c r="C6235" s="147"/>
      <c r="D6235" s="147"/>
      <c r="E6235" s="147"/>
      <c r="F6235" s="147"/>
      <c r="G6235" s="147"/>
      <c r="H6235" s="147"/>
      <c r="I6235" s="147"/>
      <c r="J6235" s="147"/>
    </row>
    <row r="6236" spans="1:10" ht="15.75" customHeight="1">
      <c r="A6236" s="144"/>
      <c r="B6236" s="144" t="s">
        <v>165</v>
      </c>
      <c r="C6236" s="144" t="s">
        <v>1367</v>
      </c>
      <c r="D6236" s="144" t="s">
        <v>1368</v>
      </c>
      <c r="E6236" s="271" t="s">
        <v>1369</v>
      </c>
      <c r="F6236" s="271"/>
      <c r="G6236" s="144" t="s">
        <v>1370</v>
      </c>
      <c r="H6236" s="144" t="s">
        <v>1371</v>
      </c>
      <c r="I6236" s="144" t="s">
        <v>1372</v>
      </c>
      <c r="J6236" s="144" t="s">
        <v>1373</v>
      </c>
    </row>
    <row r="6237" spans="1:10" ht="31.5" customHeight="1">
      <c r="A6237" s="147" t="s">
        <v>1374</v>
      </c>
      <c r="B6237" s="147" t="s">
        <v>3137</v>
      </c>
      <c r="C6237" s="147" t="s">
        <v>177</v>
      </c>
      <c r="D6237" s="147" t="s">
        <v>3138</v>
      </c>
      <c r="E6237" s="273" t="s">
        <v>1375</v>
      </c>
      <c r="F6237" s="273"/>
      <c r="G6237" s="147" t="s">
        <v>180</v>
      </c>
      <c r="H6237" s="148">
        <v>1</v>
      </c>
      <c r="I6237" s="149">
        <v>17.04</v>
      </c>
      <c r="J6237" s="149">
        <v>17.04</v>
      </c>
    </row>
    <row r="6238" spans="1:10" ht="45" customHeight="1">
      <c r="A6238" s="150" t="s">
        <v>1376</v>
      </c>
      <c r="B6238" s="150" t="s">
        <v>3139</v>
      </c>
      <c r="C6238" s="150" t="s">
        <v>177</v>
      </c>
      <c r="D6238" s="150" t="s">
        <v>3140</v>
      </c>
      <c r="E6238" s="274" t="s">
        <v>1375</v>
      </c>
      <c r="F6238" s="274"/>
      <c r="G6238" s="150" t="s">
        <v>180</v>
      </c>
      <c r="H6238" s="151">
        <v>1</v>
      </c>
      <c r="I6238" s="152">
        <v>0.08</v>
      </c>
      <c r="J6238" s="152">
        <v>0.08</v>
      </c>
    </row>
    <row r="6239" spans="1:10" ht="15" customHeight="1">
      <c r="A6239" s="153" t="s">
        <v>1379</v>
      </c>
      <c r="B6239" s="153" t="s">
        <v>1380</v>
      </c>
      <c r="C6239" s="153" t="s">
        <v>177</v>
      </c>
      <c r="D6239" s="153" t="s">
        <v>1381</v>
      </c>
      <c r="E6239" s="275" t="s">
        <v>1382</v>
      </c>
      <c r="F6239" s="275"/>
      <c r="G6239" s="153" t="s">
        <v>180</v>
      </c>
      <c r="H6239" s="154">
        <v>1</v>
      </c>
      <c r="I6239" s="155">
        <v>1.52</v>
      </c>
      <c r="J6239" s="155">
        <v>1.52</v>
      </c>
    </row>
    <row r="6240" spans="1:10" ht="30" customHeight="1">
      <c r="A6240" s="153" t="s">
        <v>1379</v>
      </c>
      <c r="B6240" s="153" t="s">
        <v>3037</v>
      </c>
      <c r="C6240" s="153" t="s">
        <v>177</v>
      </c>
      <c r="D6240" s="153" t="s">
        <v>3038</v>
      </c>
      <c r="E6240" s="275" t="s">
        <v>1385</v>
      </c>
      <c r="F6240" s="275"/>
      <c r="G6240" s="153" t="s">
        <v>180</v>
      </c>
      <c r="H6240" s="154">
        <v>1</v>
      </c>
      <c r="I6240" s="155">
        <v>0.76</v>
      </c>
      <c r="J6240" s="155">
        <v>0.76</v>
      </c>
    </row>
    <row r="6241" spans="1:10" ht="15" customHeight="1">
      <c r="A6241" s="153" t="s">
        <v>1379</v>
      </c>
      <c r="B6241" s="153" t="s">
        <v>1386</v>
      </c>
      <c r="C6241" s="153" t="s">
        <v>177</v>
      </c>
      <c r="D6241" s="153" t="s">
        <v>1387</v>
      </c>
      <c r="E6241" s="275" t="s">
        <v>1382</v>
      </c>
      <c r="F6241" s="275"/>
      <c r="G6241" s="153" t="s">
        <v>180</v>
      </c>
      <c r="H6241" s="154">
        <v>1</v>
      </c>
      <c r="I6241" s="155">
        <v>0.81</v>
      </c>
      <c r="J6241" s="155">
        <v>0.81</v>
      </c>
    </row>
    <row r="6242" spans="1:10" ht="30" customHeight="1">
      <c r="A6242" s="153" t="s">
        <v>1379</v>
      </c>
      <c r="B6242" s="153" t="s">
        <v>3039</v>
      </c>
      <c r="C6242" s="153" t="s">
        <v>177</v>
      </c>
      <c r="D6242" s="153" t="s">
        <v>3040</v>
      </c>
      <c r="E6242" s="275" t="s">
        <v>1385</v>
      </c>
      <c r="F6242" s="275"/>
      <c r="G6242" s="153" t="s">
        <v>180</v>
      </c>
      <c r="H6242" s="154">
        <v>1</v>
      </c>
      <c r="I6242" s="155">
        <v>0.01</v>
      </c>
      <c r="J6242" s="155">
        <v>0.01</v>
      </c>
    </row>
    <row r="6243" spans="1:10" ht="15" customHeight="1">
      <c r="A6243" s="153" t="s">
        <v>1379</v>
      </c>
      <c r="B6243" s="153" t="s">
        <v>3141</v>
      </c>
      <c r="C6243" s="153" t="s">
        <v>177</v>
      </c>
      <c r="D6243" s="153" t="s">
        <v>3142</v>
      </c>
      <c r="E6243" s="275" t="s">
        <v>1398</v>
      </c>
      <c r="F6243" s="275"/>
      <c r="G6243" s="153" t="s">
        <v>180</v>
      </c>
      <c r="H6243" s="154">
        <v>1</v>
      </c>
      <c r="I6243" s="155">
        <v>13.12</v>
      </c>
      <c r="J6243" s="155">
        <v>13.12</v>
      </c>
    </row>
    <row r="6244" spans="1:10" ht="15" customHeight="1">
      <c r="A6244" s="153" t="s">
        <v>1379</v>
      </c>
      <c r="B6244" s="153" t="s">
        <v>1390</v>
      </c>
      <c r="C6244" s="153" t="s">
        <v>177</v>
      </c>
      <c r="D6244" s="153" t="s">
        <v>1391</v>
      </c>
      <c r="E6244" s="275" t="s">
        <v>1392</v>
      </c>
      <c r="F6244" s="275"/>
      <c r="G6244" s="153" t="s">
        <v>180</v>
      </c>
      <c r="H6244" s="154">
        <v>1</v>
      </c>
      <c r="I6244" s="155">
        <v>0.06</v>
      </c>
      <c r="J6244" s="155">
        <v>0.06</v>
      </c>
    </row>
    <row r="6245" spans="1:10" ht="15" customHeight="1">
      <c r="A6245" s="153" t="s">
        <v>1379</v>
      </c>
      <c r="B6245" s="153" t="s">
        <v>1393</v>
      </c>
      <c r="C6245" s="153" t="s">
        <v>177</v>
      </c>
      <c r="D6245" s="153" t="s">
        <v>1394</v>
      </c>
      <c r="E6245" s="275" t="s">
        <v>1395</v>
      </c>
      <c r="F6245" s="275"/>
      <c r="G6245" s="153" t="s">
        <v>180</v>
      </c>
      <c r="H6245" s="154">
        <v>1</v>
      </c>
      <c r="I6245" s="155">
        <v>0.68</v>
      </c>
      <c r="J6245" s="155">
        <v>0.68</v>
      </c>
    </row>
    <row r="6246" spans="1:10">
      <c r="A6246" s="156"/>
      <c r="B6246" s="156"/>
      <c r="C6246" s="156"/>
      <c r="D6246" s="156"/>
      <c r="E6246" s="156" t="s">
        <v>1399</v>
      </c>
      <c r="F6246" s="157">
        <v>13.2</v>
      </c>
      <c r="G6246" s="156" t="s">
        <v>1400</v>
      </c>
      <c r="H6246" s="157">
        <v>0</v>
      </c>
      <c r="I6246" s="156" t="s">
        <v>1401</v>
      </c>
      <c r="J6246" s="157">
        <v>13.2</v>
      </c>
    </row>
    <row r="6247" spans="1:10" ht="30" customHeight="1">
      <c r="A6247" s="156"/>
      <c r="B6247" s="156"/>
      <c r="C6247" s="156"/>
      <c r="D6247" s="156"/>
      <c r="E6247" s="156" t="s">
        <v>1402</v>
      </c>
      <c r="F6247" s="157">
        <v>4.49</v>
      </c>
      <c r="G6247" s="156"/>
      <c r="H6247" s="276" t="s">
        <v>1403</v>
      </c>
      <c r="I6247" s="276"/>
      <c r="J6247" s="157">
        <v>21.53</v>
      </c>
    </row>
    <row r="6248" spans="1:10" ht="15.75">
      <c r="A6248" s="147"/>
      <c r="B6248" s="147"/>
      <c r="C6248" s="147"/>
      <c r="D6248" s="147"/>
      <c r="E6248" s="147"/>
      <c r="F6248" s="147"/>
      <c r="G6248" s="147"/>
      <c r="H6248" s="147"/>
      <c r="I6248" s="147"/>
      <c r="J6248" s="147"/>
    </row>
    <row r="6249" spans="1:10" ht="15.75" customHeight="1">
      <c r="A6249" s="144"/>
      <c r="B6249" s="144" t="s">
        <v>165</v>
      </c>
      <c r="C6249" s="144" t="s">
        <v>1367</v>
      </c>
      <c r="D6249" s="144" t="s">
        <v>1368</v>
      </c>
      <c r="E6249" s="271" t="s">
        <v>1369</v>
      </c>
      <c r="F6249" s="271"/>
      <c r="G6249" s="144" t="s">
        <v>1370</v>
      </c>
      <c r="H6249" s="144" t="s">
        <v>1371</v>
      </c>
      <c r="I6249" s="144" t="s">
        <v>1372</v>
      </c>
      <c r="J6249" s="144" t="s">
        <v>1373</v>
      </c>
    </row>
    <row r="6250" spans="1:10" ht="31.5" customHeight="1">
      <c r="A6250" s="147" t="s">
        <v>1374</v>
      </c>
      <c r="B6250" s="147" t="s">
        <v>2933</v>
      </c>
      <c r="C6250" s="147" t="s">
        <v>177</v>
      </c>
      <c r="D6250" s="147" t="s">
        <v>2934</v>
      </c>
      <c r="E6250" s="273" t="s">
        <v>1375</v>
      </c>
      <c r="F6250" s="273"/>
      <c r="G6250" s="147" t="s">
        <v>180</v>
      </c>
      <c r="H6250" s="148">
        <v>1</v>
      </c>
      <c r="I6250" s="149">
        <v>19.37</v>
      </c>
      <c r="J6250" s="149">
        <v>19.37</v>
      </c>
    </row>
    <row r="6251" spans="1:10" ht="45" customHeight="1">
      <c r="A6251" s="150" t="s">
        <v>1376</v>
      </c>
      <c r="B6251" s="150" t="s">
        <v>3143</v>
      </c>
      <c r="C6251" s="150" t="s">
        <v>177</v>
      </c>
      <c r="D6251" s="150" t="s">
        <v>3144</v>
      </c>
      <c r="E6251" s="274" t="s">
        <v>1375</v>
      </c>
      <c r="F6251" s="274"/>
      <c r="G6251" s="150" t="s">
        <v>180</v>
      </c>
      <c r="H6251" s="151">
        <v>1</v>
      </c>
      <c r="I6251" s="152">
        <v>0.14000000000000001</v>
      </c>
      <c r="J6251" s="152">
        <v>0.14000000000000001</v>
      </c>
    </row>
    <row r="6252" spans="1:10" ht="15" customHeight="1">
      <c r="A6252" s="153" t="s">
        <v>1379</v>
      </c>
      <c r="B6252" s="153" t="s">
        <v>1380</v>
      </c>
      <c r="C6252" s="153" t="s">
        <v>177</v>
      </c>
      <c r="D6252" s="153" t="s">
        <v>1381</v>
      </c>
      <c r="E6252" s="275" t="s">
        <v>1382</v>
      </c>
      <c r="F6252" s="275"/>
      <c r="G6252" s="153" t="s">
        <v>180</v>
      </c>
      <c r="H6252" s="154">
        <v>1</v>
      </c>
      <c r="I6252" s="155">
        <v>1.52</v>
      </c>
      <c r="J6252" s="155">
        <v>1.52</v>
      </c>
    </row>
    <row r="6253" spans="1:10" ht="30" customHeight="1">
      <c r="A6253" s="153" t="s">
        <v>1379</v>
      </c>
      <c r="B6253" s="153" t="s">
        <v>3037</v>
      </c>
      <c r="C6253" s="153" t="s">
        <v>177</v>
      </c>
      <c r="D6253" s="153" t="s">
        <v>3038</v>
      </c>
      <c r="E6253" s="275" t="s">
        <v>1385</v>
      </c>
      <c r="F6253" s="275"/>
      <c r="G6253" s="153" t="s">
        <v>180</v>
      </c>
      <c r="H6253" s="154">
        <v>1</v>
      </c>
      <c r="I6253" s="155">
        <v>0.76</v>
      </c>
      <c r="J6253" s="155">
        <v>0.76</v>
      </c>
    </row>
    <row r="6254" spans="1:10" ht="30" customHeight="1">
      <c r="A6254" s="153" t="s">
        <v>1379</v>
      </c>
      <c r="B6254" s="153" t="s">
        <v>3039</v>
      </c>
      <c r="C6254" s="153" t="s">
        <v>177</v>
      </c>
      <c r="D6254" s="153" t="s">
        <v>3040</v>
      </c>
      <c r="E6254" s="275" t="s">
        <v>1385</v>
      </c>
      <c r="F6254" s="275"/>
      <c r="G6254" s="153" t="s">
        <v>180</v>
      </c>
      <c r="H6254" s="154">
        <v>1</v>
      </c>
      <c r="I6254" s="155">
        <v>0.01</v>
      </c>
      <c r="J6254" s="155">
        <v>0.01</v>
      </c>
    </row>
    <row r="6255" spans="1:10" ht="15" customHeight="1">
      <c r="A6255" s="153" t="s">
        <v>1379</v>
      </c>
      <c r="B6255" s="153" t="s">
        <v>1386</v>
      </c>
      <c r="C6255" s="153" t="s">
        <v>177</v>
      </c>
      <c r="D6255" s="153" t="s">
        <v>1387</v>
      </c>
      <c r="E6255" s="275" t="s">
        <v>1382</v>
      </c>
      <c r="F6255" s="275"/>
      <c r="G6255" s="153" t="s">
        <v>180</v>
      </c>
      <c r="H6255" s="154">
        <v>1</v>
      </c>
      <c r="I6255" s="155">
        <v>0.81</v>
      </c>
      <c r="J6255" s="155">
        <v>0.81</v>
      </c>
    </row>
    <row r="6256" spans="1:10" ht="15" customHeight="1">
      <c r="A6256" s="153" t="s">
        <v>1379</v>
      </c>
      <c r="B6256" s="153" t="s">
        <v>3145</v>
      </c>
      <c r="C6256" s="153" t="s">
        <v>177</v>
      </c>
      <c r="D6256" s="153" t="s">
        <v>3146</v>
      </c>
      <c r="E6256" s="275" t="s">
        <v>1398</v>
      </c>
      <c r="F6256" s="275"/>
      <c r="G6256" s="153" t="s">
        <v>180</v>
      </c>
      <c r="H6256" s="154">
        <v>1</v>
      </c>
      <c r="I6256" s="155">
        <v>15.39</v>
      </c>
      <c r="J6256" s="155">
        <v>15.39</v>
      </c>
    </row>
    <row r="6257" spans="1:10" ht="15" customHeight="1">
      <c r="A6257" s="153" t="s">
        <v>1379</v>
      </c>
      <c r="B6257" s="153" t="s">
        <v>1390</v>
      </c>
      <c r="C6257" s="153" t="s">
        <v>177</v>
      </c>
      <c r="D6257" s="153" t="s">
        <v>1391</v>
      </c>
      <c r="E6257" s="275" t="s">
        <v>1392</v>
      </c>
      <c r="F6257" s="275"/>
      <c r="G6257" s="153" t="s">
        <v>180</v>
      </c>
      <c r="H6257" s="154">
        <v>1</v>
      </c>
      <c r="I6257" s="155">
        <v>0.06</v>
      </c>
      <c r="J6257" s="155">
        <v>0.06</v>
      </c>
    </row>
    <row r="6258" spans="1:10" ht="15" customHeight="1">
      <c r="A6258" s="153" t="s">
        <v>1379</v>
      </c>
      <c r="B6258" s="153" t="s">
        <v>1393</v>
      </c>
      <c r="C6258" s="153" t="s">
        <v>177</v>
      </c>
      <c r="D6258" s="153" t="s">
        <v>1394</v>
      </c>
      <c r="E6258" s="275" t="s">
        <v>1395</v>
      </c>
      <c r="F6258" s="275"/>
      <c r="G6258" s="153" t="s">
        <v>180</v>
      </c>
      <c r="H6258" s="154">
        <v>1</v>
      </c>
      <c r="I6258" s="155">
        <v>0.68</v>
      </c>
      <c r="J6258" s="155">
        <v>0.68</v>
      </c>
    </row>
    <row r="6259" spans="1:10">
      <c r="A6259" s="156"/>
      <c r="B6259" s="156"/>
      <c r="C6259" s="156"/>
      <c r="D6259" s="156"/>
      <c r="E6259" s="156" t="s">
        <v>1399</v>
      </c>
      <c r="F6259" s="157">
        <v>15.53</v>
      </c>
      <c r="G6259" s="156" t="s">
        <v>1400</v>
      </c>
      <c r="H6259" s="157">
        <v>0</v>
      </c>
      <c r="I6259" s="156" t="s">
        <v>1401</v>
      </c>
      <c r="J6259" s="157">
        <v>15.53</v>
      </c>
    </row>
    <row r="6260" spans="1:10" ht="30" customHeight="1">
      <c r="A6260" s="156"/>
      <c r="B6260" s="156"/>
      <c r="C6260" s="156"/>
      <c r="D6260" s="156"/>
      <c r="E6260" s="156" t="s">
        <v>1402</v>
      </c>
      <c r="F6260" s="157">
        <v>5.0999999999999996</v>
      </c>
      <c r="G6260" s="156"/>
      <c r="H6260" s="276" t="s">
        <v>1403</v>
      </c>
      <c r="I6260" s="276"/>
      <c r="J6260" s="157">
        <v>24.47</v>
      </c>
    </row>
    <row r="6261" spans="1:10" ht="15.75">
      <c r="A6261" s="147"/>
      <c r="B6261" s="147"/>
      <c r="C6261" s="147"/>
      <c r="D6261" s="147"/>
      <c r="E6261" s="147"/>
      <c r="F6261" s="147"/>
      <c r="G6261" s="147"/>
      <c r="H6261" s="147"/>
      <c r="I6261" s="147"/>
      <c r="J6261" s="147"/>
    </row>
    <row r="6262" spans="1:10" ht="15.75" customHeight="1">
      <c r="A6262" s="144"/>
      <c r="B6262" s="144" t="s">
        <v>165</v>
      </c>
      <c r="C6262" s="144" t="s">
        <v>1367</v>
      </c>
      <c r="D6262" s="144" t="s">
        <v>1368</v>
      </c>
      <c r="E6262" s="271" t="s">
        <v>1369</v>
      </c>
      <c r="F6262" s="271"/>
      <c r="G6262" s="144" t="s">
        <v>1370</v>
      </c>
      <c r="H6262" s="144" t="s">
        <v>1371</v>
      </c>
      <c r="I6262" s="144" t="s">
        <v>1372</v>
      </c>
      <c r="J6262" s="144" t="s">
        <v>1373</v>
      </c>
    </row>
    <row r="6263" spans="1:10" ht="47.25" customHeight="1">
      <c r="A6263" s="147" t="s">
        <v>1374</v>
      </c>
      <c r="B6263" s="147" t="s">
        <v>1422</v>
      </c>
      <c r="C6263" s="147" t="s">
        <v>177</v>
      </c>
      <c r="D6263" s="147" t="s">
        <v>1423</v>
      </c>
      <c r="E6263" s="273" t="s">
        <v>1406</v>
      </c>
      <c r="F6263" s="273"/>
      <c r="G6263" s="147" t="s">
        <v>189</v>
      </c>
      <c r="H6263" s="148">
        <v>1</v>
      </c>
      <c r="I6263" s="149">
        <v>166.68</v>
      </c>
      <c r="J6263" s="149">
        <v>166.68</v>
      </c>
    </row>
    <row r="6264" spans="1:10" ht="45" customHeight="1">
      <c r="A6264" s="150" t="s">
        <v>1376</v>
      </c>
      <c r="B6264" s="150" t="s">
        <v>1604</v>
      </c>
      <c r="C6264" s="150" t="s">
        <v>177</v>
      </c>
      <c r="D6264" s="150" t="s">
        <v>1605</v>
      </c>
      <c r="E6264" s="274" t="s">
        <v>1606</v>
      </c>
      <c r="F6264" s="274"/>
      <c r="G6264" s="150" t="s">
        <v>1607</v>
      </c>
      <c r="H6264" s="151">
        <v>1.1900000000000001E-2</v>
      </c>
      <c r="I6264" s="152">
        <v>18.52</v>
      </c>
      <c r="J6264" s="152">
        <v>0.22</v>
      </c>
    </row>
    <row r="6265" spans="1:10" ht="45" customHeight="1">
      <c r="A6265" s="150" t="s">
        <v>1376</v>
      </c>
      <c r="B6265" s="150" t="s">
        <v>1608</v>
      </c>
      <c r="C6265" s="150" t="s">
        <v>177</v>
      </c>
      <c r="D6265" s="150" t="s">
        <v>1609</v>
      </c>
      <c r="E6265" s="274" t="s">
        <v>1606</v>
      </c>
      <c r="F6265" s="274"/>
      <c r="G6265" s="150" t="s">
        <v>1610</v>
      </c>
      <c r="H6265" s="151">
        <v>5.1799999999999999E-2</v>
      </c>
      <c r="I6265" s="152">
        <v>17.21</v>
      </c>
      <c r="J6265" s="152">
        <v>0.89</v>
      </c>
    </row>
    <row r="6266" spans="1:10" ht="45" customHeight="1">
      <c r="A6266" s="150" t="s">
        <v>1376</v>
      </c>
      <c r="B6266" s="150" t="s">
        <v>1611</v>
      </c>
      <c r="C6266" s="150" t="s">
        <v>177</v>
      </c>
      <c r="D6266" s="150" t="s">
        <v>1612</v>
      </c>
      <c r="E6266" s="274" t="s">
        <v>1438</v>
      </c>
      <c r="F6266" s="274"/>
      <c r="G6266" s="150" t="s">
        <v>211</v>
      </c>
      <c r="H6266" s="151">
        <v>2.0999999999999999E-3</v>
      </c>
      <c r="I6266" s="152">
        <v>422.85</v>
      </c>
      <c r="J6266" s="152">
        <v>0.88</v>
      </c>
    </row>
    <row r="6267" spans="1:10" ht="45" customHeight="1">
      <c r="A6267" s="150" t="s">
        <v>1376</v>
      </c>
      <c r="B6267" s="150" t="s">
        <v>1613</v>
      </c>
      <c r="C6267" s="150" t="s">
        <v>177</v>
      </c>
      <c r="D6267" s="150" t="s">
        <v>1614</v>
      </c>
      <c r="E6267" s="274" t="s">
        <v>1375</v>
      </c>
      <c r="F6267" s="274"/>
      <c r="G6267" s="150" t="s">
        <v>180</v>
      </c>
      <c r="H6267" s="151">
        <v>0.36470000000000002</v>
      </c>
      <c r="I6267" s="152">
        <v>18.79</v>
      </c>
      <c r="J6267" s="152">
        <v>6.85</v>
      </c>
    </row>
    <row r="6268" spans="1:10" ht="45" customHeight="1">
      <c r="A6268" s="150" t="s">
        <v>1376</v>
      </c>
      <c r="B6268" s="150" t="s">
        <v>1478</v>
      </c>
      <c r="C6268" s="150" t="s">
        <v>177</v>
      </c>
      <c r="D6268" s="150" t="s">
        <v>1479</v>
      </c>
      <c r="E6268" s="274" t="s">
        <v>1375</v>
      </c>
      <c r="F6268" s="274"/>
      <c r="G6268" s="150" t="s">
        <v>180</v>
      </c>
      <c r="H6268" s="151">
        <v>1.0941000000000001</v>
      </c>
      <c r="I6268" s="152">
        <v>22.16</v>
      </c>
      <c r="J6268" s="152">
        <v>24.24</v>
      </c>
    </row>
    <row r="6269" spans="1:10" ht="30" customHeight="1">
      <c r="A6269" s="153" t="s">
        <v>1379</v>
      </c>
      <c r="B6269" s="153" t="s">
        <v>1615</v>
      </c>
      <c r="C6269" s="153" t="s">
        <v>177</v>
      </c>
      <c r="D6269" s="153" t="s">
        <v>1616</v>
      </c>
      <c r="E6269" s="275" t="s">
        <v>1482</v>
      </c>
      <c r="F6269" s="275"/>
      <c r="G6269" s="153" t="s">
        <v>222</v>
      </c>
      <c r="H6269" s="154">
        <v>1.8032999999999999</v>
      </c>
      <c r="I6269" s="155">
        <v>22.54</v>
      </c>
      <c r="J6269" s="155">
        <v>40.64</v>
      </c>
    </row>
    <row r="6270" spans="1:10" ht="30" customHeight="1">
      <c r="A6270" s="153" t="s">
        <v>1379</v>
      </c>
      <c r="B6270" s="153" t="s">
        <v>2719</v>
      </c>
      <c r="C6270" s="153" t="s">
        <v>177</v>
      </c>
      <c r="D6270" s="153" t="s">
        <v>2720</v>
      </c>
      <c r="E6270" s="275" t="s">
        <v>1482</v>
      </c>
      <c r="F6270" s="275"/>
      <c r="G6270" s="153" t="s">
        <v>189</v>
      </c>
      <c r="H6270" s="154">
        <v>1.050038</v>
      </c>
      <c r="I6270" s="155">
        <v>41.11</v>
      </c>
      <c r="J6270" s="155">
        <v>43.16</v>
      </c>
    </row>
    <row r="6271" spans="1:10" ht="15" customHeight="1">
      <c r="A6271" s="153" t="s">
        <v>1379</v>
      </c>
      <c r="B6271" s="153" t="s">
        <v>1617</v>
      </c>
      <c r="C6271" s="153" t="s">
        <v>177</v>
      </c>
      <c r="D6271" s="153" t="s">
        <v>1618</v>
      </c>
      <c r="E6271" s="275" t="s">
        <v>1482</v>
      </c>
      <c r="F6271" s="275"/>
      <c r="G6271" s="153" t="s">
        <v>232</v>
      </c>
      <c r="H6271" s="154">
        <v>6.2799999999999995E-2</v>
      </c>
      <c r="I6271" s="155">
        <v>25.15</v>
      </c>
      <c r="J6271" s="155">
        <v>1.57</v>
      </c>
    </row>
    <row r="6272" spans="1:10" ht="30" customHeight="1">
      <c r="A6272" s="153" t="s">
        <v>1379</v>
      </c>
      <c r="B6272" s="153" t="s">
        <v>1619</v>
      </c>
      <c r="C6272" s="153" t="s">
        <v>177</v>
      </c>
      <c r="D6272" s="153" t="s">
        <v>1620</v>
      </c>
      <c r="E6272" s="275" t="s">
        <v>1482</v>
      </c>
      <c r="F6272" s="275"/>
      <c r="G6272" s="153" t="s">
        <v>222</v>
      </c>
      <c r="H6272" s="154">
        <v>1.8032999999999999</v>
      </c>
      <c r="I6272" s="155">
        <v>26.75</v>
      </c>
      <c r="J6272" s="155">
        <v>48.23</v>
      </c>
    </row>
    <row r="6273" spans="1:10">
      <c r="A6273" s="156"/>
      <c r="B6273" s="156"/>
      <c r="C6273" s="156"/>
      <c r="D6273" s="156"/>
      <c r="E6273" s="156" t="s">
        <v>1399</v>
      </c>
      <c r="F6273" s="157">
        <v>25.11</v>
      </c>
      <c r="G6273" s="156" t="s">
        <v>1400</v>
      </c>
      <c r="H6273" s="157">
        <v>0</v>
      </c>
      <c r="I6273" s="156" t="s">
        <v>1401</v>
      </c>
      <c r="J6273" s="157">
        <v>25.11</v>
      </c>
    </row>
    <row r="6274" spans="1:10" ht="30" customHeight="1">
      <c r="A6274" s="156"/>
      <c r="B6274" s="156"/>
      <c r="C6274" s="156"/>
      <c r="D6274" s="156"/>
      <c r="E6274" s="156" t="s">
        <v>1402</v>
      </c>
      <c r="F6274" s="157">
        <v>43.95</v>
      </c>
      <c r="G6274" s="156"/>
      <c r="H6274" s="276" t="s">
        <v>1403</v>
      </c>
      <c r="I6274" s="276"/>
      <c r="J6274" s="157">
        <v>210.63</v>
      </c>
    </row>
    <row r="6275" spans="1:10" ht="15.75">
      <c r="A6275" s="147"/>
      <c r="B6275" s="147"/>
      <c r="C6275" s="147"/>
      <c r="D6275" s="147"/>
      <c r="E6275" s="147"/>
      <c r="F6275" s="147"/>
      <c r="G6275" s="147"/>
      <c r="H6275" s="147"/>
      <c r="I6275" s="147"/>
      <c r="J6275" s="147"/>
    </row>
    <row r="6276" spans="1:10" ht="15.75" customHeight="1">
      <c r="A6276" s="144"/>
      <c r="B6276" s="144" t="s">
        <v>165</v>
      </c>
      <c r="C6276" s="144" t="s">
        <v>1367</v>
      </c>
      <c r="D6276" s="144" t="s">
        <v>1368</v>
      </c>
      <c r="E6276" s="271" t="s">
        <v>1369</v>
      </c>
      <c r="F6276" s="271"/>
      <c r="G6276" s="144" t="s">
        <v>1370</v>
      </c>
      <c r="H6276" s="144" t="s">
        <v>1371</v>
      </c>
      <c r="I6276" s="144" t="s">
        <v>1372</v>
      </c>
      <c r="J6276" s="144" t="s">
        <v>1373</v>
      </c>
    </row>
    <row r="6277" spans="1:10" ht="47.25" customHeight="1">
      <c r="A6277" s="147" t="s">
        <v>1374</v>
      </c>
      <c r="B6277" s="147" t="s">
        <v>1414</v>
      </c>
      <c r="C6277" s="147" t="s">
        <v>177</v>
      </c>
      <c r="D6277" s="147" t="s">
        <v>1415</v>
      </c>
      <c r="E6277" s="273" t="s">
        <v>1406</v>
      </c>
      <c r="F6277" s="273"/>
      <c r="G6277" s="147" t="s">
        <v>189</v>
      </c>
      <c r="H6277" s="148">
        <v>1</v>
      </c>
      <c r="I6277" s="149">
        <v>140.26</v>
      </c>
      <c r="J6277" s="149">
        <v>140.26</v>
      </c>
    </row>
    <row r="6278" spans="1:10" ht="45" customHeight="1">
      <c r="A6278" s="150" t="s">
        <v>1376</v>
      </c>
      <c r="B6278" s="150" t="s">
        <v>1604</v>
      </c>
      <c r="C6278" s="150" t="s">
        <v>177</v>
      </c>
      <c r="D6278" s="150" t="s">
        <v>1605</v>
      </c>
      <c r="E6278" s="274" t="s">
        <v>1606</v>
      </c>
      <c r="F6278" s="274"/>
      <c r="G6278" s="150" t="s">
        <v>1607</v>
      </c>
      <c r="H6278" s="151">
        <v>8.2000000000000007E-3</v>
      </c>
      <c r="I6278" s="152">
        <v>18.52</v>
      </c>
      <c r="J6278" s="152">
        <v>0.15</v>
      </c>
    </row>
    <row r="6279" spans="1:10" ht="45" customHeight="1">
      <c r="A6279" s="150" t="s">
        <v>1376</v>
      </c>
      <c r="B6279" s="150" t="s">
        <v>1608</v>
      </c>
      <c r="C6279" s="150" t="s">
        <v>177</v>
      </c>
      <c r="D6279" s="150" t="s">
        <v>1609</v>
      </c>
      <c r="E6279" s="274" t="s">
        <v>1606</v>
      </c>
      <c r="F6279" s="274"/>
      <c r="G6279" s="150" t="s">
        <v>1610</v>
      </c>
      <c r="H6279" s="151">
        <v>3.5900000000000001E-2</v>
      </c>
      <c r="I6279" s="152">
        <v>17.21</v>
      </c>
      <c r="J6279" s="152">
        <v>0.61</v>
      </c>
    </row>
    <row r="6280" spans="1:10" ht="45" customHeight="1">
      <c r="A6280" s="150" t="s">
        <v>1376</v>
      </c>
      <c r="B6280" s="150" t="s">
        <v>1611</v>
      </c>
      <c r="C6280" s="150" t="s">
        <v>177</v>
      </c>
      <c r="D6280" s="150" t="s">
        <v>1612</v>
      </c>
      <c r="E6280" s="274" t="s">
        <v>1438</v>
      </c>
      <c r="F6280" s="274"/>
      <c r="G6280" s="150" t="s">
        <v>211</v>
      </c>
      <c r="H6280" s="151">
        <v>1.5E-3</v>
      </c>
      <c r="I6280" s="152">
        <v>422.85</v>
      </c>
      <c r="J6280" s="152">
        <v>0.63</v>
      </c>
    </row>
    <row r="6281" spans="1:10" ht="45" customHeight="1">
      <c r="A6281" s="150" t="s">
        <v>1376</v>
      </c>
      <c r="B6281" s="150" t="s">
        <v>1613</v>
      </c>
      <c r="C6281" s="150" t="s">
        <v>177</v>
      </c>
      <c r="D6281" s="150" t="s">
        <v>1614</v>
      </c>
      <c r="E6281" s="274" t="s">
        <v>1375</v>
      </c>
      <c r="F6281" s="274"/>
      <c r="G6281" s="150" t="s">
        <v>180</v>
      </c>
      <c r="H6281" s="151">
        <v>0.25119999999999998</v>
      </c>
      <c r="I6281" s="152">
        <v>18.79</v>
      </c>
      <c r="J6281" s="152">
        <v>4.72</v>
      </c>
    </row>
    <row r="6282" spans="1:10" ht="45" customHeight="1">
      <c r="A6282" s="150" t="s">
        <v>1376</v>
      </c>
      <c r="B6282" s="150" t="s">
        <v>1478</v>
      </c>
      <c r="C6282" s="150" t="s">
        <v>177</v>
      </c>
      <c r="D6282" s="150" t="s">
        <v>1479</v>
      </c>
      <c r="E6282" s="274" t="s">
        <v>1375</v>
      </c>
      <c r="F6282" s="274"/>
      <c r="G6282" s="150" t="s">
        <v>180</v>
      </c>
      <c r="H6282" s="151">
        <v>0.75349999999999995</v>
      </c>
      <c r="I6282" s="152">
        <v>22.16</v>
      </c>
      <c r="J6282" s="152">
        <v>16.690000000000001</v>
      </c>
    </row>
    <row r="6283" spans="1:10" ht="30" customHeight="1">
      <c r="A6283" s="153" t="s">
        <v>1379</v>
      </c>
      <c r="B6283" s="153" t="s">
        <v>1615</v>
      </c>
      <c r="C6283" s="153" t="s">
        <v>177</v>
      </c>
      <c r="D6283" s="153" t="s">
        <v>1616</v>
      </c>
      <c r="E6283" s="275" t="s">
        <v>1482</v>
      </c>
      <c r="F6283" s="275"/>
      <c r="G6283" s="153" t="s">
        <v>222</v>
      </c>
      <c r="H6283" s="154">
        <v>1.2307999999999999</v>
      </c>
      <c r="I6283" s="155">
        <v>22.54</v>
      </c>
      <c r="J6283" s="155">
        <v>27.74</v>
      </c>
    </row>
    <row r="6284" spans="1:10" ht="30" customHeight="1">
      <c r="A6284" s="153" t="s">
        <v>1379</v>
      </c>
      <c r="B6284" s="153" t="s">
        <v>2719</v>
      </c>
      <c r="C6284" s="153" t="s">
        <v>177</v>
      </c>
      <c r="D6284" s="153" t="s">
        <v>2720</v>
      </c>
      <c r="E6284" s="275" t="s">
        <v>1482</v>
      </c>
      <c r="F6284" s="275"/>
      <c r="G6284" s="153" t="s">
        <v>189</v>
      </c>
      <c r="H6284" s="154">
        <v>1.050038</v>
      </c>
      <c r="I6284" s="155">
        <v>41.11</v>
      </c>
      <c r="J6284" s="155">
        <v>43.16</v>
      </c>
    </row>
    <row r="6285" spans="1:10" ht="15" customHeight="1">
      <c r="A6285" s="153" t="s">
        <v>1379</v>
      </c>
      <c r="B6285" s="153" t="s">
        <v>1617</v>
      </c>
      <c r="C6285" s="153" t="s">
        <v>177</v>
      </c>
      <c r="D6285" s="153" t="s">
        <v>1618</v>
      </c>
      <c r="E6285" s="275" t="s">
        <v>1482</v>
      </c>
      <c r="F6285" s="275"/>
      <c r="G6285" s="153" t="s">
        <v>232</v>
      </c>
      <c r="H6285" s="154">
        <v>5.1700000000000003E-2</v>
      </c>
      <c r="I6285" s="155">
        <v>25.15</v>
      </c>
      <c r="J6285" s="155">
        <v>1.3</v>
      </c>
    </row>
    <row r="6286" spans="1:10" ht="30" customHeight="1">
      <c r="A6286" s="153" t="s">
        <v>1379</v>
      </c>
      <c r="B6286" s="153" t="s">
        <v>1619</v>
      </c>
      <c r="C6286" s="153" t="s">
        <v>177</v>
      </c>
      <c r="D6286" s="153" t="s">
        <v>1620</v>
      </c>
      <c r="E6286" s="275" t="s">
        <v>1482</v>
      </c>
      <c r="F6286" s="275"/>
      <c r="G6286" s="153" t="s">
        <v>222</v>
      </c>
      <c r="H6286" s="154">
        <v>1.6922999999999999</v>
      </c>
      <c r="I6286" s="155">
        <v>26.75</v>
      </c>
      <c r="J6286" s="155">
        <v>45.26</v>
      </c>
    </row>
    <row r="6287" spans="1:10">
      <c r="A6287" s="156"/>
      <c r="B6287" s="156"/>
      <c r="C6287" s="156"/>
      <c r="D6287" s="156"/>
      <c r="E6287" s="156" t="s">
        <v>1399</v>
      </c>
      <c r="F6287" s="157">
        <v>17.29</v>
      </c>
      <c r="G6287" s="156" t="s">
        <v>1400</v>
      </c>
      <c r="H6287" s="157">
        <v>0</v>
      </c>
      <c r="I6287" s="156" t="s">
        <v>1401</v>
      </c>
      <c r="J6287" s="157">
        <v>17.29</v>
      </c>
    </row>
    <row r="6288" spans="1:10" ht="30" customHeight="1">
      <c r="A6288" s="156"/>
      <c r="B6288" s="156"/>
      <c r="C6288" s="156"/>
      <c r="D6288" s="156"/>
      <c r="E6288" s="156" t="s">
        <v>1402</v>
      </c>
      <c r="F6288" s="157">
        <v>36.979999999999997</v>
      </c>
      <c r="G6288" s="156"/>
      <c r="H6288" s="276" t="s">
        <v>1403</v>
      </c>
      <c r="I6288" s="276"/>
      <c r="J6288" s="157">
        <v>177.24</v>
      </c>
    </row>
    <row r="6289" spans="1:10" ht="15.75">
      <c r="A6289" s="147"/>
      <c r="B6289" s="147"/>
      <c r="C6289" s="147"/>
      <c r="D6289" s="147"/>
      <c r="E6289" s="147"/>
      <c r="F6289" s="147"/>
      <c r="G6289" s="147"/>
      <c r="H6289" s="147"/>
      <c r="I6289" s="147"/>
      <c r="J6289" s="147"/>
    </row>
    <row r="6290" spans="1:10" ht="15.75" customHeight="1">
      <c r="A6290" s="144"/>
      <c r="B6290" s="144" t="s">
        <v>165</v>
      </c>
      <c r="C6290" s="144" t="s">
        <v>1367</v>
      </c>
      <c r="D6290" s="144" t="s">
        <v>1368</v>
      </c>
      <c r="E6290" s="271" t="s">
        <v>1369</v>
      </c>
      <c r="F6290" s="271"/>
      <c r="G6290" s="144" t="s">
        <v>1370</v>
      </c>
      <c r="H6290" s="144" t="s">
        <v>1371</v>
      </c>
      <c r="I6290" s="144" t="s">
        <v>1372</v>
      </c>
      <c r="J6290" s="144" t="s">
        <v>1373</v>
      </c>
    </row>
    <row r="6291" spans="1:10" ht="47.25" customHeight="1">
      <c r="A6291" s="147" t="s">
        <v>1374</v>
      </c>
      <c r="B6291" s="147" t="s">
        <v>1424</v>
      </c>
      <c r="C6291" s="147" t="s">
        <v>177</v>
      </c>
      <c r="D6291" s="147" t="s">
        <v>1425</v>
      </c>
      <c r="E6291" s="273" t="s">
        <v>1406</v>
      </c>
      <c r="F6291" s="273"/>
      <c r="G6291" s="147" t="s">
        <v>189</v>
      </c>
      <c r="H6291" s="148">
        <v>1</v>
      </c>
      <c r="I6291" s="149">
        <v>210.68</v>
      </c>
      <c r="J6291" s="149">
        <v>210.68</v>
      </c>
    </row>
    <row r="6292" spans="1:10" ht="45" customHeight="1">
      <c r="A6292" s="150" t="s">
        <v>1376</v>
      </c>
      <c r="B6292" s="150" t="s">
        <v>1604</v>
      </c>
      <c r="C6292" s="150" t="s">
        <v>177</v>
      </c>
      <c r="D6292" s="150" t="s">
        <v>1605</v>
      </c>
      <c r="E6292" s="274" t="s">
        <v>1606</v>
      </c>
      <c r="F6292" s="274"/>
      <c r="G6292" s="150" t="s">
        <v>1607</v>
      </c>
      <c r="H6292" s="151">
        <v>1.7000000000000001E-2</v>
      </c>
      <c r="I6292" s="152">
        <v>18.52</v>
      </c>
      <c r="J6292" s="152">
        <v>0.31</v>
      </c>
    </row>
    <row r="6293" spans="1:10" ht="45" customHeight="1">
      <c r="A6293" s="150" t="s">
        <v>1376</v>
      </c>
      <c r="B6293" s="150" t="s">
        <v>1608</v>
      </c>
      <c r="C6293" s="150" t="s">
        <v>177</v>
      </c>
      <c r="D6293" s="150" t="s">
        <v>1609</v>
      </c>
      <c r="E6293" s="274" t="s">
        <v>1606</v>
      </c>
      <c r="F6293" s="274"/>
      <c r="G6293" s="150" t="s">
        <v>1610</v>
      </c>
      <c r="H6293" s="151">
        <v>7.4399999999999994E-2</v>
      </c>
      <c r="I6293" s="152">
        <v>17.21</v>
      </c>
      <c r="J6293" s="152">
        <v>1.28</v>
      </c>
    </row>
    <row r="6294" spans="1:10" ht="45" customHeight="1">
      <c r="A6294" s="150" t="s">
        <v>1376</v>
      </c>
      <c r="B6294" s="150" t="s">
        <v>1611</v>
      </c>
      <c r="C6294" s="150" t="s">
        <v>177</v>
      </c>
      <c r="D6294" s="150" t="s">
        <v>1612</v>
      </c>
      <c r="E6294" s="274" t="s">
        <v>1438</v>
      </c>
      <c r="F6294" s="274"/>
      <c r="G6294" s="150" t="s">
        <v>211</v>
      </c>
      <c r="H6294" s="151">
        <v>3.0999999999999999E-3</v>
      </c>
      <c r="I6294" s="152">
        <v>422.85</v>
      </c>
      <c r="J6294" s="152">
        <v>1.31</v>
      </c>
    </row>
    <row r="6295" spans="1:10" ht="45" customHeight="1">
      <c r="A6295" s="150" t="s">
        <v>1376</v>
      </c>
      <c r="B6295" s="150" t="s">
        <v>1613</v>
      </c>
      <c r="C6295" s="150" t="s">
        <v>177</v>
      </c>
      <c r="D6295" s="150" t="s">
        <v>1614</v>
      </c>
      <c r="E6295" s="274" t="s">
        <v>1375</v>
      </c>
      <c r="F6295" s="274"/>
      <c r="G6295" s="150" t="s">
        <v>180</v>
      </c>
      <c r="H6295" s="151">
        <v>0.6018</v>
      </c>
      <c r="I6295" s="152">
        <v>18.79</v>
      </c>
      <c r="J6295" s="152">
        <v>11.3</v>
      </c>
    </row>
    <row r="6296" spans="1:10" ht="45" customHeight="1">
      <c r="A6296" s="150" t="s">
        <v>1376</v>
      </c>
      <c r="B6296" s="150" t="s">
        <v>1478</v>
      </c>
      <c r="C6296" s="150" t="s">
        <v>177</v>
      </c>
      <c r="D6296" s="150" t="s">
        <v>1479</v>
      </c>
      <c r="E6296" s="274" t="s">
        <v>1375</v>
      </c>
      <c r="F6296" s="274"/>
      <c r="G6296" s="150" t="s">
        <v>180</v>
      </c>
      <c r="H6296" s="151">
        <v>1.8052999999999999</v>
      </c>
      <c r="I6296" s="152">
        <v>22.16</v>
      </c>
      <c r="J6296" s="152">
        <v>40</v>
      </c>
    </row>
    <row r="6297" spans="1:10" ht="30" customHeight="1">
      <c r="A6297" s="153" t="s">
        <v>1379</v>
      </c>
      <c r="B6297" s="153" t="s">
        <v>1615</v>
      </c>
      <c r="C6297" s="153" t="s">
        <v>177</v>
      </c>
      <c r="D6297" s="153" t="s">
        <v>1616</v>
      </c>
      <c r="E6297" s="275" t="s">
        <v>1482</v>
      </c>
      <c r="F6297" s="275"/>
      <c r="G6297" s="153" t="s">
        <v>222</v>
      </c>
      <c r="H6297" s="154">
        <v>2.6139000000000001</v>
      </c>
      <c r="I6297" s="155">
        <v>22.54</v>
      </c>
      <c r="J6297" s="155">
        <v>58.91</v>
      </c>
    </row>
    <row r="6298" spans="1:10" ht="30" customHeight="1">
      <c r="A6298" s="153" t="s">
        <v>1379</v>
      </c>
      <c r="B6298" s="153" t="s">
        <v>2719</v>
      </c>
      <c r="C6298" s="153" t="s">
        <v>177</v>
      </c>
      <c r="D6298" s="153" t="s">
        <v>2720</v>
      </c>
      <c r="E6298" s="275" t="s">
        <v>1482</v>
      </c>
      <c r="F6298" s="275"/>
      <c r="G6298" s="153" t="s">
        <v>189</v>
      </c>
      <c r="H6298" s="154">
        <v>1.050038</v>
      </c>
      <c r="I6298" s="155">
        <v>41.11</v>
      </c>
      <c r="J6298" s="155">
        <v>43.16</v>
      </c>
    </row>
    <row r="6299" spans="1:10" ht="15" customHeight="1">
      <c r="A6299" s="153" t="s">
        <v>1379</v>
      </c>
      <c r="B6299" s="153" t="s">
        <v>1617</v>
      </c>
      <c r="C6299" s="153" t="s">
        <v>177</v>
      </c>
      <c r="D6299" s="153" t="s">
        <v>1618</v>
      </c>
      <c r="E6299" s="275" t="s">
        <v>1482</v>
      </c>
      <c r="F6299" s="275"/>
      <c r="G6299" s="153" t="s">
        <v>232</v>
      </c>
      <c r="H6299" s="154">
        <v>7.8399999999999997E-2</v>
      </c>
      <c r="I6299" s="155">
        <v>25.15</v>
      </c>
      <c r="J6299" s="155">
        <v>1.97</v>
      </c>
    </row>
    <row r="6300" spans="1:10" ht="30" customHeight="1">
      <c r="A6300" s="153" t="s">
        <v>1379</v>
      </c>
      <c r="B6300" s="153" t="s">
        <v>1619</v>
      </c>
      <c r="C6300" s="153" t="s">
        <v>177</v>
      </c>
      <c r="D6300" s="153" t="s">
        <v>1620</v>
      </c>
      <c r="E6300" s="275" t="s">
        <v>1482</v>
      </c>
      <c r="F6300" s="275"/>
      <c r="G6300" s="153" t="s">
        <v>222</v>
      </c>
      <c r="H6300" s="154">
        <v>1.9603999999999999</v>
      </c>
      <c r="I6300" s="155">
        <v>26.75</v>
      </c>
      <c r="J6300" s="155">
        <v>52.44</v>
      </c>
    </row>
    <row r="6301" spans="1:10">
      <c r="A6301" s="156"/>
      <c r="B6301" s="156"/>
      <c r="C6301" s="156"/>
      <c r="D6301" s="156"/>
      <c r="E6301" s="156" t="s">
        <v>1399</v>
      </c>
      <c r="F6301" s="157">
        <v>41.25</v>
      </c>
      <c r="G6301" s="156" t="s">
        <v>1400</v>
      </c>
      <c r="H6301" s="157">
        <v>0</v>
      </c>
      <c r="I6301" s="156" t="s">
        <v>1401</v>
      </c>
      <c r="J6301" s="157">
        <v>41.25</v>
      </c>
    </row>
    <row r="6302" spans="1:10" ht="30" customHeight="1">
      <c r="A6302" s="156"/>
      <c r="B6302" s="156"/>
      <c r="C6302" s="156"/>
      <c r="D6302" s="156"/>
      <c r="E6302" s="156" t="s">
        <v>1402</v>
      </c>
      <c r="F6302" s="157">
        <v>55.55</v>
      </c>
      <c r="G6302" s="156"/>
      <c r="H6302" s="276" t="s">
        <v>1403</v>
      </c>
      <c r="I6302" s="276"/>
      <c r="J6302" s="157">
        <v>266.23</v>
      </c>
    </row>
    <row r="6303" spans="1:10" ht="15.75">
      <c r="A6303" s="147"/>
      <c r="B6303" s="147"/>
      <c r="C6303" s="147"/>
      <c r="D6303" s="147"/>
      <c r="E6303" s="147"/>
      <c r="F6303" s="147"/>
      <c r="G6303" s="147"/>
      <c r="H6303" s="147"/>
      <c r="I6303" s="147"/>
      <c r="J6303" s="147"/>
    </row>
    <row r="6304" spans="1:10" ht="15.75" customHeight="1">
      <c r="A6304" s="144"/>
      <c r="B6304" s="144" t="s">
        <v>165</v>
      </c>
      <c r="C6304" s="144" t="s">
        <v>1367</v>
      </c>
      <c r="D6304" s="144" t="s">
        <v>1368</v>
      </c>
      <c r="E6304" s="271" t="s">
        <v>1369</v>
      </c>
      <c r="F6304" s="271"/>
      <c r="G6304" s="144" t="s">
        <v>1370</v>
      </c>
      <c r="H6304" s="144" t="s">
        <v>1371</v>
      </c>
      <c r="I6304" s="144" t="s">
        <v>1372</v>
      </c>
      <c r="J6304" s="144" t="s">
        <v>1373</v>
      </c>
    </row>
    <row r="6305" spans="1:10" ht="47.25" customHeight="1">
      <c r="A6305" s="147" t="s">
        <v>1374</v>
      </c>
      <c r="B6305" s="147" t="s">
        <v>1416</v>
      </c>
      <c r="C6305" s="147" t="s">
        <v>177</v>
      </c>
      <c r="D6305" s="147" t="s">
        <v>1417</v>
      </c>
      <c r="E6305" s="273" t="s">
        <v>1406</v>
      </c>
      <c r="F6305" s="273"/>
      <c r="G6305" s="147" t="s">
        <v>189</v>
      </c>
      <c r="H6305" s="148">
        <v>1</v>
      </c>
      <c r="I6305" s="149">
        <v>143.04</v>
      </c>
      <c r="J6305" s="149">
        <v>143.04</v>
      </c>
    </row>
    <row r="6306" spans="1:10" ht="45" customHeight="1">
      <c r="A6306" s="150" t="s">
        <v>1376</v>
      </c>
      <c r="B6306" s="150" t="s">
        <v>1604</v>
      </c>
      <c r="C6306" s="150" t="s">
        <v>177</v>
      </c>
      <c r="D6306" s="150" t="s">
        <v>1605</v>
      </c>
      <c r="E6306" s="274" t="s">
        <v>1606</v>
      </c>
      <c r="F6306" s="274"/>
      <c r="G6306" s="150" t="s">
        <v>1607</v>
      </c>
      <c r="H6306" s="151">
        <v>7.6E-3</v>
      </c>
      <c r="I6306" s="152">
        <v>18.52</v>
      </c>
      <c r="J6306" s="152">
        <v>0.14000000000000001</v>
      </c>
    </row>
    <row r="6307" spans="1:10" ht="45" customHeight="1">
      <c r="A6307" s="150" t="s">
        <v>1376</v>
      </c>
      <c r="B6307" s="150" t="s">
        <v>1608</v>
      </c>
      <c r="C6307" s="150" t="s">
        <v>177</v>
      </c>
      <c r="D6307" s="150" t="s">
        <v>1609</v>
      </c>
      <c r="E6307" s="274" t="s">
        <v>1606</v>
      </c>
      <c r="F6307" s="274"/>
      <c r="G6307" s="150" t="s">
        <v>1610</v>
      </c>
      <c r="H6307" s="151">
        <v>3.32E-2</v>
      </c>
      <c r="I6307" s="152">
        <v>17.21</v>
      </c>
      <c r="J6307" s="152">
        <v>0.56999999999999995</v>
      </c>
    </row>
    <row r="6308" spans="1:10" ht="45" customHeight="1">
      <c r="A6308" s="150" t="s">
        <v>1376</v>
      </c>
      <c r="B6308" s="150" t="s">
        <v>1611</v>
      </c>
      <c r="C6308" s="150" t="s">
        <v>177</v>
      </c>
      <c r="D6308" s="150" t="s">
        <v>1612</v>
      </c>
      <c r="E6308" s="274" t="s">
        <v>1438</v>
      </c>
      <c r="F6308" s="274"/>
      <c r="G6308" s="150" t="s">
        <v>211</v>
      </c>
      <c r="H6308" s="151">
        <v>1.5E-3</v>
      </c>
      <c r="I6308" s="152">
        <v>422.85</v>
      </c>
      <c r="J6308" s="152">
        <v>0.63</v>
      </c>
    </row>
    <row r="6309" spans="1:10" ht="45" customHeight="1">
      <c r="A6309" s="150" t="s">
        <v>1376</v>
      </c>
      <c r="B6309" s="150" t="s">
        <v>1613</v>
      </c>
      <c r="C6309" s="150" t="s">
        <v>177</v>
      </c>
      <c r="D6309" s="150" t="s">
        <v>1614</v>
      </c>
      <c r="E6309" s="274" t="s">
        <v>1375</v>
      </c>
      <c r="F6309" s="274"/>
      <c r="G6309" s="150" t="s">
        <v>180</v>
      </c>
      <c r="H6309" s="151">
        <v>0.28439999999999999</v>
      </c>
      <c r="I6309" s="152">
        <v>18.79</v>
      </c>
      <c r="J6309" s="152">
        <v>5.34</v>
      </c>
    </row>
    <row r="6310" spans="1:10" ht="45" customHeight="1">
      <c r="A6310" s="150" t="s">
        <v>1376</v>
      </c>
      <c r="B6310" s="150" t="s">
        <v>1478</v>
      </c>
      <c r="C6310" s="150" t="s">
        <v>177</v>
      </c>
      <c r="D6310" s="150" t="s">
        <v>1479</v>
      </c>
      <c r="E6310" s="274" t="s">
        <v>1375</v>
      </c>
      <c r="F6310" s="274"/>
      <c r="G6310" s="150" t="s">
        <v>180</v>
      </c>
      <c r="H6310" s="151">
        <v>0.85319999999999996</v>
      </c>
      <c r="I6310" s="152">
        <v>22.16</v>
      </c>
      <c r="J6310" s="152">
        <v>18.899999999999999</v>
      </c>
    </row>
    <row r="6311" spans="1:10" ht="30" customHeight="1">
      <c r="A6311" s="153" t="s">
        <v>1379</v>
      </c>
      <c r="B6311" s="153" t="s">
        <v>1615</v>
      </c>
      <c r="C6311" s="153" t="s">
        <v>177</v>
      </c>
      <c r="D6311" s="153" t="s">
        <v>1616</v>
      </c>
      <c r="E6311" s="275" t="s">
        <v>1482</v>
      </c>
      <c r="F6311" s="275"/>
      <c r="G6311" s="153" t="s">
        <v>222</v>
      </c>
      <c r="H6311" s="154">
        <v>1.2307999999999999</v>
      </c>
      <c r="I6311" s="155">
        <v>22.54</v>
      </c>
      <c r="J6311" s="155">
        <v>27.74</v>
      </c>
    </row>
    <row r="6312" spans="1:10" ht="30" customHeight="1">
      <c r="A6312" s="153" t="s">
        <v>1379</v>
      </c>
      <c r="B6312" s="153" t="s">
        <v>2719</v>
      </c>
      <c r="C6312" s="153" t="s">
        <v>177</v>
      </c>
      <c r="D6312" s="153" t="s">
        <v>2720</v>
      </c>
      <c r="E6312" s="275" t="s">
        <v>1482</v>
      </c>
      <c r="F6312" s="275"/>
      <c r="G6312" s="153" t="s">
        <v>189</v>
      </c>
      <c r="H6312" s="154">
        <v>1.050038</v>
      </c>
      <c r="I6312" s="155">
        <v>41.11</v>
      </c>
      <c r="J6312" s="155">
        <v>43.16</v>
      </c>
    </row>
    <row r="6313" spans="1:10" ht="15" customHeight="1">
      <c r="A6313" s="153" t="s">
        <v>1379</v>
      </c>
      <c r="B6313" s="153" t="s">
        <v>1617</v>
      </c>
      <c r="C6313" s="153" t="s">
        <v>177</v>
      </c>
      <c r="D6313" s="153" t="s">
        <v>1618</v>
      </c>
      <c r="E6313" s="275" t="s">
        <v>1482</v>
      </c>
      <c r="F6313" s="275"/>
      <c r="G6313" s="153" t="s">
        <v>232</v>
      </c>
      <c r="H6313" s="154">
        <v>5.1700000000000003E-2</v>
      </c>
      <c r="I6313" s="155">
        <v>25.15</v>
      </c>
      <c r="J6313" s="155">
        <v>1.3</v>
      </c>
    </row>
    <row r="6314" spans="1:10" ht="30" customHeight="1">
      <c r="A6314" s="153" t="s">
        <v>1379</v>
      </c>
      <c r="B6314" s="153" t="s">
        <v>1619</v>
      </c>
      <c r="C6314" s="153" t="s">
        <v>177</v>
      </c>
      <c r="D6314" s="153" t="s">
        <v>1620</v>
      </c>
      <c r="E6314" s="275" t="s">
        <v>1482</v>
      </c>
      <c r="F6314" s="275"/>
      <c r="G6314" s="153" t="s">
        <v>222</v>
      </c>
      <c r="H6314" s="154">
        <v>1.6922999999999999</v>
      </c>
      <c r="I6314" s="155">
        <v>26.75</v>
      </c>
      <c r="J6314" s="155">
        <v>45.26</v>
      </c>
    </row>
    <row r="6315" spans="1:10">
      <c r="A6315" s="156"/>
      <c r="B6315" s="156"/>
      <c r="C6315" s="156"/>
      <c r="D6315" s="156"/>
      <c r="E6315" s="156" t="s">
        <v>1399</v>
      </c>
      <c r="F6315" s="157">
        <v>19.45</v>
      </c>
      <c r="G6315" s="156" t="s">
        <v>1400</v>
      </c>
      <c r="H6315" s="157">
        <v>0</v>
      </c>
      <c r="I6315" s="156" t="s">
        <v>1401</v>
      </c>
      <c r="J6315" s="157">
        <v>19.45</v>
      </c>
    </row>
    <row r="6316" spans="1:10" ht="30" customHeight="1">
      <c r="A6316" s="156"/>
      <c r="B6316" s="156"/>
      <c r="C6316" s="156"/>
      <c r="D6316" s="156"/>
      <c r="E6316" s="156" t="s">
        <v>1402</v>
      </c>
      <c r="F6316" s="157">
        <v>37.71</v>
      </c>
      <c r="G6316" s="156"/>
      <c r="H6316" s="276" t="s">
        <v>1403</v>
      </c>
      <c r="I6316" s="276"/>
      <c r="J6316" s="157">
        <v>180.75</v>
      </c>
    </row>
    <row r="6317" spans="1:10" ht="15.75">
      <c r="A6317" s="147"/>
      <c r="B6317" s="147"/>
      <c r="C6317" s="147"/>
      <c r="D6317" s="147"/>
      <c r="E6317" s="147"/>
      <c r="F6317" s="147"/>
      <c r="G6317" s="147"/>
      <c r="H6317" s="147"/>
      <c r="I6317" s="147"/>
      <c r="J6317" s="147"/>
    </row>
    <row r="6318" spans="1:10" ht="15.75" customHeight="1">
      <c r="A6318" s="144"/>
      <c r="B6318" s="144" t="s">
        <v>165</v>
      </c>
      <c r="C6318" s="144" t="s">
        <v>1367</v>
      </c>
      <c r="D6318" s="144" t="s">
        <v>1368</v>
      </c>
      <c r="E6318" s="271" t="s">
        <v>1369</v>
      </c>
      <c r="F6318" s="271"/>
      <c r="G6318" s="144" t="s">
        <v>1370</v>
      </c>
      <c r="H6318" s="144" t="s">
        <v>1371</v>
      </c>
      <c r="I6318" s="144" t="s">
        <v>1372</v>
      </c>
      <c r="J6318" s="144" t="s">
        <v>1373</v>
      </c>
    </row>
    <row r="6319" spans="1:10" ht="47.25" customHeight="1">
      <c r="A6319" s="147" t="s">
        <v>1374</v>
      </c>
      <c r="B6319" s="147" t="s">
        <v>1426</v>
      </c>
      <c r="C6319" s="147" t="s">
        <v>177</v>
      </c>
      <c r="D6319" s="147" t="s">
        <v>1427</v>
      </c>
      <c r="E6319" s="273" t="s">
        <v>1406</v>
      </c>
      <c r="F6319" s="273"/>
      <c r="G6319" s="147" t="s">
        <v>189</v>
      </c>
      <c r="H6319" s="148">
        <v>1</v>
      </c>
      <c r="I6319" s="149">
        <v>144.26</v>
      </c>
      <c r="J6319" s="149">
        <v>144.26</v>
      </c>
    </row>
    <row r="6320" spans="1:10" ht="45" customHeight="1">
      <c r="A6320" s="150" t="s">
        <v>1376</v>
      </c>
      <c r="B6320" s="150" t="s">
        <v>1604</v>
      </c>
      <c r="C6320" s="150" t="s">
        <v>177</v>
      </c>
      <c r="D6320" s="150" t="s">
        <v>1605</v>
      </c>
      <c r="E6320" s="274" t="s">
        <v>1606</v>
      </c>
      <c r="F6320" s="274"/>
      <c r="G6320" s="150" t="s">
        <v>1607</v>
      </c>
      <c r="H6320" s="151">
        <v>1.1900000000000001E-2</v>
      </c>
      <c r="I6320" s="152">
        <v>18.52</v>
      </c>
      <c r="J6320" s="152">
        <v>0.22</v>
      </c>
    </row>
    <row r="6321" spans="1:10" ht="45" customHeight="1">
      <c r="A6321" s="150" t="s">
        <v>1376</v>
      </c>
      <c r="B6321" s="150" t="s">
        <v>1608</v>
      </c>
      <c r="C6321" s="150" t="s">
        <v>177</v>
      </c>
      <c r="D6321" s="150" t="s">
        <v>1609</v>
      </c>
      <c r="E6321" s="274" t="s">
        <v>1606</v>
      </c>
      <c r="F6321" s="274"/>
      <c r="G6321" s="150" t="s">
        <v>1610</v>
      </c>
      <c r="H6321" s="151">
        <v>5.1799999999999999E-2</v>
      </c>
      <c r="I6321" s="152">
        <v>17.21</v>
      </c>
      <c r="J6321" s="152">
        <v>0.89</v>
      </c>
    </row>
    <row r="6322" spans="1:10" ht="45" customHeight="1">
      <c r="A6322" s="150" t="s">
        <v>1376</v>
      </c>
      <c r="B6322" s="150" t="s">
        <v>1613</v>
      </c>
      <c r="C6322" s="150" t="s">
        <v>177</v>
      </c>
      <c r="D6322" s="150" t="s">
        <v>1614</v>
      </c>
      <c r="E6322" s="274" t="s">
        <v>1375</v>
      </c>
      <c r="F6322" s="274"/>
      <c r="G6322" s="150" t="s">
        <v>180</v>
      </c>
      <c r="H6322" s="151">
        <v>0.2014</v>
      </c>
      <c r="I6322" s="152">
        <v>18.79</v>
      </c>
      <c r="J6322" s="152">
        <v>3.78</v>
      </c>
    </row>
    <row r="6323" spans="1:10" ht="45" customHeight="1">
      <c r="A6323" s="150" t="s">
        <v>1376</v>
      </c>
      <c r="B6323" s="150" t="s">
        <v>1478</v>
      </c>
      <c r="C6323" s="150" t="s">
        <v>177</v>
      </c>
      <c r="D6323" s="150" t="s">
        <v>1479</v>
      </c>
      <c r="E6323" s="274" t="s">
        <v>1375</v>
      </c>
      <c r="F6323" s="274"/>
      <c r="G6323" s="150" t="s">
        <v>180</v>
      </c>
      <c r="H6323" s="151">
        <v>0.60429999999999995</v>
      </c>
      <c r="I6323" s="152">
        <v>22.16</v>
      </c>
      <c r="J6323" s="152">
        <v>13.39</v>
      </c>
    </row>
    <row r="6324" spans="1:10" ht="30" customHeight="1">
      <c r="A6324" s="153" t="s">
        <v>1379</v>
      </c>
      <c r="B6324" s="153" t="s">
        <v>1615</v>
      </c>
      <c r="C6324" s="153" t="s">
        <v>177</v>
      </c>
      <c r="D6324" s="153" t="s">
        <v>1616</v>
      </c>
      <c r="E6324" s="275" t="s">
        <v>1482</v>
      </c>
      <c r="F6324" s="275"/>
      <c r="G6324" s="153" t="s">
        <v>222</v>
      </c>
      <c r="H6324" s="154">
        <v>1.4652000000000001</v>
      </c>
      <c r="I6324" s="155">
        <v>22.54</v>
      </c>
      <c r="J6324" s="155">
        <v>33.020000000000003</v>
      </c>
    </row>
    <row r="6325" spans="1:10" ht="30" customHeight="1">
      <c r="A6325" s="153" t="s">
        <v>1379</v>
      </c>
      <c r="B6325" s="153" t="s">
        <v>2719</v>
      </c>
      <c r="C6325" s="153" t="s">
        <v>177</v>
      </c>
      <c r="D6325" s="153" t="s">
        <v>2720</v>
      </c>
      <c r="E6325" s="275" t="s">
        <v>1482</v>
      </c>
      <c r="F6325" s="275"/>
      <c r="G6325" s="153" t="s">
        <v>189</v>
      </c>
      <c r="H6325" s="154">
        <v>1.050038</v>
      </c>
      <c r="I6325" s="155">
        <v>41.11</v>
      </c>
      <c r="J6325" s="155">
        <v>43.16</v>
      </c>
    </row>
    <row r="6326" spans="1:10" ht="15" customHeight="1">
      <c r="A6326" s="153" t="s">
        <v>1379</v>
      </c>
      <c r="B6326" s="153" t="s">
        <v>1617</v>
      </c>
      <c r="C6326" s="153" t="s">
        <v>177</v>
      </c>
      <c r="D6326" s="153" t="s">
        <v>1618</v>
      </c>
      <c r="E6326" s="275" t="s">
        <v>1482</v>
      </c>
      <c r="F6326" s="275"/>
      <c r="G6326" s="153" t="s">
        <v>232</v>
      </c>
      <c r="H6326" s="154">
        <v>6.2799999999999995E-2</v>
      </c>
      <c r="I6326" s="155">
        <v>25.15</v>
      </c>
      <c r="J6326" s="155">
        <v>1.57</v>
      </c>
    </row>
    <row r="6327" spans="1:10" ht="30" customHeight="1">
      <c r="A6327" s="153" t="s">
        <v>1379</v>
      </c>
      <c r="B6327" s="153" t="s">
        <v>1619</v>
      </c>
      <c r="C6327" s="153" t="s">
        <v>177</v>
      </c>
      <c r="D6327" s="153" t="s">
        <v>1620</v>
      </c>
      <c r="E6327" s="275" t="s">
        <v>1482</v>
      </c>
      <c r="F6327" s="275"/>
      <c r="G6327" s="153" t="s">
        <v>222</v>
      </c>
      <c r="H6327" s="154">
        <v>1.8032999999999999</v>
      </c>
      <c r="I6327" s="155">
        <v>26.75</v>
      </c>
      <c r="J6327" s="155">
        <v>48.23</v>
      </c>
    </row>
    <row r="6328" spans="1:10">
      <c r="A6328" s="156"/>
      <c r="B6328" s="156"/>
      <c r="C6328" s="156"/>
      <c r="D6328" s="156"/>
      <c r="E6328" s="156" t="s">
        <v>1399</v>
      </c>
      <c r="F6328" s="157">
        <v>14.15</v>
      </c>
      <c r="G6328" s="156" t="s">
        <v>1400</v>
      </c>
      <c r="H6328" s="157">
        <v>0</v>
      </c>
      <c r="I6328" s="156" t="s">
        <v>1401</v>
      </c>
      <c r="J6328" s="157">
        <v>14.15</v>
      </c>
    </row>
    <row r="6329" spans="1:10" ht="30" customHeight="1">
      <c r="A6329" s="156"/>
      <c r="B6329" s="156"/>
      <c r="C6329" s="156"/>
      <c r="D6329" s="156"/>
      <c r="E6329" s="156" t="s">
        <v>1402</v>
      </c>
      <c r="F6329" s="157">
        <v>38.04</v>
      </c>
      <c r="G6329" s="156"/>
      <c r="H6329" s="276" t="s">
        <v>1403</v>
      </c>
      <c r="I6329" s="276"/>
      <c r="J6329" s="157">
        <v>182.3</v>
      </c>
    </row>
    <row r="6330" spans="1:10" ht="15.75">
      <c r="A6330" s="147"/>
      <c r="B6330" s="147"/>
      <c r="C6330" s="147"/>
      <c r="D6330" s="147"/>
      <c r="E6330" s="147"/>
      <c r="F6330" s="147"/>
      <c r="G6330" s="147"/>
      <c r="H6330" s="147"/>
      <c r="I6330" s="147"/>
      <c r="J6330" s="147"/>
    </row>
    <row r="6331" spans="1:10" ht="15.75" customHeight="1">
      <c r="A6331" s="144"/>
      <c r="B6331" s="144" t="s">
        <v>165</v>
      </c>
      <c r="C6331" s="144" t="s">
        <v>1367</v>
      </c>
      <c r="D6331" s="144" t="s">
        <v>1368</v>
      </c>
      <c r="E6331" s="271" t="s">
        <v>1369</v>
      </c>
      <c r="F6331" s="271"/>
      <c r="G6331" s="144" t="s">
        <v>1370</v>
      </c>
      <c r="H6331" s="144" t="s">
        <v>1371</v>
      </c>
      <c r="I6331" s="144" t="s">
        <v>1372</v>
      </c>
      <c r="J6331" s="144" t="s">
        <v>1373</v>
      </c>
    </row>
    <row r="6332" spans="1:10" ht="47.25" customHeight="1">
      <c r="A6332" s="147" t="s">
        <v>1374</v>
      </c>
      <c r="B6332" s="147" t="s">
        <v>1418</v>
      </c>
      <c r="C6332" s="147" t="s">
        <v>177</v>
      </c>
      <c r="D6332" s="147" t="s">
        <v>1419</v>
      </c>
      <c r="E6332" s="273" t="s">
        <v>1406</v>
      </c>
      <c r="F6332" s="273"/>
      <c r="G6332" s="147" t="s">
        <v>189</v>
      </c>
      <c r="H6332" s="148">
        <v>1</v>
      </c>
      <c r="I6332" s="149">
        <v>124.17</v>
      </c>
      <c r="J6332" s="149">
        <v>124.17</v>
      </c>
    </row>
    <row r="6333" spans="1:10" ht="45" customHeight="1">
      <c r="A6333" s="150" t="s">
        <v>1376</v>
      </c>
      <c r="B6333" s="150" t="s">
        <v>1604</v>
      </c>
      <c r="C6333" s="150" t="s">
        <v>177</v>
      </c>
      <c r="D6333" s="150" t="s">
        <v>1605</v>
      </c>
      <c r="E6333" s="274" t="s">
        <v>1606</v>
      </c>
      <c r="F6333" s="274"/>
      <c r="G6333" s="150" t="s">
        <v>1607</v>
      </c>
      <c r="H6333" s="151">
        <v>8.2000000000000007E-3</v>
      </c>
      <c r="I6333" s="152">
        <v>18.52</v>
      </c>
      <c r="J6333" s="152">
        <v>0.15</v>
      </c>
    </row>
    <row r="6334" spans="1:10" ht="45" customHeight="1">
      <c r="A6334" s="150" t="s">
        <v>1376</v>
      </c>
      <c r="B6334" s="150" t="s">
        <v>1608</v>
      </c>
      <c r="C6334" s="150" t="s">
        <v>177</v>
      </c>
      <c r="D6334" s="150" t="s">
        <v>1609</v>
      </c>
      <c r="E6334" s="274" t="s">
        <v>1606</v>
      </c>
      <c r="F6334" s="274"/>
      <c r="G6334" s="150" t="s">
        <v>1610</v>
      </c>
      <c r="H6334" s="151">
        <v>3.5900000000000001E-2</v>
      </c>
      <c r="I6334" s="152">
        <v>17.21</v>
      </c>
      <c r="J6334" s="152">
        <v>0.61</v>
      </c>
    </row>
    <row r="6335" spans="1:10" ht="45" customHeight="1">
      <c r="A6335" s="150" t="s">
        <v>1376</v>
      </c>
      <c r="B6335" s="150" t="s">
        <v>1613</v>
      </c>
      <c r="C6335" s="150" t="s">
        <v>177</v>
      </c>
      <c r="D6335" s="150" t="s">
        <v>1614</v>
      </c>
      <c r="E6335" s="274" t="s">
        <v>1375</v>
      </c>
      <c r="F6335" s="274"/>
      <c r="G6335" s="150" t="s">
        <v>180</v>
      </c>
      <c r="H6335" s="151">
        <v>0.13089999999999999</v>
      </c>
      <c r="I6335" s="152">
        <v>18.79</v>
      </c>
      <c r="J6335" s="152">
        <v>2.4500000000000002</v>
      </c>
    </row>
    <row r="6336" spans="1:10" ht="45" customHeight="1">
      <c r="A6336" s="150" t="s">
        <v>1376</v>
      </c>
      <c r="B6336" s="150" t="s">
        <v>1478</v>
      </c>
      <c r="C6336" s="150" t="s">
        <v>177</v>
      </c>
      <c r="D6336" s="150" t="s">
        <v>1479</v>
      </c>
      <c r="E6336" s="274" t="s">
        <v>1375</v>
      </c>
      <c r="F6336" s="274"/>
      <c r="G6336" s="150" t="s">
        <v>180</v>
      </c>
      <c r="H6336" s="151">
        <v>0.3926</v>
      </c>
      <c r="I6336" s="152">
        <v>22.16</v>
      </c>
      <c r="J6336" s="152">
        <v>8.6999999999999993</v>
      </c>
    </row>
    <row r="6337" spans="1:10" ht="30" customHeight="1">
      <c r="A6337" s="153" t="s">
        <v>1379</v>
      </c>
      <c r="B6337" s="153" t="s">
        <v>1615</v>
      </c>
      <c r="C6337" s="153" t="s">
        <v>177</v>
      </c>
      <c r="D6337" s="153" t="s">
        <v>1616</v>
      </c>
      <c r="E6337" s="275" t="s">
        <v>1482</v>
      </c>
      <c r="F6337" s="275"/>
      <c r="G6337" s="153" t="s">
        <v>222</v>
      </c>
      <c r="H6337" s="154">
        <v>1</v>
      </c>
      <c r="I6337" s="155">
        <v>22.54</v>
      </c>
      <c r="J6337" s="155">
        <v>22.54</v>
      </c>
    </row>
    <row r="6338" spans="1:10" ht="30" customHeight="1">
      <c r="A6338" s="153" t="s">
        <v>1379</v>
      </c>
      <c r="B6338" s="153" t="s">
        <v>2719</v>
      </c>
      <c r="C6338" s="153" t="s">
        <v>177</v>
      </c>
      <c r="D6338" s="153" t="s">
        <v>2720</v>
      </c>
      <c r="E6338" s="275" t="s">
        <v>1482</v>
      </c>
      <c r="F6338" s="275"/>
      <c r="G6338" s="153" t="s">
        <v>189</v>
      </c>
      <c r="H6338" s="154">
        <v>1.050038</v>
      </c>
      <c r="I6338" s="155">
        <v>41.11</v>
      </c>
      <c r="J6338" s="155">
        <v>43.16</v>
      </c>
    </row>
    <row r="6339" spans="1:10" ht="15" customHeight="1">
      <c r="A6339" s="153" t="s">
        <v>1379</v>
      </c>
      <c r="B6339" s="153" t="s">
        <v>1617</v>
      </c>
      <c r="C6339" s="153" t="s">
        <v>177</v>
      </c>
      <c r="D6339" s="153" t="s">
        <v>1618</v>
      </c>
      <c r="E6339" s="275" t="s">
        <v>1482</v>
      </c>
      <c r="F6339" s="275"/>
      <c r="G6339" s="153" t="s">
        <v>232</v>
      </c>
      <c r="H6339" s="154">
        <v>5.1700000000000003E-2</v>
      </c>
      <c r="I6339" s="155">
        <v>25.15</v>
      </c>
      <c r="J6339" s="155">
        <v>1.3</v>
      </c>
    </row>
    <row r="6340" spans="1:10" ht="30" customHeight="1">
      <c r="A6340" s="153" t="s">
        <v>1379</v>
      </c>
      <c r="B6340" s="153" t="s">
        <v>1619</v>
      </c>
      <c r="C6340" s="153" t="s">
        <v>177</v>
      </c>
      <c r="D6340" s="153" t="s">
        <v>1620</v>
      </c>
      <c r="E6340" s="275" t="s">
        <v>1482</v>
      </c>
      <c r="F6340" s="275"/>
      <c r="G6340" s="153" t="s">
        <v>222</v>
      </c>
      <c r="H6340" s="154">
        <v>1.6922999999999999</v>
      </c>
      <c r="I6340" s="155">
        <v>26.75</v>
      </c>
      <c r="J6340" s="155">
        <v>45.26</v>
      </c>
    </row>
    <row r="6341" spans="1:10">
      <c r="A6341" s="156"/>
      <c r="B6341" s="156"/>
      <c r="C6341" s="156"/>
      <c r="D6341" s="156"/>
      <c r="E6341" s="156" t="s">
        <v>1399</v>
      </c>
      <c r="F6341" s="157">
        <v>9.2200000000000006</v>
      </c>
      <c r="G6341" s="156" t="s">
        <v>1400</v>
      </c>
      <c r="H6341" s="157">
        <v>0</v>
      </c>
      <c r="I6341" s="156" t="s">
        <v>1401</v>
      </c>
      <c r="J6341" s="157">
        <v>9.2200000000000006</v>
      </c>
    </row>
    <row r="6342" spans="1:10" ht="30" customHeight="1">
      <c r="A6342" s="156"/>
      <c r="B6342" s="156"/>
      <c r="C6342" s="156"/>
      <c r="D6342" s="156"/>
      <c r="E6342" s="156" t="s">
        <v>1402</v>
      </c>
      <c r="F6342" s="157">
        <v>32.74</v>
      </c>
      <c r="G6342" s="156"/>
      <c r="H6342" s="276" t="s">
        <v>1403</v>
      </c>
      <c r="I6342" s="276"/>
      <c r="J6342" s="157">
        <v>156.91</v>
      </c>
    </row>
    <row r="6343" spans="1:10" ht="15.75">
      <c r="A6343" s="147"/>
      <c r="B6343" s="147"/>
      <c r="C6343" s="147"/>
      <c r="D6343" s="147"/>
      <c r="E6343" s="147"/>
      <c r="F6343" s="147"/>
      <c r="G6343" s="147"/>
      <c r="H6343" s="147"/>
      <c r="I6343" s="147"/>
      <c r="J6343" s="147"/>
    </row>
    <row r="6344" spans="1:10" ht="15.75" customHeight="1">
      <c r="A6344" s="144"/>
      <c r="B6344" s="144" t="s">
        <v>165</v>
      </c>
      <c r="C6344" s="144" t="s">
        <v>1367</v>
      </c>
      <c r="D6344" s="144" t="s">
        <v>1368</v>
      </c>
      <c r="E6344" s="271" t="s">
        <v>1369</v>
      </c>
      <c r="F6344" s="271"/>
      <c r="G6344" s="144" t="s">
        <v>1370</v>
      </c>
      <c r="H6344" s="144" t="s">
        <v>1371</v>
      </c>
      <c r="I6344" s="144" t="s">
        <v>1372</v>
      </c>
      <c r="J6344" s="144" t="s">
        <v>1373</v>
      </c>
    </row>
    <row r="6345" spans="1:10" ht="47.25" customHeight="1">
      <c r="A6345" s="147" t="s">
        <v>1374</v>
      </c>
      <c r="B6345" s="147" t="s">
        <v>1428</v>
      </c>
      <c r="C6345" s="147" t="s">
        <v>177</v>
      </c>
      <c r="D6345" s="147" t="s">
        <v>1429</v>
      </c>
      <c r="E6345" s="273" t="s">
        <v>1406</v>
      </c>
      <c r="F6345" s="273"/>
      <c r="G6345" s="147" t="s">
        <v>189</v>
      </c>
      <c r="H6345" s="148">
        <v>1</v>
      </c>
      <c r="I6345" s="149">
        <v>178.43</v>
      </c>
      <c r="J6345" s="149">
        <v>178.43</v>
      </c>
    </row>
    <row r="6346" spans="1:10" ht="45" customHeight="1">
      <c r="A6346" s="150" t="s">
        <v>1376</v>
      </c>
      <c r="B6346" s="150" t="s">
        <v>1604</v>
      </c>
      <c r="C6346" s="150" t="s">
        <v>177</v>
      </c>
      <c r="D6346" s="150" t="s">
        <v>1605</v>
      </c>
      <c r="E6346" s="274" t="s">
        <v>1606</v>
      </c>
      <c r="F6346" s="274"/>
      <c r="G6346" s="150" t="s">
        <v>1607</v>
      </c>
      <c r="H6346" s="151">
        <v>1.7000000000000001E-2</v>
      </c>
      <c r="I6346" s="152">
        <v>18.52</v>
      </c>
      <c r="J6346" s="152">
        <v>0.31</v>
      </c>
    </row>
    <row r="6347" spans="1:10" ht="45" customHeight="1">
      <c r="A6347" s="150" t="s">
        <v>1376</v>
      </c>
      <c r="B6347" s="150" t="s">
        <v>1608</v>
      </c>
      <c r="C6347" s="150" t="s">
        <v>177</v>
      </c>
      <c r="D6347" s="150" t="s">
        <v>1609</v>
      </c>
      <c r="E6347" s="274" t="s">
        <v>1606</v>
      </c>
      <c r="F6347" s="274"/>
      <c r="G6347" s="150" t="s">
        <v>1610</v>
      </c>
      <c r="H6347" s="151">
        <v>7.4399999999999994E-2</v>
      </c>
      <c r="I6347" s="152">
        <v>17.21</v>
      </c>
      <c r="J6347" s="152">
        <v>1.28</v>
      </c>
    </row>
    <row r="6348" spans="1:10" ht="45" customHeight="1">
      <c r="A6348" s="150" t="s">
        <v>1376</v>
      </c>
      <c r="B6348" s="150" t="s">
        <v>1613</v>
      </c>
      <c r="C6348" s="150" t="s">
        <v>177</v>
      </c>
      <c r="D6348" s="150" t="s">
        <v>1614</v>
      </c>
      <c r="E6348" s="274" t="s">
        <v>1375</v>
      </c>
      <c r="F6348" s="274"/>
      <c r="G6348" s="150" t="s">
        <v>180</v>
      </c>
      <c r="H6348" s="151">
        <v>0.36830000000000002</v>
      </c>
      <c r="I6348" s="152">
        <v>18.79</v>
      </c>
      <c r="J6348" s="152">
        <v>6.92</v>
      </c>
    </row>
    <row r="6349" spans="1:10" ht="45" customHeight="1">
      <c r="A6349" s="150" t="s">
        <v>1376</v>
      </c>
      <c r="B6349" s="150" t="s">
        <v>1478</v>
      </c>
      <c r="C6349" s="150" t="s">
        <v>177</v>
      </c>
      <c r="D6349" s="150" t="s">
        <v>1479</v>
      </c>
      <c r="E6349" s="274" t="s">
        <v>1375</v>
      </c>
      <c r="F6349" s="274"/>
      <c r="G6349" s="150" t="s">
        <v>180</v>
      </c>
      <c r="H6349" s="151">
        <v>1.105</v>
      </c>
      <c r="I6349" s="152">
        <v>22.16</v>
      </c>
      <c r="J6349" s="152">
        <v>24.48</v>
      </c>
    </row>
    <row r="6350" spans="1:10" ht="30" customHeight="1">
      <c r="A6350" s="153" t="s">
        <v>1379</v>
      </c>
      <c r="B6350" s="153" t="s">
        <v>1615</v>
      </c>
      <c r="C6350" s="153" t="s">
        <v>177</v>
      </c>
      <c r="D6350" s="153" t="s">
        <v>1616</v>
      </c>
      <c r="E6350" s="275" t="s">
        <v>1482</v>
      </c>
      <c r="F6350" s="275"/>
      <c r="G6350" s="153" t="s">
        <v>222</v>
      </c>
      <c r="H6350" s="154">
        <v>2.1238000000000001</v>
      </c>
      <c r="I6350" s="155">
        <v>22.54</v>
      </c>
      <c r="J6350" s="155">
        <v>47.87</v>
      </c>
    </row>
    <row r="6351" spans="1:10" ht="30" customHeight="1">
      <c r="A6351" s="153" t="s">
        <v>1379</v>
      </c>
      <c r="B6351" s="153" t="s">
        <v>2719</v>
      </c>
      <c r="C6351" s="153" t="s">
        <v>177</v>
      </c>
      <c r="D6351" s="153" t="s">
        <v>2720</v>
      </c>
      <c r="E6351" s="275" t="s">
        <v>1482</v>
      </c>
      <c r="F6351" s="275"/>
      <c r="G6351" s="153" t="s">
        <v>189</v>
      </c>
      <c r="H6351" s="154">
        <v>1.050038</v>
      </c>
      <c r="I6351" s="155">
        <v>41.11</v>
      </c>
      <c r="J6351" s="155">
        <v>43.16</v>
      </c>
    </row>
    <row r="6352" spans="1:10" ht="15" customHeight="1">
      <c r="A6352" s="153" t="s">
        <v>1379</v>
      </c>
      <c r="B6352" s="153" t="s">
        <v>1617</v>
      </c>
      <c r="C6352" s="153" t="s">
        <v>177</v>
      </c>
      <c r="D6352" s="153" t="s">
        <v>1618</v>
      </c>
      <c r="E6352" s="275" t="s">
        <v>1482</v>
      </c>
      <c r="F6352" s="275"/>
      <c r="G6352" s="153" t="s">
        <v>232</v>
      </c>
      <c r="H6352" s="154">
        <v>7.8399999999999997E-2</v>
      </c>
      <c r="I6352" s="155">
        <v>25.15</v>
      </c>
      <c r="J6352" s="155">
        <v>1.97</v>
      </c>
    </row>
    <row r="6353" spans="1:10" ht="30" customHeight="1">
      <c r="A6353" s="153" t="s">
        <v>1379</v>
      </c>
      <c r="B6353" s="153" t="s">
        <v>1619</v>
      </c>
      <c r="C6353" s="153" t="s">
        <v>177</v>
      </c>
      <c r="D6353" s="153" t="s">
        <v>1620</v>
      </c>
      <c r="E6353" s="275" t="s">
        <v>1482</v>
      </c>
      <c r="F6353" s="275"/>
      <c r="G6353" s="153" t="s">
        <v>222</v>
      </c>
      <c r="H6353" s="154">
        <v>1.9603999999999999</v>
      </c>
      <c r="I6353" s="155">
        <v>26.75</v>
      </c>
      <c r="J6353" s="155">
        <v>52.44</v>
      </c>
    </row>
    <row r="6354" spans="1:10">
      <c r="A6354" s="156"/>
      <c r="B6354" s="156"/>
      <c r="C6354" s="156"/>
      <c r="D6354" s="156"/>
      <c r="E6354" s="156" t="s">
        <v>1399</v>
      </c>
      <c r="F6354" s="157">
        <v>25.55</v>
      </c>
      <c r="G6354" s="156" t="s">
        <v>1400</v>
      </c>
      <c r="H6354" s="157">
        <v>0</v>
      </c>
      <c r="I6354" s="156" t="s">
        <v>1401</v>
      </c>
      <c r="J6354" s="157">
        <v>25.55</v>
      </c>
    </row>
    <row r="6355" spans="1:10" ht="30" customHeight="1">
      <c r="A6355" s="156"/>
      <c r="B6355" s="156"/>
      <c r="C6355" s="156"/>
      <c r="D6355" s="156"/>
      <c r="E6355" s="156" t="s">
        <v>1402</v>
      </c>
      <c r="F6355" s="157">
        <v>47.05</v>
      </c>
      <c r="G6355" s="156"/>
      <c r="H6355" s="276" t="s">
        <v>1403</v>
      </c>
      <c r="I6355" s="276"/>
      <c r="J6355" s="157">
        <v>225.48</v>
      </c>
    </row>
    <row r="6356" spans="1:10" ht="15.75">
      <c r="A6356" s="147"/>
      <c r="B6356" s="147"/>
      <c r="C6356" s="147"/>
      <c r="D6356" s="147"/>
      <c r="E6356" s="147"/>
      <c r="F6356" s="147"/>
      <c r="G6356" s="147"/>
      <c r="H6356" s="147"/>
      <c r="I6356" s="147"/>
      <c r="J6356" s="147"/>
    </row>
    <row r="6357" spans="1:10" ht="15.75" customHeight="1">
      <c r="A6357" s="144"/>
      <c r="B6357" s="144" t="s">
        <v>165</v>
      </c>
      <c r="C6357" s="144" t="s">
        <v>1367</v>
      </c>
      <c r="D6357" s="144" t="s">
        <v>1368</v>
      </c>
      <c r="E6357" s="271" t="s">
        <v>1369</v>
      </c>
      <c r="F6357" s="271"/>
      <c r="G6357" s="144" t="s">
        <v>1370</v>
      </c>
      <c r="H6357" s="144" t="s">
        <v>1371</v>
      </c>
      <c r="I6357" s="144" t="s">
        <v>1372</v>
      </c>
      <c r="J6357" s="144" t="s">
        <v>1373</v>
      </c>
    </row>
    <row r="6358" spans="1:10" ht="47.25" customHeight="1">
      <c r="A6358" s="147" t="s">
        <v>1374</v>
      </c>
      <c r="B6358" s="147" t="s">
        <v>1420</v>
      </c>
      <c r="C6358" s="147" t="s">
        <v>177</v>
      </c>
      <c r="D6358" s="147" t="s">
        <v>1421</v>
      </c>
      <c r="E6358" s="273" t="s">
        <v>1406</v>
      </c>
      <c r="F6358" s="273"/>
      <c r="G6358" s="147" t="s">
        <v>189</v>
      </c>
      <c r="H6358" s="148">
        <v>1</v>
      </c>
      <c r="I6358" s="149">
        <v>126.16</v>
      </c>
      <c r="J6358" s="149">
        <v>126.16</v>
      </c>
    </row>
    <row r="6359" spans="1:10" ht="45" customHeight="1">
      <c r="A6359" s="150" t="s">
        <v>1376</v>
      </c>
      <c r="B6359" s="150" t="s">
        <v>1604</v>
      </c>
      <c r="C6359" s="150" t="s">
        <v>177</v>
      </c>
      <c r="D6359" s="150" t="s">
        <v>1605</v>
      </c>
      <c r="E6359" s="274" t="s">
        <v>1606</v>
      </c>
      <c r="F6359" s="274"/>
      <c r="G6359" s="150" t="s">
        <v>1607</v>
      </c>
      <c r="H6359" s="151">
        <v>7.6E-3</v>
      </c>
      <c r="I6359" s="152">
        <v>18.52</v>
      </c>
      <c r="J6359" s="152">
        <v>0.14000000000000001</v>
      </c>
    </row>
    <row r="6360" spans="1:10" ht="45" customHeight="1">
      <c r="A6360" s="150" t="s">
        <v>1376</v>
      </c>
      <c r="B6360" s="150" t="s">
        <v>1608</v>
      </c>
      <c r="C6360" s="150" t="s">
        <v>177</v>
      </c>
      <c r="D6360" s="150" t="s">
        <v>1609</v>
      </c>
      <c r="E6360" s="274" t="s">
        <v>1606</v>
      </c>
      <c r="F6360" s="274"/>
      <c r="G6360" s="150" t="s">
        <v>1610</v>
      </c>
      <c r="H6360" s="151">
        <v>3.32E-2</v>
      </c>
      <c r="I6360" s="152">
        <v>17.21</v>
      </c>
      <c r="J6360" s="152">
        <v>0.56999999999999995</v>
      </c>
    </row>
    <row r="6361" spans="1:10" ht="45" customHeight="1">
      <c r="A6361" s="150" t="s">
        <v>1376</v>
      </c>
      <c r="B6361" s="150" t="s">
        <v>1613</v>
      </c>
      <c r="C6361" s="150" t="s">
        <v>177</v>
      </c>
      <c r="D6361" s="150" t="s">
        <v>1614</v>
      </c>
      <c r="E6361" s="274" t="s">
        <v>1375</v>
      </c>
      <c r="F6361" s="274"/>
      <c r="G6361" s="150" t="s">
        <v>180</v>
      </c>
      <c r="H6361" s="151">
        <v>0.15479999999999999</v>
      </c>
      <c r="I6361" s="152">
        <v>18.79</v>
      </c>
      <c r="J6361" s="152">
        <v>2.9</v>
      </c>
    </row>
    <row r="6362" spans="1:10" ht="45" customHeight="1">
      <c r="A6362" s="150" t="s">
        <v>1376</v>
      </c>
      <c r="B6362" s="150" t="s">
        <v>1478</v>
      </c>
      <c r="C6362" s="150" t="s">
        <v>177</v>
      </c>
      <c r="D6362" s="150" t="s">
        <v>1479</v>
      </c>
      <c r="E6362" s="274" t="s">
        <v>1375</v>
      </c>
      <c r="F6362" s="274"/>
      <c r="G6362" s="150" t="s">
        <v>180</v>
      </c>
      <c r="H6362" s="151">
        <v>0.46439999999999998</v>
      </c>
      <c r="I6362" s="152">
        <v>22.16</v>
      </c>
      <c r="J6362" s="152">
        <v>10.29</v>
      </c>
    </row>
    <row r="6363" spans="1:10" ht="30" customHeight="1">
      <c r="A6363" s="153" t="s">
        <v>1379</v>
      </c>
      <c r="B6363" s="153" t="s">
        <v>1615</v>
      </c>
      <c r="C6363" s="153" t="s">
        <v>177</v>
      </c>
      <c r="D6363" s="153" t="s">
        <v>1616</v>
      </c>
      <c r="E6363" s="275" t="s">
        <v>1482</v>
      </c>
      <c r="F6363" s="275"/>
      <c r="G6363" s="153" t="s">
        <v>222</v>
      </c>
      <c r="H6363" s="154">
        <v>1</v>
      </c>
      <c r="I6363" s="155">
        <v>22.54</v>
      </c>
      <c r="J6363" s="155">
        <v>22.54</v>
      </c>
    </row>
    <row r="6364" spans="1:10" ht="30" customHeight="1">
      <c r="A6364" s="153" t="s">
        <v>1379</v>
      </c>
      <c r="B6364" s="153" t="s">
        <v>2719</v>
      </c>
      <c r="C6364" s="153" t="s">
        <v>177</v>
      </c>
      <c r="D6364" s="153" t="s">
        <v>2720</v>
      </c>
      <c r="E6364" s="275" t="s">
        <v>1482</v>
      </c>
      <c r="F6364" s="275"/>
      <c r="G6364" s="153" t="s">
        <v>189</v>
      </c>
      <c r="H6364" s="154">
        <v>1.050038</v>
      </c>
      <c r="I6364" s="155">
        <v>41.11</v>
      </c>
      <c r="J6364" s="155">
        <v>43.16</v>
      </c>
    </row>
    <row r="6365" spans="1:10" ht="15" customHeight="1">
      <c r="A6365" s="153" t="s">
        <v>1379</v>
      </c>
      <c r="B6365" s="153" t="s">
        <v>1617</v>
      </c>
      <c r="C6365" s="153" t="s">
        <v>177</v>
      </c>
      <c r="D6365" s="153" t="s">
        <v>1618</v>
      </c>
      <c r="E6365" s="275" t="s">
        <v>1482</v>
      </c>
      <c r="F6365" s="275"/>
      <c r="G6365" s="153" t="s">
        <v>232</v>
      </c>
      <c r="H6365" s="154">
        <v>5.1700000000000003E-2</v>
      </c>
      <c r="I6365" s="155">
        <v>25.15</v>
      </c>
      <c r="J6365" s="155">
        <v>1.3</v>
      </c>
    </row>
    <row r="6366" spans="1:10" ht="30" customHeight="1">
      <c r="A6366" s="153" t="s">
        <v>1379</v>
      </c>
      <c r="B6366" s="153" t="s">
        <v>1619</v>
      </c>
      <c r="C6366" s="153" t="s">
        <v>177</v>
      </c>
      <c r="D6366" s="153" t="s">
        <v>1620</v>
      </c>
      <c r="E6366" s="275" t="s">
        <v>1482</v>
      </c>
      <c r="F6366" s="275"/>
      <c r="G6366" s="153" t="s">
        <v>222</v>
      </c>
      <c r="H6366" s="154">
        <v>1.6922999999999999</v>
      </c>
      <c r="I6366" s="155">
        <v>26.75</v>
      </c>
      <c r="J6366" s="155">
        <v>45.26</v>
      </c>
    </row>
    <row r="6367" spans="1:10">
      <c r="A6367" s="156"/>
      <c r="B6367" s="156"/>
      <c r="C6367" s="156"/>
      <c r="D6367" s="156"/>
      <c r="E6367" s="156" t="s">
        <v>1399</v>
      </c>
      <c r="F6367" s="157">
        <v>10.76</v>
      </c>
      <c r="G6367" s="156" t="s">
        <v>1400</v>
      </c>
      <c r="H6367" s="157">
        <v>0</v>
      </c>
      <c r="I6367" s="156" t="s">
        <v>1401</v>
      </c>
      <c r="J6367" s="157">
        <v>10.76</v>
      </c>
    </row>
    <row r="6368" spans="1:10" ht="30" customHeight="1">
      <c r="A6368" s="156"/>
      <c r="B6368" s="156"/>
      <c r="C6368" s="156"/>
      <c r="D6368" s="156"/>
      <c r="E6368" s="156" t="s">
        <v>1402</v>
      </c>
      <c r="F6368" s="157">
        <v>33.26</v>
      </c>
      <c r="G6368" s="156"/>
      <c r="H6368" s="276" t="s">
        <v>1403</v>
      </c>
      <c r="I6368" s="276"/>
      <c r="J6368" s="157">
        <v>159.41999999999999</v>
      </c>
    </row>
    <row r="6369" spans="1:10" ht="15.75">
      <c r="A6369" s="147"/>
      <c r="B6369" s="147"/>
      <c r="C6369" s="147"/>
      <c r="D6369" s="147"/>
      <c r="E6369" s="147"/>
      <c r="F6369" s="147"/>
      <c r="G6369" s="147"/>
      <c r="H6369" s="147"/>
      <c r="I6369" s="147"/>
      <c r="J6369" s="147"/>
    </row>
    <row r="6370" spans="1:10" ht="15.75" customHeight="1">
      <c r="A6370" s="144"/>
      <c r="B6370" s="144" t="s">
        <v>165</v>
      </c>
      <c r="C6370" s="144" t="s">
        <v>1367</v>
      </c>
      <c r="D6370" s="144" t="s">
        <v>1368</v>
      </c>
      <c r="E6370" s="271" t="s">
        <v>1369</v>
      </c>
      <c r="F6370" s="271"/>
      <c r="G6370" s="144" t="s">
        <v>1370</v>
      </c>
      <c r="H6370" s="144" t="s">
        <v>1371</v>
      </c>
      <c r="I6370" s="144" t="s">
        <v>1372</v>
      </c>
      <c r="J6370" s="144" t="s">
        <v>1373</v>
      </c>
    </row>
    <row r="6371" spans="1:10" ht="31.5" customHeight="1">
      <c r="A6371" s="147" t="s">
        <v>1374</v>
      </c>
      <c r="B6371" s="147" t="s">
        <v>1705</v>
      </c>
      <c r="C6371" s="147" t="s">
        <v>177</v>
      </c>
      <c r="D6371" s="147" t="s">
        <v>1706</v>
      </c>
      <c r="E6371" s="273" t="s">
        <v>1375</v>
      </c>
      <c r="F6371" s="273"/>
      <c r="G6371" s="147" t="s">
        <v>180</v>
      </c>
      <c r="H6371" s="148">
        <v>1</v>
      </c>
      <c r="I6371" s="149">
        <v>22.41</v>
      </c>
      <c r="J6371" s="149">
        <v>22.41</v>
      </c>
    </row>
    <row r="6372" spans="1:10" ht="45" customHeight="1">
      <c r="A6372" s="150" t="s">
        <v>1376</v>
      </c>
      <c r="B6372" s="150" t="s">
        <v>3147</v>
      </c>
      <c r="C6372" s="150" t="s">
        <v>177</v>
      </c>
      <c r="D6372" s="150" t="s">
        <v>3148</v>
      </c>
      <c r="E6372" s="274" t="s">
        <v>1375</v>
      </c>
      <c r="F6372" s="274"/>
      <c r="G6372" s="150" t="s">
        <v>180</v>
      </c>
      <c r="H6372" s="151">
        <v>1</v>
      </c>
      <c r="I6372" s="152">
        <v>0.28999999999999998</v>
      </c>
      <c r="J6372" s="152">
        <v>0.28999999999999998</v>
      </c>
    </row>
    <row r="6373" spans="1:10" ht="15" customHeight="1">
      <c r="A6373" s="153" t="s">
        <v>1379</v>
      </c>
      <c r="B6373" s="153" t="s">
        <v>1380</v>
      </c>
      <c r="C6373" s="153" t="s">
        <v>177</v>
      </c>
      <c r="D6373" s="153" t="s">
        <v>1381</v>
      </c>
      <c r="E6373" s="275" t="s">
        <v>1382</v>
      </c>
      <c r="F6373" s="275"/>
      <c r="G6373" s="153" t="s">
        <v>180</v>
      </c>
      <c r="H6373" s="154">
        <v>1</v>
      </c>
      <c r="I6373" s="155">
        <v>1.52</v>
      </c>
      <c r="J6373" s="155">
        <v>1.52</v>
      </c>
    </row>
    <row r="6374" spans="1:10" ht="30" customHeight="1">
      <c r="A6374" s="153" t="s">
        <v>1379</v>
      </c>
      <c r="B6374" s="153" t="s">
        <v>2868</v>
      </c>
      <c r="C6374" s="153" t="s">
        <v>177</v>
      </c>
      <c r="D6374" s="153" t="s">
        <v>2869</v>
      </c>
      <c r="E6374" s="275" t="s">
        <v>1385</v>
      </c>
      <c r="F6374" s="275"/>
      <c r="G6374" s="153" t="s">
        <v>180</v>
      </c>
      <c r="H6374" s="154">
        <v>1</v>
      </c>
      <c r="I6374" s="155">
        <v>1.0900000000000001</v>
      </c>
      <c r="J6374" s="155">
        <v>1.0900000000000001</v>
      </c>
    </row>
    <row r="6375" spans="1:10" ht="15" customHeight="1">
      <c r="A6375" s="153" t="s">
        <v>1379</v>
      </c>
      <c r="B6375" s="153" t="s">
        <v>1386</v>
      </c>
      <c r="C6375" s="153" t="s">
        <v>177</v>
      </c>
      <c r="D6375" s="153" t="s">
        <v>1387</v>
      </c>
      <c r="E6375" s="275" t="s">
        <v>1382</v>
      </c>
      <c r="F6375" s="275"/>
      <c r="G6375" s="153" t="s">
        <v>180</v>
      </c>
      <c r="H6375" s="154">
        <v>1</v>
      </c>
      <c r="I6375" s="155">
        <v>0.81</v>
      </c>
      <c r="J6375" s="155">
        <v>0.81</v>
      </c>
    </row>
    <row r="6376" spans="1:10" ht="30" customHeight="1">
      <c r="A6376" s="153" t="s">
        <v>1379</v>
      </c>
      <c r="B6376" s="153" t="s">
        <v>2870</v>
      </c>
      <c r="C6376" s="153" t="s">
        <v>177</v>
      </c>
      <c r="D6376" s="153" t="s">
        <v>2871</v>
      </c>
      <c r="E6376" s="275" t="s">
        <v>1385</v>
      </c>
      <c r="F6376" s="275"/>
      <c r="G6376" s="153" t="s">
        <v>180</v>
      </c>
      <c r="H6376" s="154">
        <v>1</v>
      </c>
      <c r="I6376" s="155">
        <v>0.74</v>
      </c>
      <c r="J6376" s="155">
        <v>0.74</v>
      </c>
    </row>
    <row r="6377" spans="1:10" ht="15" customHeight="1">
      <c r="A6377" s="153" t="s">
        <v>1379</v>
      </c>
      <c r="B6377" s="153" t="s">
        <v>1896</v>
      </c>
      <c r="C6377" s="153" t="s">
        <v>177</v>
      </c>
      <c r="D6377" s="153" t="s">
        <v>1897</v>
      </c>
      <c r="E6377" s="275" t="s">
        <v>1398</v>
      </c>
      <c r="F6377" s="275"/>
      <c r="G6377" s="153" t="s">
        <v>180</v>
      </c>
      <c r="H6377" s="154">
        <v>1</v>
      </c>
      <c r="I6377" s="155">
        <v>17.22</v>
      </c>
      <c r="J6377" s="155">
        <v>17.22</v>
      </c>
    </row>
    <row r="6378" spans="1:10" ht="15" customHeight="1">
      <c r="A6378" s="153" t="s">
        <v>1379</v>
      </c>
      <c r="B6378" s="153" t="s">
        <v>1390</v>
      </c>
      <c r="C6378" s="153" t="s">
        <v>177</v>
      </c>
      <c r="D6378" s="153" t="s">
        <v>1391</v>
      </c>
      <c r="E6378" s="275" t="s">
        <v>1392</v>
      </c>
      <c r="F6378" s="275"/>
      <c r="G6378" s="153" t="s">
        <v>180</v>
      </c>
      <c r="H6378" s="154">
        <v>1</v>
      </c>
      <c r="I6378" s="155">
        <v>0.06</v>
      </c>
      <c r="J6378" s="155">
        <v>0.06</v>
      </c>
    </row>
    <row r="6379" spans="1:10" ht="15" customHeight="1">
      <c r="A6379" s="153" t="s">
        <v>1379</v>
      </c>
      <c r="B6379" s="153" t="s">
        <v>1393</v>
      </c>
      <c r="C6379" s="153" t="s">
        <v>177</v>
      </c>
      <c r="D6379" s="153" t="s">
        <v>1394</v>
      </c>
      <c r="E6379" s="275" t="s">
        <v>1395</v>
      </c>
      <c r="F6379" s="275"/>
      <c r="G6379" s="153" t="s">
        <v>180</v>
      </c>
      <c r="H6379" s="154">
        <v>1</v>
      </c>
      <c r="I6379" s="155">
        <v>0.68</v>
      </c>
      <c r="J6379" s="155">
        <v>0.68</v>
      </c>
    </row>
    <row r="6380" spans="1:10">
      <c r="A6380" s="156"/>
      <c r="B6380" s="156"/>
      <c r="C6380" s="156"/>
      <c r="D6380" s="156"/>
      <c r="E6380" s="156" t="s">
        <v>1399</v>
      </c>
      <c r="F6380" s="157">
        <v>17.510000000000002</v>
      </c>
      <c r="G6380" s="156" t="s">
        <v>1400</v>
      </c>
      <c r="H6380" s="157">
        <v>0</v>
      </c>
      <c r="I6380" s="156" t="s">
        <v>1401</v>
      </c>
      <c r="J6380" s="157">
        <v>17.510000000000002</v>
      </c>
    </row>
    <row r="6381" spans="1:10" ht="30" customHeight="1">
      <c r="A6381" s="156"/>
      <c r="B6381" s="156"/>
      <c r="C6381" s="156"/>
      <c r="D6381" s="156"/>
      <c r="E6381" s="156" t="s">
        <v>1402</v>
      </c>
      <c r="F6381" s="157">
        <v>5.9</v>
      </c>
      <c r="G6381" s="156"/>
      <c r="H6381" s="276" t="s">
        <v>1403</v>
      </c>
      <c r="I6381" s="276"/>
      <c r="J6381" s="157">
        <v>28.31</v>
      </c>
    </row>
    <row r="6382" spans="1:10" ht="15.75">
      <c r="A6382" s="147"/>
      <c r="B6382" s="147"/>
      <c r="C6382" s="147"/>
      <c r="D6382" s="147"/>
      <c r="E6382" s="147"/>
      <c r="F6382" s="147"/>
      <c r="G6382" s="147"/>
      <c r="H6382" s="147"/>
      <c r="I6382" s="147"/>
      <c r="J6382" s="147"/>
    </row>
    <row r="6383" spans="1:10" ht="15.75" customHeight="1">
      <c r="A6383" s="144"/>
      <c r="B6383" s="144" t="s">
        <v>165</v>
      </c>
      <c r="C6383" s="144" t="s">
        <v>1367</v>
      </c>
      <c r="D6383" s="144" t="s">
        <v>1368</v>
      </c>
      <c r="E6383" s="271" t="s">
        <v>1369</v>
      </c>
      <c r="F6383" s="271"/>
      <c r="G6383" s="144" t="s">
        <v>1370</v>
      </c>
      <c r="H6383" s="144" t="s">
        <v>1371</v>
      </c>
      <c r="I6383" s="144" t="s">
        <v>1372</v>
      </c>
      <c r="J6383" s="144" t="s">
        <v>1373</v>
      </c>
    </row>
    <row r="6384" spans="1:10" ht="31.5">
      <c r="A6384" s="147" t="s">
        <v>1374</v>
      </c>
      <c r="B6384" s="147" t="s">
        <v>3149</v>
      </c>
      <c r="C6384" s="147" t="s">
        <v>700</v>
      </c>
      <c r="D6384" s="147" t="s">
        <v>1706</v>
      </c>
      <c r="E6384" s="273"/>
      <c r="F6384" s="273"/>
      <c r="G6384" s="147" t="s">
        <v>2448</v>
      </c>
      <c r="H6384" s="148">
        <v>1</v>
      </c>
      <c r="I6384" s="149">
        <v>25.22</v>
      </c>
      <c r="J6384" s="149">
        <v>25.22</v>
      </c>
    </row>
    <row r="6385" spans="1:10" ht="30" customHeight="1">
      <c r="A6385" s="153" t="s">
        <v>1379</v>
      </c>
      <c r="B6385" s="153" t="s">
        <v>3150</v>
      </c>
      <c r="C6385" s="153" t="s">
        <v>700</v>
      </c>
      <c r="D6385" s="153" t="s">
        <v>3151</v>
      </c>
      <c r="E6385" s="275" t="s">
        <v>1398</v>
      </c>
      <c r="F6385" s="275"/>
      <c r="G6385" s="153" t="s">
        <v>180</v>
      </c>
      <c r="H6385" s="154">
        <v>1</v>
      </c>
      <c r="I6385" s="155">
        <v>19.920000000000002</v>
      </c>
      <c r="J6385" s="155">
        <v>19.920000000000002</v>
      </c>
    </row>
    <row r="6386" spans="1:10" ht="30" customHeight="1">
      <c r="A6386" s="153" t="s">
        <v>1379</v>
      </c>
      <c r="B6386" s="153" t="s">
        <v>3085</v>
      </c>
      <c r="C6386" s="153" t="s">
        <v>700</v>
      </c>
      <c r="D6386" s="153" t="s">
        <v>3086</v>
      </c>
      <c r="E6386" s="275" t="s">
        <v>1482</v>
      </c>
      <c r="F6386" s="275"/>
      <c r="G6386" s="153" t="s">
        <v>2448</v>
      </c>
      <c r="H6386" s="154">
        <v>1</v>
      </c>
      <c r="I6386" s="155">
        <v>1.43</v>
      </c>
      <c r="J6386" s="155">
        <v>1.43</v>
      </c>
    </row>
    <row r="6387" spans="1:10" ht="30" customHeight="1">
      <c r="A6387" s="153" t="s">
        <v>1379</v>
      </c>
      <c r="B6387" s="153" t="s">
        <v>3087</v>
      </c>
      <c r="C6387" s="153" t="s">
        <v>700</v>
      </c>
      <c r="D6387" s="153" t="s">
        <v>3088</v>
      </c>
      <c r="E6387" s="275" t="s">
        <v>1482</v>
      </c>
      <c r="F6387" s="275"/>
      <c r="G6387" s="153" t="s">
        <v>2448</v>
      </c>
      <c r="H6387" s="154">
        <v>1</v>
      </c>
      <c r="I6387" s="155">
        <v>0.82</v>
      </c>
      <c r="J6387" s="155">
        <v>0.82</v>
      </c>
    </row>
    <row r="6388" spans="1:10" ht="30" customHeight="1">
      <c r="A6388" s="153" t="s">
        <v>1379</v>
      </c>
      <c r="B6388" s="153" t="s">
        <v>3089</v>
      </c>
      <c r="C6388" s="153" t="s">
        <v>700</v>
      </c>
      <c r="D6388" s="153" t="s">
        <v>3090</v>
      </c>
      <c r="E6388" s="275" t="s">
        <v>1482</v>
      </c>
      <c r="F6388" s="275"/>
      <c r="G6388" s="153" t="s">
        <v>2448</v>
      </c>
      <c r="H6388" s="154">
        <v>1</v>
      </c>
      <c r="I6388" s="155">
        <v>0.06</v>
      </c>
      <c r="J6388" s="155">
        <v>0.06</v>
      </c>
    </row>
    <row r="6389" spans="1:10" ht="30" customHeight="1">
      <c r="A6389" s="153" t="s">
        <v>1379</v>
      </c>
      <c r="B6389" s="153" t="s">
        <v>3091</v>
      </c>
      <c r="C6389" s="153" t="s">
        <v>700</v>
      </c>
      <c r="D6389" s="153" t="s">
        <v>3092</v>
      </c>
      <c r="E6389" s="275" t="s">
        <v>1482</v>
      </c>
      <c r="F6389" s="275"/>
      <c r="G6389" s="153" t="s">
        <v>2448</v>
      </c>
      <c r="H6389" s="154">
        <v>1</v>
      </c>
      <c r="I6389" s="155">
        <v>0.78</v>
      </c>
      <c r="J6389" s="155">
        <v>0.78</v>
      </c>
    </row>
    <row r="6390" spans="1:10" ht="30" customHeight="1">
      <c r="A6390" s="153" t="s">
        <v>1379</v>
      </c>
      <c r="B6390" s="153" t="s">
        <v>3152</v>
      </c>
      <c r="C6390" s="153" t="s">
        <v>700</v>
      </c>
      <c r="D6390" s="153" t="s">
        <v>3153</v>
      </c>
      <c r="E6390" s="275" t="s">
        <v>1395</v>
      </c>
      <c r="F6390" s="275"/>
      <c r="G6390" s="153" t="s">
        <v>2448</v>
      </c>
      <c r="H6390" s="154">
        <v>1</v>
      </c>
      <c r="I6390" s="155">
        <v>0.34</v>
      </c>
      <c r="J6390" s="155">
        <v>0.34</v>
      </c>
    </row>
    <row r="6391" spans="1:10" ht="15" customHeight="1">
      <c r="A6391" s="153" t="s">
        <v>1379</v>
      </c>
      <c r="B6391" s="153" t="s">
        <v>3154</v>
      </c>
      <c r="C6391" s="153" t="s">
        <v>700</v>
      </c>
      <c r="D6391" s="153" t="s">
        <v>3155</v>
      </c>
      <c r="E6391" s="275" t="s">
        <v>1395</v>
      </c>
      <c r="F6391" s="275"/>
      <c r="G6391" s="153" t="s">
        <v>2448</v>
      </c>
      <c r="H6391" s="154">
        <v>1</v>
      </c>
      <c r="I6391" s="155">
        <v>1.1100000000000001</v>
      </c>
      <c r="J6391" s="155">
        <v>1.1100000000000001</v>
      </c>
    </row>
    <row r="6392" spans="1:10" ht="15" customHeight="1">
      <c r="A6392" s="153" t="s">
        <v>1379</v>
      </c>
      <c r="B6392" s="153" t="s">
        <v>3156</v>
      </c>
      <c r="C6392" s="153" t="s">
        <v>700</v>
      </c>
      <c r="D6392" s="153" t="s">
        <v>3157</v>
      </c>
      <c r="E6392" s="275" t="s">
        <v>1395</v>
      </c>
      <c r="F6392" s="275"/>
      <c r="G6392" s="153" t="s">
        <v>2448</v>
      </c>
      <c r="H6392" s="154">
        <v>1</v>
      </c>
      <c r="I6392" s="155">
        <v>0.76</v>
      </c>
      <c r="J6392" s="155">
        <v>0.76</v>
      </c>
    </row>
    <row r="6393" spans="1:10">
      <c r="A6393" s="156"/>
      <c r="B6393" s="156"/>
      <c r="C6393" s="156"/>
      <c r="D6393" s="156"/>
      <c r="E6393" s="156" t="s">
        <v>1399</v>
      </c>
      <c r="F6393" s="157">
        <v>19.920000000000002</v>
      </c>
      <c r="G6393" s="156" t="s">
        <v>1400</v>
      </c>
      <c r="H6393" s="157">
        <v>0</v>
      </c>
      <c r="I6393" s="156" t="s">
        <v>1401</v>
      </c>
      <c r="J6393" s="157">
        <v>19.920000000000002</v>
      </c>
    </row>
    <row r="6394" spans="1:10" ht="30" customHeight="1">
      <c r="A6394" s="156"/>
      <c r="B6394" s="156"/>
      <c r="C6394" s="156"/>
      <c r="D6394" s="156"/>
      <c r="E6394" s="156" t="s">
        <v>1402</v>
      </c>
      <c r="F6394" s="157">
        <v>6.65</v>
      </c>
      <c r="G6394" s="156"/>
      <c r="H6394" s="276" t="s">
        <v>1403</v>
      </c>
      <c r="I6394" s="276"/>
      <c r="J6394" s="157">
        <v>31.87</v>
      </c>
    </row>
    <row r="6395" spans="1:10" ht="15.75">
      <c r="A6395" s="147"/>
      <c r="B6395" s="147"/>
      <c r="C6395" s="147"/>
      <c r="D6395" s="147"/>
      <c r="E6395" s="147"/>
      <c r="F6395" s="147"/>
      <c r="G6395" s="147"/>
      <c r="H6395" s="147"/>
      <c r="I6395" s="147"/>
      <c r="J6395" s="147"/>
    </row>
    <row r="6396" spans="1:10" ht="15.75" customHeight="1">
      <c r="A6396" s="144"/>
      <c r="B6396" s="144" t="s">
        <v>165</v>
      </c>
      <c r="C6396" s="144" t="s">
        <v>1367</v>
      </c>
      <c r="D6396" s="144" t="s">
        <v>1368</v>
      </c>
      <c r="E6396" s="271" t="s">
        <v>1369</v>
      </c>
      <c r="F6396" s="271"/>
      <c r="G6396" s="144" t="s">
        <v>1370</v>
      </c>
      <c r="H6396" s="144" t="s">
        <v>1371</v>
      </c>
      <c r="I6396" s="144" t="s">
        <v>1372</v>
      </c>
      <c r="J6396" s="144" t="s">
        <v>1373</v>
      </c>
    </row>
    <row r="6397" spans="1:10" ht="63" customHeight="1">
      <c r="A6397" s="147" t="s">
        <v>1374</v>
      </c>
      <c r="B6397" s="147" t="s">
        <v>1665</v>
      </c>
      <c r="C6397" s="147" t="s">
        <v>177</v>
      </c>
      <c r="D6397" s="147" t="s">
        <v>1666</v>
      </c>
      <c r="E6397" s="273" t="s">
        <v>1606</v>
      </c>
      <c r="F6397" s="273"/>
      <c r="G6397" s="147" t="s">
        <v>1610</v>
      </c>
      <c r="H6397" s="148">
        <v>1</v>
      </c>
      <c r="I6397" s="149">
        <v>267.31</v>
      </c>
      <c r="J6397" s="149">
        <v>267.31</v>
      </c>
    </row>
    <row r="6398" spans="1:10" ht="60" customHeight="1">
      <c r="A6398" s="150" t="s">
        <v>1376</v>
      </c>
      <c r="B6398" s="150" t="s">
        <v>3158</v>
      </c>
      <c r="C6398" s="150" t="s">
        <v>177</v>
      </c>
      <c r="D6398" s="150" t="s">
        <v>3159</v>
      </c>
      <c r="E6398" s="274" t="s">
        <v>1606</v>
      </c>
      <c r="F6398" s="274"/>
      <c r="G6398" s="150" t="s">
        <v>180</v>
      </c>
      <c r="H6398" s="151">
        <v>1</v>
      </c>
      <c r="I6398" s="152">
        <v>219.73</v>
      </c>
      <c r="J6398" s="152">
        <v>219.73</v>
      </c>
    </row>
    <row r="6399" spans="1:10" ht="60" customHeight="1">
      <c r="A6399" s="150" t="s">
        <v>1376</v>
      </c>
      <c r="B6399" s="150" t="s">
        <v>3160</v>
      </c>
      <c r="C6399" s="150" t="s">
        <v>177</v>
      </c>
      <c r="D6399" s="150" t="s">
        <v>3161</v>
      </c>
      <c r="E6399" s="274" t="s">
        <v>1606</v>
      </c>
      <c r="F6399" s="274"/>
      <c r="G6399" s="150" t="s">
        <v>180</v>
      </c>
      <c r="H6399" s="151">
        <v>1</v>
      </c>
      <c r="I6399" s="152">
        <v>30.5</v>
      </c>
      <c r="J6399" s="152">
        <v>30.5</v>
      </c>
    </row>
    <row r="6400" spans="1:10" ht="45" customHeight="1">
      <c r="A6400" s="150" t="s">
        <v>1376</v>
      </c>
      <c r="B6400" s="150" t="s">
        <v>3125</v>
      </c>
      <c r="C6400" s="150" t="s">
        <v>177</v>
      </c>
      <c r="D6400" s="150" t="s">
        <v>3126</v>
      </c>
      <c r="E6400" s="274" t="s">
        <v>1375</v>
      </c>
      <c r="F6400" s="274"/>
      <c r="G6400" s="150" t="s">
        <v>180</v>
      </c>
      <c r="H6400" s="151">
        <v>1</v>
      </c>
      <c r="I6400" s="152">
        <v>17.079999999999998</v>
      </c>
      <c r="J6400" s="152">
        <v>17.079999999999998</v>
      </c>
    </row>
    <row r="6401" spans="1:10">
      <c r="A6401" s="156"/>
      <c r="B6401" s="156"/>
      <c r="C6401" s="156"/>
      <c r="D6401" s="156"/>
      <c r="E6401" s="156" t="s">
        <v>1399</v>
      </c>
      <c r="F6401" s="157">
        <v>13.24</v>
      </c>
      <c r="G6401" s="156" t="s">
        <v>1400</v>
      </c>
      <c r="H6401" s="157">
        <v>0</v>
      </c>
      <c r="I6401" s="156" t="s">
        <v>1401</v>
      </c>
      <c r="J6401" s="157">
        <v>13.24</v>
      </c>
    </row>
    <row r="6402" spans="1:10" ht="30" customHeight="1">
      <c r="A6402" s="156"/>
      <c r="B6402" s="156"/>
      <c r="C6402" s="156"/>
      <c r="D6402" s="156"/>
      <c r="E6402" s="156" t="s">
        <v>1402</v>
      </c>
      <c r="F6402" s="157">
        <v>70.48</v>
      </c>
      <c r="G6402" s="156"/>
      <c r="H6402" s="276" t="s">
        <v>1403</v>
      </c>
      <c r="I6402" s="276"/>
      <c r="J6402" s="157">
        <v>337.79</v>
      </c>
    </row>
    <row r="6403" spans="1:10" ht="15.75">
      <c r="A6403" s="147"/>
      <c r="B6403" s="147"/>
      <c r="C6403" s="147"/>
      <c r="D6403" s="147"/>
      <c r="E6403" s="147"/>
      <c r="F6403" s="147"/>
      <c r="G6403" s="147"/>
      <c r="H6403" s="147"/>
      <c r="I6403" s="147"/>
      <c r="J6403" s="147"/>
    </row>
    <row r="6404" spans="1:10" ht="15.75" customHeight="1">
      <c r="A6404" s="144"/>
      <c r="B6404" s="144" t="s">
        <v>165</v>
      </c>
      <c r="C6404" s="144" t="s">
        <v>1367</v>
      </c>
      <c r="D6404" s="144" t="s">
        <v>1368</v>
      </c>
      <c r="E6404" s="271" t="s">
        <v>1369</v>
      </c>
      <c r="F6404" s="271"/>
      <c r="G6404" s="144" t="s">
        <v>1370</v>
      </c>
      <c r="H6404" s="144" t="s">
        <v>1371</v>
      </c>
      <c r="I6404" s="144" t="s">
        <v>1372</v>
      </c>
      <c r="J6404" s="144" t="s">
        <v>1373</v>
      </c>
    </row>
    <row r="6405" spans="1:10" ht="63" customHeight="1">
      <c r="A6405" s="147" t="s">
        <v>1374</v>
      </c>
      <c r="B6405" s="147" t="s">
        <v>1663</v>
      </c>
      <c r="C6405" s="147" t="s">
        <v>177</v>
      </c>
      <c r="D6405" s="147" t="s">
        <v>1664</v>
      </c>
      <c r="E6405" s="273" t="s">
        <v>1606</v>
      </c>
      <c r="F6405" s="273"/>
      <c r="G6405" s="147" t="s">
        <v>1607</v>
      </c>
      <c r="H6405" s="148">
        <v>1</v>
      </c>
      <c r="I6405" s="149">
        <v>680.41</v>
      </c>
      <c r="J6405" s="149">
        <v>680.41</v>
      </c>
    </row>
    <row r="6406" spans="1:10" ht="60" customHeight="1">
      <c r="A6406" s="150" t="s">
        <v>1376</v>
      </c>
      <c r="B6406" s="150" t="s">
        <v>3158</v>
      </c>
      <c r="C6406" s="150" t="s">
        <v>177</v>
      </c>
      <c r="D6406" s="150" t="s">
        <v>3159</v>
      </c>
      <c r="E6406" s="274" t="s">
        <v>1606</v>
      </c>
      <c r="F6406" s="274"/>
      <c r="G6406" s="150" t="s">
        <v>180</v>
      </c>
      <c r="H6406" s="151">
        <v>1</v>
      </c>
      <c r="I6406" s="152">
        <v>219.73</v>
      </c>
      <c r="J6406" s="152">
        <v>219.73</v>
      </c>
    </row>
    <row r="6407" spans="1:10" ht="60" customHeight="1">
      <c r="A6407" s="150" t="s">
        <v>1376</v>
      </c>
      <c r="B6407" s="150" t="s">
        <v>3160</v>
      </c>
      <c r="C6407" s="150" t="s">
        <v>177</v>
      </c>
      <c r="D6407" s="150" t="s">
        <v>3161</v>
      </c>
      <c r="E6407" s="274" t="s">
        <v>1606</v>
      </c>
      <c r="F6407" s="274"/>
      <c r="G6407" s="150" t="s">
        <v>180</v>
      </c>
      <c r="H6407" s="151">
        <v>1</v>
      </c>
      <c r="I6407" s="152">
        <v>30.5</v>
      </c>
      <c r="J6407" s="152">
        <v>30.5</v>
      </c>
    </row>
    <row r="6408" spans="1:10" ht="60" customHeight="1">
      <c r="A6408" s="150" t="s">
        <v>1376</v>
      </c>
      <c r="B6408" s="150" t="s">
        <v>3162</v>
      </c>
      <c r="C6408" s="150" t="s">
        <v>177</v>
      </c>
      <c r="D6408" s="150" t="s">
        <v>3163</v>
      </c>
      <c r="E6408" s="274" t="s">
        <v>1606</v>
      </c>
      <c r="F6408" s="274"/>
      <c r="G6408" s="150" t="s">
        <v>180</v>
      </c>
      <c r="H6408" s="151">
        <v>1</v>
      </c>
      <c r="I6408" s="152">
        <v>274.97000000000003</v>
      </c>
      <c r="J6408" s="152">
        <v>274.97000000000003</v>
      </c>
    </row>
    <row r="6409" spans="1:10" ht="60" customHeight="1">
      <c r="A6409" s="150" t="s">
        <v>1376</v>
      </c>
      <c r="B6409" s="150" t="s">
        <v>3164</v>
      </c>
      <c r="C6409" s="150" t="s">
        <v>177</v>
      </c>
      <c r="D6409" s="150" t="s">
        <v>3165</v>
      </c>
      <c r="E6409" s="274" t="s">
        <v>1606</v>
      </c>
      <c r="F6409" s="274"/>
      <c r="G6409" s="150" t="s">
        <v>180</v>
      </c>
      <c r="H6409" s="151">
        <v>1</v>
      </c>
      <c r="I6409" s="152">
        <v>138.13</v>
      </c>
      <c r="J6409" s="152">
        <v>138.13</v>
      </c>
    </row>
    <row r="6410" spans="1:10" ht="45" customHeight="1">
      <c r="A6410" s="150" t="s">
        <v>1376</v>
      </c>
      <c r="B6410" s="150" t="s">
        <v>3125</v>
      </c>
      <c r="C6410" s="150" t="s">
        <v>177</v>
      </c>
      <c r="D6410" s="150" t="s">
        <v>3126</v>
      </c>
      <c r="E6410" s="274" t="s">
        <v>1375</v>
      </c>
      <c r="F6410" s="274"/>
      <c r="G6410" s="150" t="s">
        <v>180</v>
      </c>
      <c r="H6410" s="151">
        <v>1</v>
      </c>
      <c r="I6410" s="152">
        <v>17.079999999999998</v>
      </c>
      <c r="J6410" s="152">
        <v>17.079999999999998</v>
      </c>
    </row>
    <row r="6411" spans="1:10">
      <c r="A6411" s="156"/>
      <c r="B6411" s="156"/>
      <c r="C6411" s="156"/>
      <c r="D6411" s="156"/>
      <c r="E6411" s="156" t="s">
        <v>1399</v>
      </c>
      <c r="F6411" s="157">
        <v>13.24</v>
      </c>
      <c r="G6411" s="156" t="s">
        <v>1400</v>
      </c>
      <c r="H6411" s="157">
        <v>0</v>
      </c>
      <c r="I6411" s="156" t="s">
        <v>1401</v>
      </c>
      <c r="J6411" s="157">
        <v>13.24</v>
      </c>
    </row>
    <row r="6412" spans="1:10" ht="30" customHeight="1">
      <c r="A6412" s="156"/>
      <c r="B6412" s="156"/>
      <c r="C6412" s="156"/>
      <c r="D6412" s="156"/>
      <c r="E6412" s="156" t="s">
        <v>1402</v>
      </c>
      <c r="F6412" s="157">
        <v>179.42</v>
      </c>
      <c r="G6412" s="156"/>
      <c r="H6412" s="276" t="s">
        <v>1403</v>
      </c>
      <c r="I6412" s="276"/>
      <c r="J6412" s="157">
        <v>859.83</v>
      </c>
    </row>
    <row r="6413" spans="1:10" ht="15.75">
      <c r="A6413" s="147"/>
      <c r="B6413" s="147"/>
      <c r="C6413" s="147"/>
      <c r="D6413" s="147"/>
      <c r="E6413" s="147"/>
      <c r="F6413" s="147"/>
      <c r="G6413" s="147"/>
      <c r="H6413" s="147"/>
      <c r="I6413" s="147"/>
      <c r="J6413" s="147"/>
    </row>
    <row r="6414" spans="1:10" ht="15.75" customHeight="1">
      <c r="A6414" s="144"/>
      <c r="B6414" s="144" t="s">
        <v>165</v>
      </c>
      <c r="C6414" s="144" t="s">
        <v>1367</v>
      </c>
      <c r="D6414" s="144" t="s">
        <v>1368</v>
      </c>
      <c r="E6414" s="271" t="s">
        <v>1369</v>
      </c>
      <c r="F6414" s="271"/>
      <c r="G6414" s="144" t="s">
        <v>1370</v>
      </c>
      <c r="H6414" s="144" t="s">
        <v>1371</v>
      </c>
      <c r="I6414" s="144" t="s">
        <v>1372</v>
      </c>
      <c r="J6414" s="144" t="s">
        <v>1373</v>
      </c>
    </row>
    <row r="6415" spans="1:10" ht="63" customHeight="1">
      <c r="A6415" s="147" t="s">
        <v>1374</v>
      </c>
      <c r="B6415" s="147" t="s">
        <v>3158</v>
      </c>
      <c r="C6415" s="147" t="s">
        <v>177</v>
      </c>
      <c r="D6415" s="147" t="s">
        <v>3159</v>
      </c>
      <c r="E6415" s="273" t="s">
        <v>1606</v>
      </c>
      <c r="F6415" s="273"/>
      <c r="G6415" s="147" t="s">
        <v>180</v>
      </c>
      <c r="H6415" s="148">
        <v>1</v>
      </c>
      <c r="I6415" s="149">
        <v>219.73</v>
      </c>
      <c r="J6415" s="149">
        <v>219.73</v>
      </c>
    </row>
    <row r="6416" spans="1:10" ht="60" customHeight="1">
      <c r="A6416" s="153" t="s">
        <v>1379</v>
      </c>
      <c r="B6416" s="153" t="s">
        <v>3166</v>
      </c>
      <c r="C6416" s="153" t="s">
        <v>177</v>
      </c>
      <c r="D6416" s="153" t="s">
        <v>3167</v>
      </c>
      <c r="E6416" s="275" t="s">
        <v>1385</v>
      </c>
      <c r="F6416" s="275"/>
      <c r="G6416" s="153" t="s">
        <v>185</v>
      </c>
      <c r="H6416" s="154">
        <v>5.3300000000000001E-5</v>
      </c>
      <c r="I6416" s="155">
        <v>4122631.54</v>
      </c>
      <c r="J6416" s="155">
        <v>219.73</v>
      </c>
    </row>
    <row r="6417" spans="1:10">
      <c r="A6417" s="156"/>
      <c r="B6417" s="156"/>
      <c r="C6417" s="156"/>
      <c r="D6417" s="156"/>
      <c r="E6417" s="156" t="s">
        <v>1399</v>
      </c>
      <c r="F6417" s="157">
        <v>0</v>
      </c>
      <c r="G6417" s="156" t="s">
        <v>1400</v>
      </c>
      <c r="H6417" s="157">
        <v>0</v>
      </c>
      <c r="I6417" s="156" t="s">
        <v>1401</v>
      </c>
      <c r="J6417" s="157">
        <v>0</v>
      </c>
    </row>
    <row r="6418" spans="1:10" ht="30" customHeight="1">
      <c r="A6418" s="156"/>
      <c r="B6418" s="156"/>
      <c r="C6418" s="156"/>
      <c r="D6418" s="156"/>
      <c r="E6418" s="156" t="s">
        <v>1402</v>
      </c>
      <c r="F6418" s="157">
        <v>57.94</v>
      </c>
      <c r="G6418" s="156"/>
      <c r="H6418" s="276" t="s">
        <v>1403</v>
      </c>
      <c r="I6418" s="276"/>
      <c r="J6418" s="157">
        <v>277.67</v>
      </c>
    </row>
    <row r="6419" spans="1:10" ht="15.75">
      <c r="A6419" s="147"/>
      <c r="B6419" s="147"/>
      <c r="C6419" s="147"/>
      <c r="D6419" s="147"/>
      <c r="E6419" s="147"/>
      <c r="F6419" s="147"/>
      <c r="G6419" s="147"/>
      <c r="H6419" s="147"/>
      <c r="I6419" s="147"/>
      <c r="J6419" s="147"/>
    </row>
    <row r="6420" spans="1:10" ht="15.75" customHeight="1">
      <c r="A6420" s="144"/>
      <c r="B6420" s="144" t="s">
        <v>165</v>
      </c>
      <c r="C6420" s="144" t="s">
        <v>1367</v>
      </c>
      <c r="D6420" s="144" t="s">
        <v>1368</v>
      </c>
      <c r="E6420" s="271" t="s">
        <v>1369</v>
      </c>
      <c r="F6420" s="271"/>
      <c r="G6420" s="144" t="s">
        <v>1370</v>
      </c>
      <c r="H6420" s="144" t="s">
        <v>1371</v>
      </c>
      <c r="I6420" s="144" t="s">
        <v>1372</v>
      </c>
      <c r="J6420" s="144" t="s">
        <v>1373</v>
      </c>
    </row>
    <row r="6421" spans="1:10" ht="63" customHeight="1">
      <c r="A6421" s="147" t="s">
        <v>1374</v>
      </c>
      <c r="B6421" s="147" t="s">
        <v>3160</v>
      </c>
      <c r="C6421" s="147" t="s">
        <v>177</v>
      </c>
      <c r="D6421" s="147" t="s">
        <v>3161</v>
      </c>
      <c r="E6421" s="273" t="s">
        <v>1606</v>
      </c>
      <c r="F6421" s="273"/>
      <c r="G6421" s="147" t="s">
        <v>180</v>
      </c>
      <c r="H6421" s="148">
        <v>1</v>
      </c>
      <c r="I6421" s="149">
        <v>30.5</v>
      </c>
      <c r="J6421" s="149">
        <v>30.5</v>
      </c>
    </row>
    <row r="6422" spans="1:10" ht="60" customHeight="1">
      <c r="A6422" s="153" t="s">
        <v>1379</v>
      </c>
      <c r="B6422" s="153" t="s">
        <v>3166</v>
      </c>
      <c r="C6422" s="153" t="s">
        <v>177</v>
      </c>
      <c r="D6422" s="153" t="s">
        <v>3167</v>
      </c>
      <c r="E6422" s="275" t="s">
        <v>1385</v>
      </c>
      <c r="F6422" s="275"/>
      <c r="G6422" s="153" t="s">
        <v>185</v>
      </c>
      <c r="H6422" s="154">
        <v>7.4000000000000003E-6</v>
      </c>
      <c r="I6422" s="155">
        <v>4122631.54</v>
      </c>
      <c r="J6422" s="155">
        <v>30.5</v>
      </c>
    </row>
    <row r="6423" spans="1:10">
      <c r="A6423" s="156"/>
      <c r="B6423" s="156"/>
      <c r="C6423" s="156"/>
      <c r="D6423" s="156"/>
      <c r="E6423" s="156" t="s">
        <v>1399</v>
      </c>
      <c r="F6423" s="157">
        <v>0</v>
      </c>
      <c r="G6423" s="156" t="s">
        <v>1400</v>
      </c>
      <c r="H6423" s="157">
        <v>0</v>
      </c>
      <c r="I6423" s="156" t="s">
        <v>1401</v>
      </c>
      <c r="J6423" s="157">
        <v>0</v>
      </c>
    </row>
    <row r="6424" spans="1:10" ht="30" customHeight="1">
      <c r="A6424" s="156"/>
      <c r="B6424" s="156"/>
      <c r="C6424" s="156"/>
      <c r="D6424" s="156"/>
      <c r="E6424" s="156" t="s">
        <v>1402</v>
      </c>
      <c r="F6424" s="157">
        <v>8.0399999999999991</v>
      </c>
      <c r="G6424" s="156"/>
      <c r="H6424" s="276" t="s">
        <v>1403</v>
      </c>
      <c r="I6424" s="276"/>
      <c r="J6424" s="157">
        <v>38.54</v>
      </c>
    </row>
    <row r="6425" spans="1:10" ht="15.75">
      <c r="A6425" s="147"/>
      <c r="B6425" s="147"/>
      <c r="C6425" s="147"/>
      <c r="D6425" s="147"/>
      <c r="E6425" s="147"/>
      <c r="F6425" s="147"/>
      <c r="G6425" s="147"/>
      <c r="H6425" s="147"/>
      <c r="I6425" s="147"/>
      <c r="J6425" s="147"/>
    </row>
    <row r="6426" spans="1:10" ht="15.75" customHeight="1">
      <c r="A6426" s="144"/>
      <c r="B6426" s="144" t="s">
        <v>165</v>
      </c>
      <c r="C6426" s="144" t="s">
        <v>1367</v>
      </c>
      <c r="D6426" s="144" t="s">
        <v>1368</v>
      </c>
      <c r="E6426" s="271" t="s">
        <v>1369</v>
      </c>
      <c r="F6426" s="271"/>
      <c r="G6426" s="144" t="s">
        <v>1370</v>
      </c>
      <c r="H6426" s="144" t="s">
        <v>1371</v>
      </c>
      <c r="I6426" s="144" t="s">
        <v>1372</v>
      </c>
      <c r="J6426" s="144" t="s">
        <v>1373</v>
      </c>
    </row>
    <row r="6427" spans="1:10" ht="63" customHeight="1">
      <c r="A6427" s="147" t="s">
        <v>1374</v>
      </c>
      <c r="B6427" s="147" t="s">
        <v>3162</v>
      </c>
      <c r="C6427" s="147" t="s">
        <v>177</v>
      </c>
      <c r="D6427" s="147" t="s">
        <v>3163</v>
      </c>
      <c r="E6427" s="273" t="s">
        <v>1606</v>
      </c>
      <c r="F6427" s="273"/>
      <c r="G6427" s="147" t="s">
        <v>180</v>
      </c>
      <c r="H6427" s="148">
        <v>1</v>
      </c>
      <c r="I6427" s="149">
        <v>274.97000000000003</v>
      </c>
      <c r="J6427" s="149">
        <v>274.97000000000003</v>
      </c>
    </row>
    <row r="6428" spans="1:10" ht="60" customHeight="1">
      <c r="A6428" s="153" t="s">
        <v>1379</v>
      </c>
      <c r="B6428" s="153" t="s">
        <v>3166</v>
      </c>
      <c r="C6428" s="153" t="s">
        <v>177</v>
      </c>
      <c r="D6428" s="153" t="s">
        <v>3167</v>
      </c>
      <c r="E6428" s="275" t="s">
        <v>1385</v>
      </c>
      <c r="F6428" s="275"/>
      <c r="G6428" s="153" t="s">
        <v>185</v>
      </c>
      <c r="H6428" s="154">
        <v>6.6699999999999995E-5</v>
      </c>
      <c r="I6428" s="155">
        <v>4122631.54</v>
      </c>
      <c r="J6428" s="155">
        <v>274.97000000000003</v>
      </c>
    </row>
    <row r="6429" spans="1:10">
      <c r="A6429" s="156"/>
      <c r="B6429" s="156"/>
      <c r="C6429" s="156"/>
      <c r="D6429" s="156"/>
      <c r="E6429" s="156" t="s">
        <v>1399</v>
      </c>
      <c r="F6429" s="157">
        <v>0</v>
      </c>
      <c r="G6429" s="156" t="s">
        <v>1400</v>
      </c>
      <c r="H6429" s="157">
        <v>0</v>
      </c>
      <c r="I6429" s="156" t="s">
        <v>1401</v>
      </c>
      <c r="J6429" s="157">
        <v>0</v>
      </c>
    </row>
    <row r="6430" spans="1:10" ht="30" customHeight="1">
      <c r="A6430" s="156"/>
      <c r="B6430" s="156"/>
      <c r="C6430" s="156"/>
      <c r="D6430" s="156"/>
      <c r="E6430" s="156" t="s">
        <v>1402</v>
      </c>
      <c r="F6430" s="157">
        <v>72.5</v>
      </c>
      <c r="G6430" s="156"/>
      <c r="H6430" s="276" t="s">
        <v>1403</v>
      </c>
      <c r="I6430" s="276"/>
      <c r="J6430" s="157">
        <v>347.47</v>
      </c>
    </row>
    <row r="6431" spans="1:10" ht="15.75">
      <c r="A6431" s="147"/>
      <c r="B6431" s="147"/>
      <c r="C6431" s="147"/>
      <c r="D6431" s="147"/>
      <c r="E6431" s="147"/>
      <c r="F6431" s="147"/>
      <c r="G6431" s="147"/>
      <c r="H6431" s="147"/>
      <c r="I6431" s="147"/>
      <c r="J6431" s="147"/>
    </row>
    <row r="6432" spans="1:10" ht="15.75" customHeight="1">
      <c r="A6432" s="144"/>
      <c r="B6432" s="144" t="s">
        <v>165</v>
      </c>
      <c r="C6432" s="144" t="s">
        <v>1367</v>
      </c>
      <c r="D6432" s="144" t="s">
        <v>1368</v>
      </c>
      <c r="E6432" s="271" t="s">
        <v>1369</v>
      </c>
      <c r="F6432" s="271"/>
      <c r="G6432" s="144" t="s">
        <v>1370</v>
      </c>
      <c r="H6432" s="144" t="s">
        <v>1371</v>
      </c>
      <c r="I6432" s="144" t="s">
        <v>1372</v>
      </c>
      <c r="J6432" s="144" t="s">
        <v>1373</v>
      </c>
    </row>
    <row r="6433" spans="1:10" ht="63" customHeight="1">
      <c r="A6433" s="147" t="s">
        <v>1374</v>
      </c>
      <c r="B6433" s="147" t="s">
        <v>3164</v>
      </c>
      <c r="C6433" s="147" t="s">
        <v>177</v>
      </c>
      <c r="D6433" s="147" t="s">
        <v>3165</v>
      </c>
      <c r="E6433" s="273" t="s">
        <v>1606</v>
      </c>
      <c r="F6433" s="273"/>
      <c r="G6433" s="147" t="s">
        <v>180</v>
      </c>
      <c r="H6433" s="148">
        <v>1</v>
      </c>
      <c r="I6433" s="149">
        <v>138.13</v>
      </c>
      <c r="J6433" s="149">
        <v>138.13</v>
      </c>
    </row>
    <row r="6434" spans="1:10" ht="15" customHeight="1">
      <c r="A6434" s="153" t="s">
        <v>1379</v>
      </c>
      <c r="B6434" s="153" t="s">
        <v>3055</v>
      </c>
      <c r="C6434" s="153" t="s">
        <v>177</v>
      </c>
      <c r="D6434" s="153" t="s">
        <v>3056</v>
      </c>
      <c r="E6434" s="275" t="s">
        <v>1482</v>
      </c>
      <c r="F6434" s="275"/>
      <c r="G6434" s="153" t="s">
        <v>1662</v>
      </c>
      <c r="H6434" s="154">
        <v>19.989999999999998</v>
      </c>
      <c r="I6434" s="155">
        <v>6.91</v>
      </c>
      <c r="J6434" s="155">
        <v>138.13</v>
      </c>
    </row>
    <row r="6435" spans="1:10">
      <c r="A6435" s="156"/>
      <c r="B6435" s="156"/>
      <c r="C6435" s="156"/>
      <c r="D6435" s="156"/>
      <c r="E6435" s="156" t="s">
        <v>1399</v>
      </c>
      <c r="F6435" s="157">
        <v>0</v>
      </c>
      <c r="G6435" s="156" t="s">
        <v>1400</v>
      </c>
      <c r="H6435" s="157">
        <v>0</v>
      </c>
      <c r="I6435" s="156" t="s">
        <v>1401</v>
      </c>
      <c r="J6435" s="157">
        <v>0</v>
      </c>
    </row>
    <row r="6436" spans="1:10" ht="30" customHeight="1">
      <c r="A6436" s="156"/>
      <c r="B6436" s="156"/>
      <c r="C6436" s="156"/>
      <c r="D6436" s="156"/>
      <c r="E6436" s="156" t="s">
        <v>1402</v>
      </c>
      <c r="F6436" s="157">
        <v>36.42</v>
      </c>
      <c r="G6436" s="156"/>
      <c r="H6436" s="276" t="s">
        <v>1403</v>
      </c>
      <c r="I6436" s="276"/>
      <c r="J6436" s="157">
        <v>174.55</v>
      </c>
    </row>
    <row r="6437" spans="1:10" ht="15.75">
      <c r="A6437" s="147"/>
      <c r="B6437" s="147"/>
      <c r="C6437" s="147"/>
      <c r="D6437" s="147"/>
      <c r="E6437" s="147"/>
      <c r="F6437" s="147"/>
      <c r="G6437" s="147"/>
      <c r="H6437" s="147"/>
      <c r="I6437" s="147"/>
      <c r="J6437" s="147"/>
    </row>
    <row r="6438" spans="1:10" ht="15.75" customHeight="1">
      <c r="A6438" s="144"/>
      <c r="B6438" s="144" t="s">
        <v>165</v>
      </c>
      <c r="C6438" s="144" t="s">
        <v>1367</v>
      </c>
      <c r="D6438" s="144" t="s">
        <v>1368</v>
      </c>
      <c r="E6438" s="271" t="s">
        <v>1369</v>
      </c>
      <c r="F6438" s="271"/>
      <c r="G6438" s="144" t="s">
        <v>1370</v>
      </c>
      <c r="H6438" s="144" t="s">
        <v>1371</v>
      </c>
      <c r="I6438" s="144" t="s">
        <v>1372</v>
      </c>
      <c r="J6438" s="144" t="s">
        <v>1373</v>
      </c>
    </row>
    <row r="6439" spans="1:10" ht="63" customHeight="1">
      <c r="A6439" s="147" t="s">
        <v>1374</v>
      </c>
      <c r="B6439" s="147" t="s">
        <v>1792</v>
      </c>
      <c r="C6439" s="147" t="s">
        <v>177</v>
      </c>
      <c r="D6439" s="147" t="s">
        <v>1793</v>
      </c>
      <c r="E6439" s="273" t="s">
        <v>1606</v>
      </c>
      <c r="F6439" s="273"/>
      <c r="G6439" s="147" t="s">
        <v>1610</v>
      </c>
      <c r="H6439" s="148">
        <v>1</v>
      </c>
      <c r="I6439" s="149">
        <v>147.31</v>
      </c>
      <c r="J6439" s="149">
        <v>147.31</v>
      </c>
    </row>
    <row r="6440" spans="1:10" ht="60" customHeight="1">
      <c r="A6440" s="150" t="s">
        <v>1376</v>
      </c>
      <c r="B6440" s="150" t="s">
        <v>3168</v>
      </c>
      <c r="C6440" s="150" t="s">
        <v>177</v>
      </c>
      <c r="D6440" s="150" t="s">
        <v>3169</v>
      </c>
      <c r="E6440" s="274" t="s">
        <v>1606</v>
      </c>
      <c r="F6440" s="274"/>
      <c r="G6440" s="150" t="s">
        <v>180</v>
      </c>
      <c r="H6440" s="151">
        <v>1</v>
      </c>
      <c r="I6440" s="152">
        <v>102.44</v>
      </c>
      <c r="J6440" s="152">
        <v>102.44</v>
      </c>
    </row>
    <row r="6441" spans="1:10" ht="60" customHeight="1">
      <c r="A6441" s="150" t="s">
        <v>1376</v>
      </c>
      <c r="B6441" s="150" t="s">
        <v>3170</v>
      </c>
      <c r="C6441" s="150" t="s">
        <v>177</v>
      </c>
      <c r="D6441" s="150" t="s">
        <v>3171</v>
      </c>
      <c r="E6441" s="274" t="s">
        <v>1606</v>
      </c>
      <c r="F6441" s="274"/>
      <c r="G6441" s="150" t="s">
        <v>180</v>
      </c>
      <c r="H6441" s="151">
        <v>1</v>
      </c>
      <c r="I6441" s="152">
        <v>15.56</v>
      </c>
      <c r="J6441" s="152">
        <v>15.56</v>
      </c>
    </row>
    <row r="6442" spans="1:10" ht="60" customHeight="1">
      <c r="A6442" s="150" t="s">
        <v>1376</v>
      </c>
      <c r="B6442" s="150" t="s">
        <v>3172</v>
      </c>
      <c r="C6442" s="150" t="s">
        <v>177</v>
      </c>
      <c r="D6442" s="150" t="s">
        <v>3173</v>
      </c>
      <c r="E6442" s="274" t="s">
        <v>1606</v>
      </c>
      <c r="F6442" s="274"/>
      <c r="G6442" s="150" t="s">
        <v>180</v>
      </c>
      <c r="H6442" s="151">
        <v>1</v>
      </c>
      <c r="I6442" s="152">
        <v>12.23</v>
      </c>
      <c r="J6442" s="152">
        <v>12.23</v>
      </c>
    </row>
    <row r="6443" spans="1:10" ht="45" customHeight="1">
      <c r="A6443" s="150" t="s">
        <v>1376</v>
      </c>
      <c r="B6443" s="150" t="s">
        <v>3125</v>
      </c>
      <c r="C6443" s="150" t="s">
        <v>177</v>
      </c>
      <c r="D6443" s="150" t="s">
        <v>3126</v>
      </c>
      <c r="E6443" s="274" t="s">
        <v>1375</v>
      </c>
      <c r="F6443" s="274"/>
      <c r="G6443" s="150" t="s">
        <v>180</v>
      </c>
      <c r="H6443" s="151">
        <v>1</v>
      </c>
      <c r="I6443" s="152">
        <v>17.079999999999998</v>
      </c>
      <c r="J6443" s="152">
        <v>17.079999999999998</v>
      </c>
    </row>
    <row r="6444" spans="1:10">
      <c r="A6444" s="156"/>
      <c r="B6444" s="156"/>
      <c r="C6444" s="156"/>
      <c r="D6444" s="156"/>
      <c r="E6444" s="156" t="s">
        <v>1399</v>
      </c>
      <c r="F6444" s="157">
        <v>13.24</v>
      </c>
      <c r="G6444" s="156" t="s">
        <v>1400</v>
      </c>
      <c r="H6444" s="157">
        <v>0</v>
      </c>
      <c r="I6444" s="156" t="s">
        <v>1401</v>
      </c>
      <c r="J6444" s="157">
        <v>13.24</v>
      </c>
    </row>
    <row r="6445" spans="1:10" ht="30" customHeight="1">
      <c r="A6445" s="156"/>
      <c r="B6445" s="156"/>
      <c r="C6445" s="156"/>
      <c r="D6445" s="156"/>
      <c r="E6445" s="156" t="s">
        <v>1402</v>
      </c>
      <c r="F6445" s="157">
        <v>38.840000000000003</v>
      </c>
      <c r="G6445" s="156"/>
      <c r="H6445" s="276" t="s">
        <v>1403</v>
      </c>
      <c r="I6445" s="276"/>
      <c r="J6445" s="157">
        <v>186.15</v>
      </c>
    </row>
    <row r="6446" spans="1:10" ht="15.75">
      <c r="A6446" s="147"/>
      <c r="B6446" s="147"/>
      <c r="C6446" s="147"/>
      <c r="D6446" s="147"/>
      <c r="E6446" s="147"/>
      <c r="F6446" s="147"/>
      <c r="G6446" s="147"/>
      <c r="H6446" s="147"/>
      <c r="I6446" s="147"/>
      <c r="J6446" s="147"/>
    </row>
    <row r="6447" spans="1:10" ht="15.75" customHeight="1">
      <c r="A6447" s="144"/>
      <c r="B6447" s="144" t="s">
        <v>165</v>
      </c>
      <c r="C6447" s="144" t="s">
        <v>1367</v>
      </c>
      <c r="D6447" s="144" t="s">
        <v>1368</v>
      </c>
      <c r="E6447" s="271" t="s">
        <v>1369</v>
      </c>
      <c r="F6447" s="271"/>
      <c r="G6447" s="144" t="s">
        <v>1370</v>
      </c>
      <c r="H6447" s="144" t="s">
        <v>1371</v>
      </c>
      <c r="I6447" s="144" t="s">
        <v>1372</v>
      </c>
      <c r="J6447" s="144" t="s">
        <v>1373</v>
      </c>
    </row>
    <row r="6448" spans="1:10" ht="63" customHeight="1">
      <c r="A6448" s="147" t="s">
        <v>1374</v>
      </c>
      <c r="B6448" s="147" t="s">
        <v>1790</v>
      </c>
      <c r="C6448" s="147" t="s">
        <v>177</v>
      </c>
      <c r="D6448" s="147" t="s">
        <v>1791</v>
      </c>
      <c r="E6448" s="273" t="s">
        <v>1606</v>
      </c>
      <c r="F6448" s="273"/>
      <c r="G6448" s="147" t="s">
        <v>1607</v>
      </c>
      <c r="H6448" s="148">
        <v>1</v>
      </c>
      <c r="I6448" s="149">
        <v>393.19</v>
      </c>
      <c r="J6448" s="149">
        <v>393.19</v>
      </c>
    </row>
    <row r="6449" spans="1:10" ht="60" customHeight="1">
      <c r="A6449" s="150" t="s">
        <v>1376</v>
      </c>
      <c r="B6449" s="150" t="s">
        <v>3168</v>
      </c>
      <c r="C6449" s="150" t="s">
        <v>177</v>
      </c>
      <c r="D6449" s="150" t="s">
        <v>3169</v>
      </c>
      <c r="E6449" s="274" t="s">
        <v>1606</v>
      </c>
      <c r="F6449" s="274"/>
      <c r="G6449" s="150" t="s">
        <v>180</v>
      </c>
      <c r="H6449" s="151">
        <v>1</v>
      </c>
      <c r="I6449" s="152">
        <v>102.44</v>
      </c>
      <c r="J6449" s="152">
        <v>102.44</v>
      </c>
    </row>
    <row r="6450" spans="1:10" ht="60" customHeight="1">
      <c r="A6450" s="150" t="s">
        <v>1376</v>
      </c>
      <c r="B6450" s="150" t="s">
        <v>3170</v>
      </c>
      <c r="C6450" s="150" t="s">
        <v>177</v>
      </c>
      <c r="D6450" s="150" t="s">
        <v>3171</v>
      </c>
      <c r="E6450" s="274" t="s">
        <v>1606</v>
      </c>
      <c r="F6450" s="274"/>
      <c r="G6450" s="150" t="s">
        <v>180</v>
      </c>
      <c r="H6450" s="151">
        <v>1</v>
      </c>
      <c r="I6450" s="152">
        <v>15.56</v>
      </c>
      <c r="J6450" s="152">
        <v>15.56</v>
      </c>
    </row>
    <row r="6451" spans="1:10" ht="60" customHeight="1">
      <c r="A6451" s="150" t="s">
        <v>1376</v>
      </c>
      <c r="B6451" s="150" t="s">
        <v>3174</v>
      </c>
      <c r="C6451" s="150" t="s">
        <v>177</v>
      </c>
      <c r="D6451" s="150" t="s">
        <v>3175</v>
      </c>
      <c r="E6451" s="274" t="s">
        <v>1606</v>
      </c>
      <c r="F6451" s="274"/>
      <c r="G6451" s="150" t="s">
        <v>180</v>
      </c>
      <c r="H6451" s="151">
        <v>1</v>
      </c>
      <c r="I6451" s="152">
        <v>139.94999999999999</v>
      </c>
      <c r="J6451" s="152">
        <v>139.94999999999999</v>
      </c>
    </row>
    <row r="6452" spans="1:10" ht="60" customHeight="1">
      <c r="A6452" s="150" t="s">
        <v>1376</v>
      </c>
      <c r="B6452" s="150" t="s">
        <v>3176</v>
      </c>
      <c r="C6452" s="150" t="s">
        <v>177</v>
      </c>
      <c r="D6452" s="150" t="s">
        <v>3177</v>
      </c>
      <c r="E6452" s="274" t="s">
        <v>1606</v>
      </c>
      <c r="F6452" s="274"/>
      <c r="G6452" s="150" t="s">
        <v>180</v>
      </c>
      <c r="H6452" s="151">
        <v>1</v>
      </c>
      <c r="I6452" s="152">
        <v>105.93</v>
      </c>
      <c r="J6452" s="152">
        <v>105.93</v>
      </c>
    </row>
    <row r="6453" spans="1:10" ht="60" customHeight="1">
      <c r="A6453" s="150" t="s">
        <v>1376</v>
      </c>
      <c r="B6453" s="150" t="s">
        <v>3172</v>
      </c>
      <c r="C6453" s="150" t="s">
        <v>177</v>
      </c>
      <c r="D6453" s="150" t="s">
        <v>3173</v>
      </c>
      <c r="E6453" s="274" t="s">
        <v>1606</v>
      </c>
      <c r="F6453" s="274"/>
      <c r="G6453" s="150" t="s">
        <v>180</v>
      </c>
      <c r="H6453" s="151">
        <v>1</v>
      </c>
      <c r="I6453" s="152">
        <v>12.23</v>
      </c>
      <c r="J6453" s="152">
        <v>12.23</v>
      </c>
    </row>
    <row r="6454" spans="1:10" ht="45" customHeight="1">
      <c r="A6454" s="150" t="s">
        <v>1376</v>
      </c>
      <c r="B6454" s="150" t="s">
        <v>3125</v>
      </c>
      <c r="C6454" s="150" t="s">
        <v>177</v>
      </c>
      <c r="D6454" s="150" t="s">
        <v>3126</v>
      </c>
      <c r="E6454" s="274" t="s">
        <v>1375</v>
      </c>
      <c r="F6454" s="274"/>
      <c r="G6454" s="150" t="s">
        <v>180</v>
      </c>
      <c r="H6454" s="151">
        <v>1</v>
      </c>
      <c r="I6454" s="152">
        <v>17.079999999999998</v>
      </c>
      <c r="J6454" s="152">
        <v>17.079999999999998</v>
      </c>
    </row>
    <row r="6455" spans="1:10">
      <c r="A6455" s="156"/>
      <c r="B6455" s="156"/>
      <c r="C6455" s="156"/>
      <c r="D6455" s="156"/>
      <c r="E6455" s="156" t="s">
        <v>1399</v>
      </c>
      <c r="F6455" s="157">
        <v>13.24</v>
      </c>
      <c r="G6455" s="156" t="s">
        <v>1400</v>
      </c>
      <c r="H6455" s="157">
        <v>0</v>
      </c>
      <c r="I6455" s="156" t="s">
        <v>1401</v>
      </c>
      <c r="J6455" s="157">
        <v>13.24</v>
      </c>
    </row>
    <row r="6456" spans="1:10" ht="30" customHeight="1">
      <c r="A6456" s="156"/>
      <c r="B6456" s="156"/>
      <c r="C6456" s="156"/>
      <c r="D6456" s="156"/>
      <c r="E6456" s="156" t="s">
        <v>1402</v>
      </c>
      <c r="F6456" s="157">
        <v>103.68</v>
      </c>
      <c r="G6456" s="156"/>
      <c r="H6456" s="276" t="s">
        <v>1403</v>
      </c>
      <c r="I6456" s="276"/>
      <c r="J6456" s="157">
        <v>496.87</v>
      </c>
    </row>
    <row r="6457" spans="1:10" ht="15.75">
      <c r="A6457" s="147"/>
      <c r="B6457" s="147"/>
      <c r="C6457" s="147"/>
      <c r="D6457" s="147"/>
      <c r="E6457" s="147"/>
      <c r="F6457" s="147"/>
      <c r="G6457" s="147"/>
      <c r="H6457" s="147"/>
      <c r="I6457" s="147"/>
      <c r="J6457" s="147"/>
    </row>
    <row r="6458" spans="1:10" ht="15.75" customHeight="1">
      <c r="A6458" s="144"/>
      <c r="B6458" s="144" t="s">
        <v>165</v>
      </c>
      <c r="C6458" s="144" t="s">
        <v>1367</v>
      </c>
      <c r="D6458" s="144" t="s">
        <v>1368</v>
      </c>
      <c r="E6458" s="271" t="s">
        <v>1369</v>
      </c>
      <c r="F6458" s="271"/>
      <c r="G6458" s="144" t="s">
        <v>1370</v>
      </c>
      <c r="H6458" s="144" t="s">
        <v>1371</v>
      </c>
      <c r="I6458" s="144" t="s">
        <v>1372</v>
      </c>
      <c r="J6458" s="144" t="s">
        <v>1373</v>
      </c>
    </row>
    <row r="6459" spans="1:10" ht="63" customHeight="1">
      <c r="A6459" s="147" t="s">
        <v>1374</v>
      </c>
      <c r="B6459" s="147" t="s">
        <v>3168</v>
      </c>
      <c r="C6459" s="147" t="s">
        <v>177</v>
      </c>
      <c r="D6459" s="147" t="s">
        <v>3169</v>
      </c>
      <c r="E6459" s="273" t="s">
        <v>1606</v>
      </c>
      <c r="F6459" s="273"/>
      <c r="G6459" s="147" t="s">
        <v>180</v>
      </c>
      <c r="H6459" s="148">
        <v>1</v>
      </c>
      <c r="I6459" s="149">
        <v>102.44</v>
      </c>
      <c r="J6459" s="149">
        <v>102.44</v>
      </c>
    </row>
    <row r="6460" spans="1:10" ht="45">
      <c r="A6460" s="153" t="s">
        <v>1379</v>
      </c>
      <c r="B6460" s="153" t="s">
        <v>3178</v>
      </c>
      <c r="C6460" s="153" t="s">
        <v>177</v>
      </c>
      <c r="D6460" s="153" t="s">
        <v>3179</v>
      </c>
      <c r="E6460" s="275">
        <v>0</v>
      </c>
      <c r="F6460" s="275"/>
      <c r="G6460" s="153" t="s">
        <v>185</v>
      </c>
      <c r="H6460" s="154">
        <v>3.4199999999999998E-5</v>
      </c>
      <c r="I6460" s="155">
        <v>549486.5</v>
      </c>
      <c r="J6460" s="155">
        <v>18.79</v>
      </c>
    </row>
    <row r="6461" spans="1:10" ht="60" customHeight="1">
      <c r="A6461" s="153" t="s">
        <v>1379</v>
      </c>
      <c r="B6461" s="153" t="s">
        <v>3180</v>
      </c>
      <c r="C6461" s="153" t="s">
        <v>177</v>
      </c>
      <c r="D6461" s="153" t="s">
        <v>3181</v>
      </c>
      <c r="E6461" s="275" t="s">
        <v>1385</v>
      </c>
      <c r="F6461" s="275"/>
      <c r="G6461" s="153" t="s">
        <v>185</v>
      </c>
      <c r="H6461" s="154">
        <v>5.3300000000000001E-5</v>
      </c>
      <c r="I6461" s="155">
        <v>1569473.72</v>
      </c>
      <c r="J6461" s="155">
        <v>83.65</v>
      </c>
    </row>
    <row r="6462" spans="1:10">
      <c r="A6462" s="156"/>
      <c r="B6462" s="156"/>
      <c r="C6462" s="156"/>
      <c r="D6462" s="156"/>
      <c r="E6462" s="156" t="s">
        <v>1399</v>
      </c>
      <c r="F6462" s="157">
        <v>0</v>
      </c>
      <c r="G6462" s="156" t="s">
        <v>1400</v>
      </c>
      <c r="H6462" s="157">
        <v>0</v>
      </c>
      <c r="I6462" s="156" t="s">
        <v>1401</v>
      </c>
      <c r="J6462" s="157">
        <v>0</v>
      </c>
    </row>
    <row r="6463" spans="1:10" ht="30" customHeight="1">
      <c r="A6463" s="156"/>
      <c r="B6463" s="156"/>
      <c r="C6463" s="156"/>
      <c r="D6463" s="156"/>
      <c r="E6463" s="156" t="s">
        <v>1402</v>
      </c>
      <c r="F6463" s="157">
        <v>27.01</v>
      </c>
      <c r="G6463" s="156"/>
      <c r="H6463" s="276" t="s">
        <v>1403</v>
      </c>
      <c r="I6463" s="276"/>
      <c r="J6463" s="157">
        <v>129.44999999999999</v>
      </c>
    </row>
    <row r="6464" spans="1:10" ht="15.75">
      <c r="A6464" s="147"/>
      <c r="B6464" s="147"/>
      <c r="C6464" s="147"/>
      <c r="D6464" s="147"/>
      <c r="E6464" s="147"/>
      <c r="F6464" s="147"/>
      <c r="G6464" s="147"/>
      <c r="H6464" s="147"/>
      <c r="I6464" s="147"/>
      <c r="J6464" s="147"/>
    </row>
    <row r="6465" spans="1:10" ht="15.75" customHeight="1">
      <c r="A6465" s="144"/>
      <c r="B6465" s="144" t="s">
        <v>165</v>
      </c>
      <c r="C6465" s="144" t="s">
        <v>1367</v>
      </c>
      <c r="D6465" s="144" t="s">
        <v>1368</v>
      </c>
      <c r="E6465" s="271" t="s">
        <v>1369</v>
      </c>
      <c r="F6465" s="271"/>
      <c r="G6465" s="144" t="s">
        <v>1370</v>
      </c>
      <c r="H6465" s="144" t="s">
        <v>1371</v>
      </c>
      <c r="I6465" s="144" t="s">
        <v>1372</v>
      </c>
      <c r="J6465" s="144" t="s">
        <v>1373</v>
      </c>
    </row>
    <row r="6466" spans="1:10" ht="63" customHeight="1">
      <c r="A6466" s="147" t="s">
        <v>1374</v>
      </c>
      <c r="B6466" s="147" t="s">
        <v>3172</v>
      </c>
      <c r="C6466" s="147" t="s">
        <v>177</v>
      </c>
      <c r="D6466" s="147" t="s">
        <v>3173</v>
      </c>
      <c r="E6466" s="273" t="s">
        <v>1606</v>
      </c>
      <c r="F6466" s="273"/>
      <c r="G6466" s="147" t="s">
        <v>180</v>
      </c>
      <c r="H6466" s="148">
        <v>1</v>
      </c>
      <c r="I6466" s="149">
        <v>12.23</v>
      </c>
      <c r="J6466" s="149">
        <v>12.23</v>
      </c>
    </row>
    <row r="6467" spans="1:10" ht="45">
      <c r="A6467" s="153" t="s">
        <v>1379</v>
      </c>
      <c r="B6467" s="153" t="s">
        <v>3178</v>
      </c>
      <c r="C6467" s="153" t="s">
        <v>177</v>
      </c>
      <c r="D6467" s="153" t="s">
        <v>3179</v>
      </c>
      <c r="E6467" s="275">
        <v>0</v>
      </c>
      <c r="F6467" s="275"/>
      <c r="G6467" s="153" t="s">
        <v>185</v>
      </c>
      <c r="H6467" s="154">
        <v>5.6999999999999996E-6</v>
      </c>
      <c r="I6467" s="155">
        <v>549486.5</v>
      </c>
      <c r="J6467" s="155">
        <v>3.13</v>
      </c>
    </row>
    <row r="6468" spans="1:10" ht="60" customHeight="1">
      <c r="A6468" s="153" t="s">
        <v>1379</v>
      </c>
      <c r="B6468" s="153" t="s">
        <v>3180</v>
      </c>
      <c r="C6468" s="153" t="s">
        <v>177</v>
      </c>
      <c r="D6468" s="153" t="s">
        <v>3181</v>
      </c>
      <c r="E6468" s="275" t="s">
        <v>1385</v>
      </c>
      <c r="F6468" s="275"/>
      <c r="G6468" s="153" t="s">
        <v>185</v>
      </c>
      <c r="H6468" s="154">
        <v>5.8000000000000004E-6</v>
      </c>
      <c r="I6468" s="155">
        <v>1569473.72</v>
      </c>
      <c r="J6468" s="155">
        <v>9.1</v>
      </c>
    </row>
    <row r="6469" spans="1:10">
      <c r="A6469" s="156"/>
      <c r="B6469" s="156"/>
      <c r="C6469" s="156"/>
      <c r="D6469" s="156"/>
      <c r="E6469" s="156" t="s">
        <v>1399</v>
      </c>
      <c r="F6469" s="157">
        <v>0</v>
      </c>
      <c r="G6469" s="156" t="s">
        <v>1400</v>
      </c>
      <c r="H6469" s="157">
        <v>0</v>
      </c>
      <c r="I6469" s="156" t="s">
        <v>1401</v>
      </c>
      <c r="J6469" s="157">
        <v>0</v>
      </c>
    </row>
    <row r="6470" spans="1:10" ht="30" customHeight="1">
      <c r="A6470" s="156"/>
      <c r="B6470" s="156"/>
      <c r="C6470" s="156"/>
      <c r="D6470" s="156"/>
      <c r="E6470" s="156" t="s">
        <v>1402</v>
      </c>
      <c r="F6470" s="157">
        <v>3.22</v>
      </c>
      <c r="G6470" s="156"/>
      <c r="H6470" s="276" t="s">
        <v>1403</v>
      </c>
      <c r="I6470" s="276"/>
      <c r="J6470" s="157">
        <v>15.45</v>
      </c>
    </row>
    <row r="6471" spans="1:10" ht="15.75">
      <c r="A6471" s="147"/>
      <c r="B6471" s="147"/>
      <c r="C6471" s="147"/>
      <c r="D6471" s="147"/>
      <c r="E6471" s="147"/>
      <c r="F6471" s="147"/>
      <c r="G6471" s="147"/>
      <c r="H6471" s="147"/>
      <c r="I6471" s="147"/>
      <c r="J6471" s="147"/>
    </row>
    <row r="6472" spans="1:10" ht="15.75" customHeight="1">
      <c r="A6472" s="144"/>
      <c r="B6472" s="144" t="s">
        <v>165</v>
      </c>
      <c r="C6472" s="144" t="s">
        <v>1367</v>
      </c>
      <c r="D6472" s="144" t="s">
        <v>1368</v>
      </c>
      <c r="E6472" s="271" t="s">
        <v>1369</v>
      </c>
      <c r="F6472" s="271"/>
      <c r="G6472" s="144" t="s">
        <v>1370</v>
      </c>
      <c r="H6472" s="144" t="s">
        <v>1371</v>
      </c>
      <c r="I6472" s="144" t="s">
        <v>1372</v>
      </c>
      <c r="J6472" s="144" t="s">
        <v>1373</v>
      </c>
    </row>
    <row r="6473" spans="1:10" ht="63" customHeight="1">
      <c r="A6473" s="147" t="s">
        <v>1374</v>
      </c>
      <c r="B6473" s="147" t="s">
        <v>3170</v>
      </c>
      <c r="C6473" s="147" t="s">
        <v>177</v>
      </c>
      <c r="D6473" s="147" t="s">
        <v>3171</v>
      </c>
      <c r="E6473" s="273" t="s">
        <v>1606</v>
      </c>
      <c r="F6473" s="273"/>
      <c r="G6473" s="147" t="s">
        <v>180</v>
      </c>
      <c r="H6473" s="148">
        <v>1</v>
      </c>
      <c r="I6473" s="149">
        <v>15.56</v>
      </c>
      <c r="J6473" s="149">
        <v>15.56</v>
      </c>
    </row>
    <row r="6474" spans="1:10" ht="45">
      <c r="A6474" s="153" t="s">
        <v>1379</v>
      </c>
      <c r="B6474" s="153" t="s">
        <v>3178</v>
      </c>
      <c r="C6474" s="153" t="s">
        <v>177</v>
      </c>
      <c r="D6474" s="153" t="s">
        <v>3179</v>
      </c>
      <c r="E6474" s="275">
        <v>0</v>
      </c>
      <c r="F6474" s="275"/>
      <c r="G6474" s="153" t="s">
        <v>185</v>
      </c>
      <c r="H6474" s="154">
        <v>7.1999999999999997E-6</v>
      </c>
      <c r="I6474" s="155">
        <v>549486.5</v>
      </c>
      <c r="J6474" s="155">
        <v>3.95</v>
      </c>
    </row>
    <row r="6475" spans="1:10" ht="60" customHeight="1">
      <c r="A6475" s="153" t="s">
        <v>1379</v>
      </c>
      <c r="B6475" s="153" t="s">
        <v>3180</v>
      </c>
      <c r="C6475" s="153" t="s">
        <v>177</v>
      </c>
      <c r="D6475" s="153" t="s">
        <v>3181</v>
      </c>
      <c r="E6475" s="275" t="s">
        <v>1385</v>
      </c>
      <c r="F6475" s="275"/>
      <c r="G6475" s="153" t="s">
        <v>185</v>
      </c>
      <c r="H6475" s="154">
        <v>7.4000000000000003E-6</v>
      </c>
      <c r="I6475" s="155">
        <v>1569473.72</v>
      </c>
      <c r="J6475" s="155">
        <v>11.61</v>
      </c>
    </row>
    <row r="6476" spans="1:10">
      <c r="A6476" s="156"/>
      <c r="B6476" s="156"/>
      <c r="C6476" s="156"/>
      <c r="D6476" s="156"/>
      <c r="E6476" s="156" t="s">
        <v>1399</v>
      </c>
      <c r="F6476" s="157">
        <v>0</v>
      </c>
      <c r="G6476" s="156" t="s">
        <v>1400</v>
      </c>
      <c r="H6476" s="157">
        <v>0</v>
      </c>
      <c r="I6476" s="156" t="s">
        <v>1401</v>
      </c>
      <c r="J6476" s="157">
        <v>0</v>
      </c>
    </row>
    <row r="6477" spans="1:10" ht="30" customHeight="1">
      <c r="A6477" s="156"/>
      <c r="B6477" s="156"/>
      <c r="C6477" s="156"/>
      <c r="D6477" s="156"/>
      <c r="E6477" s="156" t="s">
        <v>1402</v>
      </c>
      <c r="F6477" s="157">
        <v>4.0999999999999996</v>
      </c>
      <c r="G6477" s="156"/>
      <c r="H6477" s="276" t="s">
        <v>1403</v>
      </c>
      <c r="I6477" s="276"/>
      <c r="J6477" s="157">
        <v>19.66</v>
      </c>
    </row>
    <row r="6478" spans="1:10" ht="15.75">
      <c r="A6478" s="147"/>
      <c r="B6478" s="147"/>
      <c r="C6478" s="147"/>
      <c r="D6478" s="147"/>
      <c r="E6478" s="147"/>
      <c r="F6478" s="147"/>
      <c r="G6478" s="147"/>
      <c r="H6478" s="147"/>
      <c r="I6478" s="147"/>
      <c r="J6478" s="147"/>
    </row>
    <row r="6479" spans="1:10" ht="15.75" customHeight="1">
      <c r="A6479" s="144"/>
      <c r="B6479" s="144" t="s">
        <v>165</v>
      </c>
      <c r="C6479" s="144" t="s">
        <v>1367</v>
      </c>
      <c r="D6479" s="144" t="s">
        <v>1368</v>
      </c>
      <c r="E6479" s="271" t="s">
        <v>1369</v>
      </c>
      <c r="F6479" s="271"/>
      <c r="G6479" s="144" t="s">
        <v>1370</v>
      </c>
      <c r="H6479" s="144" t="s">
        <v>1371</v>
      </c>
      <c r="I6479" s="144" t="s">
        <v>1372</v>
      </c>
      <c r="J6479" s="144" t="s">
        <v>1373</v>
      </c>
    </row>
    <row r="6480" spans="1:10" ht="63" customHeight="1">
      <c r="A6480" s="147" t="s">
        <v>1374</v>
      </c>
      <c r="B6480" s="147" t="s">
        <v>3174</v>
      </c>
      <c r="C6480" s="147" t="s">
        <v>177</v>
      </c>
      <c r="D6480" s="147" t="s">
        <v>3175</v>
      </c>
      <c r="E6480" s="273" t="s">
        <v>1606</v>
      </c>
      <c r="F6480" s="273"/>
      <c r="G6480" s="147" t="s">
        <v>180</v>
      </c>
      <c r="H6480" s="148">
        <v>1</v>
      </c>
      <c r="I6480" s="149">
        <v>139.94999999999999</v>
      </c>
      <c r="J6480" s="149">
        <v>139.94999999999999</v>
      </c>
    </row>
    <row r="6481" spans="1:10" ht="45">
      <c r="A6481" s="153" t="s">
        <v>1379</v>
      </c>
      <c r="B6481" s="153" t="s">
        <v>3178</v>
      </c>
      <c r="C6481" s="153" t="s">
        <v>177</v>
      </c>
      <c r="D6481" s="153" t="s">
        <v>3179</v>
      </c>
      <c r="E6481" s="275">
        <v>0</v>
      </c>
      <c r="F6481" s="275"/>
      <c r="G6481" s="153" t="s">
        <v>185</v>
      </c>
      <c r="H6481" s="154">
        <v>6.4200000000000002E-5</v>
      </c>
      <c r="I6481" s="155">
        <v>549486.5</v>
      </c>
      <c r="J6481" s="155">
        <v>35.270000000000003</v>
      </c>
    </row>
    <row r="6482" spans="1:10" ht="60" customHeight="1">
      <c r="A6482" s="153" t="s">
        <v>1379</v>
      </c>
      <c r="B6482" s="153" t="s">
        <v>3180</v>
      </c>
      <c r="C6482" s="153" t="s">
        <v>177</v>
      </c>
      <c r="D6482" s="153" t="s">
        <v>3181</v>
      </c>
      <c r="E6482" s="275" t="s">
        <v>1385</v>
      </c>
      <c r="F6482" s="275"/>
      <c r="G6482" s="153" t="s">
        <v>185</v>
      </c>
      <c r="H6482" s="154">
        <v>6.6699999999999995E-5</v>
      </c>
      <c r="I6482" s="155">
        <v>1569473.72</v>
      </c>
      <c r="J6482" s="155">
        <v>104.68</v>
      </c>
    </row>
    <row r="6483" spans="1:10">
      <c r="A6483" s="156"/>
      <c r="B6483" s="156"/>
      <c r="C6483" s="156"/>
      <c r="D6483" s="156"/>
      <c r="E6483" s="156" t="s">
        <v>1399</v>
      </c>
      <c r="F6483" s="157">
        <v>0</v>
      </c>
      <c r="G6483" s="156" t="s">
        <v>1400</v>
      </c>
      <c r="H6483" s="157">
        <v>0</v>
      </c>
      <c r="I6483" s="156" t="s">
        <v>1401</v>
      </c>
      <c r="J6483" s="157">
        <v>0</v>
      </c>
    </row>
    <row r="6484" spans="1:10" ht="30" customHeight="1">
      <c r="A6484" s="156"/>
      <c r="B6484" s="156"/>
      <c r="C6484" s="156"/>
      <c r="D6484" s="156"/>
      <c r="E6484" s="156" t="s">
        <v>1402</v>
      </c>
      <c r="F6484" s="157">
        <v>36.9</v>
      </c>
      <c r="G6484" s="156"/>
      <c r="H6484" s="276" t="s">
        <v>1403</v>
      </c>
      <c r="I6484" s="276"/>
      <c r="J6484" s="157">
        <v>176.85</v>
      </c>
    </row>
    <row r="6485" spans="1:10" ht="15.75">
      <c r="A6485" s="147"/>
      <c r="B6485" s="147"/>
      <c r="C6485" s="147"/>
      <c r="D6485" s="147"/>
      <c r="E6485" s="147"/>
      <c r="F6485" s="147"/>
      <c r="G6485" s="147"/>
      <c r="H6485" s="147"/>
      <c r="I6485" s="147"/>
      <c r="J6485" s="147"/>
    </row>
    <row r="6486" spans="1:10" ht="15.75" customHeight="1">
      <c r="A6486" s="144"/>
      <c r="B6486" s="144" t="s">
        <v>165</v>
      </c>
      <c r="C6486" s="144" t="s">
        <v>1367</v>
      </c>
      <c r="D6486" s="144" t="s">
        <v>1368</v>
      </c>
      <c r="E6486" s="271" t="s">
        <v>1369</v>
      </c>
      <c r="F6486" s="271"/>
      <c r="G6486" s="144" t="s">
        <v>1370</v>
      </c>
      <c r="H6486" s="144" t="s">
        <v>1371</v>
      </c>
      <c r="I6486" s="144" t="s">
        <v>1372</v>
      </c>
      <c r="J6486" s="144" t="s">
        <v>1373</v>
      </c>
    </row>
    <row r="6487" spans="1:10" ht="63" customHeight="1">
      <c r="A6487" s="147" t="s">
        <v>1374</v>
      </c>
      <c r="B6487" s="147" t="s">
        <v>3176</v>
      </c>
      <c r="C6487" s="147" t="s">
        <v>177</v>
      </c>
      <c r="D6487" s="147" t="s">
        <v>3177</v>
      </c>
      <c r="E6487" s="273" t="s">
        <v>1606</v>
      </c>
      <c r="F6487" s="273"/>
      <c r="G6487" s="147" t="s">
        <v>180</v>
      </c>
      <c r="H6487" s="148">
        <v>1</v>
      </c>
      <c r="I6487" s="149">
        <v>105.93</v>
      </c>
      <c r="J6487" s="149">
        <v>105.93</v>
      </c>
    </row>
    <row r="6488" spans="1:10" ht="15" customHeight="1">
      <c r="A6488" s="153" t="s">
        <v>1379</v>
      </c>
      <c r="B6488" s="153" t="s">
        <v>3055</v>
      </c>
      <c r="C6488" s="153" t="s">
        <v>177</v>
      </c>
      <c r="D6488" s="153" t="s">
        <v>3056</v>
      </c>
      <c r="E6488" s="275" t="s">
        <v>1482</v>
      </c>
      <c r="F6488" s="275"/>
      <c r="G6488" s="153" t="s">
        <v>1662</v>
      </c>
      <c r="H6488" s="154">
        <v>15.33</v>
      </c>
      <c r="I6488" s="155">
        <v>6.91</v>
      </c>
      <c r="J6488" s="155">
        <v>105.93</v>
      </c>
    </row>
    <row r="6489" spans="1:10">
      <c r="A6489" s="156"/>
      <c r="B6489" s="156"/>
      <c r="C6489" s="156"/>
      <c r="D6489" s="156"/>
      <c r="E6489" s="156" t="s">
        <v>1399</v>
      </c>
      <c r="F6489" s="157">
        <v>0</v>
      </c>
      <c r="G6489" s="156" t="s">
        <v>1400</v>
      </c>
      <c r="H6489" s="157">
        <v>0</v>
      </c>
      <c r="I6489" s="156" t="s">
        <v>1401</v>
      </c>
      <c r="J6489" s="157">
        <v>0</v>
      </c>
    </row>
    <row r="6490" spans="1:10" ht="30" customHeight="1">
      <c r="A6490" s="156"/>
      <c r="B6490" s="156"/>
      <c r="C6490" s="156"/>
      <c r="D6490" s="156"/>
      <c r="E6490" s="156" t="s">
        <v>1402</v>
      </c>
      <c r="F6490" s="157">
        <v>27.93</v>
      </c>
      <c r="G6490" s="156"/>
      <c r="H6490" s="276" t="s">
        <v>1403</v>
      </c>
      <c r="I6490" s="276"/>
      <c r="J6490" s="157">
        <v>133.86000000000001</v>
      </c>
    </row>
    <row r="6491" spans="1:10" ht="15.75">
      <c r="A6491" s="147"/>
      <c r="B6491" s="147"/>
      <c r="C6491" s="147"/>
      <c r="D6491" s="147"/>
      <c r="E6491" s="147"/>
      <c r="F6491" s="147"/>
      <c r="G6491" s="147"/>
      <c r="H6491" s="147"/>
      <c r="I6491" s="147"/>
      <c r="J6491" s="147"/>
    </row>
    <row r="6492" spans="1:10" ht="15.75" customHeight="1">
      <c r="A6492" s="144"/>
      <c r="B6492" s="144" t="s">
        <v>165</v>
      </c>
      <c r="C6492" s="144" t="s">
        <v>1367</v>
      </c>
      <c r="D6492" s="144" t="s">
        <v>1368</v>
      </c>
      <c r="E6492" s="271" t="s">
        <v>1369</v>
      </c>
      <c r="F6492" s="271"/>
      <c r="G6492" s="144" t="s">
        <v>1370</v>
      </c>
      <c r="H6492" s="144" t="s">
        <v>1371</v>
      </c>
      <c r="I6492" s="144" t="s">
        <v>1372</v>
      </c>
      <c r="J6492" s="144" t="s">
        <v>1373</v>
      </c>
    </row>
    <row r="6493" spans="1:10" ht="31.5" customHeight="1">
      <c r="A6493" s="147" t="s">
        <v>1374</v>
      </c>
      <c r="B6493" s="147" t="s">
        <v>2240</v>
      </c>
      <c r="C6493" s="147" t="s">
        <v>177</v>
      </c>
      <c r="D6493" s="147" t="s">
        <v>2241</v>
      </c>
      <c r="E6493" s="273" t="s">
        <v>1438</v>
      </c>
      <c r="F6493" s="273"/>
      <c r="G6493" s="147" t="s">
        <v>211</v>
      </c>
      <c r="H6493" s="148">
        <v>1</v>
      </c>
      <c r="I6493" s="149">
        <v>2120.2600000000002</v>
      </c>
      <c r="J6493" s="149">
        <v>2120.2600000000002</v>
      </c>
    </row>
    <row r="6494" spans="1:10" ht="45" customHeight="1">
      <c r="A6494" s="150" t="s">
        <v>1376</v>
      </c>
      <c r="B6494" s="150" t="s">
        <v>1701</v>
      </c>
      <c r="C6494" s="150" t="s">
        <v>177</v>
      </c>
      <c r="D6494" s="150" t="s">
        <v>1702</v>
      </c>
      <c r="E6494" s="274" t="s">
        <v>1606</v>
      </c>
      <c r="F6494" s="274"/>
      <c r="G6494" s="150" t="s">
        <v>1607</v>
      </c>
      <c r="H6494" s="151">
        <v>1.1283000000000001</v>
      </c>
      <c r="I6494" s="152">
        <v>1.37</v>
      </c>
      <c r="J6494" s="152">
        <v>1.54</v>
      </c>
    </row>
    <row r="6495" spans="1:10" ht="45" customHeight="1">
      <c r="A6495" s="150" t="s">
        <v>1376</v>
      </c>
      <c r="B6495" s="150" t="s">
        <v>1604</v>
      </c>
      <c r="C6495" s="150" t="s">
        <v>177</v>
      </c>
      <c r="D6495" s="150" t="s">
        <v>1605</v>
      </c>
      <c r="E6495" s="274" t="s">
        <v>1606</v>
      </c>
      <c r="F6495" s="274"/>
      <c r="G6495" s="150" t="s">
        <v>1607</v>
      </c>
      <c r="H6495" s="151">
        <v>0.26750000000000002</v>
      </c>
      <c r="I6495" s="152">
        <v>18.52</v>
      </c>
      <c r="J6495" s="152">
        <v>4.95</v>
      </c>
    </row>
    <row r="6496" spans="1:10" ht="45" customHeight="1">
      <c r="A6496" s="150" t="s">
        <v>1376</v>
      </c>
      <c r="B6496" s="150" t="s">
        <v>1703</v>
      </c>
      <c r="C6496" s="150" t="s">
        <v>177</v>
      </c>
      <c r="D6496" s="150" t="s">
        <v>1704</v>
      </c>
      <c r="E6496" s="274" t="s">
        <v>1606</v>
      </c>
      <c r="F6496" s="274"/>
      <c r="G6496" s="150" t="s">
        <v>1610</v>
      </c>
      <c r="H6496" s="151">
        <v>3.1027999999999998</v>
      </c>
      <c r="I6496" s="152">
        <v>0.53</v>
      </c>
      <c r="J6496" s="152">
        <v>1.64</v>
      </c>
    </row>
    <row r="6497" spans="1:10" ht="45" customHeight="1">
      <c r="A6497" s="150" t="s">
        <v>1376</v>
      </c>
      <c r="B6497" s="150" t="s">
        <v>1608</v>
      </c>
      <c r="C6497" s="150" t="s">
        <v>177</v>
      </c>
      <c r="D6497" s="150" t="s">
        <v>1609</v>
      </c>
      <c r="E6497" s="274" t="s">
        <v>1606</v>
      </c>
      <c r="F6497" s="274"/>
      <c r="G6497" s="150" t="s">
        <v>1610</v>
      </c>
      <c r="H6497" s="151">
        <v>0.59379999999999999</v>
      </c>
      <c r="I6497" s="152">
        <v>17.21</v>
      </c>
      <c r="J6497" s="152">
        <v>10.210000000000001</v>
      </c>
    </row>
    <row r="6498" spans="1:10" ht="45" customHeight="1">
      <c r="A6498" s="150" t="s">
        <v>1376</v>
      </c>
      <c r="B6498" s="150" t="s">
        <v>352</v>
      </c>
      <c r="C6498" s="150" t="s">
        <v>177</v>
      </c>
      <c r="D6498" s="150" t="s">
        <v>354</v>
      </c>
      <c r="E6498" s="274" t="s">
        <v>1438</v>
      </c>
      <c r="F6498" s="274"/>
      <c r="G6498" s="150" t="s">
        <v>232</v>
      </c>
      <c r="H6498" s="151">
        <v>32.6798</v>
      </c>
      <c r="I6498" s="152">
        <v>16.88</v>
      </c>
      <c r="J6498" s="152">
        <v>551.63</v>
      </c>
    </row>
    <row r="6499" spans="1:10" ht="45" customHeight="1">
      <c r="A6499" s="150" t="s">
        <v>1376</v>
      </c>
      <c r="B6499" s="150" t="s">
        <v>3182</v>
      </c>
      <c r="C6499" s="150" t="s">
        <v>177</v>
      </c>
      <c r="D6499" s="150" t="s">
        <v>3183</v>
      </c>
      <c r="E6499" s="274" t="s">
        <v>1438</v>
      </c>
      <c r="F6499" s="274"/>
      <c r="G6499" s="150" t="s">
        <v>211</v>
      </c>
      <c r="H6499" s="151">
        <v>1.103</v>
      </c>
      <c r="I6499" s="152">
        <v>489.3</v>
      </c>
      <c r="J6499" s="152">
        <v>539.69000000000005</v>
      </c>
    </row>
    <row r="6500" spans="1:10" ht="45" customHeight="1">
      <c r="A6500" s="150" t="s">
        <v>1376</v>
      </c>
      <c r="B6500" s="150" t="s">
        <v>1613</v>
      </c>
      <c r="C6500" s="150" t="s">
        <v>177</v>
      </c>
      <c r="D6500" s="150" t="s">
        <v>1614</v>
      </c>
      <c r="E6500" s="274" t="s">
        <v>1375</v>
      </c>
      <c r="F6500" s="274"/>
      <c r="G6500" s="150" t="s">
        <v>180</v>
      </c>
      <c r="H6500" s="151">
        <v>0.86129999999999995</v>
      </c>
      <c r="I6500" s="152">
        <v>18.79</v>
      </c>
      <c r="J6500" s="152">
        <v>16.18</v>
      </c>
    </row>
    <row r="6501" spans="1:10" ht="45" customHeight="1">
      <c r="A6501" s="150" t="s">
        <v>1376</v>
      </c>
      <c r="B6501" s="150" t="s">
        <v>2841</v>
      </c>
      <c r="C6501" s="150" t="s">
        <v>177</v>
      </c>
      <c r="D6501" s="150" t="s">
        <v>2842</v>
      </c>
      <c r="E6501" s="274" t="s">
        <v>1375</v>
      </c>
      <c r="F6501" s="274"/>
      <c r="G6501" s="150" t="s">
        <v>180</v>
      </c>
      <c r="H6501" s="151">
        <v>4.3066000000000004</v>
      </c>
      <c r="I6501" s="152">
        <v>21.18</v>
      </c>
      <c r="J6501" s="152">
        <v>91.21</v>
      </c>
    </row>
    <row r="6502" spans="1:10" ht="45" customHeight="1">
      <c r="A6502" s="150" t="s">
        <v>1376</v>
      </c>
      <c r="B6502" s="150" t="s">
        <v>1705</v>
      </c>
      <c r="C6502" s="150" t="s">
        <v>177</v>
      </c>
      <c r="D6502" s="150" t="s">
        <v>1706</v>
      </c>
      <c r="E6502" s="274" t="s">
        <v>1375</v>
      </c>
      <c r="F6502" s="274"/>
      <c r="G6502" s="150" t="s">
        <v>180</v>
      </c>
      <c r="H6502" s="151">
        <v>7.8078000000000003</v>
      </c>
      <c r="I6502" s="152">
        <v>22.41</v>
      </c>
      <c r="J6502" s="152">
        <v>174.97</v>
      </c>
    </row>
    <row r="6503" spans="1:10" ht="45" customHeight="1">
      <c r="A6503" s="150" t="s">
        <v>1376</v>
      </c>
      <c r="B6503" s="150" t="s">
        <v>1628</v>
      </c>
      <c r="C6503" s="150" t="s">
        <v>177</v>
      </c>
      <c r="D6503" s="150" t="s">
        <v>1629</v>
      </c>
      <c r="E6503" s="274" t="s">
        <v>1375</v>
      </c>
      <c r="F6503" s="274"/>
      <c r="G6503" s="150" t="s">
        <v>180</v>
      </c>
      <c r="H6503" s="151">
        <v>7.8078000000000003</v>
      </c>
      <c r="I6503" s="152">
        <v>17.82</v>
      </c>
      <c r="J6503" s="152">
        <v>139.13</v>
      </c>
    </row>
    <row r="6504" spans="1:10" ht="30" customHeight="1">
      <c r="A6504" s="153" t="s">
        <v>1379</v>
      </c>
      <c r="B6504" s="153" t="s">
        <v>1709</v>
      </c>
      <c r="C6504" s="153" t="s">
        <v>177</v>
      </c>
      <c r="D6504" s="153" t="s">
        <v>1710</v>
      </c>
      <c r="E6504" s="275" t="s">
        <v>1482</v>
      </c>
      <c r="F6504" s="275"/>
      <c r="G6504" s="153" t="s">
        <v>189</v>
      </c>
      <c r="H6504" s="154">
        <v>6.7614000000000001</v>
      </c>
      <c r="I6504" s="155">
        <v>65.25</v>
      </c>
      <c r="J6504" s="155">
        <v>441.18</v>
      </c>
    </row>
    <row r="6505" spans="1:10" ht="30" customHeight="1">
      <c r="A6505" s="153" t="s">
        <v>1379</v>
      </c>
      <c r="B6505" s="153" t="s">
        <v>3184</v>
      </c>
      <c r="C6505" s="153" t="s">
        <v>177</v>
      </c>
      <c r="D6505" s="153" t="s">
        <v>3185</v>
      </c>
      <c r="E6505" s="275" t="s">
        <v>1482</v>
      </c>
      <c r="F6505" s="275"/>
      <c r="G6505" s="153" t="s">
        <v>189</v>
      </c>
      <c r="H6505" s="154">
        <v>0.77173800000000004</v>
      </c>
      <c r="I6505" s="155">
        <v>24.82</v>
      </c>
      <c r="J6505" s="155">
        <v>19.149999999999999</v>
      </c>
    </row>
    <row r="6506" spans="1:10" ht="30" customHeight="1">
      <c r="A6506" s="153" t="s">
        <v>1379</v>
      </c>
      <c r="B6506" s="153" t="s">
        <v>1711</v>
      </c>
      <c r="C6506" s="153" t="s">
        <v>177</v>
      </c>
      <c r="D6506" s="153" t="s">
        <v>1712</v>
      </c>
      <c r="E6506" s="275" t="s">
        <v>1482</v>
      </c>
      <c r="F6506" s="275"/>
      <c r="G6506" s="153" t="s">
        <v>1662</v>
      </c>
      <c r="H6506" s="154">
        <v>3.5000000000000003E-2</v>
      </c>
      <c r="I6506" s="155">
        <v>5.24</v>
      </c>
      <c r="J6506" s="155">
        <v>0.18</v>
      </c>
    </row>
    <row r="6507" spans="1:10" ht="15" customHeight="1">
      <c r="A6507" s="153" t="s">
        <v>1379</v>
      </c>
      <c r="B6507" s="153" t="s">
        <v>1713</v>
      </c>
      <c r="C6507" s="153" t="s">
        <v>177</v>
      </c>
      <c r="D6507" s="153" t="s">
        <v>1714</v>
      </c>
      <c r="E6507" s="275" t="s">
        <v>1482</v>
      </c>
      <c r="F6507" s="275"/>
      <c r="G6507" s="153" t="s">
        <v>232</v>
      </c>
      <c r="H6507" s="154">
        <v>0.2954</v>
      </c>
      <c r="I6507" s="155">
        <v>28.33</v>
      </c>
      <c r="J6507" s="155">
        <v>8.36</v>
      </c>
    </row>
    <row r="6508" spans="1:10" ht="15" customHeight="1">
      <c r="A6508" s="153" t="s">
        <v>1379</v>
      </c>
      <c r="B6508" s="153" t="s">
        <v>1717</v>
      </c>
      <c r="C6508" s="153" t="s">
        <v>177</v>
      </c>
      <c r="D6508" s="153" t="s">
        <v>1718</v>
      </c>
      <c r="E6508" s="275" t="s">
        <v>1482</v>
      </c>
      <c r="F6508" s="275"/>
      <c r="G6508" s="153" t="s">
        <v>232</v>
      </c>
      <c r="H6508" s="154">
        <v>0.18429999999999999</v>
      </c>
      <c r="I6508" s="155">
        <v>26.08</v>
      </c>
      <c r="J6508" s="155">
        <v>4.8</v>
      </c>
    </row>
    <row r="6509" spans="1:10" ht="15" customHeight="1">
      <c r="A6509" s="153" t="s">
        <v>1379</v>
      </c>
      <c r="B6509" s="153" t="s">
        <v>3186</v>
      </c>
      <c r="C6509" s="153" t="s">
        <v>177</v>
      </c>
      <c r="D6509" s="153" t="s">
        <v>3187</v>
      </c>
      <c r="E6509" s="275" t="s">
        <v>1482</v>
      </c>
      <c r="F6509" s="275"/>
      <c r="G6509" s="153" t="s">
        <v>211</v>
      </c>
      <c r="H6509" s="154">
        <v>0.2475</v>
      </c>
      <c r="I6509" s="155">
        <v>334.71</v>
      </c>
      <c r="J6509" s="155">
        <v>82.84</v>
      </c>
    </row>
    <row r="6510" spans="1:10" ht="30" customHeight="1">
      <c r="A6510" s="153" t="s">
        <v>1379</v>
      </c>
      <c r="B6510" s="153" t="s">
        <v>1721</v>
      </c>
      <c r="C6510" s="153" t="s">
        <v>177</v>
      </c>
      <c r="D6510" s="153" t="s">
        <v>1722</v>
      </c>
      <c r="E6510" s="275" t="s">
        <v>1482</v>
      </c>
      <c r="F6510" s="275"/>
      <c r="G6510" s="153" t="s">
        <v>222</v>
      </c>
      <c r="H6510" s="154">
        <v>1.4216</v>
      </c>
      <c r="I6510" s="155">
        <v>9.0399999999999991</v>
      </c>
      <c r="J6510" s="155">
        <v>12.85</v>
      </c>
    </row>
    <row r="6511" spans="1:10" ht="15" customHeight="1">
      <c r="A6511" s="153" t="s">
        <v>1379</v>
      </c>
      <c r="B6511" s="153" t="s">
        <v>1723</v>
      </c>
      <c r="C6511" s="153" t="s">
        <v>177</v>
      </c>
      <c r="D6511" s="153" t="s">
        <v>1724</v>
      </c>
      <c r="E6511" s="275" t="s">
        <v>1482</v>
      </c>
      <c r="F6511" s="275"/>
      <c r="G6511" s="153" t="s">
        <v>222</v>
      </c>
      <c r="H6511" s="154">
        <v>6.25</v>
      </c>
      <c r="I6511" s="155">
        <v>3.16</v>
      </c>
      <c r="J6511" s="155">
        <v>19.75</v>
      </c>
    </row>
    <row r="6512" spans="1:10">
      <c r="A6512" s="156"/>
      <c r="B6512" s="156"/>
      <c r="C6512" s="156"/>
      <c r="D6512" s="156"/>
      <c r="E6512" s="156" t="s">
        <v>1399</v>
      </c>
      <c r="F6512" s="157">
        <v>511.74</v>
      </c>
      <c r="G6512" s="156" t="s">
        <v>1400</v>
      </c>
      <c r="H6512" s="157">
        <v>0</v>
      </c>
      <c r="I6512" s="156" t="s">
        <v>1401</v>
      </c>
      <c r="J6512" s="157">
        <v>511.74</v>
      </c>
    </row>
    <row r="6513" spans="1:10" ht="30" customHeight="1">
      <c r="A6513" s="156"/>
      <c r="B6513" s="156"/>
      <c r="C6513" s="156"/>
      <c r="D6513" s="156"/>
      <c r="E6513" s="156" t="s">
        <v>1402</v>
      </c>
      <c r="F6513" s="157">
        <v>559.11</v>
      </c>
      <c r="G6513" s="156"/>
      <c r="H6513" s="276" t="s">
        <v>1403</v>
      </c>
      <c r="I6513" s="276"/>
      <c r="J6513" s="157">
        <v>2679.37</v>
      </c>
    </row>
    <row r="6514" spans="1:10" ht="15.75">
      <c r="A6514" s="147"/>
      <c r="B6514" s="147"/>
      <c r="C6514" s="147"/>
      <c r="D6514" s="147"/>
      <c r="E6514" s="147"/>
      <c r="F6514" s="147"/>
      <c r="G6514" s="147"/>
      <c r="H6514" s="147"/>
      <c r="I6514" s="147"/>
      <c r="J6514" s="147"/>
    </row>
    <row r="6515" spans="1:10" ht="15.75" customHeight="1">
      <c r="A6515" s="144"/>
      <c r="B6515" s="144" t="s">
        <v>165</v>
      </c>
      <c r="C6515" s="144" t="s">
        <v>1367</v>
      </c>
      <c r="D6515" s="144" t="s">
        <v>1368</v>
      </c>
      <c r="E6515" s="271" t="s">
        <v>1369</v>
      </c>
      <c r="F6515" s="271"/>
      <c r="G6515" s="144" t="s">
        <v>1370</v>
      </c>
      <c r="H6515" s="144" t="s">
        <v>1371</v>
      </c>
      <c r="I6515" s="144" t="s">
        <v>1372</v>
      </c>
      <c r="J6515" s="144" t="s">
        <v>1373</v>
      </c>
    </row>
    <row r="6516" spans="1:10" ht="31.5" customHeight="1">
      <c r="A6516" s="147" t="s">
        <v>1374</v>
      </c>
      <c r="B6516" s="147" t="s">
        <v>2238</v>
      </c>
      <c r="C6516" s="147" t="s">
        <v>177</v>
      </c>
      <c r="D6516" s="147" t="s">
        <v>2239</v>
      </c>
      <c r="E6516" s="273" t="s">
        <v>1438</v>
      </c>
      <c r="F6516" s="273"/>
      <c r="G6516" s="147" t="s">
        <v>211</v>
      </c>
      <c r="H6516" s="148">
        <v>1</v>
      </c>
      <c r="I6516" s="149">
        <v>5201.3900000000003</v>
      </c>
      <c r="J6516" s="149">
        <v>5201.3900000000003</v>
      </c>
    </row>
    <row r="6517" spans="1:10" ht="45" customHeight="1">
      <c r="A6517" s="150" t="s">
        <v>1376</v>
      </c>
      <c r="B6517" s="150" t="s">
        <v>1701</v>
      </c>
      <c r="C6517" s="150" t="s">
        <v>177</v>
      </c>
      <c r="D6517" s="150" t="s">
        <v>1702</v>
      </c>
      <c r="E6517" s="274" t="s">
        <v>1606</v>
      </c>
      <c r="F6517" s="274"/>
      <c r="G6517" s="150" t="s">
        <v>1607</v>
      </c>
      <c r="H6517" s="151">
        <v>6.6349999999999998</v>
      </c>
      <c r="I6517" s="152">
        <v>1.37</v>
      </c>
      <c r="J6517" s="152">
        <v>9.08</v>
      </c>
    </row>
    <row r="6518" spans="1:10" ht="45" customHeight="1">
      <c r="A6518" s="150" t="s">
        <v>1376</v>
      </c>
      <c r="B6518" s="150" t="s">
        <v>1604</v>
      </c>
      <c r="C6518" s="150" t="s">
        <v>177</v>
      </c>
      <c r="D6518" s="150" t="s">
        <v>1605</v>
      </c>
      <c r="E6518" s="274" t="s">
        <v>1606</v>
      </c>
      <c r="F6518" s="274"/>
      <c r="G6518" s="150" t="s">
        <v>1607</v>
      </c>
      <c r="H6518" s="151">
        <v>0.88009999999999999</v>
      </c>
      <c r="I6518" s="152">
        <v>18.52</v>
      </c>
      <c r="J6518" s="152">
        <v>16.29</v>
      </c>
    </row>
    <row r="6519" spans="1:10" ht="45" customHeight="1">
      <c r="A6519" s="150" t="s">
        <v>1376</v>
      </c>
      <c r="B6519" s="150" t="s">
        <v>1703</v>
      </c>
      <c r="C6519" s="150" t="s">
        <v>177</v>
      </c>
      <c r="D6519" s="150" t="s">
        <v>1704</v>
      </c>
      <c r="E6519" s="274" t="s">
        <v>1606</v>
      </c>
      <c r="F6519" s="274"/>
      <c r="G6519" s="150" t="s">
        <v>1610</v>
      </c>
      <c r="H6519" s="151">
        <v>18.246200000000002</v>
      </c>
      <c r="I6519" s="152">
        <v>0.53</v>
      </c>
      <c r="J6519" s="152">
        <v>9.67</v>
      </c>
    </row>
    <row r="6520" spans="1:10" ht="45" customHeight="1">
      <c r="A6520" s="150" t="s">
        <v>1376</v>
      </c>
      <c r="B6520" s="150" t="s">
        <v>1608</v>
      </c>
      <c r="C6520" s="150" t="s">
        <v>177</v>
      </c>
      <c r="D6520" s="150" t="s">
        <v>1609</v>
      </c>
      <c r="E6520" s="274" t="s">
        <v>1606</v>
      </c>
      <c r="F6520" s="274"/>
      <c r="G6520" s="150" t="s">
        <v>1610</v>
      </c>
      <c r="H6520" s="151">
        <v>3.4270999999999998</v>
      </c>
      <c r="I6520" s="152">
        <v>17.21</v>
      </c>
      <c r="J6520" s="152">
        <v>58.98</v>
      </c>
    </row>
    <row r="6521" spans="1:10" ht="45" customHeight="1">
      <c r="A6521" s="150" t="s">
        <v>1376</v>
      </c>
      <c r="B6521" s="150" t="s">
        <v>3188</v>
      </c>
      <c r="C6521" s="150" t="s">
        <v>177</v>
      </c>
      <c r="D6521" s="150" t="s">
        <v>3189</v>
      </c>
      <c r="E6521" s="274" t="s">
        <v>1438</v>
      </c>
      <c r="F6521" s="274"/>
      <c r="G6521" s="150" t="s">
        <v>211</v>
      </c>
      <c r="H6521" s="151">
        <v>1.2</v>
      </c>
      <c r="I6521" s="152">
        <v>471.35</v>
      </c>
      <c r="J6521" s="152">
        <v>565.62</v>
      </c>
    </row>
    <row r="6522" spans="1:10" ht="45" customHeight="1">
      <c r="A6522" s="150" t="s">
        <v>1376</v>
      </c>
      <c r="B6522" s="150" t="s">
        <v>1613</v>
      </c>
      <c r="C6522" s="150" t="s">
        <v>177</v>
      </c>
      <c r="D6522" s="150" t="s">
        <v>1614</v>
      </c>
      <c r="E6522" s="274" t="s">
        <v>1375</v>
      </c>
      <c r="F6522" s="274"/>
      <c r="G6522" s="150" t="s">
        <v>180</v>
      </c>
      <c r="H6522" s="151">
        <v>4.3071999999999999</v>
      </c>
      <c r="I6522" s="152">
        <v>18.79</v>
      </c>
      <c r="J6522" s="152">
        <v>80.930000000000007</v>
      </c>
    </row>
    <row r="6523" spans="1:10" ht="45" customHeight="1">
      <c r="A6523" s="150" t="s">
        <v>1376</v>
      </c>
      <c r="B6523" s="150" t="s">
        <v>2841</v>
      </c>
      <c r="C6523" s="150" t="s">
        <v>177</v>
      </c>
      <c r="D6523" s="150" t="s">
        <v>2842</v>
      </c>
      <c r="E6523" s="274" t="s">
        <v>1375</v>
      </c>
      <c r="F6523" s="274"/>
      <c r="G6523" s="150" t="s">
        <v>180</v>
      </c>
      <c r="H6523" s="151">
        <v>21.535799999999998</v>
      </c>
      <c r="I6523" s="152">
        <v>21.18</v>
      </c>
      <c r="J6523" s="152">
        <v>456.12</v>
      </c>
    </row>
    <row r="6524" spans="1:10" ht="45" customHeight="1">
      <c r="A6524" s="150" t="s">
        <v>1376</v>
      </c>
      <c r="B6524" s="150" t="s">
        <v>1705</v>
      </c>
      <c r="C6524" s="150" t="s">
        <v>177</v>
      </c>
      <c r="D6524" s="150" t="s">
        <v>1706</v>
      </c>
      <c r="E6524" s="274" t="s">
        <v>1375</v>
      </c>
      <c r="F6524" s="274"/>
      <c r="G6524" s="150" t="s">
        <v>180</v>
      </c>
      <c r="H6524" s="151">
        <v>31.952999999999999</v>
      </c>
      <c r="I6524" s="152">
        <v>22.41</v>
      </c>
      <c r="J6524" s="152">
        <v>716.06</v>
      </c>
    </row>
    <row r="6525" spans="1:10" ht="45" customHeight="1">
      <c r="A6525" s="150" t="s">
        <v>1376</v>
      </c>
      <c r="B6525" s="150" t="s">
        <v>1628</v>
      </c>
      <c r="C6525" s="150" t="s">
        <v>177</v>
      </c>
      <c r="D6525" s="150" t="s">
        <v>1629</v>
      </c>
      <c r="E6525" s="274" t="s">
        <v>1375</v>
      </c>
      <c r="F6525" s="274"/>
      <c r="G6525" s="150" t="s">
        <v>180</v>
      </c>
      <c r="H6525" s="151">
        <v>31.952999999999999</v>
      </c>
      <c r="I6525" s="152">
        <v>17.82</v>
      </c>
      <c r="J6525" s="152">
        <v>569.4</v>
      </c>
    </row>
    <row r="6526" spans="1:10" ht="30" customHeight="1">
      <c r="A6526" s="153" t="s">
        <v>1379</v>
      </c>
      <c r="B6526" s="153" t="s">
        <v>3190</v>
      </c>
      <c r="C6526" s="153" t="s">
        <v>177</v>
      </c>
      <c r="D6526" s="153" t="s">
        <v>3191</v>
      </c>
      <c r="E6526" s="275" t="s">
        <v>1482</v>
      </c>
      <c r="F6526" s="275"/>
      <c r="G6526" s="153" t="s">
        <v>189</v>
      </c>
      <c r="H6526" s="154">
        <v>31.584388000000001</v>
      </c>
      <c r="I6526" s="155">
        <v>80.95</v>
      </c>
      <c r="J6526" s="155">
        <v>2556.75</v>
      </c>
    </row>
    <row r="6527" spans="1:10" ht="30" customHeight="1">
      <c r="A6527" s="153" t="s">
        <v>1379</v>
      </c>
      <c r="B6527" s="153" t="s">
        <v>3184</v>
      </c>
      <c r="C6527" s="153" t="s">
        <v>177</v>
      </c>
      <c r="D6527" s="153" t="s">
        <v>3185</v>
      </c>
      <c r="E6527" s="275" t="s">
        <v>1482</v>
      </c>
      <c r="F6527" s="275"/>
      <c r="G6527" s="153" t="s">
        <v>189</v>
      </c>
      <c r="H6527" s="154">
        <v>1.469908</v>
      </c>
      <c r="I6527" s="155">
        <v>24.82</v>
      </c>
      <c r="J6527" s="155">
        <v>36.479999999999997</v>
      </c>
    </row>
    <row r="6528" spans="1:10" ht="30" customHeight="1">
      <c r="A6528" s="153" t="s">
        <v>1379</v>
      </c>
      <c r="B6528" s="153" t="s">
        <v>1711</v>
      </c>
      <c r="C6528" s="153" t="s">
        <v>177</v>
      </c>
      <c r="D6528" s="153" t="s">
        <v>1712</v>
      </c>
      <c r="E6528" s="275" t="s">
        <v>1482</v>
      </c>
      <c r="F6528" s="275"/>
      <c r="G6528" s="153" t="s">
        <v>1662</v>
      </c>
      <c r="H6528" s="154">
        <v>6.6699999999999995E-2</v>
      </c>
      <c r="I6528" s="155">
        <v>5.24</v>
      </c>
      <c r="J6528" s="155">
        <v>0.34</v>
      </c>
    </row>
    <row r="6529" spans="1:10" ht="45" customHeight="1">
      <c r="A6529" s="153" t="s">
        <v>1379</v>
      </c>
      <c r="B6529" s="153" t="s">
        <v>3192</v>
      </c>
      <c r="C6529" s="153" t="s">
        <v>177</v>
      </c>
      <c r="D6529" s="153" t="s">
        <v>3193</v>
      </c>
      <c r="E6529" s="275" t="s">
        <v>1482</v>
      </c>
      <c r="F6529" s="275"/>
      <c r="G6529" s="153" t="s">
        <v>232</v>
      </c>
      <c r="H6529" s="154">
        <v>6</v>
      </c>
      <c r="I6529" s="155">
        <v>10.9</v>
      </c>
      <c r="J6529" s="155">
        <v>65.400000000000006</v>
      </c>
    </row>
    <row r="6530" spans="1:10" ht="15" customHeight="1">
      <c r="A6530" s="153" t="s">
        <v>1379</v>
      </c>
      <c r="B6530" s="153" t="s">
        <v>1713</v>
      </c>
      <c r="C6530" s="153" t="s">
        <v>177</v>
      </c>
      <c r="D6530" s="153" t="s">
        <v>1714</v>
      </c>
      <c r="E6530" s="275" t="s">
        <v>1482</v>
      </c>
      <c r="F6530" s="275"/>
      <c r="G6530" s="153" t="s">
        <v>232</v>
      </c>
      <c r="H6530" s="154">
        <v>2.1276000000000002</v>
      </c>
      <c r="I6530" s="155">
        <v>28.33</v>
      </c>
      <c r="J6530" s="155">
        <v>60.27</v>
      </c>
    </row>
    <row r="6531" spans="1:10">
      <c r="A6531" s="156"/>
      <c r="B6531" s="156"/>
      <c r="C6531" s="156"/>
      <c r="D6531" s="156"/>
      <c r="E6531" s="156" t="s">
        <v>1399</v>
      </c>
      <c r="F6531" s="157">
        <v>1496.21</v>
      </c>
      <c r="G6531" s="156" t="s">
        <v>1400</v>
      </c>
      <c r="H6531" s="157">
        <v>0</v>
      </c>
      <c r="I6531" s="156" t="s">
        <v>1401</v>
      </c>
      <c r="J6531" s="157">
        <v>1496.21</v>
      </c>
    </row>
    <row r="6532" spans="1:10" ht="30" customHeight="1">
      <c r="A6532" s="156"/>
      <c r="B6532" s="156"/>
      <c r="C6532" s="156"/>
      <c r="D6532" s="156"/>
      <c r="E6532" s="156" t="s">
        <v>1402</v>
      </c>
      <c r="F6532" s="157">
        <v>1371.6</v>
      </c>
      <c r="G6532" s="156"/>
      <c r="H6532" s="276" t="s">
        <v>1403</v>
      </c>
      <c r="I6532" s="276"/>
      <c r="J6532" s="157">
        <v>6572.99</v>
      </c>
    </row>
    <row r="6533" spans="1:10" ht="15.75">
      <c r="A6533" s="147"/>
      <c r="B6533" s="147"/>
      <c r="C6533" s="147"/>
      <c r="D6533" s="147"/>
      <c r="E6533" s="147"/>
      <c r="F6533" s="147"/>
      <c r="G6533" s="147"/>
      <c r="H6533" s="147"/>
      <c r="I6533" s="147"/>
      <c r="J6533" s="147"/>
    </row>
    <row r="6534" spans="1:10" ht="15.75" customHeight="1">
      <c r="A6534" s="144"/>
      <c r="B6534" s="144" t="s">
        <v>165</v>
      </c>
      <c r="C6534" s="144" t="s">
        <v>1367</v>
      </c>
      <c r="D6534" s="144" t="s">
        <v>1368</v>
      </c>
      <c r="E6534" s="271" t="s">
        <v>1369</v>
      </c>
      <c r="F6534" s="271"/>
      <c r="G6534" s="144" t="s">
        <v>1370</v>
      </c>
      <c r="H6534" s="144" t="s">
        <v>1371</v>
      </c>
      <c r="I6534" s="144" t="s">
        <v>1372</v>
      </c>
      <c r="J6534" s="144" t="s">
        <v>1373</v>
      </c>
    </row>
    <row r="6535" spans="1:10" ht="31.5" customHeight="1">
      <c r="A6535" s="147" t="s">
        <v>1374</v>
      </c>
      <c r="B6535" s="147" t="s">
        <v>2335</v>
      </c>
      <c r="C6535" s="147" t="s">
        <v>177</v>
      </c>
      <c r="D6535" s="147" t="s">
        <v>2336</v>
      </c>
      <c r="E6535" s="273" t="s">
        <v>1438</v>
      </c>
      <c r="F6535" s="273"/>
      <c r="G6535" s="147" t="s">
        <v>211</v>
      </c>
      <c r="H6535" s="148">
        <v>1</v>
      </c>
      <c r="I6535" s="149">
        <v>2704.33</v>
      </c>
      <c r="J6535" s="149">
        <v>2704.33</v>
      </c>
    </row>
    <row r="6536" spans="1:10" ht="45" customHeight="1">
      <c r="A6536" s="150" t="s">
        <v>1376</v>
      </c>
      <c r="B6536" s="150" t="s">
        <v>1701</v>
      </c>
      <c r="C6536" s="150" t="s">
        <v>177</v>
      </c>
      <c r="D6536" s="150" t="s">
        <v>1702</v>
      </c>
      <c r="E6536" s="274" t="s">
        <v>1606</v>
      </c>
      <c r="F6536" s="274"/>
      <c r="G6536" s="150" t="s">
        <v>1607</v>
      </c>
      <c r="H6536" s="151">
        <v>6.6349999999999998</v>
      </c>
      <c r="I6536" s="152">
        <v>1.37</v>
      </c>
      <c r="J6536" s="152">
        <v>9.08</v>
      </c>
    </row>
    <row r="6537" spans="1:10" ht="45" customHeight="1">
      <c r="A6537" s="150" t="s">
        <v>1376</v>
      </c>
      <c r="B6537" s="150" t="s">
        <v>1604</v>
      </c>
      <c r="C6537" s="150" t="s">
        <v>177</v>
      </c>
      <c r="D6537" s="150" t="s">
        <v>1605</v>
      </c>
      <c r="E6537" s="274" t="s">
        <v>1606</v>
      </c>
      <c r="F6537" s="274"/>
      <c r="G6537" s="150" t="s">
        <v>1607</v>
      </c>
      <c r="H6537" s="151">
        <v>0.48770000000000002</v>
      </c>
      <c r="I6537" s="152">
        <v>18.52</v>
      </c>
      <c r="J6537" s="152">
        <v>9.0299999999999994</v>
      </c>
    </row>
    <row r="6538" spans="1:10" ht="45" customHeight="1">
      <c r="A6538" s="150" t="s">
        <v>1376</v>
      </c>
      <c r="B6538" s="150" t="s">
        <v>1703</v>
      </c>
      <c r="C6538" s="150" t="s">
        <v>177</v>
      </c>
      <c r="D6538" s="150" t="s">
        <v>1704</v>
      </c>
      <c r="E6538" s="274" t="s">
        <v>1606</v>
      </c>
      <c r="F6538" s="274"/>
      <c r="G6538" s="150" t="s">
        <v>1610</v>
      </c>
      <c r="H6538" s="151">
        <v>18.246200000000002</v>
      </c>
      <c r="I6538" s="152">
        <v>0.53</v>
      </c>
      <c r="J6538" s="152">
        <v>9.67</v>
      </c>
    </row>
    <row r="6539" spans="1:10" ht="45" customHeight="1">
      <c r="A6539" s="150" t="s">
        <v>1376</v>
      </c>
      <c r="B6539" s="150" t="s">
        <v>1608</v>
      </c>
      <c r="C6539" s="150" t="s">
        <v>177</v>
      </c>
      <c r="D6539" s="150" t="s">
        <v>1609</v>
      </c>
      <c r="E6539" s="274" t="s">
        <v>1606</v>
      </c>
      <c r="F6539" s="274"/>
      <c r="G6539" s="150" t="s">
        <v>1610</v>
      </c>
      <c r="H6539" s="151">
        <v>0.70430000000000004</v>
      </c>
      <c r="I6539" s="152">
        <v>17.21</v>
      </c>
      <c r="J6539" s="152">
        <v>12.12</v>
      </c>
    </row>
    <row r="6540" spans="1:10" ht="45" customHeight="1">
      <c r="A6540" s="150" t="s">
        <v>1376</v>
      </c>
      <c r="B6540" s="150" t="s">
        <v>3194</v>
      </c>
      <c r="C6540" s="150" t="s">
        <v>177</v>
      </c>
      <c r="D6540" s="150" t="s">
        <v>3195</v>
      </c>
      <c r="E6540" s="274" t="s">
        <v>1438</v>
      </c>
      <c r="F6540" s="274"/>
      <c r="G6540" s="150" t="s">
        <v>232</v>
      </c>
      <c r="H6540" s="151">
        <v>27.898800000000001</v>
      </c>
      <c r="I6540" s="152">
        <v>18.78</v>
      </c>
      <c r="J6540" s="152">
        <v>523.92999999999995</v>
      </c>
    </row>
    <row r="6541" spans="1:10" ht="45" customHeight="1">
      <c r="A6541" s="150" t="s">
        <v>1376</v>
      </c>
      <c r="B6541" s="150" t="s">
        <v>3188</v>
      </c>
      <c r="C6541" s="150" t="s">
        <v>177</v>
      </c>
      <c r="D6541" s="150" t="s">
        <v>3189</v>
      </c>
      <c r="E6541" s="274" t="s">
        <v>1438</v>
      </c>
      <c r="F6541" s="274"/>
      <c r="G6541" s="150" t="s">
        <v>211</v>
      </c>
      <c r="H6541" s="151">
        <v>1.2</v>
      </c>
      <c r="I6541" s="152">
        <v>471.35</v>
      </c>
      <c r="J6541" s="152">
        <v>565.62</v>
      </c>
    </row>
    <row r="6542" spans="1:10" ht="45" customHeight="1">
      <c r="A6542" s="150" t="s">
        <v>1376</v>
      </c>
      <c r="B6542" s="150" t="s">
        <v>1613</v>
      </c>
      <c r="C6542" s="150" t="s">
        <v>177</v>
      </c>
      <c r="D6542" s="150" t="s">
        <v>1614</v>
      </c>
      <c r="E6542" s="274" t="s">
        <v>1375</v>
      </c>
      <c r="F6542" s="274"/>
      <c r="G6542" s="150" t="s">
        <v>180</v>
      </c>
      <c r="H6542" s="151">
        <v>1.1919999999999999</v>
      </c>
      <c r="I6542" s="152">
        <v>18.79</v>
      </c>
      <c r="J6542" s="152">
        <v>22.39</v>
      </c>
    </row>
    <row r="6543" spans="1:10" ht="45" customHeight="1">
      <c r="A6543" s="150" t="s">
        <v>1376</v>
      </c>
      <c r="B6543" s="150" t="s">
        <v>2841</v>
      </c>
      <c r="C6543" s="150" t="s">
        <v>177</v>
      </c>
      <c r="D6543" s="150" t="s">
        <v>2842</v>
      </c>
      <c r="E6543" s="274" t="s">
        <v>1375</v>
      </c>
      <c r="F6543" s="274"/>
      <c r="G6543" s="150" t="s">
        <v>180</v>
      </c>
      <c r="H6543" s="151">
        <v>5.96</v>
      </c>
      <c r="I6543" s="152">
        <v>21.18</v>
      </c>
      <c r="J6543" s="152">
        <v>126.23</v>
      </c>
    </row>
    <row r="6544" spans="1:10" ht="45" customHeight="1">
      <c r="A6544" s="150" t="s">
        <v>1376</v>
      </c>
      <c r="B6544" s="150" t="s">
        <v>1705</v>
      </c>
      <c r="C6544" s="150" t="s">
        <v>177</v>
      </c>
      <c r="D6544" s="150" t="s">
        <v>1706</v>
      </c>
      <c r="E6544" s="274" t="s">
        <v>1375</v>
      </c>
      <c r="F6544" s="274"/>
      <c r="G6544" s="150" t="s">
        <v>180</v>
      </c>
      <c r="H6544" s="151">
        <v>31.5459</v>
      </c>
      <c r="I6544" s="152">
        <v>22.41</v>
      </c>
      <c r="J6544" s="152">
        <v>706.94</v>
      </c>
    </row>
    <row r="6545" spans="1:10" ht="45" customHeight="1">
      <c r="A6545" s="150" t="s">
        <v>1376</v>
      </c>
      <c r="B6545" s="150" t="s">
        <v>1628</v>
      </c>
      <c r="C6545" s="150" t="s">
        <v>177</v>
      </c>
      <c r="D6545" s="150" t="s">
        <v>1629</v>
      </c>
      <c r="E6545" s="274" t="s">
        <v>1375</v>
      </c>
      <c r="F6545" s="274"/>
      <c r="G6545" s="150" t="s">
        <v>180</v>
      </c>
      <c r="H6545" s="151">
        <v>31.5459</v>
      </c>
      <c r="I6545" s="152">
        <v>17.82</v>
      </c>
      <c r="J6545" s="152">
        <v>562.14</v>
      </c>
    </row>
    <row r="6546" spans="1:10" ht="30" customHeight="1">
      <c r="A6546" s="153" t="s">
        <v>1379</v>
      </c>
      <c r="B6546" s="153" t="s">
        <v>1709</v>
      </c>
      <c r="C6546" s="153" t="s">
        <v>177</v>
      </c>
      <c r="D6546" s="153" t="s">
        <v>1710</v>
      </c>
      <c r="E6546" s="275" t="s">
        <v>1482</v>
      </c>
      <c r="F6546" s="275"/>
      <c r="G6546" s="153" t="s">
        <v>189</v>
      </c>
      <c r="H6546" s="154">
        <v>1.9403999999999999</v>
      </c>
      <c r="I6546" s="155">
        <v>65.25</v>
      </c>
      <c r="J6546" s="155">
        <v>126.61</v>
      </c>
    </row>
    <row r="6547" spans="1:10" ht="30" customHeight="1">
      <c r="A6547" s="153" t="s">
        <v>1379</v>
      </c>
      <c r="B6547" s="153" t="s">
        <v>1711</v>
      </c>
      <c r="C6547" s="153" t="s">
        <v>177</v>
      </c>
      <c r="D6547" s="153" t="s">
        <v>1712</v>
      </c>
      <c r="E6547" s="275" t="s">
        <v>1482</v>
      </c>
      <c r="F6547" s="275"/>
      <c r="G6547" s="153" t="s">
        <v>1662</v>
      </c>
      <c r="H6547" s="154">
        <v>8.3299999999999999E-2</v>
      </c>
      <c r="I6547" s="155">
        <v>5.24</v>
      </c>
      <c r="J6547" s="155">
        <v>0.43</v>
      </c>
    </row>
    <row r="6548" spans="1:10" ht="15" customHeight="1">
      <c r="A6548" s="153" t="s">
        <v>1379</v>
      </c>
      <c r="B6548" s="153" t="s">
        <v>1713</v>
      </c>
      <c r="C6548" s="153" t="s">
        <v>177</v>
      </c>
      <c r="D6548" s="153" t="s">
        <v>1714</v>
      </c>
      <c r="E6548" s="275" t="s">
        <v>1482</v>
      </c>
      <c r="F6548" s="275"/>
      <c r="G6548" s="153" t="s">
        <v>232</v>
      </c>
      <c r="H6548" s="154">
        <v>0.4365</v>
      </c>
      <c r="I6548" s="155">
        <v>28.33</v>
      </c>
      <c r="J6548" s="155">
        <v>12.36</v>
      </c>
    </row>
    <row r="6549" spans="1:10" ht="15" customHeight="1">
      <c r="A6549" s="153" t="s">
        <v>1379</v>
      </c>
      <c r="B6549" s="153" t="s">
        <v>1723</v>
      </c>
      <c r="C6549" s="153" t="s">
        <v>177</v>
      </c>
      <c r="D6549" s="153" t="s">
        <v>1724</v>
      </c>
      <c r="E6549" s="275" t="s">
        <v>1482</v>
      </c>
      <c r="F6549" s="275"/>
      <c r="G6549" s="153" t="s">
        <v>222</v>
      </c>
      <c r="H6549" s="154">
        <v>5.6283000000000003</v>
      </c>
      <c r="I6549" s="155">
        <v>3.16</v>
      </c>
      <c r="J6549" s="155">
        <v>17.78</v>
      </c>
    </row>
    <row r="6550" spans="1:10">
      <c r="A6550" s="156"/>
      <c r="B6550" s="156"/>
      <c r="C6550" s="156"/>
      <c r="D6550" s="156"/>
      <c r="E6550" s="156" t="s">
        <v>1399</v>
      </c>
      <c r="F6550" s="157">
        <v>1296.03</v>
      </c>
      <c r="G6550" s="156" t="s">
        <v>1400</v>
      </c>
      <c r="H6550" s="157">
        <v>0</v>
      </c>
      <c r="I6550" s="156" t="s">
        <v>1401</v>
      </c>
      <c r="J6550" s="157">
        <v>1296.03</v>
      </c>
    </row>
    <row r="6551" spans="1:10" ht="30" customHeight="1">
      <c r="A6551" s="156"/>
      <c r="B6551" s="156"/>
      <c r="C6551" s="156"/>
      <c r="D6551" s="156"/>
      <c r="E6551" s="156" t="s">
        <v>1402</v>
      </c>
      <c r="F6551" s="157">
        <v>713.13</v>
      </c>
      <c r="G6551" s="156"/>
      <c r="H6551" s="276" t="s">
        <v>1403</v>
      </c>
      <c r="I6551" s="276"/>
      <c r="J6551" s="157">
        <v>3417.46</v>
      </c>
    </row>
    <row r="6552" spans="1:10" ht="15.75">
      <c r="A6552" s="147"/>
      <c r="B6552" s="147"/>
      <c r="C6552" s="147"/>
      <c r="D6552" s="147"/>
      <c r="E6552" s="147"/>
      <c r="F6552" s="147"/>
      <c r="G6552" s="147"/>
      <c r="H6552" s="147"/>
      <c r="I6552" s="147"/>
      <c r="J6552" s="147"/>
    </row>
    <row r="6553" spans="1:10" ht="15.75" customHeight="1">
      <c r="A6553" s="144"/>
      <c r="B6553" s="144" t="s">
        <v>165</v>
      </c>
      <c r="C6553" s="144" t="s">
        <v>1367</v>
      </c>
      <c r="D6553" s="144" t="s">
        <v>1368</v>
      </c>
      <c r="E6553" s="271" t="s">
        <v>1369</v>
      </c>
      <c r="F6553" s="271"/>
      <c r="G6553" s="144" t="s">
        <v>1370</v>
      </c>
      <c r="H6553" s="144" t="s">
        <v>1371</v>
      </c>
      <c r="I6553" s="144" t="s">
        <v>1372</v>
      </c>
      <c r="J6553" s="144" t="s">
        <v>1373</v>
      </c>
    </row>
    <row r="6554" spans="1:10" ht="31.5" customHeight="1">
      <c r="A6554" s="147" t="s">
        <v>1374</v>
      </c>
      <c r="B6554" s="147" t="s">
        <v>3196</v>
      </c>
      <c r="C6554" s="147" t="s">
        <v>177</v>
      </c>
      <c r="D6554" s="147" t="s">
        <v>3197</v>
      </c>
      <c r="E6554" s="273" t="s">
        <v>1438</v>
      </c>
      <c r="F6554" s="273"/>
      <c r="G6554" s="147" t="s">
        <v>211</v>
      </c>
      <c r="H6554" s="148">
        <v>1</v>
      </c>
      <c r="I6554" s="149">
        <v>2276.98</v>
      </c>
      <c r="J6554" s="149">
        <v>2276.98</v>
      </c>
    </row>
    <row r="6555" spans="1:10" ht="45" customHeight="1">
      <c r="A6555" s="150" t="s">
        <v>1376</v>
      </c>
      <c r="B6555" s="150" t="s">
        <v>1701</v>
      </c>
      <c r="C6555" s="150" t="s">
        <v>177</v>
      </c>
      <c r="D6555" s="150" t="s">
        <v>1702</v>
      </c>
      <c r="E6555" s="274" t="s">
        <v>1606</v>
      </c>
      <c r="F6555" s="274"/>
      <c r="G6555" s="150" t="s">
        <v>1607</v>
      </c>
      <c r="H6555" s="151">
        <v>4.7533000000000003</v>
      </c>
      <c r="I6555" s="152">
        <v>1.37</v>
      </c>
      <c r="J6555" s="152">
        <v>6.51</v>
      </c>
    </row>
    <row r="6556" spans="1:10" ht="45" customHeight="1">
      <c r="A6556" s="150" t="s">
        <v>1376</v>
      </c>
      <c r="B6556" s="150" t="s">
        <v>1604</v>
      </c>
      <c r="C6556" s="150" t="s">
        <v>177</v>
      </c>
      <c r="D6556" s="150" t="s">
        <v>1605</v>
      </c>
      <c r="E6556" s="274" t="s">
        <v>1606</v>
      </c>
      <c r="F6556" s="274"/>
      <c r="G6556" s="150" t="s">
        <v>1607</v>
      </c>
      <c r="H6556" s="151">
        <v>0.313</v>
      </c>
      <c r="I6556" s="152">
        <v>18.52</v>
      </c>
      <c r="J6556" s="152">
        <v>5.79</v>
      </c>
    </row>
    <row r="6557" spans="1:10" ht="45" customHeight="1">
      <c r="A6557" s="150" t="s">
        <v>1376</v>
      </c>
      <c r="B6557" s="150" t="s">
        <v>1703</v>
      </c>
      <c r="C6557" s="150" t="s">
        <v>177</v>
      </c>
      <c r="D6557" s="150" t="s">
        <v>1704</v>
      </c>
      <c r="E6557" s="274" t="s">
        <v>1606</v>
      </c>
      <c r="F6557" s="274"/>
      <c r="G6557" s="150" t="s">
        <v>1610</v>
      </c>
      <c r="H6557" s="151">
        <v>13.0715</v>
      </c>
      <c r="I6557" s="152">
        <v>0.53</v>
      </c>
      <c r="J6557" s="152">
        <v>6.92</v>
      </c>
    </row>
    <row r="6558" spans="1:10" ht="45" customHeight="1">
      <c r="A6558" s="150" t="s">
        <v>1376</v>
      </c>
      <c r="B6558" s="150" t="s">
        <v>1608</v>
      </c>
      <c r="C6558" s="150" t="s">
        <v>177</v>
      </c>
      <c r="D6558" s="150" t="s">
        <v>1609</v>
      </c>
      <c r="E6558" s="274" t="s">
        <v>1606</v>
      </c>
      <c r="F6558" s="274"/>
      <c r="G6558" s="150" t="s">
        <v>1610</v>
      </c>
      <c r="H6558" s="151">
        <v>0.42259999999999998</v>
      </c>
      <c r="I6558" s="152">
        <v>17.21</v>
      </c>
      <c r="J6558" s="152">
        <v>7.27</v>
      </c>
    </row>
    <row r="6559" spans="1:10" ht="45" customHeight="1">
      <c r="A6559" s="150" t="s">
        <v>1376</v>
      </c>
      <c r="B6559" s="150" t="s">
        <v>3194</v>
      </c>
      <c r="C6559" s="150" t="s">
        <v>177</v>
      </c>
      <c r="D6559" s="150" t="s">
        <v>3195</v>
      </c>
      <c r="E6559" s="274" t="s">
        <v>1438</v>
      </c>
      <c r="F6559" s="274"/>
      <c r="G6559" s="150" t="s">
        <v>232</v>
      </c>
      <c r="H6559" s="151">
        <v>28.936900000000001</v>
      </c>
      <c r="I6559" s="152">
        <v>18.78</v>
      </c>
      <c r="J6559" s="152">
        <v>543.42999999999995</v>
      </c>
    </row>
    <row r="6560" spans="1:10" ht="45" customHeight="1">
      <c r="A6560" s="150" t="s">
        <v>1376</v>
      </c>
      <c r="B6560" s="150" t="s">
        <v>3182</v>
      </c>
      <c r="C6560" s="150" t="s">
        <v>177</v>
      </c>
      <c r="D6560" s="150" t="s">
        <v>3183</v>
      </c>
      <c r="E6560" s="274" t="s">
        <v>1438</v>
      </c>
      <c r="F6560" s="274"/>
      <c r="G6560" s="150" t="s">
        <v>211</v>
      </c>
      <c r="H6560" s="151">
        <v>1.2</v>
      </c>
      <c r="I6560" s="152">
        <v>489.3</v>
      </c>
      <c r="J6560" s="152">
        <v>587.16</v>
      </c>
    </row>
    <row r="6561" spans="1:10" ht="45" customHeight="1">
      <c r="A6561" s="150" t="s">
        <v>1376</v>
      </c>
      <c r="B6561" s="150" t="s">
        <v>1613</v>
      </c>
      <c r="C6561" s="150" t="s">
        <v>177</v>
      </c>
      <c r="D6561" s="150" t="s">
        <v>1614</v>
      </c>
      <c r="E6561" s="274" t="s">
        <v>1375</v>
      </c>
      <c r="F6561" s="274"/>
      <c r="G6561" s="150" t="s">
        <v>180</v>
      </c>
      <c r="H6561" s="151">
        <v>0.73560000000000003</v>
      </c>
      <c r="I6561" s="152">
        <v>18.79</v>
      </c>
      <c r="J6561" s="152">
        <v>13.82</v>
      </c>
    </row>
    <row r="6562" spans="1:10" ht="45" customHeight="1">
      <c r="A6562" s="150" t="s">
        <v>1376</v>
      </c>
      <c r="B6562" s="150" t="s">
        <v>2841</v>
      </c>
      <c r="C6562" s="150" t="s">
        <v>177</v>
      </c>
      <c r="D6562" s="150" t="s">
        <v>2842</v>
      </c>
      <c r="E6562" s="274" t="s">
        <v>1375</v>
      </c>
      <c r="F6562" s="274"/>
      <c r="G6562" s="150" t="s">
        <v>180</v>
      </c>
      <c r="H6562" s="151">
        <v>3.6779999999999999</v>
      </c>
      <c r="I6562" s="152">
        <v>21.18</v>
      </c>
      <c r="J6562" s="152">
        <v>77.900000000000006</v>
      </c>
    </row>
    <row r="6563" spans="1:10" ht="45" customHeight="1">
      <c r="A6563" s="150" t="s">
        <v>1376</v>
      </c>
      <c r="B6563" s="150" t="s">
        <v>1705</v>
      </c>
      <c r="C6563" s="150" t="s">
        <v>177</v>
      </c>
      <c r="D6563" s="150" t="s">
        <v>1706</v>
      </c>
      <c r="E6563" s="274" t="s">
        <v>1375</v>
      </c>
      <c r="F6563" s="274"/>
      <c r="G6563" s="150" t="s">
        <v>180</v>
      </c>
      <c r="H6563" s="151">
        <v>22.888400000000001</v>
      </c>
      <c r="I6563" s="152">
        <v>22.41</v>
      </c>
      <c r="J6563" s="152">
        <v>512.91999999999996</v>
      </c>
    </row>
    <row r="6564" spans="1:10" ht="45" customHeight="1">
      <c r="A6564" s="150" t="s">
        <v>1376</v>
      </c>
      <c r="B6564" s="150" t="s">
        <v>1628</v>
      </c>
      <c r="C6564" s="150" t="s">
        <v>177</v>
      </c>
      <c r="D6564" s="150" t="s">
        <v>1629</v>
      </c>
      <c r="E6564" s="274" t="s">
        <v>1375</v>
      </c>
      <c r="F6564" s="274"/>
      <c r="G6564" s="150" t="s">
        <v>180</v>
      </c>
      <c r="H6564" s="151">
        <v>22.888400000000001</v>
      </c>
      <c r="I6564" s="152">
        <v>17.82</v>
      </c>
      <c r="J6564" s="152">
        <v>407.87</v>
      </c>
    </row>
    <row r="6565" spans="1:10" ht="30" customHeight="1">
      <c r="A6565" s="153" t="s">
        <v>1379</v>
      </c>
      <c r="B6565" s="153" t="s">
        <v>1709</v>
      </c>
      <c r="C6565" s="153" t="s">
        <v>177</v>
      </c>
      <c r="D6565" s="153" t="s">
        <v>1710</v>
      </c>
      <c r="E6565" s="275" t="s">
        <v>1482</v>
      </c>
      <c r="F6565" s="275"/>
      <c r="G6565" s="153" t="s">
        <v>189</v>
      </c>
      <c r="H6565" s="154">
        <v>1.3111999999999999</v>
      </c>
      <c r="I6565" s="155">
        <v>65.25</v>
      </c>
      <c r="J6565" s="155">
        <v>85.55</v>
      </c>
    </row>
    <row r="6566" spans="1:10" ht="30" customHeight="1">
      <c r="A6566" s="153" t="s">
        <v>1379</v>
      </c>
      <c r="B6566" s="153" t="s">
        <v>1711</v>
      </c>
      <c r="C6566" s="153" t="s">
        <v>177</v>
      </c>
      <c r="D6566" s="153" t="s">
        <v>1712</v>
      </c>
      <c r="E6566" s="275" t="s">
        <v>1482</v>
      </c>
      <c r="F6566" s="275"/>
      <c r="G6566" s="153" t="s">
        <v>1662</v>
      </c>
      <c r="H6566" s="154">
        <v>5.67E-2</v>
      </c>
      <c r="I6566" s="155">
        <v>5.24</v>
      </c>
      <c r="J6566" s="155">
        <v>0.28999999999999998</v>
      </c>
    </row>
    <row r="6567" spans="1:10" ht="15" customHeight="1">
      <c r="A6567" s="153" t="s">
        <v>1379</v>
      </c>
      <c r="B6567" s="153" t="s">
        <v>1713</v>
      </c>
      <c r="C6567" s="153" t="s">
        <v>177</v>
      </c>
      <c r="D6567" s="153" t="s">
        <v>1714</v>
      </c>
      <c r="E6567" s="275" t="s">
        <v>1482</v>
      </c>
      <c r="F6567" s="275"/>
      <c r="G6567" s="153" t="s">
        <v>232</v>
      </c>
      <c r="H6567" s="154">
        <v>0.26190000000000002</v>
      </c>
      <c r="I6567" s="155">
        <v>28.33</v>
      </c>
      <c r="J6567" s="155">
        <v>7.41</v>
      </c>
    </row>
    <row r="6568" spans="1:10" ht="15" customHeight="1">
      <c r="A6568" s="153" t="s">
        <v>1379</v>
      </c>
      <c r="B6568" s="153" t="s">
        <v>1723</v>
      </c>
      <c r="C6568" s="153" t="s">
        <v>177</v>
      </c>
      <c r="D6568" s="153" t="s">
        <v>1724</v>
      </c>
      <c r="E6568" s="275" t="s">
        <v>1482</v>
      </c>
      <c r="F6568" s="275"/>
      <c r="G6568" s="153" t="s">
        <v>222</v>
      </c>
      <c r="H6568" s="154">
        <v>4.4770000000000003</v>
      </c>
      <c r="I6568" s="155">
        <v>3.16</v>
      </c>
      <c r="J6568" s="155">
        <v>14.14</v>
      </c>
    </row>
    <row r="6569" spans="1:10">
      <c r="A6569" s="156"/>
      <c r="B6569" s="156"/>
      <c r="C6569" s="156"/>
      <c r="D6569" s="156"/>
      <c r="E6569" s="156" t="s">
        <v>1399</v>
      </c>
      <c r="F6569" s="157">
        <v>986.99</v>
      </c>
      <c r="G6569" s="156" t="s">
        <v>1400</v>
      </c>
      <c r="H6569" s="157">
        <v>0</v>
      </c>
      <c r="I6569" s="156" t="s">
        <v>1401</v>
      </c>
      <c r="J6569" s="157">
        <v>986.99</v>
      </c>
    </row>
    <row r="6570" spans="1:10" ht="30" customHeight="1">
      <c r="A6570" s="156"/>
      <c r="B6570" s="156"/>
      <c r="C6570" s="156"/>
      <c r="D6570" s="156"/>
      <c r="E6570" s="156" t="s">
        <v>1402</v>
      </c>
      <c r="F6570" s="157">
        <v>600.42999999999995</v>
      </c>
      <c r="G6570" s="156"/>
      <c r="H6570" s="276" t="s">
        <v>1403</v>
      </c>
      <c r="I6570" s="276"/>
      <c r="J6570" s="157">
        <v>2877.41</v>
      </c>
    </row>
    <row r="6571" spans="1:10" ht="15.75">
      <c r="A6571" s="147"/>
      <c r="B6571" s="147"/>
      <c r="C6571" s="147"/>
      <c r="D6571" s="147"/>
      <c r="E6571" s="147"/>
      <c r="F6571" s="147"/>
      <c r="G6571" s="147"/>
      <c r="H6571" s="147"/>
      <c r="I6571" s="147"/>
      <c r="J6571" s="147"/>
    </row>
    <row r="6572" spans="1:10" ht="15.75" customHeight="1">
      <c r="A6572" s="144"/>
      <c r="B6572" s="144" t="s">
        <v>165</v>
      </c>
      <c r="C6572" s="144" t="s">
        <v>1367</v>
      </c>
      <c r="D6572" s="144" t="s">
        <v>1368</v>
      </c>
      <c r="E6572" s="271" t="s">
        <v>1369</v>
      </c>
      <c r="F6572" s="271"/>
      <c r="G6572" s="144" t="s">
        <v>1370</v>
      </c>
      <c r="H6572" s="144" t="s">
        <v>1371</v>
      </c>
      <c r="I6572" s="144" t="s">
        <v>1372</v>
      </c>
      <c r="J6572" s="144" t="s">
        <v>1373</v>
      </c>
    </row>
    <row r="6573" spans="1:10" ht="31.5" customHeight="1">
      <c r="A6573" s="147" t="s">
        <v>1374</v>
      </c>
      <c r="B6573" s="147" t="s">
        <v>2132</v>
      </c>
      <c r="C6573" s="147" t="s">
        <v>177</v>
      </c>
      <c r="D6573" s="147" t="s">
        <v>2133</v>
      </c>
      <c r="E6573" s="273" t="s">
        <v>1438</v>
      </c>
      <c r="F6573" s="273"/>
      <c r="G6573" s="147" t="s">
        <v>211</v>
      </c>
      <c r="H6573" s="148">
        <v>1</v>
      </c>
      <c r="I6573" s="149">
        <v>3151.97</v>
      </c>
      <c r="J6573" s="149">
        <v>3151.97</v>
      </c>
    </row>
    <row r="6574" spans="1:10" ht="45" customHeight="1">
      <c r="A6574" s="150" t="s">
        <v>1376</v>
      </c>
      <c r="B6574" s="150" t="s">
        <v>1701</v>
      </c>
      <c r="C6574" s="150" t="s">
        <v>177</v>
      </c>
      <c r="D6574" s="150" t="s">
        <v>1702</v>
      </c>
      <c r="E6574" s="274" t="s">
        <v>1606</v>
      </c>
      <c r="F6574" s="274"/>
      <c r="G6574" s="150" t="s">
        <v>1607</v>
      </c>
      <c r="H6574" s="151">
        <v>6.6319999999999997</v>
      </c>
      <c r="I6574" s="152">
        <v>1.37</v>
      </c>
      <c r="J6574" s="152">
        <v>9.08</v>
      </c>
    </row>
    <row r="6575" spans="1:10" ht="45" customHeight="1">
      <c r="A6575" s="150" t="s">
        <v>1376</v>
      </c>
      <c r="B6575" s="150" t="s">
        <v>1703</v>
      </c>
      <c r="C6575" s="150" t="s">
        <v>177</v>
      </c>
      <c r="D6575" s="150" t="s">
        <v>1704</v>
      </c>
      <c r="E6575" s="274" t="s">
        <v>1606</v>
      </c>
      <c r="F6575" s="274"/>
      <c r="G6575" s="150" t="s">
        <v>1610</v>
      </c>
      <c r="H6575" s="151">
        <v>18.246200000000002</v>
      </c>
      <c r="I6575" s="152">
        <v>0.53</v>
      </c>
      <c r="J6575" s="152">
        <v>9.67</v>
      </c>
    </row>
    <row r="6576" spans="1:10" ht="45" customHeight="1">
      <c r="A6576" s="150" t="s">
        <v>1376</v>
      </c>
      <c r="B6576" s="150" t="s">
        <v>1604</v>
      </c>
      <c r="C6576" s="150" t="s">
        <v>177</v>
      </c>
      <c r="D6576" s="150" t="s">
        <v>1605</v>
      </c>
      <c r="E6576" s="274" t="s">
        <v>1606</v>
      </c>
      <c r="F6576" s="274"/>
      <c r="G6576" s="150" t="s">
        <v>1607</v>
      </c>
      <c r="H6576" s="151">
        <v>0.77359999999999995</v>
      </c>
      <c r="I6576" s="152">
        <v>18.52</v>
      </c>
      <c r="J6576" s="152">
        <v>14.32</v>
      </c>
    </row>
    <row r="6577" spans="1:10" ht="45" customHeight="1">
      <c r="A6577" s="150" t="s">
        <v>1376</v>
      </c>
      <c r="B6577" s="150" t="s">
        <v>1608</v>
      </c>
      <c r="C6577" s="150" t="s">
        <v>177</v>
      </c>
      <c r="D6577" s="150" t="s">
        <v>1609</v>
      </c>
      <c r="E6577" s="274" t="s">
        <v>1606</v>
      </c>
      <c r="F6577" s="274"/>
      <c r="G6577" s="150" t="s">
        <v>1610</v>
      </c>
      <c r="H6577" s="151">
        <v>1.0401</v>
      </c>
      <c r="I6577" s="152">
        <v>17.21</v>
      </c>
      <c r="J6577" s="152">
        <v>17.899999999999999</v>
      </c>
    </row>
    <row r="6578" spans="1:10" ht="45" customHeight="1">
      <c r="A6578" s="150" t="s">
        <v>1376</v>
      </c>
      <c r="B6578" s="150" t="s">
        <v>3194</v>
      </c>
      <c r="C6578" s="150" t="s">
        <v>177</v>
      </c>
      <c r="D6578" s="150" t="s">
        <v>3195</v>
      </c>
      <c r="E6578" s="274" t="s">
        <v>1438</v>
      </c>
      <c r="F6578" s="274"/>
      <c r="G6578" s="150" t="s">
        <v>232</v>
      </c>
      <c r="H6578" s="151">
        <v>42.646299999999997</v>
      </c>
      <c r="I6578" s="152">
        <v>18.78</v>
      </c>
      <c r="J6578" s="152">
        <v>800.89</v>
      </c>
    </row>
    <row r="6579" spans="1:10" ht="45" customHeight="1">
      <c r="A6579" s="150" t="s">
        <v>1376</v>
      </c>
      <c r="B6579" s="150" t="s">
        <v>3188</v>
      </c>
      <c r="C6579" s="150" t="s">
        <v>177</v>
      </c>
      <c r="D6579" s="150" t="s">
        <v>3189</v>
      </c>
      <c r="E6579" s="274" t="s">
        <v>1438</v>
      </c>
      <c r="F6579" s="274"/>
      <c r="G6579" s="150" t="s">
        <v>211</v>
      </c>
      <c r="H6579" s="151">
        <v>1.2</v>
      </c>
      <c r="I6579" s="152">
        <v>471.35</v>
      </c>
      <c r="J6579" s="152">
        <v>565.62</v>
      </c>
    </row>
    <row r="6580" spans="1:10" ht="45" customHeight="1">
      <c r="A6580" s="150" t="s">
        <v>1376</v>
      </c>
      <c r="B6580" s="150" t="s">
        <v>2841</v>
      </c>
      <c r="C6580" s="150" t="s">
        <v>177</v>
      </c>
      <c r="D6580" s="150" t="s">
        <v>2842</v>
      </c>
      <c r="E6580" s="274" t="s">
        <v>1375</v>
      </c>
      <c r="F6580" s="274"/>
      <c r="G6580" s="150" t="s">
        <v>180</v>
      </c>
      <c r="H6580" s="151">
        <v>9.0685000000000002</v>
      </c>
      <c r="I6580" s="152">
        <v>21.18</v>
      </c>
      <c r="J6580" s="152">
        <v>192.07</v>
      </c>
    </row>
    <row r="6581" spans="1:10" ht="45" customHeight="1">
      <c r="A6581" s="150" t="s">
        <v>1376</v>
      </c>
      <c r="B6581" s="150" t="s">
        <v>1613</v>
      </c>
      <c r="C6581" s="150" t="s">
        <v>177</v>
      </c>
      <c r="D6581" s="150" t="s">
        <v>1614</v>
      </c>
      <c r="E6581" s="274" t="s">
        <v>1375</v>
      </c>
      <c r="F6581" s="274"/>
      <c r="G6581" s="150" t="s">
        <v>180</v>
      </c>
      <c r="H6581" s="151">
        <v>1.8137000000000001</v>
      </c>
      <c r="I6581" s="152">
        <v>18.79</v>
      </c>
      <c r="J6581" s="152">
        <v>34.07</v>
      </c>
    </row>
    <row r="6582" spans="1:10" ht="45" customHeight="1">
      <c r="A6582" s="150" t="s">
        <v>1376</v>
      </c>
      <c r="B6582" s="150" t="s">
        <v>1628</v>
      </c>
      <c r="C6582" s="150" t="s">
        <v>177</v>
      </c>
      <c r="D6582" s="150" t="s">
        <v>1629</v>
      </c>
      <c r="E6582" s="274" t="s">
        <v>1375</v>
      </c>
      <c r="F6582" s="274"/>
      <c r="G6582" s="150" t="s">
        <v>180</v>
      </c>
      <c r="H6582" s="151">
        <v>32.192999999999998</v>
      </c>
      <c r="I6582" s="152">
        <v>17.82</v>
      </c>
      <c r="J6582" s="152">
        <v>573.66999999999996</v>
      </c>
    </row>
    <row r="6583" spans="1:10" ht="45" customHeight="1">
      <c r="A6583" s="150" t="s">
        <v>1376</v>
      </c>
      <c r="B6583" s="150" t="s">
        <v>1705</v>
      </c>
      <c r="C6583" s="150" t="s">
        <v>177</v>
      </c>
      <c r="D6583" s="150" t="s">
        <v>1706</v>
      </c>
      <c r="E6583" s="274" t="s">
        <v>1375</v>
      </c>
      <c r="F6583" s="274"/>
      <c r="G6583" s="150" t="s">
        <v>180</v>
      </c>
      <c r="H6583" s="151">
        <v>32.192999999999998</v>
      </c>
      <c r="I6583" s="152">
        <v>22.41</v>
      </c>
      <c r="J6583" s="152">
        <v>721.44</v>
      </c>
    </row>
    <row r="6584" spans="1:10" ht="30" customHeight="1">
      <c r="A6584" s="153" t="s">
        <v>1379</v>
      </c>
      <c r="B6584" s="153" t="s">
        <v>1709</v>
      </c>
      <c r="C6584" s="153" t="s">
        <v>177</v>
      </c>
      <c r="D6584" s="153" t="s">
        <v>1710</v>
      </c>
      <c r="E6584" s="275" t="s">
        <v>1482</v>
      </c>
      <c r="F6584" s="275"/>
      <c r="G6584" s="153" t="s">
        <v>189</v>
      </c>
      <c r="H6584" s="154">
        <v>2.9790000000000001</v>
      </c>
      <c r="I6584" s="155">
        <v>65.25</v>
      </c>
      <c r="J6584" s="155">
        <v>194.37</v>
      </c>
    </row>
    <row r="6585" spans="1:10" ht="30" customHeight="1">
      <c r="A6585" s="153" t="s">
        <v>1379</v>
      </c>
      <c r="B6585" s="153" t="s">
        <v>1711</v>
      </c>
      <c r="C6585" s="153" t="s">
        <v>177</v>
      </c>
      <c r="D6585" s="153" t="s">
        <v>1712</v>
      </c>
      <c r="E6585" s="275" t="s">
        <v>1482</v>
      </c>
      <c r="F6585" s="275"/>
      <c r="G6585" s="153" t="s">
        <v>1662</v>
      </c>
      <c r="H6585" s="154">
        <v>0.12</v>
      </c>
      <c r="I6585" s="155">
        <v>5.24</v>
      </c>
      <c r="J6585" s="155">
        <v>0.62</v>
      </c>
    </row>
    <row r="6586" spans="1:10" ht="15" customHeight="1">
      <c r="A6586" s="153" t="s">
        <v>1379</v>
      </c>
      <c r="B6586" s="153" t="s">
        <v>1713</v>
      </c>
      <c r="C6586" s="153" t="s">
        <v>177</v>
      </c>
      <c r="D6586" s="153" t="s">
        <v>1714</v>
      </c>
      <c r="E6586" s="275" t="s">
        <v>1482</v>
      </c>
      <c r="F6586" s="275"/>
      <c r="G6586" s="153" t="s">
        <v>232</v>
      </c>
      <c r="H6586" s="154">
        <v>0.64449999999999996</v>
      </c>
      <c r="I6586" s="155">
        <v>28.33</v>
      </c>
      <c r="J6586" s="155">
        <v>18.25</v>
      </c>
    </row>
    <row r="6587" spans="1:10">
      <c r="A6587" s="156"/>
      <c r="B6587" s="156"/>
      <c r="C6587" s="156"/>
      <c r="D6587" s="156"/>
      <c r="E6587" s="156" t="s">
        <v>1399</v>
      </c>
      <c r="F6587" s="157">
        <v>1464.4</v>
      </c>
      <c r="G6587" s="156" t="s">
        <v>1400</v>
      </c>
      <c r="H6587" s="157">
        <v>0</v>
      </c>
      <c r="I6587" s="156" t="s">
        <v>1401</v>
      </c>
      <c r="J6587" s="157">
        <v>1464.4</v>
      </c>
    </row>
    <row r="6588" spans="1:10" ht="30" customHeight="1">
      <c r="A6588" s="156"/>
      <c r="B6588" s="156"/>
      <c r="C6588" s="156"/>
      <c r="D6588" s="156"/>
      <c r="E6588" s="156" t="s">
        <v>1402</v>
      </c>
      <c r="F6588" s="157">
        <v>831.17</v>
      </c>
      <c r="G6588" s="156"/>
      <c r="H6588" s="276" t="s">
        <v>1403</v>
      </c>
      <c r="I6588" s="276"/>
      <c r="J6588" s="157">
        <v>3983.14</v>
      </c>
    </row>
    <row r="6589" spans="1:10" ht="15.75">
      <c r="A6589" s="147"/>
      <c r="B6589" s="147"/>
      <c r="C6589" s="147"/>
      <c r="D6589" s="147"/>
      <c r="E6589" s="147"/>
      <c r="F6589" s="147"/>
      <c r="G6589" s="147"/>
      <c r="H6589" s="147"/>
      <c r="I6589" s="147"/>
      <c r="J6589" s="147"/>
    </row>
    <row r="6590" spans="1:10" ht="15.75" customHeight="1">
      <c r="A6590" s="144"/>
      <c r="B6590" s="144" t="s">
        <v>165</v>
      </c>
      <c r="C6590" s="144" t="s">
        <v>1367</v>
      </c>
      <c r="D6590" s="144" t="s">
        <v>1368</v>
      </c>
      <c r="E6590" s="271" t="s">
        <v>1369</v>
      </c>
      <c r="F6590" s="271"/>
      <c r="G6590" s="144" t="s">
        <v>1370</v>
      </c>
      <c r="H6590" s="144" t="s">
        <v>1371</v>
      </c>
      <c r="I6590" s="144" t="s">
        <v>1372</v>
      </c>
      <c r="J6590" s="144" t="s">
        <v>1373</v>
      </c>
    </row>
    <row r="6591" spans="1:10" ht="31.5" customHeight="1">
      <c r="A6591" s="147" t="s">
        <v>1374</v>
      </c>
      <c r="B6591" s="147" t="s">
        <v>1940</v>
      </c>
      <c r="C6591" s="147" t="s">
        <v>177</v>
      </c>
      <c r="D6591" s="147" t="s">
        <v>1941</v>
      </c>
      <c r="E6591" s="273" t="s">
        <v>1375</v>
      </c>
      <c r="F6591" s="273"/>
      <c r="G6591" s="147" t="s">
        <v>180</v>
      </c>
      <c r="H6591" s="148">
        <v>1</v>
      </c>
      <c r="I6591" s="149">
        <v>23.47</v>
      </c>
      <c r="J6591" s="149">
        <v>23.47</v>
      </c>
    </row>
    <row r="6592" spans="1:10" ht="45" customHeight="1">
      <c r="A6592" s="150" t="s">
        <v>1376</v>
      </c>
      <c r="B6592" s="150" t="s">
        <v>3198</v>
      </c>
      <c r="C6592" s="150" t="s">
        <v>177</v>
      </c>
      <c r="D6592" s="150" t="s">
        <v>3199</v>
      </c>
      <c r="E6592" s="274" t="s">
        <v>1375</v>
      </c>
      <c r="F6592" s="274"/>
      <c r="G6592" s="150" t="s">
        <v>180</v>
      </c>
      <c r="H6592" s="151">
        <v>1</v>
      </c>
      <c r="I6592" s="152">
        <v>0.2</v>
      </c>
      <c r="J6592" s="152">
        <v>0.2</v>
      </c>
    </row>
    <row r="6593" spans="1:10" ht="15" customHeight="1">
      <c r="A6593" s="153" t="s">
        <v>1379</v>
      </c>
      <c r="B6593" s="153" t="s">
        <v>1380</v>
      </c>
      <c r="C6593" s="153" t="s">
        <v>177</v>
      </c>
      <c r="D6593" s="153" t="s">
        <v>1381</v>
      </c>
      <c r="E6593" s="275" t="s">
        <v>1382</v>
      </c>
      <c r="F6593" s="275"/>
      <c r="G6593" s="153" t="s">
        <v>180</v>
      </c>
      <c r="H6593" s="154">
        <v>1</v>
      </c>
      <c r="I6593" s="155">
        <v>1.52</v>
      </c>
      <c r="J6593" s="155">
        <v>1.52</v>
      </c>
    </row>
    <row r="6594" spans="1:10" ht="30" customHeight="1">
      <c r="A6594" s="153" t="s">
        <v>1379</v>
      </c>
      <c r="B6594" s="153" t="s">
        <v>3200</v>
      </c>
      <c r="C6594" s="153" t="s">
        <v>177</v>
      </c>
      <c r="D6594" s="153" t="s">
        <v>3201</v>
      </c>
      <c r="E6594" s="275" t="s">
        <v>1385</v>
      </c>
      <c r="F6594" s="275"/>
      <c r="G6594" s="153" t="s">
        <v>180</v>
      </c>
      <c r="H6594" s="154">
        <v>1</v>
      </c>
      <c r="I6594" s="155">
        <v>1.5</v>
      </c>
      <c r="J6594" s="155">
        <v>1.5</v>
      </c>
    </row>
    <row r="6595" spans="1:10" ht="15" customHeight="1">
      <c r="A6595" s="153" t="s">
        <v>1379</v>
      </c>
      <c r="B6595" s="153" t="s">
        <v>1386</v>
      </c>
      <c r="C6595" s="153" t="s">
        <v>177</v>
      </c>
      <c r="D6595" s="153" t="s">
        <v>1387</v>
      </c>
      <c r="E6595" s="275" t="s">
        <v>1382</v>
      </c>
      <c r="F6595" s="275"/>
      <c r="G6595" s="153" t="s">
        <v>180</v>
      </c>
      <c r="H6595" s="154">
        <v>1</v>
      </c>
      <c r="I6595" s="155">
        <v>0.81</v>
      </c>
      <c r="J6595" s="155">
        <v>0.81</v>
      </c>
    </row>
    <row r="6596" spans="1:10" ht="30" customHeight="1">
      <c r="A6596" s="153" t="s">
        <v>1379</v>
      </c>
      <c r="B6596" s="153" t="s">
        <v>3202</v>
      </c>
      <c r="C6596" s="153" t="s">
        <v>177</v>
      </c>
      <c r="D6596" s="153" t="s">
        <v>3203</v>
      </c>
      <c r="E6596" s="275" t="s">
        <v>1385</v>
      </c>
      <c r="F6596" s="275"/>
      <c r="G6596" s="153" t="s">
        <v>180</v>
      </c>
      <c r="H6596" s="154">
        <v>1</v>
      </c>
      <c r="I6596" s="155">
        <v>1.48</v>
      </c>
      <c r="J6596" s="155">
        <v>1.48</v>
      </c>
    </row>
    <row r="6597" spans="1:10" ht="15" customHeight="1">
      <c r="A6597" s="153" t="s">
        <v>1379</v>
      </c>
      <c r="B6597" s="153" t="s">
        <v>3204</v>
      </c>
      <c r="C6597" s="153" t="s">
        <v>177</v>
      </c>
      <c r="D6597" s="153" t="s">
        <v>3205</v>
      </c>
      <c r="E6597" s="275" t="s">
        <v>1398</v>
      </c>
      <c r="F6597" s="275"/>
      <c r="G6597" s="153" t="s">
        <v>180</v>
      </c>
      <c r="H6597" s="154">
        <v>1</v>
      </c>
      <c r="I6597" s="155">
        <v>17.22</v>
      </c>
      <c r="J6597" s="155">
        <v>17.22</v>
      </c>
    </row>
    <row r="6598" spans="1:10" ht="15" customHeight="1">
      <c r="A6598" s="153" t="s">
        <v>1379</v>
      </c>
      <c r="B6598" s="153" t="s">
        <v>1390</v>
      </c>
      <c r="C6598" s="153" t="s">
        <v>177</v>
      </c>
      <c r="D6598" s="153" t="s">
        <v>1391</v>
      </c>
      <c r="E6598" s="275" t="s">
        <v>1392</v>
      </c>
      <c r="F6598" s="275"/>
      <c r="G6598" s="153" t="s">
        <v>180</v>
      </c>
      <c r="H6598" s="154">
        <v>1</v>
      </c>
      <c r="I6598" s="155">
        <v>0.06</v>
      </c>
      <c r="J6598" s="155">
        <v>0.06</v>
      </c>
    </row>
    <row r="6599" spans="1:10" ht="15" customHeight="1">
      <c r="A6599" s="153" t="s">
        <v>1379</v>
      </c>
      <c r="B6599" s="153" t="s">
        <v>1393</v>
      </c>
      <c r="C6599" s="153" t="s">
        <v>177</v>
      </c>
      <c r="D6599" s="153" t="s">
        <v>1394</v>
      </c>
      <c r="E6599" s="275" t="s">
        <v>1395</v>
      </c>
      <c r="F6599" s="275"/>
      <c r="G6599" s="153" t="s">
        <v>180</v>
      </c>
      <c r="H6599" s="154">
        <v>1</v>
      </c>
      <c r="I6599" s="155">
        <v>0.68</v>
      </c>
      <c r="J6599" s="155">
        <v>0.68</v>
      </c>
    </row>
    <row r="6600" spans="1:10">
      <c r="A6600" s="156"/>
      <c r="B6600" s="156"/>
      <c r="C6600" s="156"/>
      <c r="D6600" s="156"/>
      <c r="E6600" s="156" t="s">
        <v>1399</v>
      </c>
      <c r="F6600" s="157">
        <v>17.420000000000002</v>
      </c>
      <c r="G6600" s="156" t="s">
        <v>1400</v>
      </c>
      <c r="H6600" s="157">
        <v>0</v>
      </c>
      <c r="I6600" s="156" t="s">
        <v>1401</v>
      </c>
      <c r="J6600" s="157">
        <v>17.420000000000002</v>
      </c>
    </row>
    <row r="6601" spans="1:10" ht="30" customHeight="1">
      <c r="A6601" s="156"/>
      <c r="B6601" s="156"/>
      <c r="C6601" s="156"/>
      <c r="D6601" s="156"/>
      <c r="E6601" s="156" t="s">
        <v>1402</v>
      </c>
      <c r="F6601" s="157">
        <v>6.18</v>
      </c>
      <c r="G6601" s="156"/>
      <c r="H6601" s="276" t="s">
        <v>1403</v>
      </c>
      <c r="I6601" s="276"/>
      <c r="J6601" s="157">
        <v>29.65</v>
      </c>
    </row>
    <row r="6602" spans="1:10" ht="15.75">
      <c r="A6602" s="147"/>
      <c r="B6602" s="147"/>
      <c r="C6602" s="147"/>
      <c r="D6602" s="147"/>
      <c r="E6602" s="147"/>
      <c r="F6602" s="147"/>
      <c r="G6602" s="147"/>
      <c r="H6602" s="147"/>
      <c r="I6602" s="147"/>
      <c r="J6602" s="147"/>
    </row>
    <row r="6603" spans="1:10" ht="15.75" customHeight="1">
      <c r="A6603" s="144"/>
      <c r="B6603" s="144" t="s">
        <v>165</v>
      </c>
      <c r="C6603" s="144" t="s">
        <v>1367</v>
      </c>
      <c r="D6603" s="144" t="s">
        <v>1368</v>
      </c>
      <c r="E6603" s="271" t="s">
        <v>1369</v>
      </c>
      <c r="F6603" s="271"/>
      <c r="G6603" s="144" t="s">
        <v>1370</v>
      </c>
      <c r="H6603" s="144" t="s">
        <v>1371</v>
      </c>
      <c r="I6603" s="144" t="s">
        <v>1372</v>
      </c>
      <c r="J6603" s="144" t="s">
        <v>1373</v>
      </c>
    </row>
    <row r="6604" spans="1:10" ht="47.25" customHeight="1">
      <c r="A6604" s="147" t="s">
        <v>1374</v>
      </c>
      <c r="B6604" s="147" t="s">
        <v>1959</v>
      </c>
      <c r="C6604" s="147" t="s">
        <v>177</v>
      </c>
      <c r="D6604" s="147" t="s">
        <v>1960</v>
      </c>
      <c r="E6604" s="273" t="s">
        <v>1477</v>
      </c>
      <c r="F6604" s="273"/>
      <c r="G6604" s="147" t="s">
        <v>189</v>
      </c>
      <c r="H6604" s="148">
        <v>1</v>
      </c>
      <c r="I6604" s="149">
        <v>9.14</v>
      </c>
      <c r="J6604" s="149">
        <v>9.14</v>
      </c>
    </row>
    <row r="6605" spans="1:10" ht="45" customHeight="1">
      <c r="A6605" s="150" t="s">
        <v>1376</v>
      </c>
      <c r="B6605" s="150" t="s">
        <v>1940</v>
      </c>
      <c r="C6605" s="150" t="s">
        <v>177</v>
      </c>
      <c r="D6605" s="150" t="s">
        <v>1941</v>
      </c>
      <c r="E6605" s="274" t="s">
        <v>1375</v>
      </c>
      <c r="F6605" s="274"/>
      <c r="G6605" s="150" t="s">
        <v>180</v>
      </c>
      <c r="H6605" s="151">
        <v>6.3500000000000001E-2</v>
      </c>
      <c r="I6605" s="152">
        <v>23.47</v>
      </c>
      <c r="J6605" s="152">
        <v>1.49</v>
      </c>
    </row>
    <row r="6606" spans="1:10" ht="15" customHeight="1">
      <c r="A6606" s="153" t="s">
        <v>1379</v>
      </c>
      <c r="B6606" s="153" t="s">
        <v>3206</v>
      </c>
      <c r="C6606" s="153" t="s">
        <v>177</v>
      </c>
      <c r="D6606" s="153" t="s">
        <v>3207</v>
      </c>
      <c r="E6606" s="275" t="s">
        <v>1482</v>
      </c>
      <c r="F6606" s="275"/>
      <c r="G6606" s="153" t="s">
        <v>1662</v>
      </c>
      <c r="H6606" s="154">
        <v>5.7500000000000002E-2</v>
      </c>
      <c r="I6606" s="155">
        <v>13.98</v>
      </c>
      <c r="J6606" s="155">
        <v>0.8</v>
      </c>
    </row>
    <row r="6607" spans="1:10" ht="15" customHeight="1">
      <c r="A6607" s="153" t="s">
        <v>1379</v>
      </c>
      <c r="B6607" s="153" t="s">
        <v>2503</v>
      </c>
      <c r="C6607" s="153" t="s">
        <v>177</v>
      </c>
      <c r="D6607" s="153" t="s">
        <v>2504</v>
      </c>
      <c r="E6607" s="275" t="s">
        <v>1482</v>
      </c>
      <c r="F6607" s="275"/>
      <c r="G6607" s="153" t="s">
        <v>1662</v>
      </c>
      <c r="H6607" s="154">
        <v>0.1908</v>
      </c>
      <c r="I6607" s="155">
        <v>35.950000000000003</v>
      </c>
      <c r="J6607" s="155">
        <v>6.85</v>
      </c>
    </row>
    <row r="6608" spans="1:10">
      <c r="A6608" s="156"/>
      <c r="B6608" s="156"/>
      <c r="C6608" s="156"/>
      <c r="D6608" s="156"/>
      <c r="E6608" s="156" t="s">
        <v>1399</v>
      </c>
      <c r="F6608" s="157">
        <v>1.1000000000000001</v>
      </c>
      <c r="G6608" s="156" t="s">
        <v>1400</v>
      </c>
      <c r="H6608" s="157">
        <v>0</v>
      </c>
      <c r="I6608" s="156" t="s">
        <v>1401</v>
      </c>
      <c r="J6608" s="157">
        <v>1.1000000000000001</v>
      </c>
    </row>
    <row r="6609" spans="1:10" ht="30" customHeight="1">
      <c r="A6609" s="156"/>
      <c r="B6609" s="156"/>
      <c r="C6609" s="156"/>
      <c r="D6609" s="156"/>
      <c r="E6609" s="156" t="s">
        <v>1402</v>
      </c>
      <c r="F6609" s="157">
        <v>2.41</v>
      </c>
      <c r="G6609" s="156"/>
      <c r="H6609" s="276" t="s">
        <v>1403</v>
      </c>
      <c r="I6609" s="276"/>
      <c r="J6609" s="157">
        <v>11.55</v>
      </c>
    </row>
    <row r="6610" spans="1:10" ht="15.75">
      <c r="A6610" s="147"/>
      <c r="B6610" s="147"/>
      <c r="C6610" s="147"/>
      <c r="D6610" s="147"/>
      <c r="E6610" s="147"/>
      <c r="F6610" s="147"/>
      <c r="G6610" s="147"/>
      <c r="H6610" s="147"/>
      <c r="I6610" s="147"/>
      <c r="J6610" s="147"/>
    </row>
    <row r="6611" spans="1:10" ht="15.75" customHeight="1">
      <c r="A6611" s="144"/>
      <c r="B6611" s="144" t="s">
        <v>165</v>
      </c>
      <c r="C6611" s="144" t="s">
        <v>1367</v>
      </c>
      <c r="D6611" s="144" t="s">
        <v>1368</v>
      </c>
      <c r="E6611" s="271" t="s">
        <v>1369</v>
      </c>
      <c r="F6611" s="271"/>
      <c r="G6611" s="144" t="s">
        <v>1370</v>
      </c>
      <c r="H6611" s="144" t="s">
        <v>1371</v>
      </c>
      <c r="I6611" s="144" t="s">
        <v>1372</v>
      </c>
      <c r="J6611" s="144" t="s">
        <v>1373</v>
      </c>
    </row>
    <row r="6612" spans="1:10" ht="31.5" customHeight="1">
      <c r="A6612" s="147" t="s">
        <v>1374</v>
      </c>
      <c r="B6612" s="147" t="s">
        <v>1570</v>
      </c>
      <c r="C6612" s="147" t="s">
        <v>177</v>
      </c>
      <c r="D6612" s="147" t="s">
        <v>1571</v>
      </c>
      <c r="E6612" s="273" t="s">
        <v>1541</v>
      </c>
      <c r="F6612" s="273"/>
      <c r="G6612" s="147" t="s">
        <v>189</v>
      </c>
      <c r="H6612" s="148">
        <v>1</v>
      </c>
      <c r="I6612" s="149">
        <v>33.619999999999997</v>
      </c>
      <c r="J6612" s="149">
        <v>33.619999999999997</v>
      </c>
    </row>
    <row r="6613" spans="1:10" ht="45" customHeight="1">
      <c r="A6613" s="150" t="s">
        <v>1376</v>
      </c>
      <c r="B6613" s="150" t="s">
        <v>3208</v>
      </c>
      <c r="C6613" s="150" t="s">
        <v>177</v>
      </c>
      <c r="D6613" s="150" t="s">
        <v>3209</v>
      </c>
      <c r="E6613" s="274" t="s">
        <v>1375</v>
      </c>
      <c r="F6613" s="274"/>
      <c r="G6613" s="150" t="s">
        <v>211</v>
      </c>
      <c r="H6613" s="151">
        <v>3.1E-2</v>
      </c>
      <c r="I6613" s="152">
        <v>655.72</v>
      </c>
      <c r="J6613" s="152">
        <v>20.32</v>
      </c>
    </row>
    <row r="6614" spans="1:10" ht="45" customHeight="1">
      <c r="A6614" s="150" t="s">
        <v>1376</v>
      </c>
      <c r="B6614" s="150" t="s">
        <v>1628</v>
      </c>
      <c r="C6614" s="150" t="s">
        <v>177</v>
      </c>
      <c r="D6614" s="150" t="s">
        <v>1629</v>
      </c>
      <c r="E6614" s="274" t="s">
        <v>1375</v>
      </c>
      <c r="F6614" s="274"/>
      <c r="G6614" s="150" t="s">
        <v>180</v>
      </c>
      <c r="H6614" s="151">
        <v>0.17699999999999999</v>
      </c>
      <c r="I6614" s="152">
        <v>17.82</v>
      </c>
      <c r="J6614" s="152">
        <v>3.15</v>
      </c>
    </row>
    <row r="6615" spans="1:10" ht="45" customHeight="1">
      <c r="A6615" s="150" t="s">
        <v>1376</v>
      </c>
      <c r="B6615" s="150" t="s">
        <v>1705</v>
      </c>
      <c r="C6615" s="150" t="s">
        <v>177</v>
      </c>
      <c r="D6615" s="150" t="s">
        <v>1706</v>
      </c>
      <c r="E6615" s="274" t="s">
        <v>1375</v>
      </c>
      <c r="F6615" s="274"/>
      <c r="G6615" s="150" t="s">
        <v>180</v>
      </c>
      <c r="H6615" s="151">
        <v>0.35399999999999998</v>
      </c>
      <c r="I6615" s="152">
        <v>22.41</v>
      </c>
      <c r="J6615" s="152">
        <v>7.93</v>
      </c>
    </row>
    <row r="6616" spans="1:10" ht="15" customHeight="1">
      <c r="A6616" s="153" t="s">
        <v>1379</v>
      </c>
      <c r="B6616" s="153" t="s">
        <v>1816</v>
      </c>
      <c r="C6616" s="153" t="s">
        <v>177</v>
      </c>
      <c r="D6616" s="153" t="s">
        <v>1817</v>
      </c>
      <c r="E6616" s="275" t="s">
        <v>1482</v>
      </c>
      <c r="F6616" s="275"/>
      <c r="G6616" s="153" t="s">
        <v>232</v>
      </c>
      <c r="H6616" s="154">
        <v>0.5</v>
      </c>
      <c r="I6616" s="155">
        <v>0.78</v>
      </c>
      <c r="J6616" s="155">
        <v>0.39</v>
      </c>
    </row>
    <row r="6617" spans="1:10" ht="30" customHeight="1">
      <c r="A6617" s="153" t="s">
        <v>1379</v>
      </c>
      <c r="B6617" s="153" t="s">
        <v>1845</v>
      </c>
      <c r="C6617" s="153" t="s">
        <v>177</v>
      </c>
      <c r="D6617" s="153" t="s">
        <v>1846</v>
      </c>
      <c r="E6617" s="275" t="s">
        <v>1482</v>
      </c>
      <c r="F6617" s="275"/>
      <c r="G6617" s="153" t="s">
        <v>222</v>
      </c>
      <c r="H6617" s="154">
        <v>1.67</v>
      </c>
      <c r="I6617" s="155">
        <v>1.1000000000000001</v>
      </c>
      <c r="J6617" s="155">
        <v>1.83</v>
      </c>
    </row>
    <row r="6618" spans="1:10">
      <c r="A6618" s="156"/>
      <c r="B6618" s="156"/>
      <c r="C6618" s="156"/>
      <c r="D6618" s="156"/>
      <c r="E6618" s="156" t="s">
        <v>1399</v>
      </c>
      <c r="F6618" s="157">
        <v>10.18</v>
      </c>
      <c r="G6618" s="156" t="s">
        <v>1400</v>
      </c>
      <c r="H6618" s="157">
        <v>0</v>
      </c>
      <c r="I6618" s="156" t="s">
        <v>1401</v>
      </c>
      <c r="J6618" s="157">
        <v>10.18</v>
      </c>
    </row>
    <row r="6619" spans="1:10" ht="30" customHeight="1">
      <c r="A6619" s="156"/>
      <c r="B6619" s="156"/>
      <c r="C6619" s="156"/>
      <c r="D6619" s="156"/>
      <c r="E6619" s="156" t="s">
        <v>1402</v>
      </c>
      <c r="F6619" s="157">
        <v>8.86</v>
      </c>
      <c r="G6619" s="156"/>
      <c r="H6619" s="276" t="s">
        <v>1403</v>
      </c>
      <c r="I6619" s="276"/>
      <c r="J6619" s="157">
        <v>42.48</v>
      </c>
    </row>
    <row r="6620" spans="1:10" ht="15.75">
      <c r="A6620" s="147"/>
      <c r="B6620" s="147"/>
      <c r="C6620" s="147"/>
      <c r="D6620" s="147"/>
      <c r="E6620" s="147"/>
      <c r="F6620" s="147"/>
      <c r="G6620" s="147"/>
      <c r="H6620" s="147"/>
      <c r="I6620" s="147"/>
      <c r="J6620" s="147"/>
    </row>
    <row r="6621" spans="1:10" ht="15.75" customHeight="1">
      <c r="A6621" s="144"/>
      <c r="B6621" s="144" t="s">
        <v>165</v>
      </c>
      <c r="C6621" s="144" t="s">
        <v>1367</v>
      </c>
      <c r="D6621" s="144" t="s">
        <v>1368</v>
      </c>
      <c r="E6621" s="271" t="s">
        <v>1369</v>
      </c>
      <c r="F6621" s="271"/>
      <c r="G6621" s="144" t="s">
        <v>1370</v>
      </c>
      <c r="H6621" s="144" t="s">
        <v>1371</v>
      </c>
      <c r="I6621" s="144" t="s">
        <v>1372</v>
      </c>
      <c r="J6621" s="144" t="s">
        <v>1373</v>
      </c>
    </row>
    <row r="6622" spans="1:10" ht="31.5" customHeight="1">
      <c r="A6622" s="147" t="s">
        <v>1374</v>
      </c>
      <c r="B6622" s="147" t="s">
        <v>2642</v>
      </c>
      <c r="C6622" s="147" t="s">
        <v>177</v>
      </c>
      <c r="D6622" s="147" t="s">
        <v>2643</v>
      </c>
      <c r="E6622" s="273" t="s">
        <v>1606</v>
      </c>
      <c r="F6622" s="273"/>
      <c r="G6622" s="147" t="s">
        <v>1610</v>
      </c>
      <c r="H6622" s="148">
        <v>1</v>
      </c>
      <c r="I6622" s="149">
        <v>0.61</v>
      </c>
      <c r="J6622" s="149">
        <v>0.61</v>
      </c>
    </row>
    <row r="6623" spans="1:10" ht="45" customHeight="1">
      <c r="A6623" s="150" t="s">
        <v>1376</v>
      </c>
      <c r="B6623" s="150" t="s">
        <v>3210</v>
      </c>
      <c r="C6623" s="150" t="s">
        <v>177</v>
      </c>
      <c r="D6623" s="150" t="s">
        <v>3211</v>
      </c>
      <c r="E6623" s="274" t="s">
        <v>1606</v>
      </c>
      <c r="F6623" s="274"/>
      <c r="G6623" s="150" t="s">
        <v>180</v>
      </c>
      <c r="H6623" s="151">
        <v>1</v>
      </c>
      <c r="I6623" s="152">
        <v>7.0000000000000007E-2</v>
      </c>
      <c r="J6623" s="152">
        <v>7.0000000000000007E-2</v>
      </c>
    </row>
    <row r="6624" spans="1:10" ht="45" customHeight="1">
      <c r="A6624" s="150" t="s">
        <v>1376</v>
      </c>
      <c r="B6624" s="150" t="s">
        <v>3212</v>
      </c>
      <c r="C6624" s="150" t="s">
        <v>177</v>
      </c>
      <c r="D6624" s="150" t="s">
        <v>3213</v>
      </c>
      <c r="E6624" s="274" t="s">
        <v>1606</v>
      </c>
      <c r="F6624" s="274"/>
      <c r="G6624" s="150" t="s">
        <v>180</v>
      </c>
      <c r="H6624" s="151">
        <v>1</v>
      </c>
      <c r="I6624" s="152">
        <v>0.54</v>
      </c>
      <c r="J6624" s="152">
        <v>0.54</v>
      </c>
    </row>
    <row r="6625" spans="1:10">
      <c r="A6625" s="156"/>
      <c r="B6625" s="156"/>
      <c r="C6625" s="156"/>
      <c r="D6625" s="156"/>
      <c r="E6625" s="156" t="s">
        <v>1399</v>
      </c>
      <c r="F6625" s="157">
        <v>0</v>
      </c>
      <c r="G6625" s="156" t="s">
        <v>1400</v>
      </c>
      <c r="H6625" s="157">
        <v>0</v>
      </c>
      <c r="I6625" s="156" t="s">
        <v>1401</v>
      </c>
      <c r="J6625" s="157">
        <v>0</v>
      </c>
    </row>
    <row r="6626" spans="1:10" ht="30" customHeight="1">
      <c r="A6626" s="156"/>
      <c r="B6626" s="156"/>
      <c r="C6626" s="156"/>
      <c r="D6626" s="156"/>
      <c r="E6626" s="156" t="s">
        <v>1402</v>
      </c>
      <c r="F6626" s="157">
        <v>0.16</v>
      </c>
      <c r="G6626" s="156"/>
      <c r="H6626" s="276" t="s">
        <v>1403</v>
      </c>
      <c r="I6626" s="276"/>
      <c r="J6626" s="157">
        <v>0.77</v>
      </c>
    </row>
    <row r="6627" spans="1:10" ht="15.75">
      <c r="A6627" s="147"/>
      <c r="B6627" s="147"/>
      <c r="C6627" s="147"/>
      <c r="D6627" s="147"/>
      <c r="E6627" s="147"/>
      <c r="F6627" s="147"/>
      <c r="G6627" s="147"/>
      <c r="H6627" s="147"/>
      <c r="I6627" s="147"/>
      <c r="J6627" s="147"/>
    </row>
    <row r="6628" spans="1:10" ht="15.75" customHeight="1">
      <c r="A6628" s="144"/>
      <c r="B6628" s="144" t="s">
        <v>165</v>
      </c>
      <c r="C6628" s="144" t="s">
        <v>1367</v>
      </c>
      <c r="D6628" s="144" t="s">
        <v>1368</v>
      </c>
      <c r="E6628" s="271" t="s">
        <v>1369</v>
      </c>
      <c r="F6628" s="271"/>
      <c r="G6628" s="144" t="s">
        <v>1370</v>
      </c>
      <c r="H6628" s="144" t="s">
        <v>1371</v>
      </c>
      <c r="I6628" s="144" t="s">
        <v>1372</v>
      </c>
      <c r="J6628" s="144" t="s">
        <v>1373</v>
      </c>
    </row>
    <row r="6629" spans="1:10" ht="31.5" customHeight="1">
      <c r="A6629" s="147" t="s">
        <v>1374</v>
      </c>
      <c r="B6629" s="147" t="s">
        <v>2644</v>
      </c>
      <c r="C6629" s="147" t="s">
        <v>177</v>
      </c>
      <c r="D6629" s="147" t="s">
        <v>2645</v>
      </c>
      <c r="E6629" s="273" t="s">
        <v>1606</v>
      </c>
      <c r="F6629" s="273"/>
      <c r="G6629" s="147" t="s">
        <v>1607</v>
      </c>
      <c r="H6629" s="148">
        <v>1</v>
      </c>
      <c r="I6629" s="149">
        <v>11.44</v>
      </c>
      <c r="J6629" s="149">
        <v>11.44</v>
      </c>
    </row>
    <row r="6630" spans="1:10" ht="45" customHeight="1">
      <c r="A6630" s="150" t="s">
        <v>1376</v>
      </c>
      <c r="B6630" s="150" t="s">
        <v>3214</v>
      </c>
      <c r="C6630" s="150" t="s">
        <v>177</v>
      </c>
      <c r="D6630" s="150" t="s">
        <v>3215</v>
      </c>
      <c r="E6630" s="274" t="s">
        <v>1606</v>
      </c>
      <c r="F6630" s="274"/>
      <c r="G6630" s="150" t="s">
        <v>180</v>
      </c>
      <c r="H6630" s="151">
        <v>1</v>
      </c>
      <c r="I6630" s="152">
        <v>10.16</v>
      </c>
      <c r="J6630" s="152">
        <v>10.16</v>
      </c>
    </row>
    <row r="6631" spans="1:10" ht="45" customHeight="1">
      <c r="A6631" s="150" t="s">
        <v>1376</v>
      </c>
      <c r="B6631" s="150" t="s">
        <v>3210</v>
      </c>
      <c r="C6631" s="150" t="s">
        <v>177</v>
      </c>
      <c r="D6631" s="150" t="s">
        <v>3211</v>
      </c>
      <c r="E6631" s="274" t="s">
        <v>1606</v>
      </c>
      <c r="F6631" s="274"/>
      <c r="G6631" s="150" t="s">
        <v>180</v>
      </c>
      <c r="H6631" s="151">
        <v>1</v>
      </c>
      <c r="I6631" s="152">
        <v>7.0000000000000007E-2</v>
      </c>
      <c r="J6631" s="152">
        <v>7.0000000000000007E-2</v>
      </c>
    </row>
    <row r="6632" spans="1:10" ht="45" customHeight="1">
      <c r="A6632" s="150" t="s">
        <v>1376</v>
      </c>
      <c r="B6632" s="150" t="s">
        <v>3212</v>
      </c>
      <c r="C6632" s="150" t="s">
        <v>177</v>
      </c>
      <c r="D6632" s="150" t="s">
        <v>3213</v>
      </c>
      <c r="E6632" s="274" t="s">
        <v>1606</v>
      </c>
      <c r="F6632" s="274"/>
      <c r="G6632" s="150" t="s">
        <v>180</v>
      </c>
      <c r="H6632" s="151">
        <v>1</v>
      </c>
      <c r="I6632" s="152">
        <v>0.54</v>
      </c>
      <c r="J6632" s="152">
        <v>0.54</v>
      </c>
    </row>
    <row r="6633" spans="1:10" ht="45" customHeight="1">
      <c r="A6633" s="150" t="s">
        <v>1376</v>
      </c>
      <c r="B6633" s="150" t="s">
        <v>3216</v>
      </c>
      <c r="C6633" s="150" t="s">
        <v>177</v>
      </c>
      <c r="D6633" s="150" t="s">
        <v>3217</v>
      </c>
      <c r="E6633" s="274" t="s">
        <v>1606</v>
      </c>
      <c r="F6633" s="274"/>
      <c r="G6633" s="150" t="s">
        <v>180</v>
      </c>
      <c r="H6633" s="151">
        <v>1</v>
      </c>
      <c r="I6633" s="152">
        <v>0.67</v>
      </c>
      <c r="J6633" s="152">
        <v>0.67</v>
      </c>
    </row>
    <row r="6634" spans="1:10">
      <c r="A6634" s="156"/>
      <c r="B6634" s="156"/>
      <c r="C6634" s="156"/>
      <c r="D6634" s="156"/>
      <c r="E6634" s="156" t="s">
        <v>1399</v>
      </c>
      <c r="F6634" s="157">
        <v>0</v>
      </c>
      <c r="G6634" s="156" t="s">
        <v>1400</v>
      </c>
      <c r="H6634" s="157">
        <v>0</v>
      </c>
      <c r="I6634" s="156" t="s">
        <v>1401</v>
      </c>
      <c r="J6634" s="157">
        <v>0</v>
      </c>
    </row>
    <row r="6635" spans="1:10" ht="30" customHeight="1">
      <c r="A6635" s="156"/>
      <c r="B6635" s="156"/>
      <c r="C6635" s="156"/>
      <c r="D6635" s="156"/>
      <c r="E6635" s="156" t="s">
        <v>1402</v>
      </c>
      <c r="F6635" s="157">
        <v>3.01</v>
      </c>
      <c r="G6635" s="156"/>
      <c r="H6635" s="276" t="s">
        <v>1403</v>
      </c>
      <c r="I6635" s="276"/>
      <c r="J6635" s="157">
        <v>14.45</v>
      </c>
    </row>
    <row r="6636" spans="1:10" ht="15.75">
      <c r="A6636" s="147"/>
      <c r="B6636" s="147"/>
      <c r="C6636" s="147"/>
      <c r="D6636" s="147"/>
      <c r="E6636" s="147"/>
      <c r="F6636" s="147"/>
      <c r="G6636" s="147"/>
      <c r="H6636" s="147"/>
      <c r="I6636" s="147"/>
      <c r="J6636" s="147"/>
    </row>
    <row r="6637" spans="1:10" ht="15.75" customHeight="1">
      <c r="A6637" s="144"/>
      <c r="B6637" s="144" t="s">
        <v>165</v>
      </c>
      <c r="C6637" s="144" t="s">
        <v>1367</v>
      </c>
      <c r="D6637" s="144" t="s">
        <v>1368</v>
      </c>
      <c r="E6637" s="271" t="s">
        <v>1369</v>
      </c>
      <c r="F6637" s="271"/>
      <c r="G6637" s="144" t="s">
        <v>1370</v>
      </c>
      <c r="H6637" s="144" t="s">
        <v>1371</v>
      </c>
      <c r="I6637" s="144" t="s">
        <v>1372</v>
      </c>
      <c r="J6637" s="144" t="s">
        <v>1373</v>
      </c>
    </row>
    <row r="6638" spans="1:10" ht="47.25" customHeight="1">
      <c r="A6638" s="147" t="s">
        <v>1374</v>
      </c>
      <c r="B6638" s="147" t="s">
        <v>3212</v>
      </c>
      <c r="C6638" s="147" t="s">
        <v>177</v>
      </c>
      <c r="D6638" s="147" t="s">
        <v>3213</v>
      </c>
      <c r="E6638" s="273" t="s">
        <v>1606</v>
      </c>
      <c r="F6638" s="273"/>
      <c r="G6638" s="147" t="s">
        <v>180</v>
      </c>
      <c r="H6638" s="148">
        <v>1</v>
      </c>
      <c r="I6638" s="149">
        <v>0.54</v>
      </c>
      <c r="J6638" s="149">
        <v>0.54</v>
      </c>
    </row>
    <row r="6639" spans="1:10" ht="60" customHeight="1">
      <c r="A6639" s="153" t="s">
        <v>1379</v>
      </c>
      <c r="B6639" s="153" t="s">
        <v>3218</v>
      </c>
      <c r="C6639" s="153" t="s">
        <v>177</v>
      </c>
      <c r="D6639" s="153" t="s">
        <v>3219</v>
      </c>
      <c r="E6639" s="275" t="s">
        <v>1385</v>
      </c>
      <c r="F6639" s="275"/>
      <c r="G6639" s="153" t="s">
        <v>185</v>
      </c>
      <c r="H6639" s="154">
        <v>5.3300000000000001E-5</v>
      </c>
      <c r="I6639" s="155">
        <v>10136.450000000001</v>
      </c>
      <c r="J6639" s="155">
        <v>0.54</v>
      </c>
    </row>
    <row r="6640" spans="1:10">
      <c r="A6640" s="156"/>
      <c r="B6640" s="156"/>
      <c r="C6640" s="156"/>
      <c r="D6640" s="156"/>
      <c r="E6640" s="156" t="s">
        <v>1399</v>
      </c>
      <c r="F6640" s="157">
        <v>0</v>
      </c>
      <c r="G6640" s="156" t="s">
        <v>1400</v>
      </c>
      <c r="H6640" s="157">
        <v>0</v>
      </c>
      <c r="I6640" s="156" t="s">
        <v>1401</v>
      </c>
      <c r="J6640" s="157">
        <v>0</v>
      </c>
    </row>
    <row r="6641" spans="1:10" ht="30" customHeight="1">
      <c r="A6641" s="156"/>
      <c r="B6641" s="156"/>
      <c r="C6641" s="156"/>
      <c r="D6641" s="156"/>
      <c r="E6641" s="156" t="s">
        <v>1402</v>
      </c>
      <c r="F6641" s="157">
        <v>0.14000000000000001</v>
      </c>
      <c r="G6641" s="156"/>
      <c r="H6641" s="276" t="s">
        <v>1403</v>
      </c>
      <c r="I6641" s="276"/>
      <c r="J6641" s="157">
        <v>0.68</v>
      </c>
    </row>
    <row r="6642" spans="1:10" ht="15.75">
      <c r="A6642" s="147"/>
      <c r="B6642" s="147"/>
      <c r="C6642" s="147"/>
      <c r="D6642" s="147"/>
      <c r="E6642" s="147"/>
      <c r="F6642" s="147"/>
      <c r="G6642" s="147"/>
      <c r="H6642" s="147"/>
      <c r="I6642" s="147"/>
      <c r="J6642" s="147"/>
    </row>
    <row r="6643" spans="1:10" ht="15.75" customHeight="1">
      <c r="A6643" s="144"/>
      <c r="B6643" s="144" t="s">
        <v>165</v>
      </c>
      <c r="C6643" s="144" t="s">
        <v>1367</v>
      </c>
      <c r="D6643" s="144" t="s">
        <v>1368</v>
      </c>
      <c r="E6643" s="271" t="s">
        <v>1369</v>
      </c>
      <c r="F6643" s="271"/>
      <c r="G6643" s="144" t="s">
        <v>1370</v>
      </c>
      <c r="H6643" s="144" t="s">
        <v>1371</v>
      </c>
      <c r="I6643" s="144" t="s">
        <v>1372</v>
      </c>
      <c r="J6643" s="144" t="s">
        <v>1373</v>
      </c>
    </row>
    <row r="6644" spans="1:10" ht="31.5" customHeight="1">
      <c r="A6644" s="147" t="s">
        <v>1374</v>
      </c>
      <c r="B6644" s="147" t="s">
        <v>3210</v>
      </c>
      <c r="C6644" s="147" t="s">
        <v>177</v>
      </c>
      <c r="D6644" s="147" t="s">
        <v>3211</v>
      </c>
      <c r="E6644" s="273" t="s">
        <v>1606</v>
      </c>
      <c r="F6644" s="273"/>
      <c r="G6644" s="147" t="s">
        <v>180</v>
      </c>
      <c r="H6644" s="148">
        <v>1</v>
      </c>
      <c r="I6644" s="149">
        <v>7.0000000000000007E-2</v>
      </c>
      <c r="J6644" s="149">
        <v>7.0000000000000007E-2</v>
      </c>
    </row>
    <row r="6645" spans="1:10" ht="60" customHeight="1">
      <c r="A6645" s="153" t="s">
        <v>1379</v>
      </c>
      <c r="B6645" s="153" t="s">
        <v>3218</v>
      </c>
      <c r="C6645" s="153" t="s">
        <v>177</v>
      </c>
      <c r="D6645" s="153" t="s">
        <v>3219</v>
      </c>
      <c r="E6645" s="275" t="s">
        <v>1385</v>
      </c>
      <c r="F6645" s="275"/>
      <c r="G6645" s="153" t="s">
        <v>185</v>
      </c>
      <c r="H6645" s="154">
        <v>7.4000000000000003E-6</v>
      </c>
      <c r="I6645" s="155">
        <v>10136.450000000001</v>
      </c>
      <c r="J6645" s="155">
        <v>7.0000000000000007E-2</v>
      </c>
    </row>
    <row r="6646" spans="1:10">
      <c r="A6646" s="156"/>
      <c r="B6646" s="156"/>
      <c r="C6646" s="156"/>
      <c r="D6646" s="156"/>
      <c r="E6646" s="156" t="s">
        <v>1399</v>
      </c>
      <c r="F6646" s="157">
        <v>0</v>
      </c>
      <c r="G6646" s="156" t="s">
        <v>1400</v>
      </c>
      <c r="H6646" s="157">
        <v>0</v>
      </c>
      <c r="I6646" s="156" t="s">
        <v>1401</v>
      </c>
      <c r="J6646" s="157">
        <v>0</v>
      </c>
    </row>
    <row r="6647" spans="1:10" ht="30" customHeight="1">
      <c r="A6647" s="156"/>
      <c r="B6647" s="156"/>
      <c r="C6647" s="156"/>
      <c r="D6647" s="156"/>
      <c r="E6647" s="156" t="s">
        <v>1402</v>
      </c>
      <c r="F6647" s="157">
        <v>0.01</v>
      </c>
      <c r="G6647" s="156"/>
      <c r="H6647" s="276" t="s">
        <v>1403</v>
      </c>
      <c r="I6647" s="276"/>
      <c r="J6647" s="157">
        <v>0.08</v>
      </c>
    </row>
    <row r="6648" spans="1:10" ht="15.75">
      <c r="A6648" s="147"/>
      <c r="B6648" s="147"/>
      <c r="C6648" s="147"/>
      <c r="D6648" s="147"/>
      <c r="E6648" s="147"/>
      <c r="F6648" s="147"/>
      <c r="G6648" s="147"/>
      <c r="H6648" s="147"/>
      <c r="I6648" s="147"/>
      <c r="J6648" s="147"/>
    </row>
    <row r="6649" spans="1:10" ht="15.75" customHeight="1">
      <c r="A6649" s="144"/>
      <c r="B6649" s="144" t="s">
        <v>165</v>
      </c>
      <c r="C6649" s="144" t="s">
        <v>1367</v>
      </c>
      <c r="D6649" s="144" t="s">
        <v>1368</v>
      </c>
      <c r="E6649" s="271" t="s">
        <v>1369</v>
      </c>
      <c r="F6649" s="271"/>
      <c r="G6649" s="144" t="s">
        <v>1370</v>
      </c>
      <c r="H6649" s="144" t="s">
        <v>1371</v>
      </c>
      <c r="I6649" s="144" t="s">
        <v>1372</v>
      </c>
      <c r="J6649" s="144" t="s">
        <v>1373</v>
      </c>
    </row>
    <row r="6650" spans="1:10" ht="47.25" customHeight="1">
      <c r="A6650" s="147" t="s">
        <v>1374</v>
      </c>
      <c r="B6650" s="147" t="s">
        <v>3216</v>
      </c>
      <c r="C6650" s="147" t="s">
        <v>177</v>
      </c>
      <c r="D6650" s="147" t="s">
        <v>3217</v>
      </c>
      <c r="E6650" s="273" t="s">
        <v>1606</v>
      </c>
      <c r="F6650" s="273"/>
      <c r="G6650" s="147" t="s">
        <v>180</v>
      </c>
      <c r="H6650" s="148">
        <v>1</v>
      </c>
      <c r="I6650" s="149">
        <v>0.67</v>
      </c>
      <c r="J6650" s="149">
        <v>0.67</v>
      </c>
    </row>
    <row r="6651" spans="1:10" ht="60" customHeight="1">
      <c r="A6651" s="153" t="s">
        <v>1379</v>
      </c>
      <c r="B6651" s="153" t="s">
        <v>3218</v>
      </c>
      <c r="C6651" s="153" t="s">
        <v>177</v>
      </c>
      <c r="D6651" s="153" t="s">
        <v>3219</v>
      </c>
      <c r="E6651" s="275" t="s">
        <v>1385</v>
      </c>
      <c r="F6651" s="275"/>
      <c r="G6651" s="153" t="s">
        <v>185</v>
      </c>
      <c r="H6651" s="154">
        <v>6.6699999999999995E-5</v>
      </c>
      <c r="I6651" s="155">
        <v>10136.450000000001</v>
      </c>
      <c r="J6651" s="155">
        <v>0.67</v>
      </c>
    </row>
    <row r="6652" spans="1:10">
      <c r="A6652" s="156"/>
      <c r="B6652" s="156"/>
      <c r="C6652" s="156"/>
      <c r="D6652" s="156"/>
      <c r="E6652" s="156" t="s">
        <v>1399</v>
      </c>
      <c r="F6652" s="157">
        <v>0</v>
      </c>
      <c r="G6652" s="156" t="s">
        <v>1400</v>
      </c>
      <c r="H6652" s="157">
        <v>0</v>
      </c>
      <c r="I6652" s="156" t="s">
        <v>1401</v>
      </c>
      <c r="J6652" s="157">
        <v>0</v>
      </c>
    </row>
    <row r="6653" spans="1:10" ht="30" customHeight="1">
      <c r="A6653" s="156"/>
      <c r="B6653" s="156"/>
      <c r="C6653" s="156"/>
      <c r="D6653" s="156"/>
      <c r="E6653" s="156" t="s">
        <v>1402</v>
      </c>
      <c r="F6653" s="157">
        <v>0.17</v>
      </c>
      <c r="G6653" s="156"/>
      <c r="H6653" s="276" t="s">
        <v>1403</v>
      </c>
      <c r="I6653" s="276"/>
      <c r="J6653" s="157">
        <v>0.84</v>
      </c>
    </row>
    <row r="6654" spans="1:10" ht="15.75">
      <c r="A6654" s="147"/>
      <c r="B6654" s="147"/>
      <c r="C6654" s="147"/>
      <c r="D6654" s="147"/>
      <c r="E6654" s="147"/>
      <c r="F6654" s="147"/>
      <c r="G6654" s="147"/>
      <c r="H6654" s="147"/>
      <c r="I6654" s="147"/>
      <c r="J6654" s="147"/>
    </row>
    <row r="6655" spans="1:10" ht="15.75" customHeight="1">
      <c r="A6655" s="144"/>
      <c r="B6655" s="144" t="s">
        <v>165</v>
      </c>
      <c r="C6655" s="144" t="s">
        <v>1367</v>
      </c>
      <c r="D6655" s="144" t="s">
        <v>1368</v>
      </c>
      <c r="E6655" s="271" t="s">
        <v>1369</v>
      </c>
      <c r="F6655" s="271"/>
      <c r="G6655" s="144" t="s">
        <v>1370</v>
      </c>
      <c r="H6655" s="144" t="s">
        <v>1371</v>
      </c>
      <c r="I6655" s="144" t="s">
        <v>1372</v>
      </c>
      <c r="J6655" s="144" t="s">
        <v>1373</v>
      </c>
    </row>
    <row r="6656" spans="1:10" ht="47.25" customHeight="1">
      <c r="A6656" s="147" t="s">
        <v>1374</v>
      </c>
      <c r="B6656" s="147" t="s">
        <v>3214</v>
      </c>
      <c r="C6656" s="147" t="s">
        <v>177</v>
      </c>
      <c r="D6656" s="147" t="s">
        <v>3215</v>
      </c>
      <c r="E6656" s="273" t="s">
        <v>1606</v>
      </c>
      <c r="F6656" s="273"/>
      <c r="G6656" s="147" t="s">
        <v>180</v>
      </c>
      <c r="H6656" s="148">
        <v>1</v>
      </c>
      <c r="I6656" s="149">
        <v>10.16</v>
      </c>
      <c r="J6656" s="149">
        <v>10.16</v>
      </c>
    </row>
    <row r="6657" spans="1:10" ht="15" customHeight="1">
      <c r="A6657" s="153" t="s">
        <v>1379</v>
      </c>
      <c r="B6657" s="153" t="s">
        <v>3220</v>
      </c>
      <c r="C6657" s="153" t="s">
        <v>177</v>
      </c>
      <c r="D6657" s="153" t="s">
        <v>3221</v>
      </c>
      <c r="E6657" s="275" t="s">
        <v>1482</v>
      </c>
      <c r="F6657" s="275"/>
      <c r="G6657" s="153" t="s">
        <v>1662</v>
      </c>
      <c r="H6657" s="154">
        <v>1.44</v>
      </c>
      <c r="I6657" s="155">
        <v>7.06</v>
      </c>
      <c r="J6657" s="155">
        <v>10.16</v>
      </c>
    </row>
    <row r="6658" spans="1:10">
      <c r="A6658" s="156"/>
      <c r="B6658" s="156"/>
      <c r="C6658" s="156"/>
      <c r="D6658" s="156"/>
      <c r="E6658" s="156" t="s">
        <v>1399</v>
      </c>
      <c r="F6658" s="157">
        <v>0</v>
      </c>
      <c r="G6658" s="156" t="s">
        <v>1400</v>
      </c>
      <c r="H6658" s="157">
        <v>0</v>
      </c>
      <c r="I6658" s="156" t="s">
        <v>1401</v>
      </c>
      <c r="J6658" s="157">
        <v>0</v>
      </c>
    </row>
    <row r="6659" spans="1:10" ht="30" customHeight="1">
      <c r="A6659" s="156"/>
      <c r="B6659" s="156"/>
      <c r="C6659" s="156"/>
      <c r="D6659" s="156"/>
      <c r="E6659" s="156" t="s">
        <v>1402</v>
      </c>
      <c r="F6659" s="157">
        <v>2.67</v>
      </c>
      <c r="G6659" s="156"/>
      <c r="H6659" s="276" t="s">
        <v>1403</v>
      </c>
      <c r="I6659" s="276"/>
      <c r="J6659" s="157">
        <v>12.83</v>
      </c>
    </row>
    <row r="6660" spans="1:10" ht="15.75">
      <c r="A6660" s="147"/>
      <c r="B6660" s="147"/>
      <c r="C6660" s="147"/>
      <c r="D6660" s="147"/>
      <c r="E6660" s="147"/>
      <c r="F6660" s="147"/>
      <c r="G6660" s="147"/>
      <c r="H6660" s="147"/>
      <c r="I6660" s="147"/>
      <c r="J6660" s="147"/>
    </row>
    <row r="6661" spans="1:10" ht="15.75" customHeight="1">
      <c r="A6661" s="144"/>
      <c r="B6661" s="144" t="s">
        <v>165</v>
      </c>
      <c r="C6661" s="144" t="s">
        <v>1367</v>
      </c>
      <c r="D6661" s="144" t="s">
        <v>1368</v>
      </c>
      <c r="E6661" s="271" t="s">
        <v>1369</v>
      </c>
      <c r="F6661" s="271"/>
      <c r="G6661" s="144" t="s">
        <v>1370</v>
      </c>
      <c r="H6661" s="144" t="s">
        <v>1371</v>
      </c>
      <c r="I6661" s="144" t="s">
        <v>1372</v>
      </c>
      <c r="J6661" s="144" t="s">
        <v>1373</v>
      </c>
    </row>
    <row r="6662" spans="1:10" ht="47.25" customHeight="1">
      <c r="A6662" s="147" t="s">
        <v>1374</v>
      </c>
      <c r="B6662" s="147" t="s">
        <v>1532</v>
      </c>
      <c r="C6662" s="147" t="s">
        <v>177</v>
      </c>
      <c r="D6662" s="147" t="s">
        <v>1533</v>
      </c>
      <c r="E6662" s="273" t="s">
        <v>1473</v>
      </c>
      <c r="F6662" s="273"/>
      <c r="G6662" s="147" t="s">
        <v>185</v>
      </c>
      <c r="H6662" s="148">
        <v>1</v>
      </c>
      <c r="I6662" s="149">
        <v>129.38</v>
      </c>
      <c r="J6662" s="149">
        <v>129.38</v>
      </c>
    </row>
    <row r="6663" spans="1:10" ht="45" customHeight="1">
      <c r="A6663" s="150" t="s">
        <v>1376</v>
      </c>
      <c r="B6663" s="150" t="s">
        <v>3222</v>
      </c>
      <c r="C6663" s="150" t="s">
        <v>177</v>
      </c>
      <c r="D6663" s="150" t="s">
        <v>3223</v>
      </c>
      <c r="E6663" s="274" t="s">
        <v>1473</v>
      </c>
      <c r="F6663" s="274"/>
      <c r="G6663" s="150" t="s">
        <v>222</v>
      </c>
      <c r="H6663" s="151">
        <v>2.14</v>
      </c>
      <c r="I6663" s="152">
        <v>20.25</v>
      </c>
      <c r="J6663" s="152">
        <v>43.33</v>
      </c>
    </row>
    <row r="6664" spans="1:10" ht="45" customHeight="1">
      <c r="A6664" s="150" t="s">
        <v>1376</v>
      </c>
      <c r="B6664" s="150" t="s">
        <v>2938</v>
      </c>
      <c r="C6664" s="150" t="s">
        <v>177</v>
      </c>
      <c r="D6664" s="150" t="s">
        <v>2939</v>
      </c>
      <c r="E6664" s="274" t="s">
        <v>1473</v>
      </c>
      <c r="F6664" s="274"/>
      <c r="G6664" s="150" t="s">
        <v>185</v>
      </c>
      <c r="H6664" s="151">
        <v>1.18</v>
      </c>
      <c r="I6664" s="152">
        <v>8.36</v>
      </c>
      <c r="J6664" s="152">
        <v>9.86</v>
      </c>
    </row>
    <row r="6665" spans="1:10" ht="45" customHeight="1">
      <c r="A6665" s="150" t="s">
        <v>1376</v>
      </c>
      <c r="B6665" s="150" t="s">
        <v>595</v>
      </c>
      <c r="C6665" s="150" t="s">
        <v>177</v>
      </c>
      <c r="D6665" s="150" t="s">
        <v>597</v>
      </c>
      <c r="E6665" s="274" t="s">
        <v>1473</v>
      </c>
      <c r="F6665" s="274"/>
      <c r="G6665" s="150" t="s">
        <v>185</v>
      </c>
      <c r="H6665" s="151">
        <v>1</v>
      </c>
      <c r="I6665" s="152">
        <v>16.54</v>
      </c>
      <c r="J6665" s="152">
        <v>16.54</v>
      </c>
    </row>
    <row r="6666" spans="1:10" ht="45" customHeight="1">
      <c r="A6666" s="150" t="s">
        <v>1376</v>
      </c>
      <c r="B6666" s="150" t="s">
        <v>3224</v>
      </c>
      <c r="C6666" s="150" t="s">
        <v>177</v>
      </c>
      <c r="D6666" s="150" t="s">
        <v>3225</v>
      </c>
      <c r="E6666" s="274" t="s">
        <v>1473</v>
      </c>
      <c r="F6666" s="274"/>
      <c r="G6666" s="150" t="s">
        <v>185</v>
      </c>
      <c r="H6666" s="151">
        <v>0.89</v>
      </c>
      <c r="I6666" s="152">
        <v>11.76</v>
      </c>
      <c r="J6666" s="152">
        <v>10.46</v>
      </c>
    </row>
    <row r="6667" spans="1:10" ht="45" customHeight="1">
      <c r="A6667" s="150" t="s">
        <v>1376</v>
      </c>
      <c r="B6667" s="150" t="s">
        <v>672</v>
      </c>
      <c r="C6667" s="150" t="s">
        <v>177</v>
      </c>
      <c r="D6667" s="150" t="s">
        <v>674</v>
      </c>
      <c r="E6667" s="274" t="s">
        <v>1473</v>
      </c>
      <c r="F6667" s="274"/>
      <c r="G6667" s="150" t="s">
        <v>222</v>
      </c>
      <c r="H6667" s="151">
        <v>2.14</v>
      </c>
      <c r="I6667" s="152">
        <v>11.32</v>
      </c>
      <c r="J6667" s="152">
        <v>24.22</v>
      </c>
    </row>
    <row r="6668" spans="1:10" ht="45" customHeight="1">
      <c r="A6668" s="150" t="s">
        <v>1376</v>
      </c>
      <c r="B6668" s="150" t="s">
        <v>1534</v>
      </c>
      <c r="C6668" s="150" t="s">
        <v>177</v>
      </c>
      <c r="D6668" s="150" t="s">
        <v>1535</v>
      </c>
      <c r="E6668" s="274" t="s">
        <v>1473</v>
      </c>
      <c r="F6668" s="274"/>
      <c r="G6668" s="150" t="s">
        <v>222</v>
      </c>
      <c r="H6668" s="151">
        <v>2.14</v>
      </c>
      <c r="I6668" s="152">
        <v>11.67</v>
      </c>
      <c r="J6668" s="152">
        <v>24.97</v>
      </c>
    </row>
    <row r="6669" spans="1:10">
      <c r="A6669" s="156"/>
      <c r="B6669" s="156"/>
      <c r="C6669" s="156"/>
      <c r="D6669" s="156"/>
      <c r="E6669" s="156" t="s">
        <v>1399</v>
      </c>
      <c r="F6669" s="157">
        <v>78.349999999999994</v>
      </c>
      <c r="G6669" s="156" t="s">
        <v>1400</v>
      </c>
      <c r="H6669" s="157">
        <v>0</v>
      </c>
      <c r="I6669" s="156" t="s">
        <v>1401</v>
      </c>
      <c r="J6669" s="157">
        <v>78.349999999999994</v>
      </c>
    </row>
    <row r="6670" spans="1:10" ht="30" customHeight="1">
      <c r="A6670" s="156"/>
      <c r="B6670" s="156"/>
      <c r="C6670" s="156"/>
      <c r="D6670" s="156"/>
      <c r="E6670" s="156" t="s">
        <v>1402</v>
      </c>
      <c r="F6670" s="157">
        <v>34.11</v>
      </c>
      <c r="G6670" s="156"/>
      <c r="H6670" s="276" t="s">
        <v>1403</v>
      </c>
      <c r="I6670" s="276"/>
      <c r="J6670" s="157">
        <v>163.49</v>
      </c>
    </row>
    <row r="6671" spans="1:10" ht="15.75">
      <c r="A6671" s="147"/>
      <c r="B6671" s="147"/>
      <c r="C6671" s="147"/>
      <c r="D6671" s="147"/>
      <c r="E6671" s="147"/>
      <c r="F6671" s="147"/>
      <c r="G6671" s="147"/>
      <c r="H6671" s="147"/>
      <c r="I6671" s="147"/>
      <c r="J6671" s="147"/>
    </row>
    <row r="6672" spans="1:10" ht="15.75" customHeight="1">
      <c r="A6672" s="144"/>
      <c r="B6672" s="144" t="s">
        <v>165</v>
      </c>
      <c r="C6672" s="144" t="s">
        <v>1367</v>
      </c>
      <c r="D6672" s="144" t="s">
        <v>1368</v>
      </c>
      <c r="E6672" s="271" t="s">
        <v>1369</v>
      </c>
      <c r="F6672" s="271"/>
      <c r="G6672" s="144" t="s">
        <v>1370</v>
      </c>
      <c r="H6672" s="144" t="s">
        <v>1371</v>
      </c>
      <c r="I6672" s="144" t="s">
        <v>1372</v>
      </c>
      <c r="J6672" s="144" t="s">
        <v>1373</v>
      </c>
    </row>
    <row r="6673" spans="1:10" ht="47.25" customHeight="1">
      <c r="A6673" s="147" t="s">
        <v>1374</v>
      </c>
      <c r="B6673" s="147" t="s">
        <v>1493</v>
      </c>
      <c r="C6673" s="147" t="s">
        <v>177</v>
      </c>
      <c r="D6673" s="147" t="s">
        <v>1494</v>
      </c>
      <c r="E6673" s="273" t="s">
        <v>1437</v>
      </c>
      <c r="F6673" s="273"/>
      <c r="G6673" s="147" t="s">
        <v>185</v>
      </c>
      <c r="H6673" s="148">
        <v>1</v>
      </c>
      <c r="I6673" s="149">
        <v>299.51</v>
      </c>
      <c r="J6673" s="149">
        <v>299.51</v>
      </c>
    </row>
    <row r="6674" spans="1:10" ht="45" customHeight="1">
      <c r="A6674" s="150" t="s">
        <v>1376</v>
      </c>
      <c r="B6674" s="150" t="s">
        <v>2841</v>
      </c>
      <c r="C6674" s="150" t="s">
        <v>177</v>
      </c>
      <c r="D6674" s="150" t="s">
        <v>2842</v>
      </c>
      <c r="E6674" s="274" t="s">
        <v>1375</v>
      </c>
      <c r="F6674" s="274"/>
      <c r="G6674" s="150" t="s">
        <v>180</v>
      </c>
      <c r="H6674" s="151">
        <v>1.282</v>
      </c>
      <c r="I6674" s="152">
        <v>21.18</v>
      </c>
      <c r="J6674" s="152">
        <v>27.15</v>
      </c>
    </row>
    <row r="6675" spans="1:10" ht="45" customHeight="1">
      <c r="A6675" s="150" t="s">
        <v>1376</v>
      </c>
      <c r="B6675" s="150" t="s">
        <v>1628</v>
      </c>
      <c r="C6675" s="150" t="s">
        <v>177</v>
      </c>
      <c r="D6675" s="150" t="s">
        <v>1629</v>
      </c>
      <c r="E6675" s="274" t="s">
        <v>1375</v>
      </c>
      <c r="F6675" s="274"/>
      <c r="G6675" s="150" t="s">
        <v>180</v>
      </c>
      <c r="H6675" s="151">
        <v>0.64100000000000001</v>
      </c>
      <c r="I6675" s="152">
        <v>17.82</v>
      </c>
      <c r="J6675" s="152">
        <v>11.42</v>
      </c>
    </row>
    <row r="6676" spans="1:10" ht="30" customHeight="1">
      <c r="A6676" s="153" t="s">
        <v>1379</v>
      </c>
      <c r="B6676" s="153" t="s">
        <v>3226</v>
      </c>
      <c r="C6676" s="153" t="s">
        <v>177</v>
      </c>
      <c r="D6676" s="153" t="s">
        <v>3227</v>
      </c>
      <c r="E6676" s="275" t="s">
        <v>1482</v>
      </c>
      <c r="F6676" s="275"/>
      <c r="G6676" s="153" t="s">
        <v>185</v>
      </c>
      <c r="H6676" s="154">
        <v>3</v>
      </c>
      <c r="I6676" s="155">
        <v>23.34</v>
      </c>
      <c r="J6676" s="155">
        <v>70.02</v>
      </c>
    </row>
    <row r="6677" spans="1:10" ht="30" customHeight="1">
      <c r="A6677" s="153" t="s">
        <v>1379</v>
      </c>
      <c r="B6677" s="153" t="s">
        <v>3228</v>
      </c>
      <c r="C6677" s="153" t="s">
        <v>177</v>
      </c>
      <c r="D6677" s="153" t="s">
        <v>3229</v>
      </c>
      <c r="E6677" s="275" t="s">
        <v>1482</v>
      </c>
      <c r="F6677" s="275"/>
      <c r="G6677" s="153" t="s">
        <v>185</v>
      </c>
      <c r="H6677" s="154">
        <v>19.8</v>
      </c>
      <c r="I6677" s="155">
        <v>7.0000000000000007E-2</v>
      </c>
      <c r="J6677" s="155">
        <v>1.38</v>
      </c>
    </row>
    <row r="6678" spans="1:10" ht="45" customHeight="1">
      <c r="A6678" s="153" t="s">
        <v>1379</v>
      </c>
      <c r="B6678" s="153" t="s">
        <v>3230</v>
      </c>
      <c r="C6678" s="153" t="s">
        <v>177</v>
      </c>
      <c r="D6678" s="153" t="s">
        <v>3231</v>
      </c>
      <c r="E6678" s="275" t="s">
        <v>1482</v>
      </c>
      <c r="F6678" s="275"/>
      <c r="G6678" s="153" t="s">
        <v>185</v>
      </c>
      <c r="H6678" s="154">
        <v>1</v>
      </c>
      <c r="I6678" s="155">
        <v>189.54</v>
      </c>
      <c r="J6678" s="155">
        <v>189.54</v>
      </c>
    </row>
    <row r="6679" spans="1:10">
      <c r="A6679" s="156"/>
      <c r="B6679" s="156"/>
      <c r="C6679" s="156"/>
      <c r="D6679" s="156"/>
      <c r="E6679" s="156" t="s">
        <v>1399</v>
      </c>
      <c r="F6679" s="157">
        <v>29.37</v>
      </c>
      <c r="G6679" s="156" t="s">
        <v>1400</v>
      </c>
      <c r="H6679" s="157">
        <v>0</v>
      </c>
      <c r="I6679" s="156" t="s">
        <v>1401</v>
      </c>
      <c r="J6679" s="157">
        <v>29.37</v>
      </c>
    </row>
    <row r="6680" spans="1:10" ht="30" customHeight="1">
      <c r="A6680" s="156"/>
      <c r="B6680" s="156"/>
      <c r="C6680" s="156"/>
      <c r="D6680" s="156"/>
      <c r="E6680" s="156" t="s">
        <v>1402</v>
      </c>
      <c r="F6680" s="157">
        <v>78.98</v>
      </c>
      <c r="G6680" s="156"/>
      <c r="H6680" s="276" t="s">
        <v>1403</v>
      </c>
      <c r="I6680" s="276"/>
      <c r="J6680" s="157">
        <v>378.49</v>
      </c>
    </row>
    <row r="6681" spans="1:10" ht="15.75">
      <c r="A6681" s="147"/>
      <c r="B6681" s="147"/>
      <c r="C6681" s="147"/>
      <c r="D6681" s="147"/>
      <c r="E6681" s="147"/>
      <c r="F6681" s="147"/>
      <c r="G6681" s="147"/>
      <c r="H6681" s="147"/>
      <c r="I6681" s="147"/>
      <c r="J6681" s="147"/>
    </row>
    <row r="6682" spans="1:10" ht="15.75" customHeight="1">
      <c r="A6682" s="144"/>
      <c r="B6682" s="144" t="s">
        <v>165</v>
      </c>
      <c r="C6682" s="144" t="s">
        <v>1367</v>
      </c>
      <c r="D6682" s="144" t="s">
        <v>1368</v>
      </c>
      <c r="E6682" s="271" t="s">
        <v>1369</v>
      </c>
      <c r="F6682" s="271"/>
      <c r="G6682" s="144" t="s">
        <v>1370</v>
      </c>
      <c r="H6682" s="144" t="s">
        <v>1371</v>
      </c>
      <c r="I6682" s="144" t="s">
        <v>1372</v>
      </c>
      <c r="J6682" s="144" t="s">
        <v>1373</v>
      </c>
    </row>
    <row r="6683" spans="1:10" ht="47.25" customHeight="1">
      <c r="A6683" s="147" t="s">
        <v>1374</v>
      </c>
      <c r="B6683" s="147" t="s">
        <v>1495</v>
      </c>
      <c r="C6683" s="147" t="s">
        <v>177</v>
      </c>
      <c r="D6683" s="147" t="s">
        <v>1496</v>
      </c>
      <c r="E6683" s="273" t="s">
        <v>1437</v>
      </c>
      <c r="F6683" s="273"/>
      <c r="G6683" s="147" t="s">
        <v>185</v>
      </c>
      <c r="H6683" s="148">
        <v>1</v>
      </c>
      <c r="I6683" s="149">
        <v>326.44</v>
      </c>
      <c r="J6683" s="149">
        <v>326.44</v>
      </c>
    </row>
    <row r="6684" spans="1:10" ht="45" customHeight="1">
      <c r="A6684" s="150" t="s">
        <v>1376</v>
      </c>
      <c r="B6684" s="150" t="s">
        <v>2841</v>
      </c>
      <c r="C6684" s="150" t="s">
        <v>177</v>
      </c>
      <c r="D6684" s="150" t="s">
        <v>2842</v>
      </c>
      <c r="E6684" s="274" t="s">
        <v>1375</v>
      </c>
      <c r="F6684" s="274"/>
      <c r="G6684" s="150" t="s">
        <v>180</v>
      </c>
      <c r="H6684" s="151">
        <v>1.546</v>
      </c>
      <c r="I6684" s="152">
        <v>21.18</v>
      </c>
      <c r="J6684" s="152">
        <v>32.74</v>
      </c>
    </row>
    <row r="6685" spans="1:10" ht="45" customHeight="1">
      <c r="A6685" s="150" t="s">
        <v>1376</v>
      </c>
      <c r="B6685" s="150" t="s">
        <v>1628</v>
      </c>
      <c r="C6685" s="150" t="s">
        <v>177</v>
      </c>
      <c r="D6685" s="150" t="s">
        <v>1629</v>
      </c>
      <c r="E6685" s="274" t="s">
        <v>1375</v>
      </c>
      <c r="F6685" s="274"/>
      <c r="G6685" s="150" t="s">
        <v>180</v>
      </c>
      <c r="H6685" s="151">
        <v>0.77300000000000002</v>
      </c>
      <c r="I6685" s="152">
        <v>17.82</v>
      </c>
      <c r="J6685" s="152">
        <v>13.77</v>
      </c>
    </row>
    <row r="6686" spans="1:10" ht="30" customHeight="1">
      <c r="A6686" s="153" t="s">
        <v>1379</v>
      </c>
      <c r="B6686" s="153" t="s">
        <v>3226</v>
      </c>
      <c r="C6686" s="153" t="s">
        <v>177</v>
      </c>
      <c r="D6686" s="153" t="s">
        <v>3227</v>
      </c>
      <c r="E6686" s="275" t="s">
        <v>1482</v>
      </c>
      <c r="F6686" s="275"/>
      <c r="G6686" s="153" t="s">
        <v>185</v>
      </c>
      <c r="H6686" s="154">
        <v>3</v>
      </c>
      <c r="I6686" s="155">
        <v>23.34</v>
      </c>
      <c r="J6686" s="155">
        <v>70.02</v>
      </c>
    </row>
    <row r="6687" spans="1:10" ht="30" customHeight="1">
      <c r="A6687" s="153" t="s">
        <v>1379</v>
      </c>
      <c r="B6687" s="153" t="s">
        <v>3228</v>
      </c>
      <c r="C6687" s="153" t="s">
        <v>177</v>
      </c>
      <c r="D6687" s="153" t="s">
        <v>3229</v>
      </c>
      <c r="E6687" s="275" t="s">
        <v>1482</v>
      </c>
      <c r="F6687" s="275"/>
      <c r="G6687" s="153" t="s">
        <v>185</v>
      </c>
      <c r="H6687" s="154">
        <v>19.8</v>
      </c>
      <c r="I6687" s="155">
        <v>7.0000000000000007E-2</v>
      </c>
      <c r="J6687" s="155">
        <v>1.38</v>
      </c>
    </row>
    <row r="6688" spans="1:10" ht="45" customHeight="1">
      <c r="A6688" s="153" t="s">
        <v>1379</v>
      </c>
      <c r="B6688" s="153" t="s">
        <v>3232</v>
      </c>
      <c r="C6688" s="153" t="s">
        <v>177</v>
      </c>
      <c r="D6688" s="153" t="s">
        <v>3233</v>
      </c>
      <c r="E6688" s="275" t="s">
        <v>1482</v>
      </c>
      <c r="F6688" s="275"/>
      <c r="G6688" s="153" t="s">
        <v>185</v>
      </c>
      <c r="H6688" s="154">
        <v>1</v>
      </c>
      <c r="I6688" s="155">
        <v>208.53</v>
      </c>
      <c r="J6688" s="155">
        <v>208.53</v>
      </c>
    </row>
    <row r="6689" spans="1:10">
      <c r="A6689" s="156"/>
      <c r="B6689" s="156"/>
      <c r="C6689" s="156"/>
      <c r="D6689" s="156"/>
      <c r="E6689" s="156" t="s">
        <v>1399</v>
      </c>
      <c r="F6689" s="157">
        <v>35.42</v>
      </c>
      <c r="G6689" s="156" t="s">
        <v>1400</v>
      </c>
      <c r="H6689" s="157">
        <v>0</v>
      </c>
      <c r="I6689" s="156" t="s">
        <v>1401</v>
      </c>
      <c r="J6689" s="157">
        <v>35.42</v>
      </c>
    </row>
    <row r="6690" spans="1:10" ht="30" customHeight="1">
      <c r="A6690" s="156"/>
      <c r="B6690" s="156"/>
      <c r="C6690" s="156"/>
      <c r="D6690" s="156"/>
      <c r="E6690" s="156" t="s">
        <v>1402</v>
      </c>
      <c r="F6690" s="157">
        <v>86.08</v>
      </c>
      <c r="G6690" s="156"/>
      <c r="H6690" s="276" t="s">
        <v>1403</v>
      </c>
      <c r="I6690" s="276"/>
      <c r="J6690" s="157">
        <v>412.52</v>
      </c>
    </row>
    <row r="6691" spans="1:10" ht="15.75">
      <c r="A6691" s="147"/>
      <c r="B6691" s="147"/>
      <c r="C6691" s="147"/>
      <c r="D6691" s="147"/>
      <c r="E6691" s="147"/>
      <c r="F6691" s="147"/>
      <c r="G6691" s="147"/>
      <c r="H6691" s="147"/>
      <c r="I6691" s="147"/>
      <c r="J6691" s="147"/>
    </row>
    <row r="6692" spans="1:10" ht="15.75" customHeight="1">
      <c r="A6692" s="144"/>
      <c r="B6692" s="144" t="s">
        <v>165</v>
      </c>
      <c r="C6692" s="144" t="s">
        <v>1367</v>
      </c>
      <c r="D6692" s="144" t="s">
        <v>1368</v>
      </c>
      <c r="E6692" s="271" t="s">
        <v>1369</v>
      </c>
      <c r="F6692" s="271"/>
      <c r="G6692" s="144" t="s">
        <v>1370</v>
      </c>
      <c r="H6692" s="144" t="s">
        <v>1371</v>
      </c>
      <c r="I6692" s="144" t="s">
        <v>1372</v>
      </c>
      <c r="J6692" s="144" t="s">
        <v>1373</v>
      </c>
    </row>
    <row r="6693" spans="1:10" ht="47.25" customHeight="1">
      <c r="A6693" s="147" t="s">
        <v>1374</v>
      </c>
      <c r="B6693" s="147" t="s">
        <v>2242</v>
      </c>
      <c r="C6693" s="147" t="s">
        <v>177</v>
      </c>
      <c r="D6693" s="147" t="s">
        <v>2243</v>
      </c>
      <c r="E6693" s="273" t="s">
        <v>1476</v>
      </c>
      <c r="F6693" s="273"/>
      <c r="G6693" s="147" t="s">
        <v>211</v>
      </c>
      <c r="H6693" s="148">
        <v>1</v>
      </c>
      <c r="I6693" s="149">
        <v>166.96</v>
      </c>
      <c r="J6693" s="149">
        <v>166.96</v>
      </c>
    </row>
    <row r="6694" spans="1:10" ht="60" customHeight="1">
      <c r="A6694" s="150" t="s">
        <v>1376</v>
      </c>
      <c r="B6694" s="150" t="s">
        <v>1798</v>
      </c>
      <c r="C6694" s="150" t="s">
        <v>177</v>
      </c>
      <c r="D6694" s="150" t="s">
        <v>1799</v>
      </c>
      <c r="E6694" s="274" t="s">
        <v>1606</v>
      </c>
      <c r="F6694" s="274"/>
      <c r="G6694" s="150" t="s">
        <v>1607</v>
      </c>
      <c r="H6694" s="151">
        <v>7.9399999999999998E-2</v>
      </c>
      <c r="I6694" s="152">
        <v>137.96</v>
      </c>
      <c r="J6694" s="152">
        <v>10.95</v>
      </c>
    </row>
    <row r="6695" spans="1:10" ht="45" customHeight="1">
      <c r="A6695" s="150" t="s">
        <v>1376</v>
      </c>
      <c r="B6695" s="150" t="s">
        <v>3234</v>
      </c>
      <c r="C6695" s="150" t="s">
        <v>177</v>
      </c>
      <c r="D6695" s="150" t="s">
        <v>3235</v>
      </c>
      <c r="E6695" s="274" t="s">
        <v>1606</v>
      </c>
      <c r="F6695" s="274"/>
      <c r="G6695" s="150" t="s">
        <v>1607</v>
      </c>
      <c r="H6695" s="151">
        <v>3.2500000000000001E-2</v>
      </c>
      <c r="I6695" s="152">
        <v>26.24</v>
      </c>
      <c r="J6695" s="152">
        <v>0.85</v>
      </c>
    </row>
    <row r="6696" spans="1:10" ht="60" customHeight="1">
      <c r="A6696" s="150" t="s">
        <v>1376</v>
      </c>
      <c r="B6696" s="150" t="s">
        <v>1800</v>
      </c>
      <c r="C6696" s="150" t="s">
        <v>177</v>
      </c>
      <c r="D6696" s="150" t="s">
        <v>1801</v>
      </c>
      <c r="E6696" s="274" t="s">
        <v>1606</v>
      </c>
      <c r="F6696" s="274"/>
      <c r="G6696" s="150" t="s">
        <v>1610</v>
      </c>
      <c r="H6696" s="151">
        <v>0.3972</v>
      </c>
      <c r="I6696" s="152">
        <v>48.73</v>
      </c>
      <c r="J6696" s="152">
        <v>19.350000000000001</v>
      </c>
    </row>
    <row r="6697" spans="1:10" ht="45" customHeight="1">
      <c r="A6697" s="150" t="s">
        <v>1376</v>
      </c>
      <c r="B6697" s="150" t="s">
        <v>3236</v>
      </c>
      <c r="C6697" s="150" t="s">
        <v>177</v>
      </c>
      <c r="D6697" s="150" t="s">
        <v>3237</v>
      </c>
      <c r="E6697" s="274" t="s">
        <v>1606</v>
      </c>
      <c r="F6697" s="274"/>
      <c r="G6697" s="150" t="s">
        <v>1610</v>
      </c>
      <c r="H6697" s="151">
        <v>3.0200000000000001E-2</v>
      </c>
      <c r="I6697" s="152">
        <v>17.98</v>
      </c>
      <c r="J6697" s="152">
        <v>0.54</v>
      </c>
    </row>
    <row r="6698" spans="1:10" ht="45" customHeight="1">
      <c r="A6698" s="150" t="s">
        <v>1376</v>
      </c>
      <c r="B6698" s="150" t="s">
        <v>1705</v>
      </c>
      <c r="C6698" s="150" t="s">
        <v>177</v>
      </c>
      <c r="D6698" s="150" t="s">
        <v>1706</v>
      </c>
      <c r="E6698" s="274" t="s">
        <v>1375</v>
      </c>
      <c r="F6698" s="274"/>
      <c r="G6698" s="150" t="s">
        <v>180</v>
      </c>
      <c r="H6698" s="151">
        <v>0.57199999999999995</v>
      </c>
      <c r="I6698" s="152">
        <v>22.41</v>
      </c>
      <c r="J6698" s="152">
        <v>12.81</v>
      </c>
    </row>
    <row r="6699" spans="1:10" ht="45" customHeight="1">
      <c r="A6699" s="150" t="s">
        <v>1376</v>
      </c>
      <c r="B6699" s="150" t="s">
        <v>1628</v>
      </c>
      <c r="C6699" s="150" t="s">
        <v>177</v>
      </c>
      <c r="D6699" s="150" t="s">
        <v>1629</v>
      </c>
      <c r="E6699" s="274" t="s">
        <v>1375</v>
      </c>
      <c r="F6699" s="274"/>
      <c r="G6699" s="150" t="s">
        <v>180</v>
      </c>
      <c r="H6699" s="151">
        <v>0.8579</v>
      </c>
      <c r="I6699" s="152">
        <v>17.82</v>
      </c>
      <c r="J6699" s="152">
        <v>15.28</v>
      </c>
    </row>
    <row r="6700" spans="1:10" ht="30" customHeight="1">
      <c r="A6700" s="153" t="s">
        <v>1379</v>
      </c>
      <c r="B6700" s="153" t="s">
        <v>3238</v>
      </c>
      <c r="C6700" s="153" t="s">
        <v>177</v>
      </c>
      <c r="D6700" s="153" t="s">
        <v>3239</v>
      </c>
      <c r="E6700" s="275" t="s">
        <v>1482</v>
      </c>
      <c r="F6700" s="275"/>
      <c r="G6700" s="153" t="s">
        <v>211</v>
      </c>
      <c r="H6700" s="154">
        <v>1.1000000000000001</v>
      </c>
      <c r="I6700" s="155">
        <v>97.44</v>
      </c>
      <c r="J6700" s="155">
        <v>107.18</v>
      </c>
    </row>
    <row r="6701" spans="1:10">
      <c r="A6701" s="156"/>
      <c r="B6701" s="156"/>
      <c r="C6701" s="156"/>
      <c r="D6701" s="156"/>
      <c r="E6701" s="156" t="s">
        <v>1399</v>
      </c>
      <c r="F6701" s="157">
        <v>30.28</v>
      </c>
      <c r="G6701" s="156" t="s">
        <v>1400</v>
      </c>
      <c r="H6701" s="157">
        <v>0</v>
      </c>
      <c r="I6701" s="156" t="s">
        <v>1401</v>
      </c>
      <c r="J6701" s="157">
        <v>30.28</v>
      </c>
    </row>
    <row r="6702" spans="1:10" ht="30" customHeight="1">
      <c r="A6702" s="156"/>
      <c r="B6702" s="156"/>
      <c r="C6702" s="156"/>
      <c r="D6702" s="156"/>
      <c r="E6702" s="156" t="s">
        <v>1402</v>
      </c>
      <c r="F6702" s="157">
        <v>44.02</v>
      </c>
      <c r="G6702" s="156"/>
      <c r="H6702" s="276" t="s">
        <v>1403</v>
      </c>
      <c r="I6702" s="276"/>
      <c r="J6702" s="157">
        <v>210.98</v>
      </c>
    </row>
    <row r="6703" spans="1:10" ht="15.75">
      <c r="A6703" s="147"/>
      <c r="B6703" s="147"/>
      <c r="C6703" s="147"/>
      <c r="D6703" s="147"/>
      <c r="E6703" s="147"/>
      <c r="F6703" s="147"/>
      <c r="G6703" s="147"/>
      <c r="H6703" s="147"/>
      <c r="I6703" s="147"/>
      <c r="J6703" s="147"/>
    </row>
    <row r="6704" spans="1:10" ht="15.75" customHeight="1">
      <c r="A6704" s="144"/>
      <c r="B6704" s="144" t="s">
        <v>165</v>
      </c>
      <c r="C6704" s="144" t="s">
        <v>1367</v>
      </c>
      <c r="D6704" s="144" t="s">
        <v>1368</v>
      </c>
      <c r="E6704" s="271" t="s">
        <v>1369</v>
      </c>
      <c r="F6704" s="271"/>
      <c r="G6704" s="144" t="s">
        <v>1370</v>
      </c>
      <c r="H6704" s="144" t="s">
        <v>1371</v>
      </c>
      <c r="I6704" s="144" t="s">
        <v>1372</v>
      </c>
      <c r="J6704" s="144" t="s">
        <v>1373</v>
      </c>
    </row>
    <row r="6705" spans="1:10" ht="31.5" customHeight="1">
      <c r="A6705" s="147" t="s">
        <v>1374</v>
      </c>
      <c r="B6705" s="147" t="s">
        <v>2134</v>
      </c>
      <c r="C6705" s="147" t="s">
        <v>177</v>
      </c>
      <c r="D6705" s="147" t="s">
        <v>2135</v>
      </c>
      <c r="E6705" s="273" t="s">
        <v>1476</v>
      </c>
      <c r="F6705" s="273"/>
      <c r="G6705" s="147" t="s">
        <v>189</v>
      </c>
      <c r="H6705" s="148">
        <v>1</v>
      </c>
      <c r="I6705" s="149">
        <v>5.15</v>
      </c>
      <c r="J6705" s="149">
        <v>5.15</v>
      </c>
    </row>
    <row r="6706" spans="1:10" ht="45" customHeight="1">
      <c r="A6706" s="150" t="s">
        <v>1376</v>
      </c>
      <c r="B6706" s="150" t="s">
        <v>3234</v>
      </c>
      <c r="C6706" s="150" t="s">
        <v>177</v>
      </c>
      <c r="D6706" s="150" t="s">
        <v>3235</v>
      </c>
      <c r="E6706" s="274" t="s">
        <v>1606</v>
      </c>
      <c r="F6706" s="274"/>
      <c r="G6706" s="150" t="s">
        <v>1607</v>
      </c>
      <c r="H6706" s="151">
        <v>3.5999999999999999E-3</v>
      </c>
      <c r="I6706" s="152">
        <v>26.24</v>
      </c>
      <c r="J6706" s="152">
        <v>0.09</v>
      </c>
    </row>
    <row r="6707" spans="1:10" ht="45" customHeight="1">
      <c r="A6707" s="150" t="s">
        <v>1376</v>
      </c>
      <c r="B6707" s="150" t="s">
        <v>3236</v>
      </c>
      <c r="C6707" s="150" t="s">
        <v>177</v>
      </c>
      <c r="D6707" s="150" t="s">
        <v>3237</v>
      </c>
      <c r="E6707" s="274" t="s">
        <v>1606</v>
      </c>
      <c r="F6707" s="274"/>
      <c r="G6707" s="150" t="s">
        <v>1610</v>
      </c>
      <c r="H6707" s="151">
        <v>3.5999999999999999E-3</v>
      </c>
      <c r="I6707" s="152">
        <v>17.98</v>
      </c>
      <c r="J6707" s="152">
        <v>0.06</v>
      </c>
    </row>
    <row r="6708" spans="1:10" ht="45" customHeight="1">
      <c r="A6708" s="150" t="s">
        <v>1376</v>
      </c>
      <c r="B6708" s="150" t="s">
        <v>1705</v>
      </c>
      <c r="C6708" s="150" t="s">
        <v>177</v>
      </c>
      <c r="D6708" s="150" t="s">
        <v>1706</v>
      </c>
      <c r="E6708" s="274" t="s">
        <v>1375</v>
      </c>
      <c r="F6708" s="274"/>
      <c r="G6708" s="150" t="s">
        <v>180</v>
      </c>
      <c r="H6708" s="151">
        <v>0.10199999999999999</v>
      </c>
      <c r="I6708" s="152">
        <v>22.41</v>
      </c>
      <c r="J6708" s="152">
        <v>2.2799999999999998</v>
      </c>
    </row>
    <row r="6709" spans="1:10" ht="45" customHeight="1">
      <c r="A6709" s="150" t="s">
        <v>1376</v>
      </c>
      <c r="B6709" s="150" t="s">
        <v>1628</v>
      </c>
      <c r="C6709" s="150" t="s">
        <v>177</v>
      </c>
      <c r="D6709" s="150" t="s">
        <v>1629</v>
      </c>
      <c r="E6709" s="274" t="s">
        <v>1375</v>
      </c>
      <c r="F6709" s="274"/>
      <c r="G6709" s="150" t="s">
        <v>180</v>
      </c>
      <c r="H6709" s="151">
        <v>0.15310000000000001</v>
      </c>
      <c r="I6709" s="152">
        <v>17.82</v>
      </c>
      <c r="J6709" s="152">
        <v>2.72</v>
      </c>
    </row>
    <row r="6710" spans="1:10">
      <c r="A6710" s="156"/>
      <c r="B6710" s="156"/>
      <c r="C6710" s="156"/>
      <c r="D6710" s="156"/>
      <c r="E6710" s="156" t="s">
        <v>1399</v>
      </c>
      <c r="F6710" s="157">
        <v>3.85</v>
      </c>
      <c r="G6710" s="156" t="s">
        <v>1400</v>
      </c>
      <c r="H6710" s="157">
        <v>0</v>
      </c>
      <c r="I6710" s="156" t="s">
        <v>1401</v>
      </c>
      <c r="J6710" s="157">
        <v>3.85</v>
      </c>
    </row>
    <row r="6711" spans="1:10" ht="30" customHeight="1">
      <c r="A6711" s="156"/>
      <c r="B6711" s="156"/>
      <c r="C6711" s="156"/>
      <c r="D6711" s="156"/>
      <c r="E6711" s="156" t="s">
        <v>1402</v>
      </c>
      <c r="F6711" s="157">
        <v>1.35</v>
      </c>
      <c r="G6711" s="156"/>
      <c r="H6711" s="276" t="s">
        <v>1403</v>
      </c>
      <c r="I6711" s="276"/>
      <c r="J6711" s="157">
        <v>6.5</v>
      </c>
    </row>
    <row r="6712" spans="1:10" ht="15.75">
      <c r="A6712" s="147"/>
      <c r="B6712" s="147"/>
      <c r="C6712" s="147"/>
      <c r="D6712" s="147"/>
      <c r="E6712" s="147"/>
      <c r="F6712" s="147"/>
      <c r="G6712" s="147"/>
      <c r="H6712" s="147"/>
      <c r="I6712" s="147"/>
      <c r="J6712" s="147"/>
    </row>
    <row r="6713" spans="1:10" ht="15.75" customHeight="1">
      <c r="A6713" s="144"/>
      <c r="B6713" s="144" t="s">
        <v>165</v>
      </c>
      <c r="C6713" s="144" t="s">
        <v>1367</v>
      </c>
      <c r="D6713" s="144" t="s">
        <v>1368</v>
      </c>
      <c r="E6713" s="271" t="s">
        <v>1369</v>
      </c>
      <c r="F6713" s="271"/>
      <c r="G6713" s="144" t="s">
        <v>1370</v>
      </c>
      <c r="H6713" s="144" t="s">
        <v>1371</v>
      </c>
      <c r="I6713" s="144" t="s">
        <v>1372</v>
      </c>
      <c r="J6713" s="144" t="s">
        <v>1373</v>
      </c>
    </row>
    <row r="6714" spans="1:10" ht="31.5" customHeight="1">
      <c r="A6714" s="147" t="s">
        <v>1374</v>
      </c>
      <c r="B6714" s="147" t="s">
        <v>2554</v>
      </c>
      <c r="C6714" s="147" t="s">
        <v>177</v>
      </c>
      <c r="D6714" s="147" t="s">
        <v>2555</v>
      </c>
      <c r="E6714" s="273" t="s">
        <v>1476</v>
      </c>
      <c r="F6714" s="273"/>
      <c r="G6714" s="147" t="s">
        <v>211</v>
      </c>
      <c r="H6714" s="148">
        <v>1</v>
      </c>
      <c r="I6714" s="149">
        <v>217.97</v>
      </c>
      <c r="J6714" s="149">
        <v>217.97</v>
      </c>
    </row>
    <row r="6715" spans="1:10" ht="45" customHeight="1">
      <c r="A6715" s="150" t="s">
        <v>1376</v>
      </c>
      <c r="B6715" s="150" t="s">
        <v>3234</v>
      </c>
      <c r="C6715" s="150" t="s">
        <v>177</v>
      </c>
      <c r="D6715" s="150" t="s">
        <v>3235</v>
      </c>
      <c r="E6715" s="274" t="s">
        <v>1606</v>
      </c>
      <c r="F6715" s="274"/>
      <c r="G6715" s="150" t="s">
        <v>1607</v>
      </c>
      <c r="H6715" s="151">
        <v>7.1800000000000003E-2</v>
      </c>
      <c r="I6715" s="152">
        <v>26.24</v>
      </c>
      <c r="J6715" s="152">
        <v>1.88</v>
      </c>
    </row>
    <row r="6716" spans="1:10" ht="45" customHeight="1">
      <c r="A6716" s="150" t="s">
        <v>1376</v>
      </c>
      <c r="B6716" s="150" t="s">
        <v>3236</v>
      </c>
      <c r="C6716" s="150" t="s">
        <v>177</v>
      </c>
      <c r="D6716" s="150" t="s">
        <v>3237</v>
      </c>
      <c r="E6716" s="274" t="s">
        <v>1606</v>
      </c>
      <c r="F6716" s="274"/>
      <c r="G6716" s="150" t="s">
        <v>1610</v>
      </c>
      <c r="H6716" s="151">
        <v>6.6600000000000006E-2</v>
      </c>
      <c r="I6716" s="152">
        <v>17.98</v>
      </c>
      <c r="J6716" s="152">
        <v>1.19</v>
      </c>
    </row>
    <row r="6717" spans="1:10" ht="45" customHeight="1">
      <c r="A6717" s="150" t="s">
        <v>1376</v>
      </c>
      <c r="B6717" s="150" t="s">
        <v>1628</v>
      </c>
      <c r="C6717" s="150" t="s">
        <v>177</v>
      </c>
      <c r="D6717" s="150" t="s">
        <v>1629</v>
      </c>
      <c r="E6717" s="274" t="s">
        <v>1375</v>
      </c>
      <c r="F6717" s="274"/>
      <c r="G6717" s="150" t="s">
        <v>180</v>
      </c>
      <c r="H6717" s="151">
        <v>3.0329000000000002</v>
      </c>
      <c r="I6717" s="152">
        <v>17.82</v>
      </c>
      <c r="J6717" s="152">
        <v>54.04</v>
      </c>
    </row>
    <row r="6718" spans="1:10" ht="45" customHeight="1">
      <c r="A6718" s="150" t="s">
        <v>1376</v>
      </c>
      <c r="B6718" s="150" t="s">
        <v>1705</v>
      </c>
      <c r="C6718" s="150" t="s">
        <v>177</v>
      </c>
      <c r="D6718" s="150" t="s">
        <v>1706</v>
      </c>
      <c r="E6718" s="274" t="s">
        <v>1375</v>
      </c>
      <c r="F6718" s="274"/>
      <c r="G6718" s="150" t="s">
        <v>180</v>
      </c>
      <c r="H6718" s="151">
        <v>2.0219</v>
      </c>
      <c r="I6718" s="152">
        <v>22.41</v>
      </c>
      <c r="J6718" s="152">
        <v>45.31</v>
      </c>
    </row>
    <row r="6719" spans="1:10" ht="30" customHeight="1">
      <c r="A6719" s="153" t="s">
        <v>1379</v>
      </c>
      <c r="B6719" s="153" t="s">
        <v>1814</v>
      </c>
      <c r="C6719" s="153" t="s">
        <v>177</v>
      </c>
      <c r="D6719" s="153" t="s">
        <v>1815</v>
      </c>
      <c r="E6719" s="275" t="s">
        <v>1482</v>
      </c>
      <c r="F6719" s="275"/>
      <c r="G6719" s="153" t="s">
        <v>211</v>
      </c>
      <c r="H6719" s="154">
        <v>1.1000000000000001</v>
      </c>
      <c r="I6719" s="155">
        <v>105.05</v>
      </c>
      <c r="J6719" s="155">
        <v>115.55</v>
      </c>
    </row>
    <row r="6720" spans="1:10">
      <c r="A6720" s="156"/>
      <c r="B6720" s="156"/>
      <c r="C6720" s="156"/>
      <c r="D6720" s="156"/>
      <c r="E6720" s="156" t="s">
        <v>1399</v>
      </c>
      <c r="F6720" s="157">
        <v>76.77</v>
      </c>
      <c r="G6720" s="156" t="s">
        <v>1400</v>
      </c>
      <c r="H6720" s="157">
        <v>0</v>
      </c>
      <c r="I6720" s="156" t="s">
        <v>1401</v>
      </c>
      <c r="J6720" s="157">
        <v>76.77</v>
      </c>
    </row>
    <row r="6721" spans="1:10" ht="30" customHeight="1">
      <c r="A6721" s="156"/>
      <c r="B6721" s="156"/>
      <c r="C6721" s="156"/>
      <c r="D6721" s="156"/>
      <c r="E6721" s="156" t="s">
        <v>1402</v>
      </c>
      <c r="F6721" s="157">
        <v>57.47</v>
      </c>
      <c r="G6721" s="156"/>
      <c r="H6721" s="276" t="s">
        <v>1403</v>
      </c>
      <c r="I6721" s="276"/>
      <c r="J6721" s="157">
        <v>275.44</v>
      </c>
    </row>
    <row r="6722" spans="1:10" ht="15.75">
      <c r="A6722" s="147"/>
      <c r="B6722" s="147"/>
      <c r="C6722" s="147"/>
      <c r="D6722" s="147"/>
      <c r="E6722" s="147"/>
      <c r="F6722" s="147"/>
      <c r="G6722" s="147"/>
      <c r="H6722" s="147"/>
      <c r="I6722" s="147"/>
      <c r="J6722" s="147"/>
    </row>
    <row r="6723" spans="1:10" ht="15.75" customHeight="1">
      <c r="A6723" s="144"/>
      <c r="B6723" s="144" t="s">
        <v>165</v>
      </c>
      <c r="C6723" s="144" t="s">
        <v>1367</v>
      </c>
      <c r="D6723" s="144" t="s">
        <v>1368</v>
      </c>
      <c r="E6723" s="271" t="s">
        <v>1369</v>
      </c>
      <c r="F6723" s="271"/>
      <c r="G6723" s="144" t="s">
        <v>1370</v>
      </c>
      <c r="H6723" s="144" t="s">
        <v>1371</v>
      </c>
      <c r="I6723" s="144" t="s">
        <v>1372</v>
      </c>
      <c r="J6723" s="144" t="s">
        <v>1373</v>
      </c>
    </row>
    <row r="6724" spans="1:10" ht="31.5" customHeight="1">
      <c r="A6724" s="147" t="s">
        <v>1374</v>
      </c>
      <c r="B6724" s="147" t="s">
        <v>2331</v>
      </c>
      <c r="C6724" s="147" t="s">
        <v>177</v>
      </c>
      <c r="D6724" s="147" t="s">
        <v>2332</v>
      </c>
      <c r="E6724" s="273" t="s">
        <v>1476</v>
      </c>
      <c r="F6724" s="273"/>
      <c r="G6724" s="147" t="s">
        <v>211</v>
      </c>
      <c r="H6724" s="148">
        <v>1</v>
      </c>
      <c r="I6724" s="149">
        <v>232.78</v>
      </c>
      <c r="J6724" s="149">
        <v>232.78</v>
      </c>
    </row>
    <row r="6725" spans="1:10" ht="45" customHeight="1">
      <c r="A6725" s="150" t="s">
        <v>1376</v>
      </c>
      <c r="B6725" s="150" t="s">
        <v>3234</v>
      </c>
      <c r="C6725" s="150" t="s">
        <v>177</v>
      </c>
      <c r="D6725" s="150" t="s">
        <v>3235</v>
      </c>
      <c r="E6725" s="274" t="s">
        <v>1606</v>
      </c>
      <c r="F6725" s="274"/>
      <c r="G6725" s="150" t="s">
        <v>1607</v>
      </c>
      <c r="H6725" s="151">
        <v>7.1800000000000003E-2</v>
      </c>
      <c r="I6725" s="152">
        <v>26.24</v>
      </c>
      <c r="J6725" s="152">
        <v>1.88</v>
      </c>
    </row>
    <row r="6726" spans="1:10" ht="45" customHeight="1">
      <c r="A6726" s="150" t="s">
        <v>1376</v>
      </c>
      <c r="B6726" s="150" t="s">
        <v>3236</v>
      </c>
      <c r="C6726" s="150" t="s">
        <v>177</v>
      </c>
      <c r="D6726" s="150" t="s">
        <v>3237</v>
      </c>
      <c r="E6726" s="274" t="s">
        <v>1606</v>
      </c>
      <c r="F6726" s="274"/>
      <c r="G6726" s="150" t="s">
        <v>1610</v>
      </c>
      <c r="H6726" s="151">
        <v>6.6600000000000006E-2</v>
      </c>
      <c r="I6726" s="152">
        <v>17.98</v>
      </c>
      <c r="J6726" s="152">
        <v>1.19</v>
      </c>
    </row>
    <row r="6727" spans="1:10" ht="45" customHeight="1">
      <c r="A6727" s="150" t="s">
        <v>1376</v>
      </c>
      <c r="B6727" s="150" t="s">
        <v>1705</v>
      </c>
      <c r="C6727" s="150" t="s">
        <v>177</v>
      </c>
      <c r="D6727" s="150" t="s">
        <v>1706</v>
      </c>
      <c r="E6727" s="274" t="s">
        <v>1375</v>
      </c>
      <c r="F6727" s="274"/>
      <c r="G6727" s="150" t="s">
        <v>180</v>
      </c>
      <c r="H6727" s="151">
        <v>2.4937999999999998</v>
      </c>
      <c r="I6727" s="152">
        <v>22.41</v>
      </c>
      <c r="J6727" s="152">
        <v>55.88</v>
      </c>
    </row>
    <row r="6728" spans="1:10" ht="45" customHeight="1">
      <c r="A6728" s="150" t="s">
        <v>1376</v>
      </c>
      <c r="B6728" s="150" t="s">
        <v>1628</v>
      </c>
      <c r="C6728" s="150" t="s">
        <v>177</v>
      </c>
      <c r="D6728" s="150" t="s">
        <v>1629</v>
      </c>
      <c r="E6728" s="274" t="s">
        <v>1375</v>
      </c>
      <c r="F6728" s="274"/>
      <c r="G6728" s="150" t="s">
        <v>180</v>
      </c>
      <c r="H6728" s="151">
        <v>3.7406999999999999</v>
      </c>
      <c r="I6728" s="152">
        <v>17.82</v>
      </c>
      <c r="J6728" s="152">
        <v>66.650000000000006</v>
      </c>
    </row>
    <row r="6729" spans="1:10" ht="30" customHeight="1">
      <c r="A6729" s="153" t="s">
        <v>1379</v>
      </c>
      <c r="B6729" s="153" t="s">
        <v>3238</v>
      </c>
      <c r="C6729" s="153" t="s">
        <v>177</v>
      </c>
      <c r="D6729" s="153" t="s">
        <v>3239</v>
      </c>
      <c r="E6729" s="275" t="s">
        <v>1482</v>
      </c>
      <c r="F6729" s="275"/>
      <c r="G6729" s="153" t="s">
        <v>211</v>
      </c>
      <c r="H6729" s="154">
        <v>1.1000000000000001</v>
      </c>
      <c r="I6729" s="155">
        <v>97.44</v>
      </c>
      <c r="J6729" s="155">
        <v>107.18</v>
      </c>
    </row>
    <row r="6730" spans="1:10">
      <c r="A6730" s="156"/>
      <c r="B6730" s="156"/>
      <c r="C6730" s="156"/>
      <c r="D6730" s="156"/>
      <c r="E6730" s="156" t="s">
        <v>1399</v>
      </c>
      <c r="F6730" s="157">
        <v>94.26</v>
      </c>
      <c r="G6730" s="156" t="s">
        <v>1400</v>
      </c>
      <c r="H6730" s="157">
        <v>0</v>
      </c>
      <c r="I6730" s="156" t="s">
        <v>1401</v>
      </c>
      <c r="J6730" s="157">
        <v>94.26</v>
      </c>
    </row>
    <row r="6731" spans="1:10" ht="30" customHeight="1">
      <c r="A6731" s="156"/>
      <c r="B6731" s="156"/>
      <c r="C6731" s="156"/>
      <c r="D6731" s="156"/>
      <c r="E6731" s="156" t="s">
        <v>1402</v>
      </c>
      <c r="F6731" s="157">
        <v>61.38</v>
      </c>
      <c r="G6731" s="156"/>
      <c r="H6731" s="276" t="s">
        <v>1403</v>
      </c>
      <c r="I6731" s="276"/>
      <c r="J6731" s="157">
        <v>294.16000000000003</v>
      </c>
    </row>
    <row r="6732" spans="1:10" ht="15.75">
      <c r="A6732" s="147"/>
      <c r="B6732" s="147"/>
      <c r="C6732" s="147"/>
      <c r="D6732" s="147"/>
      <c r="E6732" s="147"/>
      <c r="F6732" s="147"/>
      <c r="G6732" s="147"/>
      <c r="H6732" s="147"/>
      <c r="I6732" s="147"/>
      <c r="J6732" s="147"/>
    </row>
    <row r="6733" spans="1:10" ht="15.75" customHeight="1">
      <c r="A6733" s="144"/>
      <c r="B6733" s="144" t="s">
        <v>165</v>
      </c>
      <c r="C6733" s="144" t="s">
        <v>1367</v>
      </c>
      <c r="D6733" s="144" t="s">
        <v>1368</v>
      </c>
      <c r="E6733" s="271" t="s">
        <v>1369</v>
      </c>
      <c r="F6733" s="271"/>
      <c r="G6733" s="144" t="s">
        <v>1370</v>
      </c>
      <c r="H6733" s="144" t="s">
        <v>1371</v>
      </c>
      <c r="I6733" s="144" t="s">
        <v>1372</v>
      </c>
      <c r="J6733" s="144" t="s">
        <v>1373</v>
      </c>
    </row>
    <row r="6734" spans="1:10" ht="31.5" customHeight="1">
      <c r="A6734" s="147" t="s">
        <v>1374</v>
      </c>
      <c r="B6734" s="147" t="s">
        <v>2618</v>
      </c>
      <c r="C6734" s="147" t="s">
        <v>470</v>
      </c>
      <c r="D6734" s="147" t="s">
        <v>2619</v>
      </c>
      <c r="E6734" s="273" t="s">
        <v>2620</v>
      </c>
      <c r="F6734" s="273"/>
      <c r="G6734" s="147" t="s">
        <v>189</v>
      </c>
      <c r="H6734" s="148">
        <v>1</v>
      </c>
      <c r="I6734" s="149">
        <v>8.15</v>
      </c>
      <c r="J6734" s="149">
        <v>8.15</v>
      </c>
    </row>
    <row r="6735" spans="1:10" ht="45" customHeight="1">
      <c r="A6735" s="150" t="s">
        <v>1376</v>
      </c>
      <c r="B6735" s="150" t="s">
        <v>1890</v>
      </c>
      <c r="C6735" s="150" t="s">
        <v>470</v>
      </c>
      <c r="D6735" s="150" t="s">
        <v>1891</v>
      </c>
      <c r="E6735" s="274" t="s">
        <v>1892</v>
      </c>
      <c r="F6735" s="274"/>
      <c r="G6735" s="150" t="s">
        <v>1893</v>
      </c>
      <c r="H6735" s="151">
        <v>0.2</v>
      </c>
      <c r="I6735" s="152">
        <v>3.69</v>
      </c>
      <c r="J6735" s="152">
        <v>0.73</v>
      </c>
    </row>
    <row r="6736" spans="1:10" ht="45" customHeight="1">
      <c r="A6736" s="150" t="s">
        <v>1376</v>
      </c>
      <c r="B6736" s="150" t="s">
        <v>2819</v>
      </c>
      <c r="C6736" s="150" t="s">
        <v>470</v>
      </c>
      <c r="D6736" s="150" t="s">
        <v>2820</v>
      </c>
      <c r="E6736" s="274" t="s">
        <v>1892</v>
      </c>
      <c r="F6736" s="274"/>
      <c r="G6736" s="150" t="s">
        <v>1893</v>
      </c>
      <c r="H6736" s="151">
        <v>0.2</v>
      </c>
      <c r="I6736" s="152">
        <v>3.77</v>
      </c>
      <c r="J6736" s="152">
        <v>0.75</v>
      </c>
    </row>
    <row r="6737" spans="1:10" ht="15" customHeight="1">
      <c r="A6737" s="153" t="s">
        <v>1379</v>
      </c>
      <c r="B6737" s="153" t="s">
        <v>3240</v>
      </c>
      <c r="C6737" s="153" t="s">
        <v>470</v>
      </c>
      <c r="D6737" s="153" t="s">
        <v>3241</v>
      </c>
      <c r="E6737" s="275" t="s">
        <v>1482</v>
      </c>
      <c r="F6737" s="275"/>
      <c r="G6737" s="153" t="s">
        <v>1745</v>
      </c>
      <c r="H6737" s="154">
        <v>7.1999999999999995E-2</v>
      </c>
      <c r="I6737" s="155">
        <v>9.34</v>
      </c>
      <c r="J6737" s="155">
        <v>0.67</v>
      </c>
    </row>
    <row r="6738" spans="1:10" ht="15" customHeight="1">
      <c r="A6738" s="153" t="s">
        <v>1379</v>
      </c>
      <c r="B6738" s="153" t="s">
        <v>3204</v>
      </c>
      <c r="C6738" s="153" t="s">
        <v>177</v>
      </c>
      <c r="D6738" s="153" t="s">
        <v>3205</v>
      </c>
      <c r="E6738" s="275" t="s">
        <v>1398</v>
      </c>
      <c r="F6738" s="275"/>
      <c r="G6738" s="153" t="s">
        <v>180</v>
      </c>
      <c r="H6738" s="154">
        <v>0.2</v>
      </c>
      <c r="I6738" s="155">
        <v>17.22</v>
      </c>
      <c r="J6738" s="155">
        <v>3.44</v>
      </c>
    </row>
    <row r="6739" spans="1:10" ht="15" customHeight="1">
      <c r="A6739" s="153" t="s">
        <v>1379</v>
      </c>
      <c r="B6739" s="153" t="s">
        <v>1900</v>
      </c>
      <c r="C6739" s="153" t="s">
        <v>177</v>
      </c>
      <c r="D6739" s="153" t="s">
        <v>1901</v>
      </c>
      <c r="E6739" s="275" t="s">
        <v>1398</v>
      </c>
      <c r="F6739" s="275"/>
      <c r="G6739" s="153" t="s">
        <v>180</v>
      </c>
      <c r="H6739" s="154">
        <v>0.2</v>
      </c>
      <c r="I6739" s="155">
        <v>12.82</v>
      </c>
      <c r="J6739" s="155">
        <v>2.56</v>
      </c>
    </row>
    <row r="6740" spans="1:10">
      <c r="A6740" s="156"/>
      <c r="B6740" s="156"/>
      <c r="C6740" s="156"/>
      <c r="D6740" s="156"/>
      <c r="E6740" s="156" t="s">
        <v>1399</v>
      </c>
      <c r="F6740" s="157">
        <v>6</v>
      </c>
      <c r="G6740" s="156" t="s">
        <v>1400</v>
      </c>
      <c r="H6740" s="157">
        <v>0</v>
      </c>
      <c r="I6740" s="156" t="s">
        <v>1401</v>
      </c>
      <c r="J6740" s="157">
        <v>6</v>
      </c>
    </row>
    <row r="6741" spans="1:10" ht="30" customHeight="1">
      <c r="A6741" s="156"/>
      <c r="B6741" s="156"/>
      <c r="C6741" s="156"/>
      <c r="D6741" s="156"/>
      <c r="E6741" s="156" t="s">
        <v>1402</v>
      </c>
      <c r="F6741" s="157">
        <v>2.14</v>
      </c>
      <c r="G6741" s="156"/>
      <c r="H6741" s="276" t="s">
        <v>1403</v>
      </c>
      <c r="I6741" s="276"/>
      <c r="J6741" s="157">
        <v>10.29</v>
      </c>
    </row>
    <row r="6742" spans="1:10" ht="15.75">
      <c r="A6742" s="147"/>
      <c r="B6742" s="147"/>
      <c r="C6742" s="147"/>
      <c r="D6742" s="147"/>
      <c r="E6742" s="147"/>
      <c r="F6742" s="147"/>
      <c r="G6742" s="147"/>
      <c r="H6742" s="147"/>
      <c r="I6742" s="147"/>
      <c r="J6742" s="147"/>
    </row>
    <row r="6743" spans="1:10" ht="15.75" customHeight="1">
      <c r="A6743" s="144"/>
      <c r="B6743" s="144" t="s">
        <v>165</v>
      </c>
      <c r="C6743" s="144" t="s">
        <v>1367</v>
      </c>
      <c r="D6743" s="144" t="s">
        <v>1368</v>
      </c>
      <c r="E6743" s="271" t="s">
        <v>1369</v>
      </c>
      <c r="F6743" s="271"/>
      <c r="G6743" s="144" t="s">
        <v>1370</v>
      </c>
      <c r="H6743" s="144" t="s">
        <v>1371</v>
      </c>
      <c r="I6743" s="144" t="s">
        <v>1372</v>
      </c>
      <c r="J6743" s="144" t="s">
        <v>1373</v>
      </c>
    </row>
    <row r="6744" spans="1:10" ht="47.25" customHeight="1">
      <c r="A6744" s="147" t="s">
        <v>1374</v>
      </c>
      <c r="B6744" s="147" t="s">
        <v>2630</v>
      </c>
      <c r="C6744" s="147" t="s">
        <v>470</v>
      </c>
      <c r="D6744" s="147" t="s">
        <v>2631</v>
      </c>
      <c r="E6744" s="273" t="s">
        <v>2632</v>
      </c>
      <c r="F6744" s="273"/>
      <c r="G6744" s="147" t="s">
        <v>189</v>
      </c>
      <c r="H6744" s="148">
        <v>1</v>
      </c>
      <c r="I6744" s="149">
        <v>92.55</v>
      </c>
      <c r="J6744" s="149">
        <v>92.55</v>
      </c>
    </row>
    <row r="6745" spans="1:10" ht="45" customHeight="1">
      <c r="A6745" s="150" t="s">
        <v>1376</v>
      </c>
      <c r="B6745" s="150" t="s">
        <v>1890</v>
      </c>
      <c r="C6745" s="150" t="s">
        <v>470</v>
      </c>
      <c r="D6745" s="150" t="s">
        <v>1891</v>
      </c>
      <c r="E6745" s="274" t="s">
        <v>1892</v>
      </c>
      <c r="F6745" s="274"/>
      <c r="G6745" s="150" t="s">
        <v>1893</v>
      </c>
      <c r="H6745" s="151">
        <v>1.2</v>
      </c>
      <c r="I6745" s="152">
        <v>3.69</v>
      </c>
      <c r="J6745" s="152">
        <v>4.42</v>
      </c>
    </row>
    <row r="6746" spans="1:10" ht="45" customHeight="1">
      <c r="A6746" s="150" t="s">
        <v>1376</v>
      </c>
      <c r="B6746" s="150" t="s">
        <v>1894</v>
      </c>
      <c r="C6746" s="150" t="s">
        <v>470</v>
      </c>
      <c r="D6746" s="150" t="s">
        <v>1895</v>
      </c>
      <c r="E6746" s="274" t="s">
        <v>1892</v>
      </c>
      <c r="F6746" s="274"/>
      <c r="G6746" s="150" t="s">
        <v>1893</v>
      </c>
      <c r="H6746" s="151">
        <v>0.5</v>
      </c>
      <c r="I6746" s="152">
        <v>3.57</v>
      </c>
      <c r="J6746" s="152">
        <v>1.78</v>
      </c>
    </row>
    <row r="6747" spans="1:10" ht="15" customHeight="1">
      <c r="A6747" s="153" t="s">
        <v>1379</v>
      </c>
      <c r="B6747" s="153" t="s">
        <v>3242</v>
      </c>
      <c r="C6747" s="153" t="s">
        <v>470</v>
      </c>
      <c r="D6747" s="153" t="s">
        <v>3243</v>
      </c>
      <c r="E6747" s="275" t="s">
        <v>1482</v>
      </c>
      <c r="F6747" s="275"/>
      <c r="G6747" s="153" t="s">
        <v>2028</v>
      </c>
      <c r="H6747" s="154">
        <v>0.52</v>
      </c>
      <c r="I6747" s="155">
        <v>3.5</v>
      </c>
      <c r="J6747" s="155">
        <v>1.82</v>
      </c>
    </row>
    <row r="6748" spans="1:10" ht="15" customHeight="1">
      <c r="A6748" s="153" t="s">
        <v>1379</v>
      </c>
      <c r="B6748" s="153" t="s">
        <v>3244</v>
      </c>
      <c r="C6748" s="153" t="s">
        <v>470</v>
      </c>
      <c r="D6748" s="153" t="s">
        <v>3245</v>
      </c>
      <c r="E6748" s="275" t="s">
        <v>1482</v>
      </c>
      <c r="F6748" s="275"/>
      <c r="G6748" s="153" t="s">
        <v>2028</v>
      </c>
      <c r="H6748" s="154">
        <v>4</v>
      </c>
      <c r="I6748" s="155">
        <v>1.21</v>
      </c>
      <c r="J6748" s="155">
        <v>4.84</v>
      </c>
    </row>
    <row r="6749" spans="1:10" ht="30" customHeight="1">
      <c r="A6749" s="153" t="s">
        <v>1379</v>
      </c>
      <c r="B6749" s="153" t="s">
        <v>3246</v>
      </c>
      <c r="C6749" s="153" t="s">
        <v>470</v>
      </c>
      <c r="D6749" s="153" t="s">
        <v>3247</v>
      </c>
      <c r="E6749" s="275" t="s">
        <v>1482</v>
      </c>
      <c r="F6749" s="275"/>
      <c r="G6749" s="153" t="s">
        <v>189</v>
      </c>
      <c r="H6749" s="154">
        <v>1.05</v>
      </c>
      <c r="I6749" s="155">
        <v>53.05</v>
      </c>
      <c r="J6749" s="155">
        <v>55.7</v>
      </c>
    </row>
    <row r="6750" spans="1:10" ht="15" customHeight="1">
      <c r="A6750" s="153" t="s">
        <v>1379</v>
      </c>
      <c r="B6750" s="153" t="s">
        <v>1896</v>
      </c>
      <c r="C6750" s="153" t="s">
        <v>177</v>
      </c>
      <c r="D6750" s="153" t="s">
        <v>1897</v>
      </c>
      <c r="E6750" s="275" t="s">
        <v>1398</v>
      </c>
      <c r="F6750" s="275"/>
      <c r="G6750" s="153" t="s">
        <v>180</v>
      </c>
      <c r="H6750" s="154">
        <v>0.5</v>
      </c>
      <c r="I6750" s="155">
        <v>17.22</v>
      </c>
      <c r="J6750" s="155">
        <v>8.61</v>
      </c>
    </row>
    <row r="6751" spans="1:10" ht="15" customHeight="1">
      <c r="A6751" s="153" t="s">
        <v>1379</v>
      </c>
      <c r="B6751" s="153" t="s">
        <v>1900</v>
      </c>
      <c r="C6751" s="153" t="s">
        <v>177</v>
      </c>
      <c r="D6751" s="153" t="s">
        <v>1901</v>
      </c>
      <c r="E6751" s="275" t="s">
        <v>1398</v>
      </c>
      <c r="F6751" s="275"/>
      <c r="G6751" s="153" t="s">
        <v>180</v>
      </c>
      <c r="H6751" s="154">
        <v>1.2</v>
      </c>
      <c r="I6751" s="155">
        <v>12.82</v>
      </c>
      <c r="J6751" s="155">
        <v>15.38</v>
      </c>
    </row>
    <row r="6752" spans="1:10">
      <c r="A6752" s="156"/>
      <c r="B6752" s="156"/>
      <c r="C6752" s="156"/>
      <c r="D6752" s="156"/>
      <c r="E6752" s="156" t="s">
        <v>1399</v>
      </c>
      <c r="F6752" s="157">
        <v>23.99</v>
      </c>
      <c r="G6752" s="156" t="s">
        <v>1400</v>
      </c>
      <c r="H6752" s="157">
        <v>0</v>
      </c>
      <c r="I6752" s="156" t="s">
        <v>1401</v>
      </c>
      <c r="J6752" s="157">
        <v>23.99</v>
      </c>
    </row>
    <row r="6753" spans="1:10" ht="30" customHeight="1">
      <c r="A6753" s="156"/>
      <c r="B6753" s="156"/>
      <c r="C6753" s="156"/>
      <c r="D6753" s="156"/>
      <c r="E6753" s="156" t="s">
        <v>1402</v>
      </c>
      <c r="F6753" s="157">
        <v>24.4</v>
      </c>
      <c r="G6753" s="156"/>
      <c r="H6753" s="276" t="s">
        <v>1403</v>
      </c>
      <c r="I6753" s="276"/>
      <c r="J6753" s="157">
        <v>116.95</v>
      </c>
    </row>
    <row r="6754" spans="1:10" ht="15.75">
      <c r="A6754" s="147"/>
      <c r="B6754" s="147"/>
      <c r="C6754" s="147"/>
      <c r="D6754" s="147"/>
      <c r="E6754" s="147"/>
      <c r="F6754" s="147"/>
      <c r="G6754" s="147"/>
      <c r="H6754" s="147"/>
      <c r="I6754" s="147"/>
      <c r="J6754" s="147"/>
    </row>
    <row r="6755" spans="1:10" ht="15.75" customHeight="1">
      <c r="A6755" s="144"/>
      <c r="B6755" s="144" t="s">
        <v>165</v>
      </c>
      <c r="C6755" s="144" t="s">
        <v>1367</v>
      </c>
      <c r="D6755" s="144" t="s">
        <v>1368</v>
      </c>
      <c r="E6755" s="271" t="s">
        <v>1369</v>
      </c>
      <c r="F6755" s="271"/>
      <c r="G6755" s="144" t="s">
        <v>1370</v>
      </c>
      <c r="H6755" s="144" t="s">
        <v>1371</v>
      </c>
      <c r="I6755" s="144" t="s">
        <v>1372</v>
      </c>
      <c r="J6755" s="144" t="s">
        <v>1373</v>
      </c>
    </row>
    <row r="6756" spans="1:10" ht="47.25" customHeight="1">
      <c r="A6756" s="147" t="s">
        <v>1374</v>
      </c>
      <c r="B6756" s="147" t="s">
        <v>3248</v>
      </c>
      <c r="C6756" s="147" t="s">
        <v>177</v>
      </c>
      <c r="D6756" s="147" t="s">
        <v>3249</v>
      </c>
      <c r="E6756" s="273" t="s">
        <v>1606</v>
      </c>
      <c r="F6756" s="273"/>
      <c r="G6756" s="147" t="s">
        <v>1610</v>
      </c>
      <c r="H6756" s="148">
        <v>1</v>
      </c>
      <c r="I6756" s="149">
        <v>56.44</v>
      </c>
      <c r="J6756" s="149">
        <v>56.44</v>
      </c>
    </row>
    <row r="6757" spans="1:10" ht="45" customHeight="1">
      <c r="A6757" s="150" t="s">
        <v>1376</v>
      </c>
      <c r="B6757" s="150" t="s">
        <v>3250</v>
      </c>
      <c r="C6757" s="150" t="s">
        <v>177</v>
      </c>
      <c r="D6757" s="150" t="s">
        <v>3251</v>
      </c>
      <c r="E6757" s="274" t="s">
        <v>1606</v>
      </c>
      <c r="F6757" s="274"/>
      <c r="G6757" s="150" t="s">
        <v>180</v>
      </c>
      <c r="H6757" s="151">
        <v>1</v>
      </c>
      <c r="I6757" s="152">
        <v>33.65</v>
      </c>
      <c r="J6757" s="152">
        <v>33.65</v>
      </c>
    </row>
    <row r="6758" spans="1:10" ht="45" customHeight="1">
      <c r="A6758" s="150" t="s">
        <v>1376</v>
      </c>
      <c r="B6758" s="150" t="s">
        <v>3252</v>
      </c>
      <c r="C6758" s="150" t="s">
        <v>177</v>
      </c>
      <c r="D6758" s="150" t="s">
        <v>3253</v>
      </c>
      <c r="E6758" s="274" t="s">
        <v>1606</v>
      </c>
      <c r="F6758" s="274"/>
      <c r="G6758" s="150" t="s">
        <v>180</v>
      </c>
      <c r="H6758" s="151">
        <v>1</v>
      </c>
      <c r="I6758" s="152">
        <v>4.5599999999999996</v>
      </c>
      <c r="J6758" s="152">
        <v>4.5599999999999996</v>
      </c>
    </row>
    <row r="6759" spans="1:10" ht="45" customHeight="1">
      <c r="A6759" s="150" t="s">
        <v>1376</v>
      </c>
      <c r="B6759" s="150" t="s">
        <v>3131</v>
      </c>
      <c r="C6759" s="150" t="s">
        <v>177</v>
      </c>
      <c r="D6759" s="150" t="s">
        <v>3132</v>
      </c>
      <c r="E6759" s="274" t="s">
        <v>1375</v>
      </c>
      <c r="F6759" s="274"/>
      <c r="G6759" s="150" t="s">
        <v>180</v>
      </c>
      <c r="H6759" s="151">
        <v>1</v>
      </c>
      <c r="I6759" s="152">
        <v>18.23</v>
      </c>
      <c r="J6759" s="152">
        <v>18.23</v>
      </c>
    </row>
    <row r="6760" spans="1:10">
      <c r="A6760" s="156"/>
      <c r="B6760" s="156"/>
      <c r="C6760" s="156"/>
      <c r="D6760" s="156"/>
      <c r="E6760" s="156" t="s">
        <v>1399</v>
      </c>
      <c r="F6760" s="157">
        <v>14.39</v>
      </c>
      <c r="G6760" s="156" t="s">
        <v>1400</v>
      </c>
      <c r="H6760" s="157">
        <v>0</v>
      </c>
      <c r="I6760" s="156" t="s">
        <v>1401</v>
      </c>
      <c r="J6760" s="157">
        <v>14.39</v>
      </c>
    </row>
    <row r="6761" spans="1:10" ht="30" customHeight="1">
      <c r="A6761" s="156"/>
      <c r="B6761" s="156"/>
      <c r="C6761" s="156"/>
      <c r="D6761" s="156"/>
      <c r="E6761" s="156" t="s">
        <v>1402</v>
      </c>
      <c r="F6761" s="157">
        <v>14.88</v>
      </c>
      <c r="G6761" s="156"/>
      <c r="H6761" s="276" t="s">
        <v>1403</v>
      </c>
      <c r="I6761" s="276"/>
      <c r="J6761" s="157">
        <v>71.319999999999993</v>
      </c>
    </row>
    <row r="6762" spans="1:10" ht="15.75">
      <c r="A6762" s="147"/>
      <c r="B6762" s="147"/>
      <c r="C6762" s="147"/>
      <c r="D6762" s="147"/>
      <c r="E6762" s="147"/>
      <c r="F6762" s="147"/>
      <c r="G6762" s="147"/>
      <c r="H6762" s="147"/>
      <c r="I6762" s="147"/>
      <c r="J6762" s="147"/>
    </row>
    <row r="6763" spans="1:10" ht="15.75" customHeight="1">
      <c r="A6763" s="144"/>
      <c r="B6763" s="144" t="s">
        <v>165</v>
      </c>
      <c r="C6763" s="144" t="s">
        <v>1367</v>
      </c>
      <c r="D6763" s="144" t="s">
        <v>1368</v>
      </c>
      <c r="E6763" s="271" t="s">
        <v>1369</v>
      </c>
      <c r="F6763" s="271"/>
      <c r="G6763" s="144" t="s">
        <v>1370</v>
      </c>
      <c r="H6763" s="144" t="s">
        <v>1371</v>
      </c>
      <c r="I6763" s="144" t="s">
        <v>1372</v>
      </c>
      <c r="J6763" s="144" t="s">
        <v>1373</v>
      </c>
    </row>
    <row r="6764" spans="1:10" ht="47.25" customHeight="1">
      <c r="A6764" s="147" t="s">
        <v>1374</v>
      </c>
      <c r="B6764" s="147" t="s">
        <v>3254</v>
      </c>
      <c r="C6764" s="147" t="s">
        <v>177</v>
      </c>
      <c r="D6764" s="147" t="s">
        <v>3255</v>
      </c>
      <c r="E6764" s="273" t="s">
        <v>1606</v>
      </c>
      <c r="F6764" s="273"/>
      <c r="G6764" s="147" t="s">
        <v>1607</v>
      </c>
      <c r="H6764" s="148">
        <v>1</v>
      </c>
      <c r="I6764" s="149">
        <v>169.33</v>
      </c>
      <c r="J6764" s="149">
        <v>169.33</v>
      </c>
    </row>
    <row r="6765" spans="1:10" ht="45" customHeight="1">
      <c r="A6765" s="150" t="s">
        <v>1376</v>
      </c>
      <c r="B6765" s="150" t="s">
        <v>3256</v>
      </c>
      <c r="C6765" s="150" t="s">
        <v>177</v>
      </c>
      <c r="D6765" s="150" t="s">
        <v>3257</v>
      </c>
      <c r="E6765" s="274" t="s">
        <v>1606</v>
      </c>
      <c r="F6765" s="274"/>
      <c r="G6765" s="150" t="s">
        <v>180</v>
      </c>
      <c r="H6765" s="151">
        <v>1</v>
      </c>
      <c r="I6765" s="152">
        <v>60.1</v>
      </c>
      <c r="J6765" s="152">
        <v>60.1</v>
      </c>
    </row>
    <row r="6766" spans="1:10" ht="45" customHeight="1">
      <c r="A6766" s="150" t="s">
        <v>1376</v>
      </c>
      <c r="B6766" s="150" t="s">
        <v>3258</v>
      </c>
      <c r="C6766" s="150" t="s">
        <v>177</v>
      </c>
      <c r="D6766" s="150" t="s">
        <v>3259</v>
      </c>
      <c r="E6766" s="274" t="s">
        <v>1606</v>
      </c>
      <c r="F6766" s="274"/>
      <c r="G6766" s="150" t="s">
        <v>180</v>
      </c>
      <c r="H6766" s="151">
        <v>1</v>
      </c>
      <c r="I6766" s="152">
        <v>52.79</v>
      </c>
      <c r="J6766" s="152">
        <v>52.79</v>
      </c>
    </row>
    <row r="6767" spans="1:10" ht="45" customHeight="1">
      <c r="A6767" s="150" t="s">
        <v>1376</v>
      </c>
      <c r="B6767" s="150" t="s">
        <v>3250</v>
      </c>
      <c r="C6767" s="150" t="s">
        <v>177</v>
      </c>
      <c r="D6767" s="150" t="s">
        <v>3251</v>
      </c>
      <c r="E6767" s="274" t="s">
        <v>1606</v>
      </c>
      <c r="F6767" s="274"/>
      <c r="G6767" s="150" t="s">
        <v>180</v>
      </c>
      <c r="H6767" s="151">
        <v>1</v>
      </c>
      <c r="I6767" s="152">
        <v>33.65</v>
      </c>
      <c r="J6767" s="152">
        <v>33.65</v>
      </c>
    </row>
    <row r="6768" spans="1:10" ht="45" customHeight="1">
      <c r="A6768" s="150" t="s">
        <v>1376</v>
      </c>
      <c r="B6768" s="150" t="s">
        <v>3252</v>
      </c>
      <c r="C6768" s="150" t="s">
        <v>177</v>
      </c>
      <c r="D6768" s="150" t="s">
        <v>3253</v>
      </c>
      <c r="E6768" s="274" t="s">
        <v>1606</v>
      </c>
      <c r="F6768" s="274"/>
      <c r="G6768" s="150" t="s">
        <v>180</v>
      </c>
      <c r="H6768" s="151">
        <v>1</v>
      </c>
      <c r="I6768" s="152">
        <v>4.5599999999999996</v>
      </c>
      <c r="J6768" s="152">
        <v>4.5599999999999996</v>
      </c>
    </row>
    <row r="6769" spans="1:10" ht="45" customHeight="1">
      <c r="A6769" s="150" t="s">
        <v>1376</v>
      </c>
      <c r="B6769" s="150" t="s">
        <v>3131</v>
      </c>
      <c r="C6769" s="150" t="s">
        <v>177</v>
      </c>
      <c r="D6769" s="150" t="s">
        <v>3132</v>
      </c>
      <c r="E6769" s="274" t="s">
        <v>1375</v>
      </c>
      <c r="F6769" s="274"/>
      <c r="G6769" s="150" t="s">
        <v>180</v>
      </c>
      <c r="H6769" s="151">
        <v>1</v>
      </c>
      <c r="I6769" s="152">
        <v>18.23</v>
      </c>
      <c r="J6769" s="152">
        <v>18.23</v>
      </c>
    </row>
    <row r="6770" spans="1:10">
      <c r="A6770" s="156"/>
      <c r="B6770" s="156"/>
      <c r="C6770" s="156"/>
      <c r="D6770" s="156"/>
      <c r="E6770" s="156" t="s">
        <v>1399</v>
      </c>
      <c r="F6770" s="157">
        <v>14.39</v>
      </c>
      <c r="G6770" s="156" t="s">
        <v>1400</v>
      </c>
      <c r="H6770" s="157">
        <v>0</v>
      </c>
      <c r="I6770" s="156" t="s">
        <v>1401</v>
      </c>
      <c r="J6770" s="157">
        <v>14.39</v>
      </c>
    </row>
    <row r="6771" spans="1:10" ht="30" customHeight="1">
      <c r="A6771" s="156"/>
      <c r="B6771" s="156"/>
      <c r="C6771" s="156"/>
      <c r="D6771" s="156"/>
      <c r="E6771" s="156" t="s">
        <v>1402</v>
      </c>
      <c r="F6771" s="157">
        <v>44.65</v>
      </c>
      <c r="G6771" s="156"/>
      <c r="H6771" s="276" t="s">
        <v>1403</v>
      </c>
      <c r="I6771" s="276"/>
      <c r="J6771" s="157">
        <v>213.98</v>
      </c>
    </row>
    <row r="6772" spans="1:10" ht="15.75">
      <c r="A6772" s="147"/>
      <c r="B6772" s="147"/>
      <c r="C6772" s="147"/>
      <c r="D6772" s="147"/>
      <c r="E6772" s="147"/>
      <c r="F6772" s="147"/>
      <c r="G6772" s="147"/>
      <c r="H6772" s="147"/>
      <c r="I6772" s="147"/>
      <c r="J6772" s="147"/>
    </row>
    <row r="6773" spans="1:10" ht="15.75" customHeight="1">
      <c r="A6773" s="144"/>
      <c r="B6773" s="144" t="s">
        <v>165</v>
      </c>
      <c r="C6773" s="144" t="s">
        <v>1367</v>
      </c>
      <c r="D6773" s="144" t="s">
        <v>1368</v>
      </c>
      <c r="E6773" s="271" t="s">
        <v>1369</v>
      </c>
      <c r="F6773" s="271"/>
      <c r="G6773" s="144" t="s">
        <v>1370</v>
      </c>
      <c r="H6773" s="144" t="s">
        <v>1371</v>
      </c>
      <c r="I6773" s="144" t="s">
        <v>1372</v>
      </c>
      <c r="J6773" s="144" t="s">
        <v>1373</v>
      </c>
    </row>
    <row r="6774" spans="1:10" ht="47.25" customHeight="1">
      <c r="A6774" s="147" t="s">
        <v>1374</v>
      </c>
      <c r="B6774" s="147" t="s">
        <v>3250</v>
      </c>
      <c r="C6774" s="147" t="s">
        <v>177</v>
      </c>
      <c r="D6774" s="147" t="s">
        <v>3251</v>
      </c>
      <c r="E6774" s="273" t="s">
        <v>1606</v>
      </c>
      <c r="F6774" s="273"/>
      <c r="G6774" s="147" t="s">
        <v>180</v>
      </c>
      <c r="H6774" s="148">
        <v>1</v>
      </c>
      <c r="I6774" s="149">
        <v>33.65</v>
      </c>
      <c r="J6774" s="149">
        <v>33.65</v>
      </c>
    </row>
    <row r="6775" spans="1:10" ht="30" customHeight="1">
      <c r="A6775" s="153" t="s">
        <v>1379</v>
      </c>
      <c r="B6775" s="153" t="s">
        <v>3260</v>
      </c>
      <c r="C6775" s="153" t="s">
        <v>177</v>
      </c>
      <c r="D6775" s="153" t="s">
        <v>3261</v>
      </c>
      <c r="E6775" s="275" t="s">
        <v>1385</v>
      </c>
      <c r="F6775" s="275"/>
      <c r="G6775" s="153" t="s">
        <v>185</v>
      </c>
      <c r="H6775" s="154">
        <v>5.5999999999999999E-5</v>
      </c>
      <c r="I6775" s="155">
        <v>601000</v>
      </c>
      <c r="J6775" s="155">
        <v>33.65</v>
      </c>
    </row>
    <row r="6776" spans="1:10">
      <c r="A6776" s="156"/>
      <c r="B6776" s="156"/>
      <c r="C6776" s="156"/>
      <c r="D6776" s="156"/>
      <c r="E6776" s="156" t="s">
        <v>1399</v>
      </c>
      <c r="F6776" s="157">
        <v>0</v>
      </c>
      <c r="G6776" s="156" t="s">
        <v>1400</v>
      </c>
      <c r="H6776" s="157">
        <v>0</v>
      </c>
      <c r="I6776" s="156" t="s">
        <v>1401</v>
      </c>
      <c r="J6776" s="157">
        <v>0</v>
      </c>
    </row>
    <row r="6777" spans="1:10" ht="30" customHeight="1">
      <c r="A6777" s="156"/>
      <c r="B6777" s="156"/>
      <c r="C6777" s="156"/>
      <c r="D6777" s="156"/>
      <c r="E6777" s="156" t="s">
        <v>1402</v>
      </c>
      <c r="F6777" s="157">
        <v>8.8699999999999992</v>
      </c>
      <c r="G6777" s="156"/>
      <c r="H6777" s="276" t="s">
        <v>1403</v>
      </c>
      <c r="I6777" s="276"/>
      <c r="J6777" s="157">
        <v>42.52</v>
      </c>
    </row>
    <row r="6778" spans="1:10" ht="15.75">
      <c r="A6778" s="147"/>
      <c r="B6778" s="147"/>
      <c r="C6778" s="147"/>
      <c r="D6778" s="147"/>
      <c r="E6778" s="147"/>
      <c r="F6778" s="147"/>
      <c r="G6778" s="147"/>
      <c r="H6778" s="147"/>
      <c r="I6778" s="147"/>
      <c r="J6778" s="147"/>
    </row>
    <row r="6779" spans="1:10" ht="15.75" customHeight="1">
      <c r="A6779" s="144"/>
      <c r="B6779" s="144" t="s">
        <v>165</v>
      </c>
      <c r="C6779" s="144" t="s">
        <v>1367</v>
      </c>
      <c r="D6779" s="144" t="s">
        <v>1368</v>
      </c>
      <c r="E6779" s="271" t="s">
        <v>1369</v>
      </c>
      <c r="F6779" s="271"/>
      <c r="G6779" s="144" t="s">
        <v>1370</v>
      </c>
      <c r="H6779" s="144" t="s">
        <v>1371</v>
      </c>
      <c r="I6779" s="144" t="s">
        <v>1372</v>
      </c>
      <c r="J6779" s="144" t="s">
        <v>1373</v>
      </c>
    </row>
    <row r="6780" spans="1:10" ht="31.5" customHeight="1">
      <c r="A6780" s="147" t="s">
        <v>1374</v>
      </c>
      <c r="B6780" s="147" t="s">
        <v>3252</v>
      </c>
      <c r="C6780" s="147" t="s">
        <v>177</v>
      </c>
      <c r="D6780" s="147" t="s">
        <v>3253</v>
      </c>
      <c r="E6780" s="273" t="s">
        <v>1606</v>
      </c>
      <c r="F6780" s="273"/>
      <c r="G6780" s="147" t="s">
        <v>180</v>
      </c>
      <c r="H6780" s="148">
        <v>1</v>
      </c>
      <c r="I6780" s="149">
        <v>4.5599999999999996</v>
      </c>
      <c r="J6780" s="149">
        <v>4.5599999999999996</v>
      </c>
    </row>
    <row r="6781" spans="1:10" ht="30" customHeight="1">
      <c r="A6781" s="153" t="s">
        <v>1379</v>
      </c>
      <c r="B6781" s="153" t="s">
        <v>3260</v>
      </c>
      <c r="C6781" s="153" t="s">
        <v>177</v>
      </c>
      <c r="D6781" s="153" t="s">
        <v>3261</v>
      </c>
      <c r="E6781" s="275" t="s">
        <v>1385</v>
      </c>
      <c r="F6781" s="275"/>
      <c r="G6781" s="153" t="s">
        <v>185</v>
      </c>
      <c r="H6781" s="154">
        <v>7.6000000000000001E-6</v>
      </c>
      <c r="I6781" s="155">
        <v>601000</v>
      </c>
      <c r="J6781" s="155">
        <v>4.5599999999999996</v>
      </c>
    </row>
    <row r="6782" spans="1:10">
      <c r="A6782" s="156"/>
      <c r="B6782" s="156"/>
      <c r="C6782" s="156"/>
      <c r="D6782" s="156"/>
      <c r="E6782" s="156" t="s">
        <v>1399</v>
      </c>
      <c r="F6782" s="157">
        <v>0</v>
      </c>
      <c r="G6782" s="156" t="s">
        <v>1400</v>
      </c>
      <c r="H6782" s="157">
        <v>0</v>
      </c>
      <c r="I6782" s="156" t="s">
        <v>1401</v>
      </c>
      <c r="J6782" s="157">
        <v>0</v>
      </c>
    </row>
    <row r="6783" spans="1:10" ht="30" customHeight="1">
      <c r="A6783" s="156"/>
      <c r="B6783" s="156"/>
      <c r="C6783" s="156"/>
      <c r="D6783" s="156"/>
      <c r="E6783" s="156" t="s">
        <v>1402</v>
      </c>
      <c r="F6783" s="157">
        <v>1.2</v>
      </c>
      <c r="G6783" s="156"/>
      <c r="H6783" s="276" t="s">
        <v>1403</v>
      </c>
      <c r="I6783" s="276"/>
      <c r="J6783" s="157">
        <v>5.76</v>
      </c>
    </row>
    <row r="6784" spans="1:10" ht="15.75">
      <c r="A6784" s="147"/>
      <c r="B6784" s="147"/>
      <c r="C6784" s="147"/>
      <c r="D6784" s="147"/>
      <c r="E6784" s="147"/>
      <c r="F6784" s="147"/>
      <c r="G6784" s="147"/>
      <c r="H6784" s="147"/>
      <c r="I6784" s="147"/>
      <c r="J6784" s="147"/>
    </row>
    <row r="6785" spans="1:10" ht="15.75" customHeight="1">
      <c r="A6785" s="144"/>
      <c r="B6785" s="144" t="s">
        <v>165</v>
      </c>
      <c r="C6785" s="144" t="s">
        <v>1367</v>
      </c>
      <c r="D6785" s="144" t="s">
        <v>1368</v>
      </c>
      <c r="E6785" s="271" t="s">
        <v>1369</v>
      </c>
      <c r="F6785" s="271"/>
      <c r="G6785" s="144" t="s">
        <v>1370</v>
      </c>
      <c r="H6785" s="144" t="s">
        <v>1371</v>
      </c>
      <c r="I6785" s="144" t="s">
        <v>1372</v>
      </c>
      <c r="J6785" s="144" t="s">
        <v>1373</v>
      </c>
    </row>
    <row r="6786" spans="1:10" ht="47.25" customHeight="1">
      <c r="A6786" s="147" t="s">
        <v>1374</v>
      </c>
      <c r="B6786" s="147" t="s">
        <v>3256</v>
      </c>
      <c r="C6786" s="147" t="s">
        <v>177</v>
      </c>
      <c r="D6786" s="147" t="s">
        <v>3257</v>
      </c>
      <c r="E6786" s="273" t="s">
        <v>1606</v>
      </c>
      <c r="F6786" s="273"/>
      <c r="G6786" s="147" t="s">
        <v>180</v>
      </c>
      <c r="H6786" s="148">
        <v>1</v>
      </c>
      <c r="I6786" s="149">
        <v>60.1</v>
      </c>
      <c r="J6786" s="149">
        <v>60.1</v>
      </c>
    </row>
    <row r="6787" spans="1:10" ht="30" customHeight="1">
      <c r="A6787" s="153" t="s">
        <v>1379</v>
      </c>
      <c r="B6787" s="153" t="s">
        <v>3260</v>
      </c>
      <c r="C6787" s="153" t="s">
        <v>177</v>
      </c>
      <c r="D6787" s="153" t="s">
        <v>3261</v>
      </c>
      <c r="E6787" s="275" t="s">
        <v>1385</v>
      </c>
      <c r="F6787" s="275"/>
      <c r="G6787" s="153" t="s">
        <v>185</v>
      </c>
      <c r="H6787" s="154">
        <v>1E-4</v>
      </c>
      <c r="I6787" s="155">
        <v>601000</v>
      </c>
      <c r="J6787" s="155">
        <v>60.1</v>
      </c>
    </row>
    <row r="6788" spans="1:10">
      <c r="A6788" s="156"/>
      <c r="B6788" s="156"/>
      <c r="C6788" s="156"/>
      <c r="D6788" s="156"/>
      <c r="E6788" s="156" t="s">
        <v>1399</v>
      </c>
      <c r="F6788" s="157">
        <v>0</v>
      </c>
      <c r="G6788" s="156" t="s">
        <v>1400</v>
      </c>
      <c r="H6788" s="157">
        <v>0</v>
      </c>
      <c r="I6788" s="156" t="s">
        <v>1401</v>
      </c>
      <c r="J6788" s="157">
        <v>0</v>
      </c>
    </row>
    <row r="6789" spans="1:10" ht="30" customHeight="1">
      <c r="A6789" s="156"/>
      <c r="B6789" s="156"/>
      <c r="C6789" s="156"/>
      <c r="D6789" s="156"/>
      <c r="E6789" s="156" t="s">
        <v>1402</v>
      </c>
      <c r="F6789" s="157">
        <v>15.84</v>
      </c>
      <c r="G6789" s="156"/>
      <c r="H6789" s="276" t="s">
        <v>1403</v>
      </c>
      <c r="I6789" s="276"/>
      <c r="J6789" s="157">
        <v>75.94</v>
      </c>
    </row>
    <row r="6790" spans="1:10" ht="15.75">
      <c r="A6790" s="147"/>
      <c r="B6790" s="147"/>
      <c r="C6790" s="147"/>
      <c r="D6790" s="147"/>
      <c r="E6790" s="147"/>
      <c r="F6790" s="147"/>
      <c r="G6790" s="147"/>
      <c r="H6790" s="147"/>
      <c r="I6790" s="147"/>
      <c r="J6790" s="147"/>
    </row>
    <row r="6791" spans="1:10" ht="15.75" customHeight="1">
      <c r="A6791" s="144"/>
      <c r="B6791" s="144" t="s">
        <v>165</v>
      </c>
      <c r="C6791" s="144" t="s">
        <v>1367</v>
      </c>
      <c r="D6791" s="144" t="s">
        <v>1368</v>
      </c>
      <c r="E6791" s="271" t="s">
        <v>1369</v>
      </c>
      <c r="F6791" s="271"/>
      <c r="G6791" s="144" t="s">
        <v>1370</v>
      </c>
      <c r="H6791" s="144" t="s">
        <v>1371</v>
      </c>
      <c r="I6791" s="144" t="s">
        <v>1372</v>
      </c>
      <c r="J6791" s="144" t="s">
        <v>1373</v>
      </c>
    </row>
    <row r="6792" spans="1:10" ht="47.25" customHeight="1">
      <c r="A6792" s="147" t="s">
        <v>1374</v>
      </c>
      <c r="B6792" s="147" t="s">
        <v>3258</v>
      </c>
      <c r="C6792" s="147" t="s">
        <v>177</v>
      </c>
      <c r="D6792" s="147" t="s">
        <v>3259</v>
      </c>
      <c r="E6792" s="273" t="s">
        <v>1606</v>
      </c>
      <c r="F6792" s="273"/>
      <c r="G6792" s="147" t="s">
        <v>180</v>
      </c>
      <c r="H6792" s="148">
        <v>1</v>
      </c>
      <c r="I6792" s="149">
        <v>52.79</v>
      </c>
      <c r="J6792" s="149">
        <v>52.79</v>
      </c>
    </row>
    <row r="6793" spans="1:10" ht="15" customHeight="1">
      <c r="A6793" s="153" t="s">
        <v>1379</v>
      </c>
      <c r="B6793" s="153" t="s">
        <v>3055</v>
      </c>
      <c r="C6793" s="153" t="s">
        <v>177</v>
      </c>
      <c r="D6793" s="153" t="s">
        <v>3056</v>
      </c>
      <c r="E6793" s="275" t="s">
        <v>1482</v>
      </c>
      <c r="F6793" s="275"/>
      <c r="G6793" s="153" t="s">
        <v>1662</v>
      </c>
      <c r="H6793" s="154">
        <v>7.64</v>
      </c>
      <c r="I6793" s="155">
        <v>6.91</v>
      </c>
      <c r="J6793" s="155">
        <v>52.79</v>
      </c>
    </row>
    <row r="6794" spans="1:10">
      <c r="A6794" s="156"/>
      <c r="B6794" s="156"/>
      <c r="C6794" s="156"/>
      <c r="D6794" s="156"/>
      <c r="E6794" s="156" t="s">
        <v>1399</v>
      </c>
      <c r="F6794" s="157">
        <v>0</v>
      </c>
      <c r="G6794" s="156" t="s">
        <v>1400</v>
      </c>
      <c r="H6794" s="157">
        <v>0</v>
      </c>
      <c r="I6794" s="156" t="s">
        <v>1401</v>
      </c>
      <c r="J6794" s="157">
        <v>0</v>
      </c>
    </row>
    <row r="6795" spans="1:10" ht="30" customHeight="1">
      <c r="A6795" s="156"/>
      <c r="B6795" s="156"/>
      <c r="C6795" s="156"/>
      <c r="D6795" s="156"/>
      <c r="E6795" s="156" t="s">
        <v>1402</v>
      </c>
      <c r="F6795" s="157">
        <v>13.92</v>
      </c>
      <c r="G6795" s="156"/>
      <c r="H6795" s="276" t="s">
        <v>1403</v>
      </c>
      <c r="I6795" s="276"/>
      <c r="J6795" s="157">
        <v>66.709999999999994</v>
      </c>
    </row>
    <row r="6796" spans="1:10" ht="15.75">
      <c r="A6796" s="147"/>
      <c r="B6796" s="147"/>
      <c r="C6796" s="147"/>
      <c r="D6796" s="147"/>
      <c r="E6796" s="147"/>
      <c r="F6796" s="147"/>
      <c r="G6796" s="147"/>
      <c r="H6796" s="147"/>
      <c r="I6796" s="147"/>
      <c r="J6796" s="147"/>
    </row>
    <row r="6797" spans="1:10" ht="15.75" customHeight="1">
      <c r="A6797" s="144"/>
      <c r="B6797" s="144" t="s">
        <v>165</v>
      </c>
      <c r="C6797" s="144" t="s">
        <v>1367</v>
      </c>
      <c r="D6797" s="144" t="s">
        <v>1368</v>
      </c>
      <c r="E6797" s="271" t="s">
        <v>1369</v>
      </c>
      <c r="F6797" s="271"/>
      <c r="G6797" s="144" t="s">
        <v>1370</v>
      </c>
      <c r="H6797" s="144" t="s">
        <v>1371</v>
      </c>
      <c r="I6797" s="144" t="s">
        <v>1372</v>
      </c>
      <c r="J6797" s="144" t="s">
        <v>1373</v>
      </c>
    </row>
    <row r="6798" spans="1:10" ht="47.25" customHeight="1">
      <c r="A6798" s="147" t="s">
        <v>1374</v>
      </c>
      <c r="B6798" s="147" t="s">
        <v>1503</v>
      </c>
      <c r="C6798" s="147" t="s">
        <v>177</v>
      </c>
      <c r="D6798" s="147" t="s">
        <v>1504</v>
      </c>
      <c r="E6798" s="273" t="s">
        <v>1445</v>
      </c>
      <c r="F6798" s="273"/>
      <c r="G6798" s="147" t="s">
        <v>185</v>
      </c>
      <c r="H6798" s="148">
        <v>1</v>
      </c>
      <c r="I6798" s="149">
        <v>551.32000000000005</v>
      </c>
      <c r="J6798" s="149">
        <v>551.32000000000005</v>
      </c>
    </row>
    <row r="6799" spans="1:10" ht="45" customHeight="1">
      <c r="A6799" s="150" t="s">
        <v>1376</v>
      </c>
      <c r="B6799" s="150" t="s">
        <v>2422</v>
      </c>
      <c r="C6799" s="150" t="s">
        <v>177</v>
      </c>
      <c r="D6799" s="150" t="s">
        <v>2423</v>
      </c>
      <c r="E6799" s="274" t="s">
        <v>1375</v>
      </c>
      <c r="F6799" s="274"/>
      <c r="G6799" s="150" t="s">
        <v>211</v>
      </c>
      <c r="H6799" s="151">
        <v>1.17E-2</v>
      </c>
      <c r="I6799" s="152">
        <v>630.99</v>
      </c>
      <c r="J6799" s="152">
        <v>7.38</v>
      </c>
    </row>
    <row r="6800" spans="1:10" ht="45" customHeight="1">
      <c r="A6800" s="150" t="s">
        <v>1376</v>
      </c>
      <c r="B6800" s="150" t="s">
        <v>2270</v>
      </c>
      <c r="C6800" s="150" t="s">
        <v>177</v>
      </c>
      <c r="D6800" s="150" t="s">
        <v>2271</v>
      </c>
      <c r="E6800" s="274" t="s">
        <v>1375</v>
      </c>
      <c r="F6800" s="274"/>
      <c r="G6800" s="150" t="s">
        <v>180</v>
      </c>
      <c r="H6800" s="151">
        <v>0.48110000000000003</v>
      </c>
      <c r="I6800" s="152">
        <v>19.2</v>
      </c>
      <c r="J6800" s="152">
        <v>9.23</v>
      </c>
    </row>
    <row r="6801" spans="1:10" ht="45" customHeight="1">
      <c r="A6801" s="150" t="s">
        <v>1376</v>
      </c>
      <c r="B6801" s="150" t="s">
        <v>2272</v>
      </c>
      <c r="C6801" s="150" t="s">
        <v>177</v>
      </c>
      <c r="D6801" s="150" t="s">
        <v>2273</v>
      </c>
      <c r="E6801" s="274" t="s">
        <v>1375</v>
      </c>
      <c r="F6801" s="274"/>
      <c r="G6801" s="150" t="s">
        <v>180</v>
      </c>
      <c r="H6801" s="151">
        <v>0.48110000000000003</v>
      </c>
      <c r="I6801" s="152">
        <v>23.24</v>
      </c>
      <c r="J6801" s="152">
        <v>11.18</v>
      </c>
    </row>
    <row r="6802" spans="1:10" ht="30" customHeight="1">
      <c r="A6802" s="153" t="s">
        <v>1379</v>
      </c>
      <c r="B6802" s="153" t="s">
        <v>3262</v>
      </c>
      <c r="C6802" s="153" t="s">
        <v>177</v>
      </c>
      <c r="D6802" s="153" t="s">
        <v>3263</v>
      </c>
      <c r="E6802" s="275" t="s">
        <v>1482</v>
      </c>
      <c r="F6802" s="275"/>
      <c r="G6802" s="153" t="s">
        <v>185</v>
      </c>
      <c r="H6802" s="154">
        <v>1</v>
      </c>
      <c r="I6802" s="155">
        <v>523.53</v>
      </c>
      <c r="J6802" s="155">
        <v>523.53</v>
      </c>
    </row>
    <row r="6803" spans="1:10">
      <c r="A6803" s="156"/>
      <c r="B6803" s="156"/>
      <c r="C6803" s="156"/>
      <c r="D6803" s="156"/>
      <c r="E6803" s="156" t="s">
        <v>1399</v>
      </c>
      <c r="F6803" s="157">
        <v>17.39</v>
      </c>
      <c r="G6803" s="156" t="s">
        <v>1400</v>
      </c>
      <c r="H6803" s="157">
        <v>0</v>
      </c>
      <c r="I6803" s="156" t="s">
        <v>1401</v>
      </c>
      <c r="J6803" s="157">
        <v>17.39</v>
      </c>
    </row>
    <row r="6804" spans="1:10" ht="30" customHeight="1">
      <c r="A6804" s="156"/>
      <c r="B6804" s="156"/>
      <c r="C6804" s="156"/>
      <c r="D6804" s="156"/>
      <c r="E6804" s="156" t="s">
        <v>1402</v>
      </c>
      <c r="F6804" s="157">
        <v>145.38</v>
      </c>
      <c r="G6804" s="156"/>
      <c r="H6804" s="276" t="s">
        <v>1403</v>
      </c>
      <c r="I6804" s="276"/>
      <c r="J6804" s="157">
        <v>696.7</v>
      </c>
    </row>
    <row r="6805" spans="1:10" ht="15.75">
      <c r="A6805" s="147"/>
      <c r="B6805" s="147"/>
      <c r="C6805" s="147"/>
      <c r="D6805" s="147"/>
      <c r="E6805" s="147"/>
      <c r="F6805" s="147"/>
      <c r="G6805" s="147"/>
      <c r="H6805" s="147"/>
      <c r="I6805" s="147"/>
      <c r="J6805" s="147"/>
    </row>
    <row r="6806" spans="1:10" ht="15.75" customHeight="1">
      <c r="A6806" s="144"/>
      <c r="B6806" s="144" t="s">
        <v>165</v>
      </c>
      <c r="C6806" s="144" t="s">
        <v>1367</v>
      </c>
      <c r="D6806" s="144" t="s">
        <v>1368</v>
      </c>
      <c r="E6806" s="271" t="s">
        <v>1369</v>
      </c>
      <c r="F6806" s="271"/>
      <c r="G6806" s="144" t="s">
        <v>1370</v>
      </c>
      <c r="H6806" s="144" t="s">
        <v>1371</v>
      </c>
      <c r="I6806" s="144" t="s">
        <v>1372</v>
      </c>
      <c r="J6806" s="144" t="s">
        <v>1373</v>
      </c>
    </row>
    <row r="6807" spans="1:10" ht="47.25" customHeight="1">
      <c r="A6807" s="147" t="s">
        <v>1374</v>
      </c>
      <c r="B6807" s="147" t="s">
        <v>1457</v>
      </c>
      <c r="C6807" s="147" t="s">
        <v>177</v>
      </c>
      <c r="D6807" s="147" t="s">
        <v>1458</v>
      </c>
      <c r="E6807" s="273" t="s">
        <v>1445</v>
      </c>
      <c r="F6807" s="273"/>
      <c r="G6807" s="147" t="s">
        <v>185</v>
      </c>
      <c r="H6807" s="148">
        <v>1</v>
      </c>
      <c r="I6807" s="149">
        <v>71.27</v>
      </c>
      <c r="J6807" s="149">
        <v>71.27</v>
      </c>
    </row>
    <row r="6808" spans="1:10" ht="45" customHeight="1">
      <c r="A6808" s="150" t="s">
        <v>1376</v>
      </c>
      <c r="B6808" s="150" t="s">
        <v>2422</v>
      </c>
      <c r="C6808" s="150" t="s">
        <v>177</v>
      </c>
      <c r="D6808" s="150" t="s">
        <v>2423</v>
      </c>
      <c r="E6808" s="274" t="s">
        <v>1375</v>
      </c>
      <c r="F6808" s="274"/>
      <c r="G6808" s="150" t="s">
        <v>211</v>
      </c>
      <c r="H6808" s="151">
        <v>4.4000000000000003E-3</v>
      </c>
      <c r="I6808" s="152">
        <v>630.99</v>
      </c>
      <c r="J6808" s="152">
        <v>2.77</v>
      </c>
    </row>
    <row r="6809" spans="1:10" ht="45" customHeight="1">
      <c r="A6809" s="150" t="s">
        <v>1376</v>
      </c>
      <c r="B6809" s="150" t="s">
        <v>2270</v>
      </c>
      <c r="C6809" s="150" t="s">
        <v>177</v>
      </c>
      <c r="D6809" s="150" t="s">
        <v>2271</v>
      </c>
      <c r="E6809" s="274" t="s">
        <v>1375</v>
      </c>
      <c r="F6809" s="274"/>
      <c r="G6809" s="150" t="s">
        <v>180</v>
      </c>
      <c r="H6809" s="151">
        <v>0.32590000000000002</v>
      </c>
      <c r="I6809" s="152">
        <v>19.2</v>
      </c>
      <c r="J6809" s="152">
        <v>6.25</v>
      </c>
    </row>
    <row r="6810" spans="1:10" ht="45" customHeight="1">
      <c r="A6810" s="150" t="s">
        <v>1376</v>
      </c>
      <c r="B6810" s="150" t="s">
        <v>2272</v>
      </c>
      <c r="C6810" s="150" t="s">
        <v>177</v>
      </c>
      <c r="D6810" s="150" t="s">
        <v>2273</v>
      </c>
      <c r="E6810" s="274" t="s">
        <v>1375</v>
      </c>
      <c r="F6810" s="274"/>
      <c r="G6810" s="150" t="s">
        <v>180</v>
      </c>
      <c r="H6810" s="151">
        <v>0.32590000000000002</v>
      </c>
      <c r="I6810" s="152">
        <v>23.24</v>
      </c>
      <c r="J6810" s="152">
        <v>7.57</v>
      </c>
    </row>
    <row r="6811" spans="1:10" ht="30" customHeight="1">
      <c r="A6811" s="153" t="s">
        <v>1379</v>
      </c>
      <c r="B6811" s="153" t="s">
        <v>3264</v>
      </c>
      <c r="C6811" s="153" t="s">
        <v>177</v>
      </c>
      <c r="D6811" s="153" t="s">
        <v>3265</v>
      </c>
      <c r="E6811" s="275" t="s">
        <v>1482</v>
      </c>
      <c r="F6811" s="275"/>
      <c r="G6811" s="153" t="s">
        <v>185</v>
      </c>
      <c r="H6811" s="154">
        <v>1</v>
      </c>
      <c r="I6811" s="155">
        <v>54.68</v>
      </c>
      <c r="J6811" s="155">
        <v>54.68</v>
      </c>
    </row>
    <row r="6812" spans="1:10">
      <c r="A6812" s="156"/>
      <c r="B6812" s="156"/>
      <c r="C6812" s="156"/>
      <c r="D6812" s="156"/>
      <c r="E6812" s="156" t="s">
        <v>1399</v>
      </c>
      <c r="F6812" s="157">
        <v>11.26</v>
      </c>
      <c r="G6812" s="156" t="s">
        <v>1400</v>
      </c>
      <c r="H6812" s="157">
        <v>0</v>
      </c>
      <c r="I6812" s="156" t="s">
        <v>1401</v>
      </c>
      <c r="J6812" s="157">
        <v>11.26</v>
      </c>
    </row>
    <row r="6813" spans="1:10" ht="30" customHeight="1">
      <c r="A6813" s="156"/>
      <c r="B6813" s="156"/>
      <c r="C6813" s="156"/>
      <c r="D6813" s="156"/>
      <c r="E6813" s="156" t="s">
        <v>1402</v>
      </c>
      <c r="F6813" s="157">
        <v>18.79</v>
      </c>
      <c r="G6813" s="156"/>
      <c r="H6813" s="276" t="s">
        <v>1403</v>
      </c>
      <c r="I6813" s="276"/>
      <c r="J6813" s="157">
        <v>90.06</v>
      </c>
    </row>
    <row r="6814" spans="1:10" ht="15.75">
      <c r="A6814" s="147"/>
      <c r="B6814" s="147"/>
      <c r="C6814" s="147"/>
      <c r="D6814" s="147"/>
      <c r="E6814" s="147"/>
      <c r="F6814" s="147"/>
      <c r="G6814" s="147"/>
      <c r="H6814" s="147"/>
      <c r="I6814" s="147"/>
      <c r="J6814" s="147"/>
    </row>
    <row r="6815" spans="1:10" ht="15.75" customHeight="1">
      <c r="A6815" s="144"/>
      <c r="B6815" s="144" t="s">
        <v>165</v>
      </c>
      <c r="C6815" s="144" t="s">
        <v>1367</v>
      </c>
      <c r="D6815" s="144" t="s">
        <v>1368</v>
      </c>
      <c r="E6815" s="271" t="s">
        <v>1369</v>
      </c>
      <c r="F6815" s="271"/>
      <c r="G6815" s="144" t="s">
        <v>1370</v>
      </c>
      <c r="H6815" s="144" t="s">
        <v>1371</v>
      </c>
      <c r="I6815" s="144" t="s">
        <v>1372</v>
      </c>
      <c r="J6815" s="144" t="s">
        <v>1373</v>
      </c>
    </row>
    <row r="6816" spans="1:10" ht="47.25" customHeight="1">
      <c r="A6816" s="147" t="s">
        <v>1374</v>
      </c>
      <c r="B6816" s="147" t="s">
        <v>1566</v>
      </c>
      <c r="C6816" s="147" t="s">
        <v>177</v>
      </c>
      <c r="D6816" s="147" t="s">
        <v>1567</v>
      </c>
      <c r="E6816" s="273" t="s">
        <v>1473</v>
      </c>
      <c r="F6816" s="273"/>
      <c r="G6816" s="147" t="s">
        <v>185</v>
      </c>
      <c r="H6816" s="148">
        <v>1</v>
      </c>
      <c r="I6816" s="149">
        <v>15.28</v>
      </c>
      <c r="J6816" s="149">
        <v>15.28</v>
      </c>
    </row>
    <row r="6817" spans="1:10" ht="45" customHeight="1">
      <c r="A6817" s="150" t="s">
        <v>1376</v>
      </c>
      <c r="B6817" s="150" t="s">
        <v>1987</v>
      </c>
      <c r="C6817" s="150" t="s">
        <v>177</v>
      </c>
      <c r="D6817" s="150" t="s">
        <v>1988</v>
      </c>
      <c r="E6817" s="274" t="s">
        <v>1375</v>
      </c>
      <c r="F6817" s="274"/>
      <c r="G6817" s="150" t="s">
        <v>180</v>
      </c>
      <c r="H6817" s="151">
        <v>7.0000000000000007E-2</v>
      </c>
      <c r="I6817" s="152">
        <v>18.399999999999999</v>
      </c>
      <c r="J6817" s="152">
        <v>1.28</v>
      </c>
    </row>
    <row r="6818" spans="1:10" ht="45" customHeight="1">
      <c r="A6818" s="150" t="s">
        <v>1376</v>
      </c>
      <c r="B6818" s="150" t="s">
        <v>1922</v>
      </c>
      <c r="C6818" s="150" t="s">
        <v>177</v>
      </c>
      <c r="D6818" s="150" t="s">
        <v>1923</v>
      </c>
      <c r="E6818" s="274" t="s">
        <v>1375</v>
      </c>
      <c r="F6818" s="274"/>
      <c r="G6818" s="150" t="s">
        <v>180</v>
      </c>
      <c r="H6818" s="151">
        <v>7.0000000000000007E-2</v>
      </c>
      <c r="I6818" s="152">
        <v>22.37</v>
      </c>
      <c r="J6818" s="152">
        <v>1.56</v>
      </c>
    </row>
    <row r="6819" spans="1:10" ht="15" customHeight="1">
      <c r="A6819" s="153" t="s">
        <v>1379</v>
      </c>
      <c r="B6819" s="153" t="s">
        <v>2009</v>
      </c>
      <c r="C6819" s="153" t="s">
        <v>177</v>
      </c>
      <c r="D6819" s="153" t="s">
        <v>2010</v>
      </c>
      <c r="E6819" s="275" t="s">
        <v>1482</v>
      </c>
      <c r="F6819" s="275"/>
      <c r="G6819" s="153" t="s">
        <v>185</v>
      </c>
      <c r="H6819" s="154">
        <v>4.8999999999999998E-3</v>
      </c>
      <c r="I6819" s="155">
        <v>76.86</v>
      </c>
      <c r="J6819" s="155">
        <v>0.37</v>
      </c>
    </row>
    <row r="6820" spans="1:10" ht="15" customHeight="1">
      <c r="A6820" s="153" t="s">
        <v>1379</v>
      </c>
      <c r="B6820" s="153" t="s">
        <v>1989</v>
      </c>
      <c r="C6820" s="153" t="s">
        <v>177</v>
      </c>
      <c r="D6820" s="153" t="s">
        <v>1990</v>
      </c>
      <c r="E6820" s="275" t="s">
        <v>1482</v>
      </c>
      <c r="F6820" s="275"/>
      <c r="G6820" s="153" t="s">
        <v>185</v>
      </c>
      <c r="H6820" s="154">
        <v>1.7000000000000001E-2</v>
      </c>
      <c r="I6820" s="155">
        <v>2.3199999999999998</v>
      </c>
      <c r="J6820" s="155">
        <v>0.03</v>
      </c>
    </row>
    <row r="6821" spans="1:10" ht="30" customHeight="1">
      <c r="A6821" s="153" t="s">
        <v>1379</v>
      </c>
      <c r="B6821" s="153" t="s">
        <v>3266</v>
      </c>
      <c r="C6821" s="153" t="s">
        <v>177</v>
      </c>
      <c r="D6821" s="153" t="s">
        <v>3267</v>
      </c>
      <c r="E6821" s="275" t="s">
        <v>1482</v>
      </c>
      <c r="F6821" s="275"/>
      <c r="G6821" s="153" t="s">
        <v>185</v>
      </c>
      <c r="H6821" s="154">
        <v>1</v>
      </c>
      <c r="I6821" s="155">
        <v>11.39</v>
      </c>
      <c r="J6821" s="155">
        <v>11.39</v>
      </c>
    </row>
    <row r="6822" spans="1:10" ht="15" customHeight="1">
      <c r="A6822" s="153" t="s">
        <v>1379</v>
      </c>
      <c r="B6822" s="153" t="s">
        <v>2005</v>
      </c>
      <c r="C6822" s="153" t="s">
        <v>177</v>
      </c>
      <c r="D6822" s="153" t="s">
        <v>2006</v>
      </c>
      <c r="E6822" s="275" t="s">
        <v>1482</v>
      </c>
      <c r="F6822" s="275"/>
      <c r="G6822" s="153" t="s">
        <v>185</v>
      </c>
      <c r="H6822" s="154">
        <v>7.4999999999999997E-3</v>
      </c>
      <c r="I6822" s="155">
        <v>87.08</v>
      </c>
      <c r="J6822" s="155">
        <v>0.65</v>
      </c>
    </row>
    <row r="6823" spans="1:10">
      <c r="A6823" s="156"/>
      <c r="B6823" s="156"/>
      <c r="C6823" s="156"/>
      <c r="D6823" s="156"/>
      <c r="E6823" s="156" t="s">
        <v>1399</v>
      </c>
      <c r="F6823" s="157">
        <v>2.2400000000000002</v>
      </c>
      <c r="G6823" s="156" t="s">
        <v>1400</v>
      </c>
      <c r="H6823" s="157">
        <v>0</v>
      </c>
      <c r="I6823" s="156" t="s">
        <v>1401</v>
      </c>
      <c r="J6823" s="157">
        <v>2.2400000000000002</v>
      </c>
    </row>
    <row r="6824" spans="1:10" ht="30" customHeight="1">
      <c r="A6824" s="156"/>
      <c r="B6824" s="156"/>
      <c r="C6824" s="156"/>
      <c r="D6824" s="156"/>
      <c r="E6824" s="156" t="s">
        <v>1402</v>
      </c>
      <c r="F6824" s="157">
        <v>4.0199999999999996</v>
      </c>
      <c r="G6824" s="156"/>
      <c r="H6824" s="276" t="s">
        <v>1403</v>
      </c>
      <c r="I6824" s="276"/>
      <c r="J6824" s="157">
        <v>19.3</v>
      </c>
    </row>
    <row r="6825" spans="1:10" ht="15.75">
      <c r="A6825" s="147"/>
      <c r="B6825" s="147"/>
      <c r="C6825" s="147"/>
      <c r="D6825" s="147"/>
      <c r="E6825" s="147"/>
      <c r="F6825" s="147"/>
      <c r="G6825" s="147"/>
      <c r="H6825" s="147"/>
      <c r="I6825" s="147"/>
      <c r="J6825" s="147"/>
    </row>
    <row r="6826" spans="1:10" ht="15.75" customHeight="1">
      <c r="A6826" s="144"/>
      <c r="B6826" s="144" t="s">
        <v>165</v>
      </c>
      <c r="C6826" s="144" t="s">
        <v>1367</v>
      </c>
      <c r="D6826" s="144" t="s">
        <v>1368</v>
      </c>
      <c r="E6826" s="271" t="s">
        <v>1369</v>
      </c>
      <c r="F6826" s="271"/>
      <c r="G6826" s="144" t="s">
        <v>1370</v>
      </c>
      <c r="H6826" s="144" t="s">
        <v>1371</v>
      </c>
      <c r="I6826" s="144" t="s">
        <v>1372</v>
      </c>
      <c r="J6826" s="144" t="s">
        <v>1373</v>
      </c>
    </row>
    <row r="6827" spans="1:10" ht="31.5">
      <c r="A6827" s="147" t="s">
        <v>1374</v>
      </c>
      <c r="B6827" s="147" t="s">
        <v>2157</v>
      </c>
      <c r="C6827" s="147" t="s">
        <v>700</v>
      </c>
      <c r="D6827" s="147" t="s">
        <v>2158</v>
      </c>
      <c r="E6827" s="273"/>
      <c r="F6827" s="273"/>
      <c r="G6827" s="147" t="s">
        <v>211</v>
      </c>
      <c r="H6827" s="148">
        <v>1</v>
      </c>
      <c r="I6827" s="149">
        <v>61.5</v>
      </c>
      <c r="J6827" s="149">
        <v>61.5</v>
      </c>
    </row>
    <row r="6828" spans="1:10" ht="45">
      <c r="A6828" s="150" t="s">
        <v>1376</v>
      </c>
      <c r="B6828" s="150" t="s">
        <v>2718</v>
      </c>
      <c r="C6828" s="150" t="s">
        <v>700</v>
      </c>
      <c r="D6828" s="150" t="s">
        <v>1629</v>
      </c>
      <c r="E6828" s="274"/>
      <c r="F6828" s="274"/>
      <c r="G6828" s="150" t="s">
        <v>2448</v>
      </c>
      <c r="H6828" s="151">
        <v>3.4</v>
      </c>
      <c r="I6828" s="152">
        <v>18.09</v>
      </c>
      <c r="J6828" s="152">
        <v>61.5</v>
      </c>
    </row>
    <row r="6829" spans="1:10">
      <c r="A6829" s="156"/>
      <c r="B6829" s="156"/>
      <c r="C6829" s="156"/>
      <c r="D6829" s="156"/>
      <c r="E6829" s="156" t="s">
        <v>1399</v>
      </c>
      <c r="F6829" s="157">
        <v>44.33</v>
      </c>
      <c r="G6829" s="156" t="s">
        <v>1400</v>
      </c>
      <c r="H6829" s="157">
        <v>0</v>
      </c>
      <c r="I6829" s="156" t="s">
        <v>1401</v>
      </c>
      <c r="J6829" s="157">
        <v>44.33</v>
      </c>
    </row>
    <row r="6830" spans="1:10" ht="30" customHeight="1">
      <c r="A6830" s="156"/>
      <c r="B6830" s="156"/>
      <c r="C6830" s="156"/>
      <c r="D6830" s="156"/>
      <c r="E6830" s="156" t="s">
        <v>1402</v>
      </c>
      <c r="F6830" s="157">
        <v>16.21</v>
      </c>
      <c r="G6830" s="156"/>
      <c r="H6830" s="276" t="s">
        <v>1403</v>
      </c>
      <c r="I6830" s="276"/>
      <c r="J6830" s="157">
        <v>77.709999999999994</v>
      </c>
    </row>
    <row r="6831" spans="1:10" ht="15.75">
      <c r="A6831" s="147"/>
      <c r="B6831" s="147"/>
      <c r="C6831" s="147"/>
      <c r="D6831" s="147"/>
      <c r="E6831" s="147"/>
      <c r="F6831" s="147"/>
      <c r="G6831" s="147"/>
      <c r="H6831" s="147"/>
      <c r="I6831" s="147"/>
      <c r="J6831" s="147"/>
    </row>
    <row r="6832" spans="1:10" ht="15.75" customHeight="1">
      <c r="A6832" s="144"/>
      <c r="B6832" s="144" t="s">
        <v>165</v>
      </c>
      <c r="C6832" s="144" t="s">
        <v>1367</v>
      </c>
      <c r="D6832" s="144" t="s">
        <v>1368</v>
      </c>
      <c r="E6832" s="271" t="s">
        <v>1369</v>
      </c>
      <c r="F6832" s="271"/>
      <c r="G6832" s="144" t="s">
        <v>1370</v>
      </c>
      <c r="H6832" s="144" t="s">
        <v>1371</v>
      </c>
      <c r="I6832" s="144" t="s">
        <v>1372</v>
      </c>
      <c r="J6832" s="144" t="s">
        <v>1373</v>
      </c>
    </row>
    <row r="6833" spans="1:10" ht="47.25">
      <c r="A6833" s="147" t="s">
        <v>1374</v>
      </c>
      <c r="B6833" s="147" t="s">
        <v>2159</v>
      </c>
      <c r="C6833" s="147" t="s">
        <v>700</v>
      </c>
      <c r="D6833" s="147" t="s">
        <v>2160</v>
      </c>
      <c r="E6833" s="273"/>
      <c r="F6833" s="273"/>
      <c r="G6833" s="147" t="s">
        <v>189</v>
      </c>
      <c r="H6833" s="148">
        <v>1</v>
      </c>
      <c r="I6833" s="149">
        <v>43.72</v>
      </c>
      <c r="J6833" s="149">
        <v>43.72</v>
      </c>
    </row>
    <row r="6834" spans="1:10" ht="45">
      <c r="A6834" s="150" t="s">
        <v>1376</v>
      </c>
      <c r="B6834" s="150" t="s">
        <v>3268</v>
      </c>
      <c r="C6834" s="150" t="s">
        <v>700</v>
      </c>
      <c r="D6834" s="150" t="s">
        <v>3269</v>
      </c>
      <c r="E6834" s="274"/>
      <c r="F6834" s="274"/>
      <c r="G6834" s="150" t="s">
        <v>211</v>
      </c>
      <c r="H6834" s="151">
        <v>2.1999999999999999E-2</v>
      </c>
      <c r="I6834" s="152">
        <v>398.77</v>
      </c>
      <c r="J6834" s="152">
        <v>8.77</v>
      </c>
    </row>
    <row r="6835" spans="1:10" ht="45">
      <c r="A6835" s="150" t="s">
        <v>1376</v>
      </c>
      <c r="B6835" s="150" t="s">
        <v>3149</v>
      </c>
      <c r="C6835" s="150" t="s">
        <v>700</v>
      </c>
      <c r="D6835" s="150" t="s">
        <v>1706</v>
      </c>
      <c r="E6835" s="274"/>
      <c r="F6835" s="274"/>
      <c r="G6835" s="150" t="s">
        <v>2448</v>
      </c>
      <c r="H6835" s="151">
        <v>0.57068739999999996</v>
      </c>
      <c r="I6835" s="152">
        <v>25.22</v>
      </c>
      <c r="J6835" s="152">
        <v>14.39</v>
      </c>
    </row>
    <row r="6836" spans="1:10" ht="45">
      <c r="A6836" s="150" t="s">
        <v>1376</v>
      </c>
      <c r="B6836" s="150" t="s">
        <v>2718</v>
      </c>
      <c r="C6836" s="150" t="s">
        <v>700</v>
      </c>
      <c r="D6836" s="150" t="s">
        <v>1629</v>
      </c>
      <c r="E6836" s="274"/>
      <c r="F6836" s="274"/>
      <c r="G6836" s="150" t="s">
        <v>2448</v>
      </c>
      <c r="H6836" s="151">
        <v>0.57068739999999996</v>
      </c>
      <c r="I6836" s="152">
        <v>18.09</v>
      </c>
      <c r="J6836" s="152">
        <v>10.32</v>
      </c>
    </row>
    <row r="6837" spans="1:10" ht="30" customHeight="1">
      <c r="A6837" s="153" t="s">
        <v>1379</v>
      </c>
      <c r="B6837" s="153" t="s">
        <v>3270</v>
      </c>
      <c r="C6837" s="153" t="s">
        <v>700</v>
      </c>
      <c r="D6837" s="153" t="s">
        <v>3271</v>
      </c>
      <c r="E6837" s="275" t="s">
        <v>1482</v>
      </c>
      <c r="F6837" s="275"/>
      <c r="G6837" s="153" t="s">
        <v>2152</v>
      </c>
      <c r="H6837" s="154">
        <v>0.4</v>
      </c>
      <c r="I6837" s="155">
        <v>25.62</v>
      </c>
      <c r="J6837" s="155">
        <v>10.24</v>
      </c>
    </row>
    <row r="6838" spans="1:10">
      <c r="A6838" s="156"/>
      <c r="B6838" s="156"/>
      <c r="C6838" s="156"/>
      <c r="D6838" s="156"/>
      <c r="E6838" s="156" t="s">
        <v>1399</v>
      </c>
      <c r="F6838" s="157">
        <v>20.39</v>
      </c>
      <c r="G6838" s="156" t="s">
        <v>1400</v>
      </c>
      <c r="H6838" s="157">
        <v>0</v>
      </c>
      <c r="I6838" s="156" t="s">
        <v>1401</v>
      </c>
      <c r="J6838" s="157">
        <v>20.39</v>
      </c>
    </row>
    <row r="6839" spans="1:10" ht="30" customHeight="1">
      <c r="A6839" s="156"/>
      <c r="B6839" s="156"/>
      <c r="C6839" s="156"/>
      <c r="D6839" s="156"/>
      <c r="E6839" s="156" t="s">
        <v>1402</v>
      </c>
      <c r="F6839" s="157">
        <v>11.52</v>
      </c>
      <c r="G6839" s="156"/>
      <c r="H6839" s="276" t="s">
        <v>1403</v>
      </c>
      <c r="I6839" s="276"/>
      <c r="J6839" s="157">
        <v>55.24</v>
      </c>
    </row>
    <row r="6840" spans="1:10" ht="15.75">
      <c r="A6840" s="147"/>
      <c r="B6840" s="147"/>
      <c r="C6840" s="147"/>
      <c r="D6840" s="147"/>
      <c r="E6840" s="147"/>
      <c r="F6840" s="147"/>
      <c r="G6840" s="147"/>
      <c r="H6840" s="147"/>
      <c r="I6840" s="147"/>
      <c r="J6840" s="147"/>
    </row>
    <row r="6841" spans="1:10" ht="15.75" customHeight="1">
      <c r="A6841" s="144"/>
      <c r="B6841" s="144" t="s">
        <v>165</v>
      </c>
      <c r="C6841" s="144" t="s">
        <v>1367</v>
      </c>
      <c r="D6841" s="144" t="s">
        <v>1368</v>
      </c>
      <c r="E6841" s="271" t="s">
        <v>1369</v>
      </c>
      <c r="F6841" s="271"/>
      <c r="G6841" s="144" t="s">
        <v>1370</v>
      </c>
      <c r="H6841" s="144" t="s">
        <v>1371</v>
      </c>
      <c r="I6841" s="144" t="s">
        <v>1372</v>
      </c>
      <c r="J6841" s="144" t="s">
        <v>1373</v>
      </c>
    </row>
    <row r="6842" spans="1:10" ht="31.5" customHeight="1">
      <c r="A6842" s="147" t="s">
        <v>1374</v>
      </c>
      <c r="B6842" s="147" t="s">
        <v>2942</v>
      </c>
      <c r="C6842" s="147" t="s">
        <v>177</v>
      </c>
      <c r="D6842" s="147" t="s">
        <v>2943</v>
      </c>
      <c r="E6842" s="273" t="s">
        <v>1473</v>
      </c>
      <c r="F6842" s="273"/>
      <c r="G6842" s="147" t="s">
        <v>185</v>
      </c>
      <c r="H6842" s="148">
        <v>1</v>
      </c>
      <c r="I6842" s="149">
        <v>35.619999999999997</v>
      </c>
      <c r="J6842" s="149">
        <v>35.619999999999997</v>
      </c>
    </row>
    <row r="6843" spans="1:10" ht="45" customHeight="1">
      <c r="A6843" s="150" t="s">
        <v>1376</v>
      </c>
      <c r="B6843" s="150" t="s">
        <v>1987</v>
      </c>
      <c r="C6843" s="150" t="s">
        <v>177</v>
      </c>
      <c r="D6843" s="150" t="s">
        <v>1988</v>
      </c>
      <c r="E6843" s="274" t="s">
        <v>1375</v>
      </c>
      <c r="F6843" s="274"/>
      <c r="G6843" s="150" t="s">
        <v>180</v>
      </c>
      <c r="H6843" s="151">
        <v>0.11020000000000001</v>
      </c>
      <c r="I6843" s="152">
        <v>18.399999999999999</v>
      </c>
      <c r="J6843" s="152">
        <v>2.02</v>
      </c>
    </row>
    <row r="6844" spans="1:10" ht="45" customHeight="1">
      <c r="A6844" s="150" t="s">
        <v>1376</v>
      </c>
      <c r="B6844" s="150" t="s">
        <v>1922</v>
      </c>
      <c r="C6844" s="150" t="s">
        <v>177</v>
      </c>
      <c r="D6844" s="150" t="s">
        <v>1923</v>
      </c>
      <c r="E6844" s="274" t="s">
        <v>1375</v>
      </c>
      <c r="F6844" s="274"/>
      <c r="G6844" s="150" t="s">
        <v>180</v>
      </c>
      <c r="H6844" s="151">
        <v>0.11020000000000001</v>
      </c>
      <c r="I6844" s="152">
        <v>22.37</v>
      </c>
      <c r="J6844" s="152">
        <v>2.46</v>
      </c>
    </row>
    <row r="6845" spans="1:10" ht="15" customHeight="1">
      <c r="A6845" s="153" t="s">
        <v>1379</v>
      </c>
      <c r="B6845" s="153" t="s">
        <v>2015</v>
      </c>
      <c r="C6845" s="153" t="s">
        <v>177</v>
      </c>
      <c r="D6845" s="153" t="s">
        <v>2016</v>
      </c>
      <c r="E6845" s="275" t="s">
        <v>1482</v>
      </c>
      <c r="F6845" s="275"/>
      <c r="G6845" s="153" t="s">
        <v>185</v>
      </c>
      <c r="H6845" s="154">
        <v>1.06E-2</v>
      </c>
      <c r="I6845" s="155">
        <v>18.25</v>
      </c>
      <c r="J6845" s="155">
        <v>0.19</v>
      </c>
    </row>
    <row r="6846" spans="1:10" ht="15" customHeight="1">
      <c r="A6846" s="153" t="s">
        <v>1379</v>
      </c>
      <c r="B6846" s="153" t="s">
        <v>3272</v>
      </c>
      <c r="C6846" s="153" t="s">
        <v>177</v>
      </c>
      <c r="D6846" s="153" t="s">
        <v>3273</v>
      </c>
      <c r="E6846" s="275" t="s">
        <v>1482</v>
      </c>
      <c r="F6846" s="275"/>
      <c r="G6846" s="153" t="s">
        <v>185</v>
      </c>
      <c r="H6846" s="154">
        <v>1</v>
      </c>
      <c r="I6846" s="155">
        <v>30.95</v>
      </c>
      <c r="J6846" s="155">
        <v>30.95</v>
      </c>
    </row>
    <row r="6847" spans="1:10">
      <c r="A6847" s="156"/>
      <c r="B6847" s="156"/>
      <c r="C6847" s="156"/>
      <c r="D6847" s="156"/>
      <c r="E6847" s="156" t="s">
        <v>1399</v>
      </c>
      <c r="F6847" s="157">
        <v>3.53</v>
      </c>
      <c r="G6847" s="156" t="s">
        <v>1400</v>
      </c>
      <c r="H6847" s="157">
        <v>0</v>
      </c>
      <c r="I6847" s="156" t="s">
        <v>1401</v>
      </c>
      <c r="J6847" s="157">
        <v>3.53</v>
      </c>
    </row>
    <row r="6848" spans="1:10" ht="30" customHeight="1">
      <c r="A6848" s="156"/>
      <c r="B6848" s="156"/>
      <c r="C6848" s="156"/>
      <c r="D6848" s="156"/>
      <c r="E6848" s="156" t="s">
        <v>1402</v>
      </c>
      <c r="F6848" s="157">
        <v>9.39</v>
      </c>
      <c r="G6848" s="156"/>
      <c r="H6848" s="276" t="s">
        <v>1403</v>
      </c>
      <c r="I6848" s="276"/>
      <c r="J6848" s="157">
        <v>45.01</v>
      </c>
    </row>
    <row r="6849" spans="1:10" ht="15.75">
      <c r="A6849" s="147"/>
      <c r="B6849" s="147"/>
      <c r="C6849" s="147"/>
      <c r="D6849" s="147"/>
      <c r="E6849" s="147"/>
      <c r="F6849" s="147"/>
      <c r="G6849" s="147"/>
      <c r="H6849" s="147"/>
      <c r="I6849" s="147"/>
      <c r="J6849" s="147"/>
    </row>
    <row r="6850" spans="1:10" ht="15.75" customHeight="1">
      <c r="A6850" s="144"/>
      <c r="B6850" s="144" t="s">
        <v>165</v>
      </c>
      <c r="C6850" s="144" t="s">
        <v>1367</v>
      </c>
      <c r="D6850" s="144" t="s">
        <v>1368</v>
      </c>
      <c r="E6850" s="271" t="s">
        <v>1369</v>
      </c>
      <c r="F6850" s="271"/>
      <c r="G6850" s="144" t="s">
        <v>1370</v>
      </c>
      <c r="H6850" s="144" t="s">
        <v>1371</v>
      </c>
      <c r="I6850" s="144" t="s">
        <v>1372</v>
      </c>
      <c r="J6850" s="144" t="s">
        <v>1373</v>
      </c>
    </row>
    <row r="6851" spans="1:10" ht="31.5" customHeight="1">
      <c r="A6851" s="147" t="s">
        <v>1374</v>
      </c>
      <c r="B6851" s="147" t="s">
        <v>2946</v>
      </c>
      <c r="C6851" s="147" t="s">
        <v>177</v>
      </c>
      <c r="D6851" s="147" t="s">
        <v>2947</v>
      </c>
      <c r="E6851" s="273" t="s">
        <v>1473</v>
      </c>
      <c r="F6851" s="273"/>
      <c r="G6851" s="147" t="s">
        <v>185</v>
      </c>
      <c r="H6851" s="148">
        <v>1</v>
      </c>
      <c r="I6851" s="149">
        <v>29.49</v>
      </c>
      <c r="J6851" s="149">
        <v>29.49</v>
      </c>
    </row>
    <row r="6852" spans="1:10" ht="45" customHeight="1">
      <c r="A6852" s="150" t="s">
        <v>1376</v>
      </c>
      <c r="B6852" s="150" t="s">
        <v>1987</v>
      </c>
      <c r="C6852" s="150" t="s">
        <v>177</v>
      </c>
      <c r="D6852" s="150" t="s">
        <v>1988</v>
      </c>
      <c r="E6852" s="274" t="s">
        <v>1375</v>
      </c>
      <c r="F6852" s="274"/>
      <c r="G6852" s="150" t="s">
        <v>180</v>
      </c>
      <c r="H6852" s="151">
        <v>0.11020000000000001</v>
      </c>
      <c r="I6852" s="152">
        <v>18.399999999999999</v>
      </c>
      <c r="J6852" s="152">
        <v>2.02</v>
      </c>
    </row>
    <row r="6853" spans="1:10" ht="45" customHeight="1">
      <c r="A6853" s="150" t="s">
        <v>1376</v>
      </c>
      <c r="B6853" s="150" t="s">
        <v>1922</v>
      </c>
      <c r="C6853" s="150" t="s">
        <v>177</v>
      </c>
      <c r="D6853" s="150" t="s">
        <v>1923</v>
      </c>
      <c r="E6853" s="274" t="s">
        <v>1375</v>
      </c>
      <c r="F6853" s="274"/>
      <c r="G6853" s="150" t="s">
        <v>180</v>
      </c>
      <c r="H6853" s="151">
        <v>0.11020000000000001</v>
      </c>
      <c r="I6853" s="152">
        <v>22.37</v>
      </c>
      <c r="J6853" s="152">
        <v>2.46</v>
      </c>
    </row>
    <row r="6854" spans="1:10" ht="15" customHeight="1">
      <c r="A6854" s="153" t="s">
        <v>1379</v>
      </c>
      <c r="B6854" s="153" t="s">
        <v>2015</v>
      </c>
      <c r="C6854" s="153" t="s">
        <v>177</v>
      </c>
      <c r="D6854" s="153" t="s">
        <v>2016</v>
      </c>
      <c r="E6854" s="275" t="s">
        <v>1482</v>
      </c>
      <c r="F6854" s="275"/>
      <c r="G6854" s="153" t="s">
        <v>185</v>
      </c>
      <c r="H6854" s="154">
        <v>1.06E-2</v>
      </c>
      <c r="I6854" s="155">
        <v>18.25</v>
      </c>
      <c r="J6854" s="155">
        <v>0.19</v>
      </c>
    </row>
    <row r="6855" spans="1:10" ht="15" customHeight="1">
      <c r="A6855" s="153" t="s">
        <v>1379</v>
      </c>
      <c r="B6855" s="153" t="s">
        <v>3274</v>
      </c>
      <c r="C6855" s="153" t="s">
        <v>177</v>
      </c>
      <c r="D6855" s="153" t="s">
        <v>3275</v>
      </c>
      <c r="E6855" s="275" t="s">
        <v>1482</v>
      </c>
      <c r="F6855" s="275"/>
      <c r="G6855" s="153" t="s">
        <v>185</v>
      </c>
      <c r="H6855" s="154">
        <v>1</v>
      </c>
      <c r="I6855" s="155">
        <v>24.82</v>
      </c>
      <c r="J6855" s="155">
        <v>24.82</v>
      </c>
    </row>
    <row r="6856" spans="1:10">
      <c r="A6856" s="156"/>
      <c r="B6856" s="156"/>
      <c r="C6856" s="156"/>
      <c r="D6856" s="156"/>
      <c r="E6856" s="156" t="s">
        <v>1399</v>
      </c>
      <c r="F6856" s="157">
        <v>3.53</v>
      </c>
      <c r="G6856" s="156" t="s">
        <v>1400</v>
      </c>
      <c r="H6856" s="157">
        <v>0</v>
      </c>
      <c r="I6856" s="156" t="s">
        <v>1401</v>
      </c>
      <c r="J6856" s="157">
        <v>3.53</v>
      </c>
    </row>
    <row r="6857" spans="1:10" ht="30" customHeight="1">
      <c r="A6857" s="156"/>
      <c r="B6857" s="156"/>
      <c r="C6857" s="156"/>
      <c r="D6857" s="156"/>
      <c r="E6857" s="156" t="s">
        <v>1402</v>
      </c>
      <c r="F6857" s="157">
        <v>7.77</v>
      </c>
      <c r="G6857" s="156"/>
      <c r="H6857" s="276" t="s">
        <v>1403</v>
      </c>
      <c r="I6857" s="276"/>
      <c r="J6857" s="157">
        <v>37.26</v>
      </c>
    </row>
    <row r="6858" spans="1:10" ht="15.75">
      <c r="A6858" s="147"/>
      <c r="B6858" s="147"/>
      <c r="C6858" s="147"/>
      <c r="D6858" s="147"/>
      <c r="E6858" s="147"/>
      <c r="F6858" s="147"/>
      <c r="G6858" s="147"/>
      <c r="H6858" s="147"/>
      <c r="I6858" s="147"/>
      <c r="J6858" s="147"/>
    </row>
    <row r="6859" spans="1:10" ht="15.75" customHeight="1">
      <c r="A6859" s="144"/>
      <c r="B6859" s="144" t="s">
        <v>165</v>
      </c>
      <c r="C6859" s="144" t="s">
        <v>1367</v>
      </c>
      <c r="D6859" s="144" t="s">
        <v>1368</v>
      </c>
      <c r="E6859" s="271" t="s">
        <v>1369</v>
      </c>
      <c r="F6859" s="271"/>
      <c r="G6859" s="144" t="s">
        <v>1370</v>
      </c>
      <c r="H6859" s="144" t="s">
        <v>1371</v>
      </c>
      <c r="I6859" s="144" t="s">
        <v>1372</v>
      </c>
      <c r="J6859" s="144" t="s">
        <v>1373</v>
      </c>
    </row>
    <row r="6860" spans="1:10" ht="63" customHeight="1">
      <c r="A6860" s="147" t="s">
        <v>1374</v>
      </c>
      <c r="B6860" s="147" t="s">
        <v>1800</v>
      </c>
      <c r="C6860" s="147" t="s">
        <v>177</v>
      </c>
      <c r="D6860" s="147" t="s">
        <v>1801</v>
      </c>
      <c r="E6860" s="273" t="s">
        <v>1606</v>
      </c>
      <c r="F6860" s="273"/>
      <c r="G6860" s="147" t="s">
        <v>1610</v>
      </c>
      <c r="H6860" s="148">
        <v>1</v>
      </c>
      <c r="I6860" s="149">
        <v>48.73</v>
      </c>
      <c r="J6860" s="149">
        <v>48.73</v>
      </c>
    </row>
    <row r="6861" spans="1:10" ht="60" customHeight="1">
      <c r="A6861" s="150" t="s">
        <v>1376</v>
      </c>
      <c r="B6861" s="150" t="s">
        <v>3276</v>
      </c>
      <c r="C6861" s="150" t="s">
        <v>177</v>
      </c>
      <c r="D6861" s="150" t="s">
        <v>3277</v>
      </c>
      <c r="E6861" s="274" t="s">
        <v>1606</v>
      </c>
      <c r="F6861" s="274"/>
      <c r="G6861" s="150" t="s">
        <v>180</v>
      </c>
      <c r="H6861" s="151">
        <v>1</v>
      </c>
      <c r="I6861" s="152">
        <v>24.23</v>
      </c>
      <c r="J6861" s="152">
        <v>24.23</v>
      </c>
    </row>
    <row r="6862" spans="1:10" ht="60" customHeight="1">
      <c r="A6862" s="150" t="s">
        <v>1376</v>
      </c>
      <c r="B6862" s="150" t="s">
        <v>3278</v>
      </c>
      <c r="C6862" s="150" t="s">
        <v>177</v>
      </c>
      <c r="D6862" s="150" t="s">
        <v>3279</v>
      </c>
      <c r="E6862" s="274" t="s">
        <v>1606</v>
      </c>
      <c r="F6862" s="274"/>
      <c r="G6862" s="150" t="s">
        <v>180</v>
      </c>
      <c r="H6862" s="151">
        <v>1</v>
      </c>
      <c r="I6862" s="152">
        <v>3.28</v>
      </c>
      <c r="J6862" s="152">
        <v>3.28</v>
      </c>
    </row>
    <row r="6863" spans="1:10" ht="45" customHeight="1">
      <c r="A6863" s="150" t="s">
        <v>1376</v>
      </c>
      <c r="B6863" s="150" t="s">
        <v>3103</v>
      </c>
      <c r="C6863" s="150" t="s">
        <v>177</v>
      </c>
      <c r="D6863" s="150" t="s">
        <v>3104</v>
      </c>
      <c r="E6863" s="274" t="s">
        <v>1375</v>
      </c>
      <c r="F6863" s="274"/>
      <c r="G6863" s="150" t="s">
        <v>180</v>
      </c>
      <c r="H6863" s="151">
        <v>1</v>
      </c>
      <c r="I6863" s="152">
        <v>21.22</v>
      </c>
      <c r="J6863" s="152">
        <v>21.22</v>
      </c>
    </row>
    <row r="6864" spans="1:10">
      <c r="A6864" s="156"/>
      <c r="B6864" s="156"/>
      <c r="C6864" s="156"/>
      <c r="D6864" s="156"/>
      <c r="E6864" s="156" t="s">
        <v>1399</v>
      </c>
      <c r="F6864" s="157">
        <v>17.38</v>
      </c>
      <c r="G6864" s="156" t="s">
        <v>1400</v>
      </c>
      <c r="H6864" s="157">
        <v>0</v>
      </c>
      <c r="I6864" s="156" t="s">
        <v>1401</v>
      </c>
      <c r="J6864" s="157">
        <v>17.38</v>
      </c>
    </row>
    <row r="6865" spans="1:10" ht="30" customHeight="1">
      <c r="A6865" s="156"/>
      <c r="B6865" s="156"/>
      <c r="C6865" s="156"/>
      <c r="D6865" s="156"/>
      <c r="E6865" s="156" t="s">
        <v>1402</v>
      </c>
      <c r="F6865" s="157">
        <v>12.85</v>
      </c>
      <c r="G6865" s="156"/>
      <c r="H6865" s="276" t="s">
        <v>1403</v>
      </c>
      <c r="I6865" s="276"/>
      <c r="J6865" s="157">
        <v>61.58</v>
      </c>
    </row>
    <row r="6866" spans="1:10" ht="15.75">
      <c r="A6866" s="147"/>
      <c r="B6866" s="147"/>
      <c r="C6866" s="147"/>
      <c r="D6866" s="147"/>
      <c r="E6866" s="147"/>
      <c r="F6866" s="147"/>
      <c r="G6866" s="147"/>
      <c r="H6866" s="147"/>
      <c r="I6866" s="147"/>
      <c r="J6866" s="147"/>
    </row>
    <row r="6867" spans="1:10" ht="15.75" customHeight="1">
      <c r="A6867" s="144"/>
      <c r="B6867" s="144" t="s">
        <v>165</v>
      </c>
      <c r="C6867" s="144" t="s">
        <v>1367</v>
      </c>
      <c r="D6867" s="144" t="s">
        <v>1368</v>
      </c>
      <c r="E6867" s="271" t="s">
        <v>1369</v>
      </c>
      <c r="F6867" s="271"/>
      <c r="G6867" s="144" t="s">
        <v>1370</v>
      </c>
      <c r="H6867" s="144" t="s">
        <v>1371</v>
      </c>
      <c r="I6867" s="144" t="s">
        <v>1372</v>
      </c>
      <c r="J6867" s="144" t="s">
        <v>1373</v>
      </c>
    </row>
    <row r="6868" spans="1:10" ht="63" customHeight="1">
      <c r="A6868" s="147" t="s">
        <v>1374</v>
      </c>
      <c r="B6868" s="147" t="s">
        <v>1798</v>
      </c>
      <c r="C6868" s="147" t="s">
        <v>177</v>
      </c>
      <c r="D6868" s="147" t="s">
        <v>1799</v>
      </c>
      <c r="E6868" s="273" t="s">
        <v>1606</v>
      </c>
      <c r="F6868" s="273"/>
      <c r="G6868" s="147" t="s">
        <v>1607</v>
      </c>
      <c r="H6868" s="148">
        <v>1</v>
      </c>
      <c r="I6868" s="149">
        <v>137.96</v>
      </c>
      <c r="J6868" s="149">
        <v>137.96</v>
      </c>
    </row>
    <row r="6869" spans="1:10" ht="60" customHeight="1">
      <c r="A6869" s="150" t="s">
        <v>1376</v>
      </c>
      <c r="B6869" s="150" t="s">
        <v>3276</v>
      </c>
      <c r="C6869" s="150" t="s">
        <v>177</v>
      </c>
      <c r="D6869" s="150" t="s">
        <v>3277</v>
      </c>
      <c r="E6869" s="274" t="s">
        <v>1606</v>
      </c>
      <c r="F6869" s="274"/>
      <c r="G6869" s="150" t="s">
        <v>180</v>
      </c>
      <c r="H6869" s="151">
        <v>1</v>
      </c>
      <c r="I6869" s="152">
        <v>24.23</v>
      </c>
      <c r="J6869" s="152">
        <v>24.23</v>
      </c>
    </row>
    <row r="6870" spans="1:10" ht="60" customHeight="1">
      <c r="A6870" s="150" t="s">
        <v>1376</v>
      </c>
      <c r="B6870" s="150" t="s">
        <v>3280</v>
      </c>
      <c r="C6870" s="150" t="s">
        <v>177</v>
      </c>
      <c r="D6870" s="150" t="s">
        <v>3281</v>
      </c>
      <c r="E6870" s="274" t="s">
        <v>1606</v>
      </c>
      <c r="F6870" s="274"/>
      <c r="G6870" s="150" t="s">
        <v>180</v>
      </c>
      <c r="H6870" s="151">
        <v>1</v>
      </c>
      <c r="I6870" s="152">
        <v>30.29</v>
      </c>
      <c r="J6870" s="152">
        <v>30.29</v>
      </c>
    </row>
    <row r="6871" spans="1:10" ht="60" customHeight="1">
      <c r="A6871" s="150" t="s">
        <v>1376</v>
      </c>
      <c r="B6871" s="150" t="s">
        <v>3282</v>
      </c>
      <c r="C6871" s="150" t="s">
        <v>177</v>
      </c>
      <c r="D6871" s="150" t="s">
        <v>3283</v>
      </c>
      <c r="E6871" s="274" t="s">
        <v>1606</v>
      </c>
      <c r="F6871" s="274"/>
      <c r="G6871" s="150" t="s">
        <v>180</v>
      </c>
      <c r="H6871" s="151">
        <v>1</v>
      </c>
      <c r="I6871" s="152">
        <v>58.94</v>
      </c>
      <c r="J6871" s="152">
        <v>58.94</v>
      </c>
    </row>
    <row r="6872" spans="1:10" ht="60" customHeight="1">
      <c r="A6872" s="150" t="s">
        <v>1376</v>
      </c>
      <c r="B6872" s="150" t="s">
        <v>3278</v>
      </c>
      <c r="C6872" s="150" t="s">
        <v>177</v>
      </c>
      <c r="D6872" s="150" t="s">
        <v>3279</v>
      </c>
      <c r="E6872" s="274" t="s">
        <v>1606</v>
      </c>
      <c r="F6872" s="274"/>
      <c r="G6872" s="150" t="s">
        <v>180</v>
      </c>
      <c r="H6872" s="151">
        <v>1</v>
      </c>
      <c r="I6872" s="152">
        <v>3.28</v>
      </c>
      <c r="J6872" s="152">
        <v>3.28</v>
      </c>
    </row>
    <row r="6873" spans="1:10" ht="45" customHeight="1">
      <c r="A6873" s="150" t="s">
        <v>1376</v>
      </c>
      <c r="B6873" s="150" t="s">
        <v>3103</v>
      </c>
      <c r="C6873" s="150" t="s">
        <v>177</v>
      </c>
      <c r="D6873" s="150" t="s">
        <v>3104</v>
      </c>
      <c r="E6873" s="274" t="s">
        <v>1375</v>
      </c>
      <c r="F6873" s="274"/>
      <c r="G6873" s="150" t="s">
        <v>180</v>
      </c>
      <c r="H6873" s="151">
        <v>1</v>
      </c>
      <c r="I6873" s="152">
        <v>21.22</v>
      </c>
      <c r="J6873" s="152">
        <v>21.22</v>
      </c>
    </row>
    <row r="6874" spans="1:10">
      <c r="A6874" s="156"/>
      <c r="B6874" s="156"/>
      <c r="C6874" s="156"/>
      <c r="D6874" s="156"/>
      <c r="E6874" s="156" t="s">
        <v>1399</v>
      </c>
      <c r="F6874" s="157">
        <v>17.38</v>
      </c>
      <c r="G6874" s="156" t="s">
        <v>1400</v>
      </c>
      <c r="H6874" s="157">
        <v>0</v>
      </c>
      <c r="I6874" s="156" t="s">
        <v>1401</v>
      </c>
      <c r="J6874" s="157">
        <v>17.38</v>
      </c>
    </row>
    <row r="6875" spans="1:10" ht="30" customHeight="1">
      <c r="A6875" s="156"/>
      <c r="B6875" s="156"/>
      <c r="C6875" s="156"/>
      <c r="D6875" s="156"/>
      <c r="E6875" s="156" t="s">
        <v>1402</v>
      </c>
      <c r="F6875" s="157">
        <v>36.380000000000003</v>
      </c>
      <c r="G6875" s="156"/>
      <c r="H6875" s="276" t="s">
        <v>1403</v>
      </c>
      <c r="I6875" s="276"/>
      <c r="J6875" s="157">
        <v>174.34</v>
      </c>
    </row>
    <row r="6876" spans="1:10" ht="15.75">
      <c r="A6876" s="147"/>
      <c r="B6876" s="147"/>
      <c r="C6876" s="147"/>
      <c r="D6876" s="147"/>
      <c r="E6876" s="147"/>
      <c r="F6876" s="147"/>
      <c r="G6876" s="147"/>
      <c r="H6876" s="147"/>
      <c r="I6876" s="147"/>
      <c r="J6876" s="147"/>
    </row>
    <row r="6877" spans="1:10" ht="15.75" customHeight="1">
      <c r="A6877" s="144"/>
      <c r="B6877" s="144" t="s">
        <v>165</v>
      </c>
      <c r="C6877" s="144" t="s">
        <v>1367</v>
      </c>
      <c r="D6877" s="144" t="s">
        <v>1368</v>
      </c>
      <c r="E6877" s="271" t="s">
        <v>1369</v>
      </c>
      <c r="F6877" s="271"/>
      <c r="G6877" s="144" t="s">
        <v>1370</v>
      </c>
      <c r="H6877" s="144" t="s">
        <v>1371</v>
      </c>
      <c r="I6877" s="144" t="s">
        <v>1372</v>
      </c>
      <c r="J6877" s="144" t="s">
        <v>1373</v>
      </c>
    </row>
    <row r="6878" spans="1:10" ht="63" customHeight="1">
      <c r="A6878" s="147" t="s">
        <v>1374</v>
      </c>
      <c r="B6878" s="147" t="s">
        <v>3276</v>
      </c>
      <c r="C6878" s="147" t="s">
        <v>177</v>
      </c>
      <c r="D6878" s="147" t="s">
        <v>3277</v>
      </c>
      <c r="E6878" s="273" t="s">
        <v>1606</v>
      </c>
      <c r="F6878" s="273"/>
      <c r="G6878" s="147" t="s">
        <v>180</v>
      </c>
      <c r="H6878" s="148">
        <v>1</v>
      </c>
      <c r="I6878" s="149">
        <v>24.23</v>
      </c>
      <c r="J6878" s="149">
        <v>24.23</v>
      </c>
    </row>
    <row r="6879" spans="1:10" ht="60" customHeight="1">
      <c r="A6879" s="153" t="s">
        <v>1379</v>
      </c>
      <c r="B6879" s="153" t="s">
        <v>3284</v>
      </c>
      <c r="C6879" s="153" t="s">
        <v>177</v>
      </c>
      <c r="D6879" s="153" t="s">
        <v>3285</v>
      </c>
      <c r="E6879" s="275" t="s">
        <v>1385</v>
      </c>
      <c r="F6879" s="275"/>
      <c r="G6879" s="153" t="s">
        <v>185</v>
      </c>
      <c r="H6879" s="154">
        <v>5.5999999999999999E-5</v>
      </c>
      <c r="I6879" s="155">
        <v>432774.36</v>
      </c>
      <c r="J6879" s="155">
        <v>24.23</v>
      </c>
    </row>
    <row r="6880" spans="1:10">
      <c r="A6880" s="156"/>
      <c r="B6880" s="156"/>
      <c r="C6880" s="156"/>
      <c r="D6880" s="156"/>
      <c r="E6880" s="156" t="s">
        <v>1399</v>
      </c>
      <c r="F6880" s="157">
        <v>0</v>
      </c>
      <c r="G6880" s="156" t="s">
        <v>1400</v>
      </c>
      <c r="H6880" s="157">
        <v>0</v>
      </c>
      <c r="I6880" s="156" t="s">
        <v>1401</v>
      </c>
      <c r="J6880" s="157">
        <v>0</v>
      </c>
    </row>
    <row r="6881" spans="1:10" ht="30" customHeight="1">
      <c r="A6881" s="156"/>
      <c r="B6881" s="156"/>
      <c r="C6881" s="156"/>
      <c r="D6881" s="156"/>
      <c r="E6881" s="156" t="s">
        <v>1402</v>
      </c>
      <c r="F6881" s="157">
        <v>6.38</v>
      </c>
      <c r="G6881" s="156"/>
      <c r="H6881" s="276" t="s">
        <v>1403</v>
      </c>
      <c r="I6881" s="276"/>
      <c r="J6881" s="157">
        <v>30.61</v>
      </c>
    </row>
    <row r="6882" spans="1:10" ht="15.75">
      <c r="A6882" s="147"/>
      <c r="B6882" s="147"/>
      <c r="C6882" s="147"/>
      <c r="D6882" s="147"/>
      <c r="E6882" s="147"/>
      <c r="F6882" s="147"/>
      <c r="G6882" s="147"/>
      <c r="H6882" s="147"/>
      <c r="I6882" s="147"/>
      <c r="J6882" s="147"/>
    </row>
    <row r="6883" spans="1:10" ht="15.75" customHeight="1">
      <c r="A6883" s="144"/>
      <c r="B6883" s="144" t="s">
        <v>165</v>
      </c>
      <c r="C6883" s="144" t="s">
        <v>1367</v>
      </c>
      <c r="D6883" s="144" t="s">
        <v>1368</v>
      </c>
      <c r="E6883" s="271" t="s">
        <v>1369</v>
      </c>
      <c r="F6883" s="271"/>
      <c r="G6883" s="144" t="s">
        <v>1370</v>
      </c>
      <c r="H6883" s="144" t="s">
        <v>1371</v>
      </c>
      <c r="I6883" s="144" t="s">
        <v>1372</v>
      </c>
      <c r="J6883" s="144" t="s">
        <v>1373</v>
      </c>
    </row>
    <row r="6884" spans="1:10" ht="63" customHeight="1">
      <c r="A6884" s="147" t="s">
        <v>1374</v>
      </c>
      <c r="B6884" s="147" t="s">
        <v>3278</v>
      </c>
      <c r="C6884" s="147" t="s">
        <v>177</v>
      </c>
      <c r="D6884" s="147" t="s">
        <v>3279</v>
      </c>
      <c r="E6884" s="273" t="s">
        <v>1606</v>
      </c>
      <c r="F6884" s="273"/>
      <c r="G6884" s="147" t="s">
        <v>180</v>
      </c>
      <c r="H6884" s="148">
        <v>1</v>
      </c>
      <c r="I6884" s="149">
        <v>3.28</v>
      </c>
      <c r="J6884" s="149">
        <v>3.28</v>
      </c>
    </row>
    <row r="6885" spans="1:10" ht="60" customHeight="1">
      <c r="A6885" s="153" t="s">
        <v>1379</v>
      </c>
      <c r="B6885" s="153" t="s">
        <v>3284</v>
      </c>
      <c r="C6885" s="153" t="s">
        <v>177</v>
      </c>
      <c r="D6885" s="153" t="s">
        <v>3285</v>
      </c>
      <c r="E6885" s="275" t="s">
        <v>1385</v>
      </c>
      <c r="F6885" s="275"/>
      <c r="G6885" s="153" t="s">
        <v>185</v>
      </c>
      <c r="H6885" s="154">
        <v>7.6000000000000001E-6</v>
      </c>
      <c r="I6885" s="155">
        <v>432774.36</v>
      </c>
      <c r="J6885" s="155">
        <v>3.28</v>
      </c>
    </row>
    <row r="6886" spans="1:10">
      <c r="A6886" s="156"/>
      <c r="B6886" s="156"/>
      <c r="C6886" s="156"/>
      <c r="D6886" s="156"/>
      <c r="E6886" s="156" t="s">
        <v>1399</v>
      </c>
      <c r="F6886" s="157">
        <v>0</v>
      </c>
      <c r="G6886" s="156" t="s">
        <v>1400</v>
      </c>
      <c r="H6886" s="157">
        <v>0</v>
      </c>
      <c r="I6886" s="156" t="s">
        <v>1401</v>
      </c>
      <c r="J6886" s="157">
        <v>0</v>
      </c>
    </row>
    <row r="6887" spans="1:10" ht="30" customHeight="1">
      <c r="A6887" s="156"/>
      <c r="B6887" s="156"/>
      <c r="C6887" s="156"/>
      <c r="D6887" s="156"/>
      <c r="E6887" s="156" t="s">
        <v>1402</v>
      </c>
      <c r="F6887" s="157">
        <v>0.86</v>
      </c>
      <c r="G6887" s="156"/>
      <c r="H6887" s="276" t="s">
        <v>1403</v>
      </c>
      <c r="I6887" s="276"/>
      <c r="J6887" s="157">
        <v>4.1399999999999997</v>
      </c>
    </row>
    <row r="6888" spans="1:10" ht="15.75">
      <c r="A6888" s="147"/>
      <c r="B6888" s="147"/>
      <c r="C6888" s="147"/>
      <c r="D6888" s="147"/>
      <c r="E6888" s="147"/>
      <c r="F6888" s="147"/>
      <c r="G6888" s="147"/>
      <c r="H6888" s="147"/>
      <c r="I6888" s="147"/>
      <c r="J6888" s="147"/>
    </row>
    <row r="6889" spans="1:10" ht="15.75" customHeight="1">
      <c r="A6889" s="144"/>
      <c r="B6889" s="144" t="s">
        <v>165</v>
      </c>
      <c r="C6889" s="144" t="s">
        <v>1367</v>
      </c>
      <c r="D6889" s="144" t="s">
        <v>1368</v>
      </c>
      <c r="E6889" s="271" t="s">
        <v>1369</v>
      </c>
      <c r="F6889" s="271"/>
      <c r="G6889" s="144" t="s">
        <v>1370</v>
      </c>
      <c r="H6889" s="144" t="s">
        <v>1371</v>
      </c>
      <c r="I6889" s="144" t="s">
        <v>1372</v>
      </c>
      <c r="J6889" s="144" t="s">
        <v>1373</v>
      </c>
    </row>
    <row r="6890" spans="1:10" ht="63" customHeight="1">
      <c r="A6890" s="147" t="s">
        <v>1374</v>
      </c>
      <c r="B6890" s="147" t="s">
        <v>3280</v>
      </c>
      <c r="C6890" s="147" t="s">
        <v>177</v>
      </c>
      <c r="D6890" s="147" t="s">
        <v>3281</v>
      </c>
      <c r="E6890" s="273" t="s">
        <v>1606</v>
      </c>
      <c r="F6890" s="273"/>
      <c r="G6890" s="147" t="s">
        <v>180</v>
      </c>
      <c r="H6890" s="148">
        <v>1</v>
      </c>
      <c r="I6890" s="149">
        <v>30.29</v>
      </c>
      <c r="J6890" s="149">
        <v>30.29</v>
      </c>
    </row>
    <row r="6891" spans="1:10" ht="60" customHeight="1">
      <c r="A6891" s="153" t="s">
        <v>1379</v>
      </c>
      <c r="B6891" s="153" t="s">
        <v>3284</v>
      </c>
      <c r="C6891" s="153" t="s">
        <v>177</v>
      </c>
      <c r="D6891" s="153" t="s">
        <v>3285</v>
      </c>
      <c r="E6891" s="275" t="s">
        <v>1385</v>
      </c>
      <c r="F6891" s="275"/>
      <c r="G6891" s="153" t="s">
        <v>185</v>
      </c>
      <c r="H6891" s="154">
        <v>6.9999999999999994E-5</v>
      </c>
      <c r="I6891" s="155">
        <v>432774.36</v>
      </c>
      <c r="J6891" s="155">
        <v>30.29</v>
      </c>
    </row>
    <row r="6892" spans="1:10">
      <c r="A6892" s="156"/>
      <c r="B6892" s="156"/>
      <c r="C6892" s="156"/>
      <c r="D6892" s="156"/>
      <c r="E6892" s="156" t="s">
        <v>1399</v>
      </c>
      <c r="F6892" s="157">
        <v>0</v>
      </c>
      <c r="G6892" s="156" t="s">
        <v>1400</v>
      </c>
      <c r="H6892" s="157">
        <v>0</v>
      </c>
      <c r="I6892" s="156" t="s">
        <v>1401</v>
      </c>
      <c r="J6892" s="157">
        <v>0</v>
      </c>
    </row>
    <row r="6893" spans="1:10" ht="30" customHeight="1">
      <c r="A6893" s="156"/>
      <c r="B6893" s="156"/>
      <c r="C6893" s="156"/>
      <c r="D6893" s="156"/>
      <c r="E6893" s="156" t="s">
        <v>1402</v>
      </c>
      <c r="F6893" s="157">
        <v>7.98</v>
      </c>
      <c r="G6893" s="156"/>
      <c r="H6893" s="276" t="s">
        <v>1403</v>
      </c>
      <c r="I6893" s="276"/>
      <c r="J6893" s="157">
        <v>38.270000000000003</v>
      </c>
    </row>
    <row r="6894" spans="1:10" ht="15.75">
      <c r="A6894" s="147"/>
      <c r="B6894" s="147"/>
      <c r="C6894" s="147"/>
      <c r="D6894" s="147"/>
      <c r="E6894" s="147"/>
      <c r="F6894" s="147"/>
      <c r="G6894" s="147"/>
      <c r="H6894" s="147"/>
      <c r="I6894" s="147"/>
      <c r="J6894" s="147"/>
    </row>
    <row r="6895" spans="1:10" ht="15.75" customHeight="1">
      <c r="A6895" s="144"/>
      <c r="B6895" s="144" t="s">
        <v>165</v>
      </c>
      <c r="C6895" s="144" t="s">
        <v>1367</v>
      </c>
      <c r="D6895" s="144" t="s">
        <v>1368</v>
      </c>
      <c r="E6895" s="271" t="s">
        <v>1369</v>
      </c>
      <c r="F6895" s="271"/>
      <c r="G6895" s="144" t="s">
        <v>1370</v>
      </c>
      <c r="H6895" s="144" t="s">
        <v>1371</v>
      </c>
      <c r="I6895" s="144" t="s">
        <v>1372</v>
      </c>
      <c r="J6895" s="144" t="s">
        <v>1373</v>
      </c>
    </row>
    <row r="6896" spans="1:10" ht="63" customHeight="1">
      <c r="A6896" s="147" t="s">
        <v>1374</v>
      </c>
      <c r="B6896" s="147" t="s">
        <v>3282</v>
      </c>
      <c r="C6896" s="147" t="s">
        <v>177</v>
      </c>
      <c r="D6896" s="147" t="s">
        <v>3283</v>
      </c>
      <c r="E6896" s="273" t="s">
        <v>1606</v>
      </c>
      <c r="F6896" s="273"/>
      <c r="G6896" s="147" t="s">
        <v>180</v>
      </c>
      <c r="H6896" s="148">
        <v>1</v>
      </c>
      <c r="I6896" s="149">
        <v>58.94</v>
      </c>
      <c r="J6896" s="149">
        <v>58.94</v>
      </c>
    </row>
    <row r="6897" spans="1:10" ht="15" customHeight="1">
      <c r="A6897" s="153" t="s">
        <v>1379</v>
      </c>
      <c r="B6897" s="153" t="s">
        <v>3055</v>
      </c>
      <c r="C6897" s="153" t="s">
        <v>177</v>
      </c>
      <c r="D6897" s="153" t="s">
        <v>3056</v>
      </c>
      <c r="E6897" s="275" t="s">
        <v>1482</v>
      </c>
      <c r="F6897" s="275"/>
      <c r="G6897" s="153" t="s">
        <v>1662</v>
      </c>
      <c r="H6897" s="154">
        <v>8.5299999999999994</v>
      </c>
      <c r="I6897" s="155">
        <v>6.91</v>
      </c>
      <c r="J6897" s="155">
        <v>58.94</v>
      </c>
    </row>
    <row r="6898" spans="1:10">
      <c r="A6898" s="156"/>
      <c r="B6898" s="156"/>
      <c r="C6898" s="156"/>
      <c r="D6898" s="156"/>
      <c r="E6898" s="156" t="s">
        <v>1399</v>
      </c>
      <c r="F6898" s="157">
        <v>0</v>
      </c>
      <c r="G6898" s="156" t="s">
        <v>1400</v>
      </c>
      <c r="H6898" s="157">
        <v>0</v>
      </c>
      <c r="I6898" s="156" t="s">
        <v>1401</v>
      </c>
      <c r="J6898" s="157">
        <v>0</v>
      </c>
    </row>
    <row r="6899" spans="1:10" ht="30" customHeight="1">
      <c r="A6899" s="156"/>
      <c r="B6899" s="156"/>
      <c r="C6899" s="156"/>
      <c r="D6899" s="156"/>
      <c r="E6899" s="156" t="s">
        <v>1402</v>
      </c>
      <c r="F6899" s="157">
        <v>15.54</v>
      </c>
      <c r="G6899" s="156"/>
      <c r="H6899" s="276" t="s">
        <v>1403</v>
      </c>
      <c r="I6899" s="276"/>
      <c r="J6899" s="157">
        <v>74.48</v>
      </c>
    </row>
    <row r="6900" spans="1:10" ht="15.75">
      <c r="A6900" s="147"/>
      <c r="B6900" s="147"/>
      <c r="C6900" s="147"/>
      <c r="D6900" s="147"/>
      <c r="E6900" s="147"/>
      <c r="F6900" s="147"/>
      <c r="G6900" s="147"/>
      <c r="H6900" s="147"/>
      <c r="I6900" s="147"/>
      <c r="J6900" s="147"/>
    </row>
    <row r="6901" spans="1:10" ht="15.75" customHeight="1">
      <c r="A6901" s="144"/>
      <c r="B6901" s="144" t="s">
        <v>165</v>
      </c>
      <c r="C6901" s="144" t="s">
        <v>1367</v>
      </c>
      <c r="D6901" s="144" t="s">
        <v>1368</v>
      </c>
      <c r="E6901" s="271" t="s">
        <v>1369</v>
      </c>
      <c r="F6901" s="271"/>
      <c r="G6901" s="144" t="s">
        <v>1370</v>
      </c>
      <c r="H6901" s="144" t="s">
        <v>1371</v>
      </c>
      <c r="I6901" s="144" t="s">
        <v>1372</v>
      </c>
      <c r="J6901" s="144" t="s">
        <v>1373</v>
      </c>
    </row>
    <row r="6902" spans="1:10" ht="47.25" customHeight="1">
      <c r="A6902" s="147" t="s">
        <v>1374</v>
      </c>
      <c r="B6902" s="147" t="s">
        <v>3286</v>
      </c>
      <c r="C6902" s="147" t="s">
        <v>177</v>
      </c>
      <c r="D6902" s="147" t="s">
        <v>3287</v>
      </c>
      <c r="E6902" s="273" t="s">
        <v>1541</v>
      </c>
      <c r="F6902" s="273"/>
      <c r="G6902" s="147" t="s">
        <v>189</v>
      </c>
      <c r="H6902" s="148">
        <v>1</v>
      </c>
      <c r="I6902" s="149">
        <v>51.57</v>
      </c>
      <c r="J6902" s="149">
        <v>51.57</v>
      </c>
    </row>
    <row r="6903" spans="1:10" ht="45" customHeight="1">
      <c r="A6903" s="150" t="s">
        <v>1376</v>
      </c>
      <c r="B6903" s="150" t="s">
        <v>1849</v>
      </c>
      <c r="C6903" s="150" t="s">
        <v>177</v>
      </c>
      <c r="D6903" s="150" t="s">
        <v>1850</v>
      </c>
      <c r="E6903" s="274" t="s">
        <v>1375</v>
      </c>
      <c r="F6903" s="274"/>
      <c r="G6903" s="150" t="s">
        <v>180</v>
      </c>
      <c r="H6903" s="151">
        <v>0.43</v>
      </c>
      <c r="I6903" s="152">
        <v>22.32</v>
      </c>
      <c r="J6903" s="152">
        <v>9.59</v>
      </c>
    </row>
    <row r="6904" spans="1:10" ht="45" customHeight="1">
      <c r="A6904" s="150" t="s">
        <v>1376</v>
      </c>
      <c r="B6904" s="150" t="s">
        <v>1628</v>
      </c>
      <c r="C6904" s="150" t="s">
        <v>177</v>
      </c>
      <c r="D6904" s="150" t="s">
        <v>1629</v>
      </c>
      <c r="E6904" s="274" t="s">
        <v>1375</v>
      </c>
      <c r="F6904" s="274"/>
      <c r="G6904" s="150" t="s">
        <v>180</v>
      </c>
      <c r="H6904" s="151">
        <v>0.2</v>
      </c>
      <c r="I6904" s="152">
        <v>17.82</v>
      </c>
      <c r="J6904" s="152">
        <v>3.56</v>
      </c>
    </row>
    <row r="6905" spans="1:10" ht="15" customHeight="1">
      <c r="A6905" s="153" t="s">
        <v>1379</v>
      </c>
      <c r="B6905" s="153" t="s">
        <v>1851</v>
      </c>
      <c r="C6905" s="153" t="s">
        <v>177</v>
      </c>
      <c r="D6905" s="153" t="s">
        <v>1852</v>
      </c>
      <c r="E6905" s="275" t="s">
        <v>1482</v>
      </c>
      <c r="F6905" s="275"/>
      <c r="G6905" s="153" t="s">
        <v>232</v>
      </c>
      <c r="H6905" s="154">
        <v>4.8600000000000003</v>
      </c>
      <c r="I6905" s="155">
        <v>0.93</v>
      </c>
      <c r="J6905" s="155">
        <v>4.51</v>
      </c>
    </row>
    <row r="6906" spans="1:10" ht="15" customHeight="1">
      <c r="A6906" s="153" t="s">
        <v>1379</v>
      </c>
      <c r="B6906" s="153" t="s">
        <v>1853</v>
      </c>
      <c r="C6906" s="153" t="s">
        <v>177</v>
      </c>
      <c r="D6906" s="153" t="s">
        <v>1854</v>
      </c>
      <c r="E6906" s="275" t="s">
        <v>1482</v>
      </c>
      <c r="F6906" s="275"/>
      <c r="G6906" s="153" t="s">
        <v>232</v>
      </c>
      <c r="H6906" s="154">
        <v>0.24</v>
      </c>
      <c r="I6906" s="155">
        <v>5.46</v>
      </c>
      <c r="J6906" s="155">
        <v>1.31</v>
      </c>
    </row>
    <row r="6907" spans="1:10" ht="30" customHeight="1">
      <c r="A6907" s="153" t="s">
        <v>1379</v>
      </c>
      <c r="B6907" s="153" t="s">
        <v>3288</v>
      </c>
      <c r="C6907" s="153" t="s">
        <v>177</v>
      </c>
      <c r="D6907" s="153" t="s">
        <v>3289</v>
      </c>
      <c r="E6907" s="275" t="s">
        <v>1482</v>
      </c>
      <c r="F6907" s="275"/>
      <c r="G6907" s="153" t="s">
        <v>189</v>
      </c>
      <c r="H6907" s="154">
        <v>1.06</v>
      </c>
      <c r="I6907" s="155">
        <v>30.76</v>
      </c>
      <c r="J6907" s="155">
        <v>32.6</v>
      </c>
    </row>
    <row r="6908" spans="1:10">
      <c r="A6908" s="156"/>
      <c r="B6908" s="156"/>
      <c r="C6908" s="156"/>
      <c r="D6908" s="156"/>
      <c r="E6908" s="156" t="s">
        <v>1399</v>
      </c>
      <c r="F6908" s="157">
        <v>10.09</v>
      </c>
      <c r="G6908" s="156" t="s">
        <v>1400</v>
      </c>
      <c r="H6908" s="157">
        <v>0</v>
      </c>
      <c r="I6908" s="156" t="s">
        <v>1401</v>
      </c>
      <c r="J6908" s="157">
        <v>10.09</v>
      </c>
    </row>
    <row r="6909" spans="1:10" ht="30" customHeight="1">
      <c r="A6909" s="156"/>
      <c r="B6909" s="156"/>
      <c r="C6909" s="156"/>
      <c r="D6909" s="156"/>
      <c r="E6909" s="156" t="s">
        <v>1402</v>
      </c>
      <c r="F6909" s="157">
        <v>13.59</v>
      </c>
      <c r="G6909" s="156"/>
      <c r="H6909" s="276" t="s">
        <v>1403</v>
      </c>
      <c r="I6909" s="276"/>
      <c r="J6909" s="157">
        <v>65.16</v>
      </c>
    </row>
    <row r="6910" spans="1:10" ht="15.75">
      <c r="A6910" s="147"/>
      <c r="B6910" s="147"/>
      <c r="C6910" s="147"/>
      <c r="D6910" s="147"/>
      <c r="E6910" s="147"/>
      <c r="F6910" s="147"/>
      <c r="G6910" s="147"/>
      <c r="H6910" s="147"/>
      <c r="I6910" s="147"/>
      <c r="J6910" s="147"/>
    </row>
    <row r="6911" spans="1:10" ht="15.75" customHeight="1">
      <c r="A6911" s="144"/>
      <c r="B6911" s="144" t="s">
        <v>165</v>
      </c>
      <c r="C6911" s="144" t="s">
        <v>1367</v>
      </c>
      <c r="D6911" s="144" t="s">
        <v>1368</v>
      </c>
      <c r="E6911" s="271" t="s">
        <v>1369</v>
      </c>
      <c r="F6911" s="271"/>
      <c r="G6911" s="144" t="s">
        <v>1370</v>
      </c>
      <c r="H6911" s="144" t="s">
        <v>1371</v>
      </c>
      <c r="I6911" s="144" t="s">
        <v>1372</v>
      </c>
      <c r="J6911" s="144" t="s">
        <v>1373</v>
      </c>
    </row>
    <row r="6912" spans="1:10" ht="47.25" customHeight="1">
      <c r="A6912" s="147" t="s">
        <v>1374</v>
      </c>
      <c r="B6912" s="147" t="s">
        <v>3290</v>
      </c>
      <c r="C6912" s="147" t="s">
        <v>177</v>
      </c>
      <c r="D6912" s="147" t="s">
        <v>3291</v>
      </c>
      <c r="E6912" s="273" t="s">
        <v>1541</v>
      </c>
      <c r="F6912" s="273"/>
      <c r="G6912" s="147" t="s">
        <v>189</v>
      </c>
      <c r="H6912" s="148">
        <v>1</v>
      </c>
      <c r="I6912" s="149">
        <v>46.44</v>
      </c>
      <c r="J6912" s="149">
        <v>46.44</v>
      </c>
    </row>
    <row r="6913" spans="1:10" ht="45" customHeight="1">
      <c r="A6913" s="150" t="s">
        <v>1376</v>
      </c>
      <c r="B6913" s="150" t="s">
        <v>1849</v>
      </c>
      <c r="C6913" s="150" t="s">
        <v>177</v>
      </c>
      <c r="D6913" s="150" t="s">
        <v>1850</v>
      </c>
      <c r="E6913" s="274" t="s">
        <v>1375</v>
      </c>
      <c r="F6913" s="274"/>
      <c r="G6913" s="150" t="s">
        <v>180</v>
      </c>
      <c r="H6913" s="151">
        <v>0.24</v>
      </c>
      <c r="I6913" s="152">
        <v>22.32</v>
      </c>
      <c r="J6913" s="152">
        <v>5.35</v>
      </c>
    </row>
    <row r="6914" spans="1:10" ht="45" customHeight="1">
      <c r="A6914" s="150" t="s">
        <v>1376</v>
      </c>
      <c r="B6914" s="150" t="s">
        <v>1628</v>
      </c>
      <c r="C6914" s="150" t="s">
        <v>177</v>
      </c>
      <c r="D6914" s="150" t="s">
        <v>1629</v>
      </c>
      <c r="E6914" s="274" t="s">
        <v>1375</v>
      </c>
      <c r="F6914" s="274"/>
      <c r="G6914" s="150" t="s">
        <v>180</v>
      </c>
      <c r="H6914" s="151">
        <v>0.15</v>
      </c>
      <c r="I6914" s="152">
        <v>17.82</v>
      </c>
      <c r="J6914" s="152">
        <v>2.67</v>
      </c>
    </row>
    <row r="6915" spans="1:10" ht="15" customHeight="1">
      <c r="A6915" s="153" t="s">
        <v>1379</v>
      </c>
      <c r="B6915" s="153" t="s">
        <v>1851</v>
      </c>
      <c r="C6915" s="153" t="s">
        <v>177</v>
      </c>
      <c r="D6915" s="153" t="s">
        <v>1852</v>
      </c>
      <c r="E6915" s="275" t="s">
        <v>1482</v>
      </c>
      <c r="F6915" s="275"/>
      <c r="G6915" s="153" t="s">
        <v>232</v>
      </c>
      <c r="H6915" s="154">
        <v>4.8600000000000003</v>
      </c>
      <c r="I6915" s="155">
        <v>0.93</v>
      </c>
      <c r="J6915" s="155">
        <v>4.51</v>
      </c>
    </row>
    <row r="6916" spans="1:10" ht="30" customHeight="1">
      <c r="A6916" s="153" t="s">
        <v>1379</v>
      </c>
      <c r="B6916" s="153" t="s">
        <v>3288</v>
      </c>
      <c r="C6916" s="153" t="s">
        <v>177</v>
      </c>
      <c r="D6916" s="153" t="s">
        <v>3289</v>
      </c>
      <c r="E6916" s="275" t="s">
        <v>1482</v>
      </c>
      <c r="F6916" s="275"/>
      <c r="G6916" s="153" t="s">
        <v>189</v>
      </c>
      <c r="H6916" s="154">
        <v>1.06</v>
      </c>
      <c r="I6916" s="155">
        <v>30.76</v>
      </c>
      <c r="J6916" s="155">
        <v>32.6</v>
      </c>
    </row>
    <row r="6917" spans="1:10" ht="15" customHeight="1">
      <c r="A6917" s="153" t="s">
        <v>1379</v>
      </c>
      <c r="B6917" s="153" t="s">
        <v>1853</v>
      </c>
      <c r="C6917" s="153" t="s">
        <v>177</v>
      </c>
      <c r="D6917" s="153" t="s">
        <v>1854</v>
      </c>
      <c r="E6917" s="275" t="s">
        <v>1482</v>
      </c>
      <c r="F6917" s="275"/>
      <c r="G6917" s="153" t="s">
        <v>232</v>
      </c>
      <c r="H6917" s="154">
        <v>0.24</v>
      </c>
      <c r="I6917" s="155">
        <v>5.46</v>
      </c>
      <c r="J6917" s="155">
        <v>1.31</v>
      </c>
    </row>
    <row r="6918" spans="1:10">
      <c r="A6918" s="156"/>
      <c r="B6918" s="156"/>
      <c r="C6918" s="156"/>
      <c r="D6918" s="156"/>
      <c r="E6918" s="156" t="s">
        <v>1399</v>
      </c>
      <c r="F6918" s="157">
        <v>6.13</v>
      </c>
      <c r="G6918" s="156" t="s">
        <v>1400</v>
      </c>
      <c r="H6918" s="157">
        <v>0</v>
      </c>
      <c r="I6918" s="156" t="s">
        <v>1401</v>
      </c>
      <c r="J6918" s="157">
        <v>6.13</v>
      </c>
    </row>
    <row r="6919" spans="1:10" ht="30" customHeight="1">
      <c r="A6919" s="156"/>
      <c r="B6919" s="156"/>
      <c r="C6919" s="156"/>
      <c r="D6919" s="156"/>
      <c r="E6919" s="156" t="s">
        <v>1402</v>
      </c>
      <c r="F6919" s="157">
        <v>12.24</v>
      </c>
      <c r="G6919" s="156"/>
      <c r="H6919" s="276" t="s">
        <v>1403</v>
      </c>
      <c r="I6919" s="276"/>
      <c r="J6919" s="157">
        <v>58.68</v>
      </c>
    </row>
    <row r="6920" spans="1:10" ht="15.75">
      <c r="A6920" s="147"/>
      <c r="B6920" s="147"/>
      <c r="C6920" s="147"/>
      <c r="D6920" s="147"/>
      <c r="E6920" s="147"/>
      <c r="F6920" s="147"/>
      <c r="G6920" s="147"/>
      <c r="H6920" s="147"/>
      <c r="I6920" s="147"/>
      <c r="J6920" s="147"/>
    </row>
    <row r="6921" spans="1:10" ht="15.75" customHeight="1">
      <c r="A6921" s="144"/>
      <c r="B6921" s="144" t="s">
        <v>165</v>
      </c>
      <c r="C6921" s="144" t="s">
        <v>1367</v>
      </c>
      <c r="D6921" s="144" t="s">
        <v>1368</v>
      </c>
      <c r="E6921" s="271" t="s">
        <v>1369</v>
      </c>
      <c r="F6921" s="271"/>
      <c r="G6921" s="144" t="s">
        <v>1370</v>
      </c>
      <c r="H6921" s="144" t="s">
        <v>1371</v>
      </c>
      <c r="I6921" s="144" t="s">
        <v>1372</v>
      </c>
      <c r="J6921" s="144" t="s">
        <v>1373</v>
      </c>
    </row>
    <row r="6922" spans="1:10" ht="47.25" customHeight="1">
      <c r="A6922" s="147" t="s">
        <v>1374</v>
      </c>
      <c r="B6922" s="147" t="s">
        <v>3292</v>
      </c>
      <c r="C6922" s="147" t="s">
        <v>177</v>
      </c>
      <c r="D6922" s="147" t="s">
        <v>3293</v>
      </c>
      <c r="E6922" s="273" t="s">
        <v>1541</v>
      </c>
      <c r="F6922" s="273"/>
      <c r="G6922" s="147" t="s">
        <v>189</v>
      </c>
      <c r="H6922" s="148">
        <v>1</v>
      </c>
      <c r="I6922" s="149">
        <v>57.95</v>
      </c>
      <c r="J6922" s="149">
        <v>57.95</v>
      </c>
    </row>
    <row r="6923" spans="1:10" ht="45" customHeight="1">
      <c r="A6923" s="150" t="s">
        <v>1376</v>
      </c>
      <c r="B6923" s="150" t="s">
        <v>1628</v>
      </c>
      <c r="C6923" s="150" t="s">
        <v>177</v>
      </c>
      <c r="D6923" s="150" t="s">
        <v>1629</v>
      </c>
      <c r="E6923" s="274" t="s">
        <v>1375</v>
      </c>
      <c r="F6923" s="274"/>
      <c r="G6923" s="150" t="s">
        <v>180</v>
      </c>
      <c r="H6923" s="151">
        <v>0.26</v>
      </c>
      <c r="I6923" s="152">
        <v>17.82</v>
      </c>
      <c r="J6923" s="152">
        <v>4.63</v>
      </c>
    </row>
    <row r="6924" spans="1:10" ht="45" customHeight="1">
      <c r="A6924" s="150" t="s">
        <v>1376</v>
      </c>
      <c r="B6924" s="150" t="s">
        <v>1849</v>
      </c>
      <c r="C6924" s="150" t="s">
        <v>177</v>
      </c>
      <c r="D6924" s="150" t="s">
        <v>1850</v>
      </c>
      <c r="E6924" s="274" t="s">
        <v>1375</v>
      </c>
      <c r="F6924" s="274"/>
      <c r="G6924" s="150" t="s">
        <v>180</v>
      </c>
      <c r="H6924" s="151">
        <v>0.64</v>
      </c>
      <c r="I6924" s="152">
        <v>22.32</v>
      </c>
      <c r="J6924" s="152">
        <v>14.28</v>
      </c>
    </row>
    <row r="6925" spans="1:10" ht="15" customHeight="1">
      <c r="A6925" s="153" t="s">
        <v>1379</v>
      </c>
      <c r="B6925" s="153" t="s">
        <v>1851</v>
      </c>
      <c r="C6925" s="153" t="s">
        <v>177</v>
      </c>
      <c r="D6925" s="153" t="s">
        <v>1852</v>
      </c>
      <c r="E6925" s="275" t="s">
        <v>1482</v>
      </c>
      <c r="F6925" s="275"/>
      <c r="G6925" s="153" t="s">
        <v>232</v>
      </c>
      <c r="H6925" s="154">
        <v>4.8600000000000003</v>
      </c>
      <c r="I6925" s="155">
        <v>0.93</v>
      </c>
      <c r="J6925" s="155">
        <v>4.51</v>
      </c>
    </row>
    <row r="6926" spans="1:10" ht="15" customHeight="1">
      <c r="A6926" s="153" t="s">
        <v>1379</v>
      </c>
      <c r="B6926" s="153" t="s">
        <v>1853</v>
      </c>
      <c r="C6926" s="153" t="s">
        <v>177</v>
      </c>
      <c r="D6926" s="153" t="s">
        <v>1854</v>
      </c>
      <c r="E6926" s="275" t="s">
        <v>1482</v>
      </c>
      <c r="F6926" s="275"/>
      <c r="G6926" s="153" t="s">
        <v>232</v>
      </c>
      <c r="H6926" s="154">
        <v>0.24</v>
      </c>
      <c r="I6926" s="155">
        <v>5.46</v>
      </c>
      <c r="J6926" s="155">
        <v>1.31</v>
      </c>
    </row>
    <row r="6927" spans="1:10" ht="30" customHeight="1">
      <c r="A6927" s="153" t="s">
        <v>1379</v>
      </c>
      <c r="B6927" s="153" t="s">
        <v>3288</v>
      </c>
      <c r="C6927" s="153" t="s">
        <v>177</v>
      </c>
      <c r="D6927" s="153" t="s">
        <v>3289</v>
      </c>
      <c r="E6927" s="275" t="s">
        <v>1482</v>
      </c>
      <c r="F6927" s="275"/>
      <c r="G6927" s="153" t="s">
        <v>189</v>
      </c>
      <c r="H6927" s="154">
        <v>1.08</v>
      </c>
      <c r="I6927" s="155">
        <v>30.76</v>
      </c>
      <c r="J6927" s="155">
        <v>33.22</v>
      </c>
    </row>
    <row r="6928" spans="1:10">
      <c r="A6928" s="156"/>
      <c r="B6928" s="156"/>
      <c r="C6928" s="156"/>
      <c r="D6928" s="156"/>
      <c r="E6928" s="156" t="s">
        <v>1399</v>
      </c>
      <c r="F6928" s="157">
        <v>14.53</v>
      </c>
      <c r="G6928" s="156" t="s">
        <v>1400</v>
      </c>
      <c r="H6928" s="157">
        <v>0</v>
      </c>
      <c r="I6928" s="156" t="s">
        <v>1401</v>
      </c>
      <c r="J6928" s="157">
        <v>14.53</v>
      </c>
    </row>
    <row r="6929" spans="1:10" ht="30" customHeight="1">
      <c r="A6929" s="156"/>
      <c r="B6929" s="156"/>
      <c r="C6929" s="156"/>
      <c r="D6929" s="156"/>
      <c r="E6929" s="156" t="s">
        <v>1402</v>
      </c>
      <c r="F6929" s="157">
        <v>15.28</v>
      </c>
      <c r="G6929" s="156"/>
      <c r="H6929" s="276" t="s">
        <v>1403</v>
      </c>
      <c r="I6929" s="276"/>
      <c r="J6929" s="157">
        <v>73.23</v>
      </c>
    </row>
    <row r="6930" spans="1:10" ht="15.75">
      <c r="A6930" s="147"/>
      <c r="B6930" s="147"/>
      <c r="C6930" s="147"/>
      <c r="D6930" s="147"/>
      <c r="E6930" s="147"/>
      <c r="F6930" s="147"/>
      <c r="G6930" s="147"/>
      <c r="H6930" s="147"/>
      <c r="I6930" s="147"/>
      <c r="J6930" s="147"/>
    </row>
    <row r="6931" spans="1:10" ht="15.75" customHeight="1">
      <c r="A6931" s="144"/>
      <c r="B6931" s="144" t="s">
        <v>165</v>
      </c>
      <c r="C6931" s="144" t="s">
        <v>1367</v>
      </c>
      <c r="D6931" s="144" t="s">
        <v>1368</v>
      </c>
      <c r="E6931" s="271" t="s">
        <v>1369</v>
      </c>
      <c r="F6931" s="271"/>
      <c r="G6931" s="144" t="s">
        <v>1370</v>
      </c>
      <c r="H6931" s="144" t="s">
        <v>1371</v>
      </c>
      <c r="I6931" s="144" t="s">
        <v>1372</v>
      </c>
      <c r="J6931" s="144" t="s">
        <v>1373</v>
      </c>
    </row>
    <row r="6932" spans="1:10" ht="47.25" customHeight="1">
      <c r="A6932" s="147" t="s">
        <v>1374</v>
      </c>
      <c r="B6932" s="147" t="s">
        <v>1644</v>
      </c>
      <c r="C6932" s="147" t="s">
        <v>177</v>
      </c>
      <c r="D6932" s="147" t="s">
        <v>1645</v>
      </c>
      <c r="E6932" s="273" t="s">
        <v>1606</v>
      </c>
      <c r="F6932" s="273"/>
      <c r="G6932" s="147" t="s">
        <v>1610</v>
      </c>
      <c r="H6932" s="148">
        <v>1</v>
      </c>
      <c r="I6932" s="149">
        <v>75.819999999999993</v>
      </c>
      <c r="J6932" s="149">
        <v>75.819999999999993</v>
      </c>
    </row>
    <row r="6933" spans="1:10" ht="45" customHeight="1">
      <c r="A6933" s="150" t="s">
        <v>1376</v>
      </c>
      <c r="B6933" s="150" t="s">
        <v>3294</v>
      </c>
      <c r="C6933" s="150" t="s">
        <v>177</v>
      </c>
      <c r="D6933" s="150" t="s">
        <v>3295</v>
      </c>
      <c r="E6933" s="274" t="s">
        <v>1606</v>
      </c>
      <c r="F6933" s="274"/>
      <c r="G6933" s="150" t="s">
        <v>180</v>
      </c>
      <c r="H6933" s="151">
        <v>1</v>
      </c>
      <c r="I6933" s="152">
        <v>7.16</v>
      </c>
      <c r="J6933" s="152">
        <v>7.16</v>
      </c>
    </row>
    <row r="6934" spans="1:10" ht="45" customHeight="1">
      <c r="A6934" s="150" t="s">
        <v>1376</v>
      </c>
      <c r="B6934" s="150" t="s">
        <v>3296</v>
      </c>
      <c r="C6934" s="150" t="s">
        <v>177</v>
      </c>
      <c r="D6934" s="150" t="s">
        <v>3297</v>
      </c>
      <c r="E6934" s="274" t="s">
        <v>1606</v>
      </c>
      <c r="F6934" s="274"/>
      <c r="G6934" s="150" t="s">
        <v>180</v>
      </c>
      <c r="H6934" s="151">
        <v>1</v>
      </c>
      <c r="I6934" s="152">
        <v>51.62</v>
      </c>
      <c r="J6934" s="152">
        <v>51.62</v>
      </c>
    </row>
    <row r="6935" spans="1:10" ht="45" customHeight="1">
      <c r="A6935" s="150" t="s">
        <v>1376</v>
      </c>
      <c r="B6935" s="150" t="s">
        <v>3137</v>
      </c>
      <c r="C6935" s="150" t="s">
        <v>177</v>
      </c>
      <c r="D6935" s="150" t="s">
        <v>3138</v>
      </c>
      <c r="E6935" s="274" t="s">
        <v>1375</v>
      </c>
      <c r="F6935" s="274"/>
      <c r="G6935" s="150" t="s">
        <v>180</v>
      </c>
      <c r="H6935" s="151">
        <v>1</v>
      </c>
      <c r="I6935" s="152">
        <v>17.04</v>
      </c>
      <c r="J6935" s="152">
        <v>17.04</v>
      </c>
    </row>
    <row r="6936" spans="1:10">
      <c r="A6936" s="156"/>
      <c r="B6936" s="156"/>
      <c r="C6936" s="156"/>
      <c r="D6936" s="156"/>
      <c r="E6936" s="156" t="s">
        <v>1399</v>
      </c>
      <c r="F6936" s="157">
        <v>13.2</v>
      </c>
      <c r="G6936" s="156" t="s">
        <v>1400</v>
      </c>
      <c r="H6936" s="157">
        <v>0</v>
      </c>
      <c r="I6936" s="156" t="s">
        <v>1401</v>
      </c>
      <c r="J6936" s="157">
        <v>13.2</v>
      </c>
    </row>
    <row r="6937" spans="1:10" ht="30" customHeight="1">
      <c r="A6937" s="156"/>
      <c r="B6937" s="156"/>
      <c r="C6937" s="156"/>
      <c r="D6937" s="156"/>
      <c r="E6937" s="156" t="s">
        <v>1402</v>
      </c>
      <c r="F6937" s="157">
        <v>19.989999999999998</v>
      </c>
      <c r="G6937" s="156"/>
      <c r="H6937" s="276" t="s">
        <v>1403</v>
      </c>
      <c r="I6937" s="276"/>
      <c r="J6937" s="157">
        <v>95.81</v>
      </c>
    </row>
    <row r="6938" spans="1:10" ht="15.75">
      <c r="A6938" s="147"/>
      <c r="B6938" s="147"/>
      <c r="C6938" s="147"/>
      <c r="D6938" s="147"/>
      <c r="E6938" s="147"/>
      <c r="F6938" s="147"/>
      <c r="G6938" s="147"/>
      <c r="H6938" s="147"/>
      <c r="I6938" s="147"/>
      <c r="J6938" s="147"/>
    </row>
    <row r="6939" spans="1:10" ht="15.75" customHeight="1">
      <c r="A6939" s="144"/>
      <c r="B6939" s="144" t="s">
        <v>165</v>
      </c>
      <c r="C6939" s="144" t="s">
        <v>1367</v>
      </c>
      <c r="D6939" s="144" t="s">
        <v>1368</v>
      </c>
      <c r="E6939" s="271" t="s">
        <v>1369</v>
      </c>
      <c r="F6939" s="271"/>
      <c r="G6939" s="144" t="s">
        <v>1370</v>
      </c>
      <c r="H6939" s="144" t="s">
        <v>1371</v>
      </c>
      <c r="I6939" s="144" t="s">
        <v>1372</v>
      </c>
      <c r="J6939" s="144" t="s">
        <v>1373</v>
      </c>
    </row>
    <row r="6940" spans="1:10" ht="47.25" customHeight="1">
      <c r="A6940" s="147" t="s">
        <v>1374</v>
      </c>
      <c r="B6940" s="147" t="s">
        <v>1640</v>
      </c>
      <c r="C6940" s="147" t="s">
        <v>177</v>
      </c>
      <c r="D6940" s="147" t="s">
        <v>1641</v>
      </c>
      <c r="E6940" s="273" t="s">
        <v>1606</v>
      </c>
      <c r="F6940" s="273"/>
      <c r="G6940" s="147" t="s">
        <v>1607</v>
      </c>
      <c r="H6940" s="148">
        <v>1</v>
      </c>
      <c r="I6940" s="149">
        <v>214.14</v>
      </c>
      <c r="J6940" s="149">
        <v>214.14</v>
      </c>
    </row>
    <row r="6941" spans="1:10" ht="45" customHeight="1">
      <c r="A6941" s="150" t="s">
        <v>1376</v>
      </c>
      <c r="B6941" s="150" t="s">
        <v>3298</v>
      </c>
      <c r="C6941" s="150" t="s">
        <v>177</v>
      </c>
      <c r="D6941" s="150" t="s">
        <v>3299</v>
      </c>
      <c r="E6941" s="274" t="s">
        <v>1606</v>
      </c>
      <c r="F6941" s="274"/>
      <c r="G6941" s="150" t="s">
        <v>180</v>
      </c>
      <c r="H6941" s="151">
        <v>1</v>
      </c>
      <c r="I6941" s="152">
        <v>73.72</v>
      </c>
      <c r="J6941" s="152">
        <v>73.72</v>
      </c>
    </row>
    <row r="6942" spans="1:10" ht="45" customHeight="1">
      <c r="A6942" s="150" t="s">
        <v>1376</v>
      </c>
      <c r="B6942" s="150" t="s">
        <v>3300</v>
      </c>
      <c r="C6942" s="150" t="s">
        <v>177</v>
      </c>
      <c r="D6942" s="150" t="s">
        <v>3301</v>
      </c>
      <c r="E6942" s="274" t="s">
        <v>1606</v>
      </c>
      <c r="F6942" s="274"/>
      <c r="G6942" s="150" t="s">
        <v>180</v>
      </c>
      <c r="H6942" s="151">
        <v>1</v>
      </c>
      <c r="I6942" s="152">
        <v>64.599999999999994</v>
      </c>
      <c r="J6942" s="152">
        <v>64.599999999999994</v>
      </c>
    </row>
    <row r="6943" spans="1:10" ht="45" customHeight="1">
      <c r="A6943" s="150" t="s">
        <v>1376</v>
      </c>
      <c r="B6943" s="150" t="s">
        <v>3294</v>
      </c>
      <c r="C6943" s="150" t="s">
        <v>177</v>
      </c>
      <c r="D6943" s="150" t="s">
        <v>3295</v>
      </c>
      <c r="E6943" s="274" t="s">
        <v>1606</v>
      </c>
      <c r="F6943" s="274"/>
      <c r="G6943" s="150" t="s">
        <v>180</v>
      </c>
      <c r="H6943" s="151">
        <v>1</v>
      </c>
      <c r="I6943" s="152">
        <v>7.16</v>
      </c>
      <c r="J6943" s="152">
        <v>7.16</v>
      </c>
    </row>
    <row r="6944" spans="1:10" ht="45" customHeight="1">
      <c r="A6944" s="150" t="s">
        <v>1376</v>
      </c>
      <c r="B6944" s="150" t="s">
        <v>3296</v>
      </c>
      <c r="C6944" s="150" t="s">
        <v>177</v>
      </c>
      <c r="D6944" s="150" t="s">
        <v>3297</v>
      </c>
      <c r="E6944" s="274" t="s">
        <v>1606</v>
      </c>
      <c r="F6944" s="274"/>
      <c r="G6944" s="150" t="s">
        <v>180</v>
      </c>
      <c r="H6944" s="151">
        <v>1</v>
      </c>
      <c r="I6944" s="152">
        <v>51.62</v>
      </c>
      <c r="J6944" s="152">
        <v>51.62</v>
      </c>
    </row>
    <row r="6945" spans="1:10" ht="45" customHeight="1">
      <c r="A6945" s="150" t="s">
        <v>1376</v>
      </c>
      <c r="B6945" s="150" t="s">
        <v>3137</v>
      </c>
      <c r="C6945" s="150" t="s">
        <v>177</v>
      </c>
      <c r="D6945" s="150" t="s">
        <v>3138</v>
      </c>
      <c r="E6945" s="274" t="s">
        <v>1375</v>
      </c>
      <c r="F6945" s="274"/>
      <c r="G6945" s="150" t="s">
        <v>180</v>
      </c>
      <c r="H6945" s="151">
        <v>1</v>
      </c>
      <c r="I6945" s="152">
        <v>17.04</v>
      </c>
      <c r="J6945" s="152">
        <v>17.04</v>
      </c>
    </row>
    <row r="6946" spans="1:10">
      <c r="A6946" s="156"/>
      <c r="B6946" s="156"/>
      <c r="C6946" s="156"/>
      <c r="D6946" s="156"/>
      <c r="E6946" s="156" t="s">
        <v>1399</v>
      </c>
      <c r="F6946" s="157">
        <v>13.2</v>
      </c>
      <c r="G6946" s="156" t="s">
        <v>1400</v>
      </c>
      <c r="H6946" s="157">
        <v>0</v>
      </c>
      <c r="I6946" s="156" t="s">
        <v>1401</v>
      </c>
      <c r="J6946" s="157">
        <v>13.2</v>
      </c>
    </row>
    <row r="6947" spans="1:10" ht="30" customHeight="1">
      <c r="A6947" s="156"/>
      <c r="B6947" s="156"/>
      <c r="C6947" s="156"/>
      <c r="D6947" s="156"/>
      <c r="E6947" s="156" t="s">
        <v>1402</v>
      </c>
      <c r="F6947" s="157">
        <v>56.46</v>
      </c>
      <c r="G6947" s="156"/>
      <c r="H6947" s="276" t="s">
        <v>1403</v>
      </c>
      <c r="I6947" s="276"/>
      <c r="J6947" s="157">
        <v>270.60000000000002</v>
      </c>
    </row>
    <row r="6948" spans="1:10" ht="15.75">
      <c r="A6948" s="147"/>
      <c r="B6948" s="147"/>
      <c r="C6948" s="147"/>
      <c r="D6948" s="147"/>
      <c r="E6948" s="147"/>
      <c r="F6948" s="147"/>
      <c r="G6948" s="147"/>
      <c r="H6948" s="147"/>
      <c r="I6948" s="147"/>
      <c r="J6948" s="147"/>
    </row>
    <row r="6949" spans="1:10" ht="15.75" customHeight="1">
      <c r="A6949" s="144"/>
      <c r="B6949" s="144" t="s">
        <v>165</v>
      </c>
      <c r="C6949" s="144" t="s">
        <v>1367</v>
      </c>
      <c r="D6949" s="144" t="s">
        <v>1368</v>
      </c>
      <c r="E6949" s="271" t="s">
        <v>1369</v>
      </c>
      <c r="F6949" s="271"/>
      <c r="G6949" s="144" t="s">
        <v>1370</v>
      </c>
      <c r="H6949" s="144" t="s">
        <v>1371</v>
      </c>
      <c r="I6949" s="144" t="s">
        <v>1372</v>
      </c>
      <c r="J6949" s="144" t="s">
        <v>1373</v>
      </c>
    </row>
    <row r="6950" spans="1:10" ht="47.25" customHeight="1">
      <c r="A6950" s="147" t="s">
        <v>1374</v>
      </c>
      <c r="B6950" s="147" t="s">
        <v>3296</v>
      </c>
      <c r="C6950" s="147" t="s">
        <v>177</v>
      </c>
      <c r="D6950" s="147" t="s">
        <v>3297</v>
      </c>
      <c r="E6950" s="273" t="s">
        <v>1606</v>
      </c>
      <c r="F6950" s="273"/>
      <c r="G6950" s="147" t="s">
        <v>180</v>
      </c>
      <c r="H6950" s="148">
        <v>1</v>
      </c>
      <c r="I6950" s="149">
        <v>51.62</v>
      </c>
      <c r="J6950" s="149">
        <v>51.62</v>
      </c>
    </row>
    <row r="6951" spans="1:10" ht="30" customHeight="1">
      <c r="A6951" s="153" t="s">
        <v>1379</v>
      </c>
      <c r="B6951" s="153" t="s">
        <v>3302</v>
      </c>
      <c r="C6951" s="153" t="s">
        <v>177</v>
      </c>
      <c r="D6951" s="153" t="s">
        <v>3303</v>
      </c>
      <c r="E6951" s="275" t="s">
        <v>1385</v>
      </c>
      <c r="F6951" s="275"/>
      <c r="G6951" s="153" t="s">
        <v>185</v>
      </c>
      <c r="H6951" s="154">
        <v>5.3300000000000001E-5</v>
      </c>
      <c r="I6951" s="155">
        <v>968633.71</v>
      </c>
      <c r="J6951" s="155">
        <v>51.62</v>
      </c>
    </row>
    <row r="6952" spans="1:10">
      <c r="A6952" s="156"/>
      <c r="B6952" s="156"/>
      <c r="C6952" s="156"/>
      <c r="D6952" s="156"/>
      <c r="E6952" s="156" t="s">
        <v>1399</v>
      </c>
      <c r="F6952" s="157">
        <v>0</v>
      </c>
      <c r="G6952" s="156" t="s">
        <v>1400</v>
      </c>
      <c r="H6952" s="157">
        <v>0</v>
      </c>
      <c r="I6952" s="156" t="s">
        <v>1401</v>
      </c>
      <c r="J6952" s="157">
        <v>0</v>
      </c>
    </row>
    <row r="6953" spans="1:10" ht="30" customHeight="1">
      <c r="A6953" s="156"/>
      <c r="B6953" s="156"/>
      <c r="C6953" s="156"/>
      <c r="D6953" s="156"/>
      <c r="E6953" s="156" t="s">
        <v>1402</v>
      </c>
      <c r="F6953" s="157">
        <v>13.61</v>
      </c>
      <c r="G6953" s="156"/>
      <c r="H6953" s="276" t="s">
        <v>1403</v>
      </c>
      <c r="I6953" s="276"/>
      <c r="J6953" s="157">
        <v>65.23</v>
      </c>
    </row>
    <row r="6954" spans="1:10" ht="15.75">
      <c r="A6954" s="147"/>
      <c r="B6954" s="147"/>
      <c r="C6954" s="147"/>
      <c r="D6954" s="147"/>
      <c r="E6954" s="147"/>
      <c r="F6954" s="147"/>
      <c r="G6954" s="147"/>
      <c r="H6954" s="147"/>
      <c r="I6954" s="147"/>
      <c r="J6954" s="147"/>
    </row>
    <row r="6955" spans="1:10" ht="15.75" customHeight="1">
      <c r="A6955" s="144"/>
      <c r="B6955" s="144" t="s">
        <v>165</v>
      </c>
      <c r="C6955" s="144" t="s">
        <v>1367</v>
      </c>
      <c r="D6955" s="144" t="s">
        <v>1368</v>
      </c>
      <c r="E6955" s="271" t="s">
        <v>1369</v>
      </c>
      <c r="F6955" s="271"/>
      <c r="G6955" s="144" t="s">
        <v>1370</v>
      </c>
      <c r="H6955" s="144" t="s">
        <v>1371</v>
      </c>
      <c r="I6955" s="144" t="s">
        <v>1372</v>
      </c>
      <c r="J6955" s="144" t="s">
        <v>1373</v>
      </c>
    </row>
    <row r="6956" spans="1:10" ht="47.25" customHeight="1">
      <c r="A6956" s="147" t="s">
        <v>1374</v>
      </c>
      <c r="B6956" s="147" t="s">
        <v>3294</v>
      </c>
      <c r="C6956" s="147" t="s">
        <v>177</v>
      </c>
      <c r="D6956" s="147" t="s">
        <v>3295</v>
      </c>
      <c r="E6956" s="273" t="s">
        <v>1606</v>
      </c>
      <c r="F6956" s="273"/>
      <c r="G6956" s="147" t="s">
        <v>180</v>
      </c>
      <c r="H6956" s="148">
        <v>1</v>
      </c>
      <c r="I6956" s="149">
        <v>7.16</v>
      </c>
      <c r="J6956" s="149">
        <v>7.16</v>
      </c>
    </row>
    <row r="6957" spans="1:10" ht="30" customHeight="1">
      <c r="A6957" s="153" t="s">
        <v>1379</v>
      </c>
      <c r="B6957" s="153" t="s">
        <v>3302</v>
      </c>
      <c r="C6957" s="153" t="s">
        <v>177</v>
      </c>
      <c r="D6957" s="153" t="s">
        <v>3303</v>
      </c>
      <c r="E6957" s="275" t="s">
        <v>1385</v>
      </c>
      <c r="F6957" s="275"/>
      <c r="G6957" s="153" t="s">
        <v>185</v>
      </c>
      <c r="H6957" s="154">
        <v>7.4000000000000003E-6</v>
      </c>
      <c r="I6957" s="155">
        <v>968633.71</v>
      </c>
      <c r="J6957" s="155">
        <v>7.16</v>
      </c>
    </row>
    <row r="6958" spans="1:10">
      <c r="A6958" s="156"/>
      <c r="B6958" s="156"/>
      <c r="C6958" s="156"/>
      <c r="D6958" s="156"/>
      <c r="E6958" s="156" t="s">
        <v>1399</v>
      </c>
      <c r="F6958" s="157">
        <v>0</v>
      </c>
      <c r="G6958" s="156" t="s">
        <v>1400</v>
      </c>
      <c r="H6958" s="157">
        <v>0</v>
      </c>
      <c r="I6958" s="156" t="s">
        <v>1401</v>
      </c>
      <c r="J6958" s="157">
        <v>0</v>
      </c>
    </row>
    <row r="6959" spans="1:10" ht="30" customHeight="1">
      <c r="A6959" s="156"/>
      <c r="B6959" s="156"/>
      <c r="C6959" s="156"/>
      <c r="D6959" s="156"/>
      <c r="E6959" s="156" t="s">
        <v>1402</v>
      </c>
      <c r="F6959" s="157">
        <v>1.88</v>
      </c>
      <c r="G6959" s="156"/>
      <c r="H6959" s="276" t="s">
        <v>1403</v>
      </c>
      <c r="I6959" s="276"/>
      <c r="J6959" s="157">
        <v>9.0399999999999991</v>
      </c>
    </row>
    <row r="6960" spans="1:10" ht="15.75">
      <c r="A6960" s="147"/>
      <c r="B6960" s="147"/>
      <c r="C6960" s="147"/>
      <c r="D6960" s="147"/>
      <c r="E6960" s="147"/>
      <c r="F6960" s="147"/>
      <c r="G6960" s="147"/>
      <c r="H6960" s="147"/>
      <c r="I6960" s="147"/>
      <c r="J6960" s="147"/>
    </row>
    <row r="6961" spans="1:10" ht="15.75" customHeight="1">
      <c r="A6961" s="144"/>
      <c r="B6961" s="144" t="s">
        <v>165</v>
      </c>
      <c r="C6961" s="144" t="s">
        <v>1367</v>
      </c>
      <c r="D6961" s="144" t="s">
        <v>1368</v>
      </c>
      <c r="E6961" s="271" t="s">
        <v>1369</v>
      </c>
      <c r="F6961" s="271"/>
      <c r="G6961" s="144" t="s">
        <v>1370</v>
      </c>
      <c r="H6961" s="144" t="s">
        <v>1371</v>
      </c>
      <c r="I6961" s="144" t="s">
        <v>1372</v>
      </c>
      <c r="J6961" s="144" t="s">
        <v>1373</v>
      </c>
    </row>
    <row r="6962" spans="1:10" ht="47.25" customHeight="1">
      <c r="A6962" s="147" t="s">
        <v>1374</v>
      </c>
      <c r="B6962" s="147" t="s">
        <v>3300</v>
      </c>
      <c r="C6962" s="147" t="s">
        <v>177</v>
      </c>
      <c r="D6962" s="147" t="s">
        <v>3301</v>
      </c>
      <c r="E6962" s="273" t="s">
        <v>1606</v>
      </c>
      <c r="F6962" s="273"/>
      <c r="G6962" s="147" t="s">
        <v>180</v>
      </c>
      <c r="H6962" s="148">
        <v>1</v>
      </c>
      <c r="I6962" s="149">
        <v>64.599999999999994</v>
      </c>
      <c r="J6962" s="149">
        <v>64.599999999999994</v>
      </c>
    </row>
    <row r="6963" spans="1:10" ht="30" customHeight="1">
      <c r="A6963" s="153" t="s">
        <v>1379</v>
      </c>
      <c r="B6963" s="153" t="s">
        <v>3302</v>
      </c>
      <c r="C6963" s="153" t="s">
        <v>177</v>
      </c>
      <c r="D6963" s="153" t="s">
        <v>3303</v>
      </c>
      <c r="E6963" s="275" t="s">
        <v>1385</v>
      </c>
      <c r="F6963" s="275"/>
      <c r="G6963" s="153" t="s">
        <v>185</v>
      </c>
      <c r="H6963" s="154">
        <v>6.6699999999999995E-5</v>
      </c>
      <c r="I6963" s="155">
        <v>968633.71</v>
      </c>
      <c r="J6963" s="155">
        <v>64.599999999999994</v>
      </c>
    </row>
    <row r="6964" spans="1:10">
      <c r="A6964" s="156"/>
      <c r="B6964" s="156"/>
      <c r="C6964" s="156"/>
      <c r="D6964" s="156"/>
      <c r="E6964" s="156" t="s">
        <v>1399</v>
      </c>
      <c r="F6964" s="157">
        <v>0</v>
      </c>
      <c r="G6964" s="156" t="s">
        <v>1400</v>
      </c>
      <c r="H6964" s="157">
        <v>0</v>
      </c>
      <c r="I6964" s="156" t="s">
        <v>1401</v>
      </c>
      <c r="J6964" s="157">
        <v>0</v>
      </c>
    </row>
    <row r="6965" spans="1:10" ht="30" customHeight="1">
      <c r="A6965" s="156"/>
      <c r="B6965" s="156"/>
      <c r="C6965" s="156"/>
      <c r="D6965" s="156"/>
      <c r="E6965" s="156" t="s">
        <v>1402</v>
      </c>
      <c r="F6965" s="157">
        <v>17.03</v>
      </c>
      <c r="G6965" s="156"/>
      <c r="H6965" s="276" t="s">
        <v>1403</v>
      </c>
      <c r="I6965" s="276"/>
      <c r="J6965" s="157">
        <v>81.63</v>
      </c>
    </row>
    <row r="6966" spans="1:10" ht="15.75">
      <c r="A6966" s="147"/>
      <c r="B6966" s="147"/>
      <c r="C6966" s="147"/>
      <c r="D6966" s="147"/>
      <c r="E6966" s="147"/>
      <c r="F6966" s="147"/>
      <c r="G6966" s="147"/>
      <c r="H6966" s="147"/>
      <c r="I6966" s="147"/>
      <c r="J6966" s="147"/>
    </row>
    <row r="6967" spans="1:10" ht="15.75" customHeight="1">
      <c r="A6967" s="144"/>
      <c r="B6967" s="144" t="s">
        <v>165</v>
      </c>
      <c r="C6967" s="144" t="s">
        <v>1367</v>
      </c>
      <c r="D6967" s="144" t="s">
        <v>1368</v>
      </c>
      <c r="E6967" s="271" t="s">
        <v>1369</v>
      </c>
      <c r="F6967" s="271"/>
      <c r="G6967" s="144" t="s">
        <v>1370</v>
      </c>
      <c r="H6967" s="144" t="s">
        <v>1371</v>
      </c>
      <c r="I6967" s="144" t="s">
        <v>1372</v>
      </c>
      <c r="J6967" s="144" t="s">
        <v>1373</v>
      </c>
    </row>
    <row r="6968" spans="1:10" ht="47.25" customHeight="1">
      <c r="A6968" s="147" t="s">
        <v>1374</v>
      </c>
      <c r="B6968" s="147" t="s">
        <v>3298</v>
      </c>
      <c r="C6968" s="147" t="s">
        <v>177</v>
      </c>
      <c r="D6968" s="147" t="s">
        <v>3299</v>
      </c>
      <c r="E6968" s="273" t="s">
        <v>1606</v>
      </c>
      <c r="F6968" s="273"/>
      <c r="G6968" s="147" t="s">
        <v>180</v>
      </c>
      <c r="H6968" s="148">
        <v>1</v>
      </c>
      <c r="I6968" s="149">
        <v>73.72</v>
      </c>
      <c r="J6968" s="149">
        <v>73.72</v>
      </c>
    </row>
    <row r="6969" spans="1:10" ht="15" customHeight="1">
      <c r="A6969" s="153" t="s">
        <v>1379</v>
      </c>
      <c r="B6969" s="153" t="s">
        <v>3055</v>
      </c>
      <c r="C6969" s="153" t="s">
        <v>177</v>
      </c>
      <c r="D6969" s="153" t="s">
        <v>3056</v>
      </c>
      <c r="E6969" s="275" t="s">
        <v>1482</v>
      </c>
      <c r="F6969" s="275"/>
      <c r="G6969" s="153" t="s">
        <v>1662</v>
      </c>
      <c r="H6969" s="154">
        <v>10.67</v>
      </c>
      <c r="I6969" s="155">
        <v>6.91</v>
      </c>
      <c r="J6969" s="155">
        <v>73.72</v>
      </c>
    </row>
    <row r="6970" spans="1:10">
      <c r="A6970" s="156"/>
      <c r="B6970" s="156"/>
      <c r="C6970" s="156"/>
      <c r="D6970" s="156"/>
      <c r="E6970" s="156" t="s">
        <v>1399</v>
      </c>
      <c r="F6970" s="157">
        <v>0</v>
      </c>
      <c r="G6970" s="156" t="s">
        <v>1400</v>
      </c>
      <c r="H6970" s="157">
        <v>0</v>
      </c>
      <c r="I6970" s="156" t="s">
        <v>1401</v>
      </c>
      <c r="J6970" s="157">
        <v>0</v>
      </c>
    </row>
    <row r="6971" spans="1:10" ht="30" customHeight="1">
      <c r="A6971" s="156"/>
      <c r="B6971" s="156"/>
      <c r="C6971" s="156"/>
      <c r="D6971" s="156"/>
      <c r="E6971" s="156" t="s">
        <v>1402</v>
      </c>
      <c r="F6971" s="157">
        <v>19.43</v>
      </c>
      <c r="G6971" s="156"/>
      <c r="H6971" s="276" t="s">
        <v>1403</v>
      </c>
      <c r="I6971" s="276"/>
      <c r="J6971" s="157">
        <v>93.15</v>
      </c>
    </row>
    <row r="6972" spans="1:10" ht="15.75">
      <c r="A6972" s="147"/>
      <c r="B6972" s="147"/>
      <c r="C6972" s="147"/>
      <c r="D6972" s="147"/>
      <c r="E6972" s="147"/>
      <c r="F6972" s="147"/>
      <c r="G6972" s="147"/>
      <c r="H6972" s="147"/>
      <c r="I6972" s="147"/>
      <c r="J6972" s="147"/>
    </row>
    <row r="6973" spans="1:10" ht="15.75" customHeight="1">
      <c r="A6973" s="144"/>
      <c r="B6973" s="144" t="s">
        <v>165</v>
      </c>
      <c r="C6973" s="144" t="s">
        <v>1367</v>
      </c>
      <c r="D6973" s="144" t="s">
        <v>1368</v>
      </c>
      <c r="E6973" s="271" t="s">
        <v>1369</v>
      </c>
      <c r="F6973" s="271"/>
      <c r="G6973" s="144" t="s">
        <v>1370</v>
      </c>
      <c r="H6973" s="144" t="s">
        <v>1371</v>
      </c>
      <c r="I6973" s="144" t="s">
        <v>1372</v>
      </c>
      <c r="J6973" s="144" t="s">
        <v>1373</v>
      </c>
    </row>
    <row r="6974" spans="1:10" ht="31.5" customHeight="1">
      <c r="A6974" s="147" t="s">
        <v>1374</v>
      </c>
      <c r="B6974" s="147" t="s">
        <v>2624</v>
      </c>
      <c r="C6974" s="147" t="s">
        <v>470</v>
      </c>
      <c r="D6974" s="147" t="s">
        <v>2625</v>
      </c>
      <c r="E6974" s="273" t="s">
        <v>2626</v>
      </c>
      <c r="F6974" s="273"/>
      <c r="G6974" s="147" t="s">
        <v>2074</v>
      </c>
      <c r="H6974" s="148">
        <v>1</v>
      </c>
      <c r="I6974" s="149">
        <v>16.14</v>
      </c>
      <c r="J6974" s="149">
        <v>16.14</v>
      </c>
    </row>
    <row r="6975" spans="1:10" ht="45" customHeight="1">
      <c r="A6975" s="150" t="s">
        <v>1376</v>
      </c>
      <c r="B6975" s="150" t="s">
        <v>3304</v>
      </c>
      <c r="C6975" s="150" t="s">
        <v>470</v>
      </c>
      <c r="D6975" s="150" t="s">
        <v>3305</v>
      </c>
      <c r="E6975" s="274" t="s">
        <v>2984</v>
      </c>
      <c r="F6975" s="274"/>
      <c r="G6975" s="150" t="s">
        <v>211</v>
      </c>
      <c r="H6975" s="151">
        <v>1.0999999999999999E-2</v>
      </c>
      <c r="I6975" s="152">
        <v>540.99</v>
      </c>
      <c r="J6975" s="152">
        <v>5.95</v>
      </c>
    </row>
    <row r="6976" spans="1:10" ht="45" customHeight="1">
      <c r="A6976" s="150" t="s">
        <v>1376</v>
      </c>
      <c r="B6976" s="150" t="s">
        <v>1887</v>
      </c>
      <c r="C6976" s="150" t="s">
        <v>470</v>
      </c>
      <c r="D6976" s="150" t="s">
        <v>1888</v>
      </c>
      <c r="E6976" s="274" t="s">
        <v>1889</v>
      </c>
      <c r="F6976" s="274"/>
      <c r="G6976" s="150" t="s">
        <v>211</v>
      </c>
      <c r="H6976" s="151">
        <v>1E-3</v>
      </c>
      <c r="I6976" s="152">
        <v>532.20000000000005</v>
      </c>
      <c r="J6976" s="152">
        <v>0.53</v>
      </c>
    </row>
    <row r="6977" spans="1:10" ht="45" customHeight="1">
      <c r="A6977" s="150" t="s">
        <v>1376</v>
      </c>
      <c r="B6977" s="150" t="s">
        <v>1894</v>
      </c>
      <c r="C6977" s="150" t="s">
        <v>470</v>
      </c>
      <c r="D6977" s="150" t="s">
        <v>1895</v>
      </c>
      <c r="E6977" s="274" t="s">
        <v>1892</v>
      </c>
      <c r="F6977" s="274"/>
      <c r="G6977" s="150" t="s">
        <v>1893</v>
      </c>
      <c r="H6977" s="151">
        <v>0.18</v>
      </c>
      <c r="I6977" s="152">
        <v>3.57</v>
      </c>
      <c r="J6977" s="152">
        <v>0.64</v>
      </c>
    </row>
    <row r="6978" spans="1:10" ht="45" customHeight="1">
      <c r="A6978" s="150" t="s">
        <v>1376</v>
      </c>
      <c r="B6978" s="150" t="s">
        <v>1890</v>
      </c>
      <c r="C6978" s="150" t="s">
        <v>470</v>
      </c>
      <c r="D6978" s="150" t="s">
        <v>1891</v>
      </c>
      <c r="E6978" s="274" t="s">
        <v>1892</v>
      </c>
      <c r="F6978" s="274"/>
      <c r="G6978" s="150" t="s">
        <v>1893</v>
      </c>
      <c r="H6978" s="151">
        <v>0.36</v>
      </c>
      <c r="I6978" s="152">
        <v>3.69</v>
      </c>
      <c r="J6978" s="152">
        <v>1.32</v>
      </c>
    </row>
    <row r="6979" spans="1:10" ht="15" customHeight="1">
      <c r="A6979" s="153" t="s">
        <v>1379</v>
      </c>
      <c r="B6979" s="153" t="s">
        <v>1896</v>
      </c>
      <c r="C6979" s="153" t="s">
        <v>177</v>
      </c>
      <c r="D6979" s="153" t="s">
        <v>1897</v>
      </c>
      <c r="E6979" s="275" t="s">
        <v>1398</v>
      </c>
      <c r="F6979" s="275"/>
      <c r="G6979" s="153" t="s">
        <v>180</v>
      </c>
      <c r="H6979" s="154">
        <v>0.18</v>
      </c>
      <c r="I6979" s="155">
        <v>17.22</v>
      </c>
      <c r="J6979" s="155">
        <v>3.09</v>
      </c>
    </row>
    <row r="6980" spans="1:10" ht="15" customHeight="1">
      <c r="A6980" s="153" t="s">
        <v>1379</v>
      </c>
      <c r="B6980" s="153" t="s">
        <v>1900</v>
      </c>
      <c r="C6980" s="153" t="s">
        <v>177</v>
      </c>
      <c r="D6980" s="153" t="s">
        <v>1901</v>
      </c>
      <c r="E6980" s="275" t="s">
        <v>1398</v>
      </c>
      <c r="F6980" s="275"/>
      <c r="G6980" s="153" t="s">
        <v>180</v>
      </c>
      <c r="H6980" s="154">
        <v>0.36</v>
      </c>
      <c r="I6980" s="155">
        <v>12.82</v>
      </c>
      <c r="J6980" s="155">
        <v>4.6100000000000003</v>
      </c>
    </row>
    <row r="6981" spans="1:10">
      <c r="A6981" s="156"/>
      <c r="B6981" s="156"/>
      <c r="C6981" s="156"/>
      <c r="D6981" s="156"/>
      <c r="E6981" s="156" t="s">
        <v>1399</v>
      </c>
      <c r="F6981" s="157">
        <v>8.99</v>
      </c>
      <c r="G6981" s="156" t="s">
        <v>1400</v>
      </c>
      <c r="H6981" s="157">
        <v>0</v>
      </c>
      <c r="I6981" s="156" t="s">
        <v>1401</v>
      </c>
      <c r="J6981" s="157">
        <v>8.99</v>
      </c>
    </row>
    <row r="6982" spans="1:10" ht="30" customHeight="1">
      <c r="A6982" s="156"/>
      <c r="B6982" s="156"/>
      <c r="C6982" s="156"/>
      <c r="D6982" s="156"/>
      <c r="E6982" s="156" t="s">
        <v>1402</v>
      </c>
      <c r="F6982" s="157">
        <v>4.25</v>
      </c>
      <c r="G6982" s="156"/>
      <c r="H6982" s="276" t="s">
        <v>1403</v>
      </c>
      <c r="I6982" s="276"/>
      <c r="J6982" s="157">
        <v>20.39</v>
      </c>
    </row>
    <row r="6983" spans="1:10" ht="15.75">
      <c r="A6983" s="147"/>
      <c r="B6983" s="147"/>
      <c r="C6983" s="147"/>
      <c r="D6983" s="147"/>
      <c r="E6983" s="147"/>
      <c r="F6983" s="147"/>
      <c r="G6983" s="147"/>
      <c r="H6983" s="147"/>
      <c r="I6983" s="147"/>
      <c r="J6983" s="147"/>
    </row>
    <row r="6984" spans="1:10" ht="15.75" customHeight="1">
      <c r="A6984" s="144"/>
      <c r="B6984" s="144" t="s">
        <v>165</v>
      </c>
      <c r="C6984" s="144" t="s">
        <v>1367</v>
      </c>
      <c r="D6984" s="144" t="s">
        <v>1368</v>
      </c>
      <c r="E6984" s="271" t="s">
        <v>1369</v>
      </c>
      <c r="F6984" s="271"/>
      <c r="G6984" s="144" t="s">
        <v>1370</v>
      </c>
      <c r="H6984" s="144" t="s">
        <v>1371</v>
      </c>
      <c r="I6984" s="144" t="s">
        <v>1372</v>
      </c>
      <c r="J6984" s="144" t="s">
        <v>1373</v>
      </c>
    </row>
    <row r="6985" spans="1:10" ht="31.5" customHeight="1">
      <c r="A6985" s="147" t="s">
        <v>1374</v>
      </c>
      <c r="B6985" s="147" t="s">
        <v>1608</v>
      </c>
      <c r="C6985" s="147" t="s">
        <v>177</v>
      </c>
      <c r="D6985" s="147" t="s">
        <v>1609</v>
      </c>
      <c r="E6985" s="273" t="s">
        <v>1606</v>
      </c>
      <c r="F6985" s="273"/>
      <c r="G6985" s="147" t="s">
        <v>1610</v>
      </c>
      <c r="H6985" s="148">
        <v>1</v>
      </c>
      <c r="I6985" s="149">
        <v>17.21</v>
      </c>
      <c r="J6985" s="149">
        <v>17.21</v>
      </c>
    </row>
    <row r="6986" spans="1:10" ht="45" customHeight="1">
      <c r="A6986" s="150" t="s">
        <v>1376</v>
      </c>
      <c r="B6986" s="150" t="s">
        <v>3306</v>
      </c>
      <c r="C6986" s="150" t="s">
        <v>177</v>
      </c>
      <c r="D6986" s="150" t="s">
        <v>3307</v>
      </c>
      <c r="E6986" s="274" t="s">
        <v>1606</v>
      </c>
      <c r="F6986" s="274"/>
      <c r="G6986" s="150" t="s">
        <v>180</v>
      </c>
      <c r="H6986" s="151">
        <v>1</v>
      </c>
      <c r="I6986" s="152">
        <v>0.12</v>
      </c>
      <c r="J6986" s="152">
        <v>0.12</v>
      </c>
    </row>
    <row r="6987" spans="1:10" ht="45" customHeight="1">
      <c r="A6987" s="150" t="s">
        <v>1376</v>
      </c>
      <c r="B6987" s="150" t="s">
        <v>3308</v>
      </c>
      <c r="C6987" s="150" t="s">
        <v>177</v>
      </c>
      <c r="D6987" s="150" t="s">
        <v>3309</v>
      </c>
      <c r="E6987" s="274" t="s">
        <v>1606</v>
      </c>
      <c r="F6987" s="274"/>
      <c r="G6987" s="150" t="s">
        <v>180</v>
      </c>
      <c r="H6987" s="151">
        <v>1</v>
      </c>
      <c r="I6987" s="152">
        <v>0.01</v>
      </c>
      <c r="J6987" s="152">
        <v>0.01</v>
      </c>
    </row>
    <row r="6988" spans="1:10" ht="45" customHeight="1">
      <c r="A6988" s="150" t="s">
        <v>1376</v>
      </c>
      <c r="B6988" s="150" t="s">
        <v>3125</v>
      </c>
      <c r="C6988" s="150" t="s">
        <v>177</v>
      </c>
      <c r="D6988" s="150" t="s">
        <v>3126</v>
      </c>
      <c r="E6988" s="274" t="s">
        <v>1375</v>
      </c>
      <c r="F6988" s="274"/>
      <c r="G6988" s="150" t="s">
        <v>180</v>
      </c>
      <c r="H6988" s="151">
        <v>1</v>
      </c>
      <c r="I6988" s="152">
        <v>17.079999999999998</v>
      </c>
      <c r="J6988" s="152">
        <v>17.079999999999998</v>
      </c>
    </row>
    <row r="6989" spans="1:10">
      <c r="A6989" s="156"/>
      <c r="B6989" s="156"/>
      <c r="C6989" s="156"/>
      <c r="D6989" s="156"/>
      <c r="E6989" s="156" t="s">
        <v>1399</v>
      </c>
      <c r="F6989" s="157">
        <v>13.24</v>
      </c>
      <c r="G6989" s="156" t="s">
        <v>1400</v>
      </c>
      <c r="H6989" s="157">
        <v>0</v>
      </c>
      <c r="I6989" s="156" t="s">
        <v>1401</v>
      </c>
      <c r="J6989" s="157">
        <v>13.24</v>
      </c>
    </row>
    <row r="6990" spans="1:10" ht="30" customHeight="1">
      <c r="A6990" s="156"/>
      <c r="B6990" s="156"/>
      <c r="C6990" s="156"/>
      <c r="D6990" s="156"/>
      <c r="E6990" s="156" t="s">
        <v>1402</v>
      </c>
      <c r="F6990" s="157">
        <v>4.53</v>
      </c>
      <c r="G6990" s="156"/>
      <c r="H6990" s="276" t="s">
        <v>1403</v>
      </c>
      <c r="I6990" s="276"/>
      <c r="J6990" s="157">
        <v>21.74</v>
      </c>
    </row>
    <row r="6991" spans="1:10" ht="15.75">
      <c r="A6991" s="147"/>
      <c r="B6991" s="147"/>
      <c r="C6991" s="147"/>
      <c r="D6991" s="147"/>
      <c r="E6991" s="147"/>
      <c r="F6991" s="147"/>
      <c r="G6991" s="147"/>
      <c r="H6991" s="147"/>
      <c r="I6991" s="147"/>
      <c r="J6991" s="147"/>
    </row>
    <row r="6992" spans="1:10" ht="15.75" customHeight="1">
      <c r="A6992" s="144"/>
      <c r="B6992" s="144" t="s">
        <v>165</v>
      </c>
      <c r="C6992" s="144" t="s">
        <v>1367</v>
      </c>
      <c r="D6992" s="144" t="s">
        <v>1368</v>
      </c>
      <c r="E6992" s="271" t="s">
        <v>1369</v>
      </c>
      <c r="F6992" s="271"/>
      <c r="G6992" s="144" t="s">
        <v>1370</v>
      </c>
      <c r="H6992" s="144" t="s">
        <v>1371</v>
      </c>
      <c r="I6992" s="144" t="s">
        <v>1372</v>
      </c>
      <c r="J6992" s="144" t="s">
        <v>1373</v>
      </c>
    </row>
    <row r="6993" spans="1:10" ht="31.5" customHeight="1">
      <c r="A6993" s="147" t="s">
        <v>1374</v>
      </c>
      <c r="B6993" s="147" t="s">
        <v>1604</v>
      </c>
      <c r="C6993" s="147" t="s">
        <v>177</v>
      </c>
      <c r="D6993" s="147" t="s">
        <v>1605</v>
      </c>
      <c r="E6993" s="273" t="s">
        <v>1606</v>
      </c>
      <c r="F6993" s="273"/>
      <c r="G6993" s="147" t="s">
        <v>1607</v>
      </c>
      <c r="H6993" s="148">
        <v>1</v>
      </c>
      <c r="I6993" s="149">
        <v>18.52</v>
      </c>
      <c r="J6993" s="149">
        <v>18.52</v>
      </c>
    </row>
    <row r="6994" spans="1:10" ht="45" customHeight="1">
      <c r="A6994" s="150" t="s">
        <v>1376</v>
      </c>
      <c r="B6994" s="150" t="s">
        <v>3306</v>
      </c>
      <c r="C6994" s="150" t="s">
        <v>177</v>
      </c>
      <c r="D6994" s="150" t="s">
        <v>3307</v>
      </c>
      <c r="E6994" s="274" t="s">
        <v>1606</v>
      </c>
      <c r="F6994" s="274"/>
      <c r="G6994" s="150" t="s">
        <v>180</v>
      </c>
      <c r="H6994" s="151">
        <v>1</v>
      </c>
      <c r="I6994" s="152">
        <v>0.12</v>
      </c>
      <c r="J6994" s="152">
        <v>0.12</v>
      </c>
    </row>
    <row r="6995" spans="1:10" ht="45" customHeight="1">
      <c r="A6995" s="150" t="s">
        <v>1376</v>
      </c>
      <c r="B6995" s="150" t="s">
        <v>3308</v>
      </c>
      <c r="C6995" s="150" t="s">
        <v>177</v>
      </c>
      <c r="D6995" s="150" t="s">
        <v>3309</v>
      </c>
      <c r="E6995" s="274" t="s">
        <v>1606</v>
      </c>
      <c r="F6995" s="274"/>
      <c r="G6995" s="150" t="s">
        <v>180</v>
      </c>
      <c r="H6995" s="151">
        <v>1</v>
      </c>
      <c r="I6995" s="152">
        <v>0.01</v>
      </c>
      <c r="J6995" s="152">
        <v>0.01</v>
      </c>
    </row>
    <row r="6996" spans="1:10" ht="45" customHeight="1">
      <c r="A6996" s="150" t="s">
        <v>1376</v>
      </c>
      <c r="B6996" s="150" t="s">
        <v>3310</v>
      </c>
      <c r="C6996" s="150" t="s">
        <v>177</v>
      </c>
      <c r="D6996" s="150" t="s">
        <v>3311</v>
      </c>
      <c r="E6996" s="274" t="s">
        <v>1606</v>
      </c>
      <c r="F6996" s="274"/>
      <c r="G6996" s="150" t="s">
        <v>180</v>
      </c>
      <c r="H6996" s="151">
        <v>1</v>
      </c>
      <c r="I6996" s="152">
        <v>0.08</v>
      </c>
      <c r="J6996" s="152">
        <v>0.08</v>
      </c>
    </row>
    <row r="6997" spans="1:10" ht="45" customHeight="1">
      <c r="A6997" s="150" t="s">
        <v>1376</v>
      </c>
      <c r="B6997" s="150" t="s">
        <v>3312</v>
      </c>
      <c r="C6997" s="150" t="s">
        <v>177</v>
      </c>
      <c r="D6997" s="150" t="s">
        <v>3313</v>
      </c>
      <c r="E6997" s="274" t="s">
        <v>1606</v>
      </c>
      <c r="F6997" s="274"/>
      <c r="G6997" s="150" t="s">
        <v>180</v>
      </c>
      <c r="H6997" s="151">
        <v>1</v>
      </c>
      <c r="I6997" s="152">
        <v>1.23</v>
      </c>
      <c r="J6997" s="152">
        <v>1.23</v>
      </c>
    </row>
    <row r="6998" spans="1:10" ht="45" customHeight="1">
      <c r="A6998" s="150" t="s">
        <v>1376</v>
      </c>
      <c r="B6998" s="150" t="s">
        <v>3125</v>
      </c>
      <c r="C6998" s="150" t="s">
        <v>177</v>
      </c>
      <c r="D6998" s="150" t="s">
        <v>3126</v>
      </c>
      <c r="E6998" s="274" t="s">
        <v>1375</v>
      </c>
      <c r="F6998" s="274"/>
      <c r="G6998" s="150" t="s">
        <v>180</v>
      </c>
      <c r="H6998" s="151">
        <v>1</v>
      </c>
      <c r="I6998" s="152">
        <v>17.079999999999998</v>
      </c>
      <c r="J6998" s="152">
        <v>17.079999999999998</v>
      </c>
    </row>
    <row r="6999" spans="1:10">
      <c r="A6999" s="156"/>
      <c r="B6999" s="156"/>
      <c r="C6999" s="156"/>
      <c r="D6999" s="156"/>
      <c r="E6999" s="156" t="s">
        <v>1399</v>
      </c>
      <c r="F6999" s="157">
        <v>13.24</v>
      </c>
      <c r="G6999" s="156" t="s">
        <v>1400</v>
      </c>
      <c r="H6999" s="157">
        <v>0</v>
      </c>
      <c r="I6999" s="156" t="s">
        <v>1401</v>
      </c>
      <c r="J6999" s="157">
        <v>13.24</v>
      </c>
    </row>
    <row r="7000" spans="1:10" ht="30" customHeight="1">
      <c r="A7000" s="156"/>
      <c r="B7000" s="156"/>
      <c r="C7000" s="156"/>
      <c r="D7000" s="156"/>
      <c r="E7000" s="156" t="s">
        <v>1402</v>
      </c>
      <c r="F7000" s="157">
        <v>4.88</v>
      </c>
      <c r="G7000" s="156"/>
      <c r="H7000" s="276" t="s">
        <v>1403</v>
      </c>
      <c r="I7000" s="276"/>
      <c r="J7000" s="157">
        <v>23.4</v>
      </c>
    </row>
    <row r="7001" spans="1:10" ht="15.75">
      <c r="A7001" s="147"/>
      <c r="B7001" s="147"/>
      <c r="C7001" s="147"/>
      <c r="D7001" s="147"/>
      <c r="E7001" s="147"/>
      <c r="F7001" s="147"/>
      <c r="G7001" s="147"/>
      <c r="H7001" s="147"/>
      <c r="I7001" s="147"/>
      <c r="J7001" s="147"/>
    </row>
    <row r="7002" spans="1:10" ht="15.75" customHeight="1">
      <c r="A7002" s="144"/>
      <c r="B7002" s="144" t="s">
        <v>165</v>
      </c>
      <c r="C7002" s="144" t="s">
        <v>1367</v>
      </c>
      <c r="D7002" s="144" t="s">
        <v>1368</v>
      </c>
      <c r="E7002" s="271" t="s">
        <v>1369</v>
      </c>
      <c r="F7002" s="271"/>
      <c r="G7002" s="144" t="s">
        <v>1370</v>
      </c>
      <c r="H7002" s="144" t="s">
        <v>1371</v>
      </c>
      <c r="I7002" s="144" t="s">
        <v>1372</v>
      </c>
      <c r="J7002" s="144" t="s">
        <v>1373</v>
      </c>
    </row>
    <row r="7003" spans="1:10" ht="31.5" customHeight="1">
      <c r="A7003" s="147" t="s">
        <v>1374</v>
      </c>
      <c r="B7003" s="147" t="s">
        <v>3306</v>
      </c>
      <c r="C7003" s="147" t="s">
        <v>177</v>
      </c>
      <c r="D7003" s="147" t="s">
        <v>3307</v>
      </c>
      <c r="E7003" s="273" t="s">
        <v>1606</v>
      </c>
      <c r="F7003" s="273"/>
      <c r="G7003" s="147" t="s">
        <v>180</v>
      </c>
      <c r="H7003" s="148">
        <v>1</v>
      </c>
      <c r="I7003" s="149">
        <v>0.12</v>
      </c>
      <c r="J7003" s="149">
        <v>0.12</v>
      </c>
    </row>
    <row r="7004" spans="1:10" ht="30" customHeight="1">
      <c r="A7004" s="153" t="s">
        <v>1379</v>
      </c>
      <c r="B7004" s="153" t="s">
        <v>3314</v>
      </c>
      <c r="C7004" s="153" t="s">
        <v>177</v>
      </c>
      <c r="D7004" s="153" t="s">
        <v>3315</v>
      </c>
      <c r="E7004" s="275" t="s">
        <v>1482</v>
      </c>
      <c r="F7004" s="275"/>
      <c r="G7004" s="153" t="s">
        <v>185</v>
      </c>
      <c r="H7004" s="154">
        <v>7.2000000000000002E-5</v>
      </c>
      <c r="I7004" s="155">
        <v>1778.58</v>
      </c>
      <c r="J7004" s="155">
        <v>0.12</v>
      </c>
    </row>
    <row r="7005" spans="1:10">
      <c r="A7005" s="156"/>
      <c r="B7005" s="156"/>
      <c r="C7005" s="156"/>
      <c r="D7005" s="156"/>
      <c r="E7005" s="156" t="s">
        <v>1399</v>
      </c>
      <c r="F7005" s="157">
        <v>0</v>
      </c>
      <c r="G7005" s="156" t="s">
        <v>1400</v>
      </c>
      <c r="H7005" s="157">
        <v>0</v>
      </c>
      <c r="I7005" s="156" t="s">
        <v>1401</v>
      </c>
      <c r="J7005" s="157">
        <v>0</v>
      </c>
    </row>
    <row r="7006" spans="1:10" ht="30" customHeight="1">
      <c r="A7006" s="156"/>
      <c r="B7006" s="156"/>
      <c r="C7006" s="156"/>
      <c r="D7006" s="156"/>
      <c r="E7006" s="156" t="s">
        <v>1402</v>
      </c>
      <c r="F7006" s="157">
        <v>0.03</v>
      </c>
      <c r="G7006" s="156"/>
      <c r="H7006" s="276" t="s">
        <v>1403</v>
      </c>
      <c r="I7006" s="276"/>
      <c r="J7006" s="157">
        <v>0.15</v>
      </c>
    </row>
    <row r="7007" spans="1:10" ht="15.75">
      <c r="A7007" s="147"/>
      <c r="B7007" s="147"/>
      <c r="C7007" s="147"/>
      <c r="D7007" s="147"/>
      <c r="E7007" s="147"/>
      <c r="F7007" s="147"/>
      <c r="G7007" s="147"/>
      <c r="H7007" s="147"/>
      <c r="I7007" s="147"/>
      <c r="J7007" s="147"/>
    </row>
    <row r="7008" spans="1:10" ht="15.75" customHeight="1">
      <c r="A7008" s="144"/>
      <c r="B7008" s="144" t="s">
        <v>165</v>
      </c>
      <c r="C7008" s="144" t="s">
        <v>1367</v>
      </c>
      <c r="D7008" s="144" t="s">
        <v>1368</v>
      </c>
      <c r="E7008" s="271" t="s">
        <v>1369</v>
      </c>
      <c r="F7008" s="271"/>
      <c r="G7008" s="144" t="s">
        <v>1370</v>
      </c>
      <c r="H7008" s="144" t="s">
        <v>1371</v>
      </c>
      <c r="I7008" s="144" t="s">
        <v>1372</v>
      </c>
      <c r="J7008" s="144" t="s">
        <v>1373</v>
      </c>
    </row>
    <row r="7009" spans="1:10" ht="31.5" customHeight="1">
      <c r="A7009" s="147" t="s">
        <v>1374</v>
      </c>
      <c r="B7009" s="147" t="s">
        <v>3308</v>
      </c>
      <c r="C7009" s="147" t="s">
        <v>177</v>
      </c>
      <c r="D7009" s="147" t="s">
        <v>3309</v>
      </c>
      <c r="E7009" s="273" t="s">
        <v>1606</v>
      </c>
      <c r="F7009" s="273"/>
      <c r="G7009" s="147" t="s">
        <v>180</v>
      </c>
      <c r="H7009" s="148">
        <v>1</v>
      </c>
      <c r="I7009" s="149">
        <v>0.01</v>
      </c>
      <c r="J7009" s="149">
        <v>0.01</v>
      </c>
    </row>
    <row r="7010" spans="1:10" ht="30" customHeight="1">
      <c r="A7010" s="153" t="s">
        <v>1379</v>
      </c>
      <c r="B7010" s="153" t="s">
        <v>3314</v>
      </c>
      <c r="C7010" s="153" t="s">
        <v>177</v>
      </c>
      <c r="D7010" s="153" t="s">
        <v>3315</v>
      </c>
      <c r="E7010" s="275" t="s">
        <v>1482</v>
      </c>
      <c r="F7010" s="275"/>
      <c r="G7010" s="153" t="s">
        <v>185</v>
      </c>
      <c r="H7010" s="154">
        <v>7.5000000000000002E-6</v>
      </c>
      <c r="I7010" s="155">
        <v>1778.58</v>
      </c>
      <c r="J7010" s="155">
        <v>0.01</v>
      </c>
    </row>
    <row r="7011" spans="1:10">
      <c r="A7011" s="156"/>
      <c r="B7011" s="156"/>
      <c r="C7011" s="156"/>
      <c r="D7011" s="156"/>
      <c r="E7011" s="156" t="s">
        <v>1399</v>
      </c>
      <c r="F7011" s="157">
        <v>0</v>
      </c>
      <c r="G7011" s="156" t="s">
        <v>1400</v>
      </c>
      <c r="H7011" s="157">
        <v>0</v>
      </c>
      <c r="I7011" s="156" t="s">
        <v>1401</v>
      </c>
      <c r="J7011" s="157">
        <v>0</v>
      </c>
    </row>
    <row r="7012" spans="1:10" ht="30" customHeight="1">
      <c r="A7012" s="156"/>
      <c r="B7012" s="156"/>
      <c r="C7012" s="156"/>
      <c r="D7012" s="156"/>
      <c r="E7012" s="156" t="s">
        <v>1402</v>
      </c>
      <c r="F7012" s="157">
        <v>0</v>
      </c>
      <c r="G7012" s="156"/>
      <c r="H7012" s="276" t="s">
        <v>1403</v>
      </c>
      <c r="I7012" s="276"/>
      <c r="J7012" s="157">
        <v>0.01</v>
      </c>
    </row>
    <row r="7013" spans="1:10" ht="15.75">
      <c r="A7013" s="147"/>
      <c r="B7013" s="147"/>
      <c r="C7013" s="147"/>
      <c r="D7013" s="147"/>
      <c r="E7013" s="147"/>
      <c r="F7013" s="147"/>
      <c r="G7013" s="147"/>
      <c r="H7013" s="147"/>
      <c r="I7013" s="147"/>
      <c r="J7013" s="147"/>
    </row>
    <row r="7014" spans="1:10" ht="15.75" customHeight="1">
      <c r="A7014" s="144"/>
      <c r="B7014" s="144" t="s">
        <v>165</v>
      </c>
      <c r="C7014" s="144" t="s">
        <v>1367</v>
      </c>
      <c r="D7014" s="144" t="s">
        <v>1368</v>
      </c>
      <c r="E7014" s="271" t="s">
        <v>1369</v>
      </c>
      <c r="F7014" s="271"/>
      <c r="G7014" s="144" t="s">
        <v>1370</v>
      </c>
      <c r="H7014" s="144" t="s">
        <v>1371</v>
      </c>
      <c r="I7014" s="144" t="s">
        <v>1372</v>
      </c>
      <c r="J7014" s="144" t="s">
        <v>1373</v>
      </c>
    </row>
    <row r="7015" spans="1:10" ht="31.5" customHeight="1">
      <c r="A7015" s="147" t="s">
        <v>1374</v>
      </c>
      <c r="B7015" s="147" t="s">
        <v>3310</v>
      </c>
      <c r="C7015" s="147" t="s">
        <v>177</v>
      </c>
      <c r="D7015" s="147" t="s">
        <v>3311</v>
      </c>
      <c r="E7015" s="273" t="s">
        <v>1606</v>
      </c>
      <c r="F7015" s="273"/>
      <c r="G7015" s="147" t="s">
        <v>180</v>
      </c>
      <c r="H7015" s="148">
        <v>1</v>
      </c>
      <c r="I7015" s="149">
        <v>0.08</v>
      </c>
      <c r="J7015" s="149">
        <v>0.08</v>
      </c>
    </row>
    <row r="7016" spans="1:10" ht="30" customHeight="1">
      <c r="A7016" s="153" t="s">
        <v>1379</v>
      </c>
      <c r="B7016" s="153" t="s">
        <v>3314</v>
      </c>
      <c r="C7016" s="153" t="s">
        <v>177</v>
      </c>
      <c r="D7016" s="153" t="s">
        <v>3315</v>
      </c>
      <c r="E7016" s="275" t="s">
        <v>1482</v>
      </c>
      <c r="F7016" s="275"/>
      <c r="G7016" s="153" t="s">
        <v>185</v>
      </c>
      <c r="H7016" s="154">
        <v>5.0000000000000002E-5</v>
      </c>
      <c r="I7016" s="155">
        <v>1778.58</v>
      </c>
      <c r="J7016" s="155">
        <v>0.08</v>
      </c>
    </row>
    <row r="7017" spans="1:10">
      <c r="A7017" s="156"/>
      <c r="B7017" s="156"/>
      <c r="C7017" s="156"/>
      <c r="D7017" s="156"/>
      <c r="E7017" s="156" t="s">
        <v>1399</v>
      </c>
      <c r="F7017" s="157">
        <v>0</v>
      </c>
      <c r="G7017" s="156" t="s">
        <v>1400</v>
      </c>
      <c r="H7017" s="157">
        <v>0</v>
      </c>
      <c r="I7017" s="156" t="s">
        <v>1401</v>
      </c>
      <c r="J7017" s="157">
        <v>0</v>
      </c>
    </row>
    <row r="7018" spans="1:10" ht="30" customHeight="1">
      <c r="A7018" s="156"/>
      <c r="B7018" s="156"/>
      <c r="C7018" s="156"/>
      <c r="D7018" s="156"/>
      <c r="E7018" s="156" t="s">
        <v>1402</v>
      </c>
      <c r="F7018" s="157">
        <v>0.02</v>
      </c>
      <c r="G7018" s="156"/>
      <c r="H7018" s="276" t="s">
        <v>1403</v>
      </c>
      <c r="I7018" s="276"/>
      <c r="J7018" s="157">
        <v>0.1</v>
      </c>
    </row>
    <row r="7019" spans="1:10" ht="15.75">
      <c r="A7019" s="147"/>
      <c r="B7019" s="147"/>
      <c r="C7019" s="147"/>
      <c r="D7019" s="147"/>
      <c r="E7019" s="147"/>
      <c r="F7019" s="147"/>
      <c r="G7019" s="147"/>
      <c r="H7019" s="147"/>
      <c r="I7019" s="147"/>
      <c r="J7019" s="147"/>
    </row>
    <row r="7020" spans="1:10" ht="15.75" customHeight="1">
      <c r="A7020" s="144"/>
      <c r="B7020" s="144" t="s">
        <v>165</v>
      </c>
      <c r="C7020" s="144" t="s">
        <v>1367</v>
      </c>
      <c r="D7020" s="144" t="s">
        <v>1368</v>
      </c>
      <c r="E7020" s="271" t="s">
        <v>1369</v>
      </c>
      <c r="F7020" s="271"/>
      <c r="G7020" s="144" t="s">
        <v>1370</v>
      </c>
      <c r="H7020" s="144" t="s">
        <v>1371</v>
      </c>
      <c r="I7020" s="144" t="s">
        <v>1372</v>
      </c>
      <c r="J7020" s="144" t="s">
        <v>1373</v>
      </c>
    </row>
    <row r="7021" spans="1:10" ht="31.5" customHeight="1">
      <c r="A7021" s="147" t="s">
        <v>1374</v>
      </c>
      <c r="B7021" s="147" t="s">
        <v>3312</v>
      </c>
      <c r="C7021" s="147" t="s">
        <v>177</v>
      </c>
      <c r="D7021" s="147" t="s">
        <v>3313</v>
      </c>
      <c r="E7021" s="273" t="s">
        <v>1606</v>
      </c>
      <c r="F7021" s="273"/>
      <c r="G7021" s="147" t="s">
        <v>180</v>
      </c>
      <c r="H7021" s="148">
        <v>1</v>
      </c>
      <c r="I7021" s="149">
        <v>1.23</v>
      </c>
      <c r="J7021" s="149">
        <v>1.23</v>
      </c>
    </row>
    <row r="7022" spans="1:10" ht="15" customHeight="1">
      <c r="A7022" s="153" t="s">
        <v>1379</v>
      </c>
      <c r="B7022" s="153" t="s">
        <v>2886</v>
      </c>
      <c r="C7022" s="153" t="s">
        <v>177</v>
      </c>
      <c r="D7022" s="153" t="s">
        <v>2887</v>
      </c>
      <c r="E7022" s="275" t="s">
        <v>1482</v>
      </c>
      <c r="F7022" s="275"/>
      <c r="G7022" s="153" t="s">
        <v>2888</v>
      </c>
      <c r="H7022" s="154">
        <v>1.36</v>
      </c>
      <c r="I7022" s="155">
        <v>0.91</v>
      </c>
      <c r="J7022" s="155">
        <v>1.23</v>
      </c>
    </row>
    <row r="7023" spans="1:10">
      <c r="A7023" s="156"/>
      <c r="B7023" s="156"/>
      <c r="C7023" s="156"/>
      <c r="D7023" s="156"/>
      <c r="E7023" s="156" t="s">
        <v>1399</v>
      </c>
      <c r="F7023" s="157">
        <v>0</v>
      </c>
      <c r="G7023" s="156" t="s">
        <v>1400</v>
      </c>
      <c r="H7023" s="157">
        <v>0</v>
      </c>
      <c r="I7023" s="156" t="s">
        <v>1401</v>
      </c>
      <c r="J7023" s="157">
        <v>0</v>
      </c>
    </row>
    <row r="7024" spans="1:10" ht="30" customHeight="1">
      <c r="A7024" s="156"/>
      <c r="B7024" s="156"/>
      <c r="C7024" s="156"/>
      <c r="D7024" s="156"/>
      <c r="E7024" s="156" t="s">
        <v>1402</v>
      </c>
      <c r="F7024" s="157">
        <v>0.32</v>
      </c>
      <c r="G7024" s="156"/>
      <c r="H7024" s="276" t="s">
        <v>1403</v>
      </c>
      <c r="I7024" s="276"/>
      <c r="J7024" s="157">
        <v>1.55</v>
      </c>
    </row>
    <row r="7025" spans="1:10" ht="15.75">
      <c r="A7025" s="147"/>
      <c r="B7025" s="147"/>
      <c r="C7025" s="147"/>
      <c r="D7025" s="147"/>
      <c r="E7025" s="147"/>
      <c r="F7025" s="147"/>
      <c r="G7025" s="147"/>
      <c r="H7025" s="147"/>
      <c r="I7025" s="147"/>
      <c r="J7025" s="147"/>
    </row>
    <row r="7026" spans="1:10" ht="15.75" customHeight="1">
      <c r="A7026" s="144"/>
      <c r="B7026" s="144" t="s">
        <v>165</v>
      </c>
      <c r="C7026" s="144" t="s">
        <v>1367</v>
      </c>
      <c r="D7026" s="144" t="s">
        <v>1368</v>
      </c>
      <c r="E7026" s="271" t="s">
        <v>1369</v>
      </c>
      <c r="F7026" s="271"/>
      <c r="G7026" s="144" t="s">
        <v>1370</v>
      </c>
      <c r="H7026" s="144" t="s">
        <v>1371</v>
      </c>
      <c r="I7026" s="144" t="s">
        <v>1372</v>
      </c>
      <c r="J7026" s="144" t="s">
        <v>1373</v>
      </c>
    </row>
    <row r="7027" spans="1:10" ht="31.5" customHeight="1">
      <c r="A7027" s="147" t="s">
        <v>1374</v>
      </c>
      <c r="B7027" s="147" t="s">
        <v>1628</v>
      </c>
      <c r="C7027" s="147" t="s">
        <v>177</v>
      </c>
      <c r="D7027" s="147" t="s">
        <v>1629</v>
      </c>
      <c r="E7027" s="273" t="s">
        <v>1375</v>
      </c>
      <c r="F7027" s="273"/>
      <c r="G7027" s="147" t="s">
        <v>180</v>
      </c>
      <c r="H7027" s="148">
        <v>1</v>
      </c>
      <c r="I7027" s="149">
        <v>17.82</v>
      </c>
      <c r="J7027" s="149">
        <v>17.82</v>
      </c>
    </row>
    <row r="7028" spans="1:10" ht="45" customHeight="1">
      <c r="A7028" s="150" t="s">
        <v>1376</v>
      </c>
      <c r="B7028" s="150" t="s">
        <v>3316</v>
      </c>
      <c r="C7028" s="150" t="s">
        <v>177</v>
      </c>
      <c r="D7028" s="150" t="s">
        <v>3317</v>
      </c>
      <c r="E7028" s="274" t="s">
        <v>1375</v>
      </c>
      <c r="F7028" s="274"/>
      <c r="G7028" s="150" t="s">
        <v>180</v>
      </c>
      <c r="H7028" s="151">
        <v>1</v>
      </c>
      <c r="I7028" s="152">
        <v>0.22</v>
      </c>
      <c r="J7028" s="152">
        <v>0.22</v>
      </c>
    </row>
    <row r="7029" spans="1:10" ht="15" customHeight="1">
      <c r="A7029" s="153" t="s">
        <v>1379</v>
      </c>
      <c r="B7029" s="153" t="s">
        <v>1380</v>
      </c>
      <c r="C7029" s="153" t="s">
        <v>177</v>
      </c>
      <c r="D7029" s="153" t="s">
        <v>1381</v>
      </c>
      <c r="E7029" s="275" t="s">
        <v>1382</v>
      </c>
      <c r="F7029" s="275"/>
      <c r="G7029" s="153" t="s">
        <v>180</v>
      </c>
      <c r="H7029" s="154">
        <v>1</v>
      </c>
      <c r="I7029" s="155">
        <v>1.52</v>
      </c>
      <c r="J7029" s="155">
        <v>1.52</v>
      </c>
    </row>
    <row r="7030" spans="1:10" ht="30" customHeight="1">
      <c r="A7030" s="153" t="s">
        <v>1379</v>
      </c>
      <c r="B7030" s="153" t="s">
        <v>1383</v>
      </c>
      <c r="C7030" s="153" t="s">
        <v>177</v>
      </c>
      <c r="D7030" s="153" t="s">
        <v>1384</v>
      </c>
      <c r="E7030" s="275" t="s">
        <v>1385</v>
      </c>
      <c r="F7030" s="275"/>
      <c r="G7030" s="153" t="s">
        <v>180</v>
      </c>
      <c r="H7030" s="154">
        <v>1</v>
      </c>
      <c r="I7030" s="155">
        <v>1.1499999999999999</v>
      </c>
      <c r="J7030" s="155">
        <v>1.1499999999999999</v>
      </c>
    </row>
    <row r="7031" spans="1:10" ht="15" customHeight="1">
      <c r="A7031" s="153" t="s">
        <v>1379</v>
      </c>
      <c r="B7031" s="153" t="s">
        <v>1386</v>
      </c>
      <c r="C7031" s="153" t="s">
        <v>177</v>
      </c>
      <c r="D7031" s="153" t="s">
        <v>1387</v>
      </c>
      <c r="E7031" s="275" t="s">
        <v>1382</v>
      </c>
      <c r="F7031" s="275"/>
      <c r="G7031" s="153" t="s">
        <v>180</v>
      </c>
      <c r="H7031" s="154">
        <v>1</v>
      </c>
      <c r="I7031" s="155">
        <v>0.81</v>
      </c>
      <c r="J7031" s="155">
        <v>0.81</v>
      </c>
    </row>
    <row r="7032" spans="1:10" ht="30" customHeight="1">
      <c r="A7032" s="153" t="s">
        <v>1379</v>
      </c>
      <c r="B7032" s="153" t="s">
        <v>1388</v>
      </c>
      <c r="C7032" s="153" t="s">
        <v>177</v>
      </c>
      <c r="D7032" s="153" t="s">
        <v>1389</v>
      </c>
      <c r="E7032" s="275" t="s">
        <v>1385</v>
      </c>
      <c r="F7032" s="275"/>
      <c r="G7032" s="153" t="s">
        <v>180</v>
      </c>
      <c r="H7032" s="154">
        <v>1</v>
      </c>
      <c r="I7032" s="155">
        <v>0.56000000000000005</v>
      </c>
      <c r="J7032" s="155">
        <v>0.56000000000000005</v>
      </c>
    </row>
    <row r="7033" spans="1:10" ht="15" customHeight="1">
      <c r="A7033" s="153" t="s">
        <v>1379</v>
      </c>
      <c r="B7033" s="153" t="s">
        <v>1390</v>
      </c>
      <c r="C7033" s="153" t="s">
        <v>177</v>
      </c>
      <c r="D7033" s="153" t="s">
        <v>1391</v>
      </c>
      <c r="E7033" s="275" t="s">
        <v>1392</v>
      </c>
      <c r="F7033" s="275"/>
      <c r="G7033" s="153" t="s">
        <v>180</v>
      </c>
      <c r="H7033" s="154">
        <v>1</v>
      </c>
      <c r="I7033" s="155">
        <v>0.06</v>
      </c>
      <c r="J7033" s="155">
        <v>0.06</v>
      </c>
    </row>
    <row r="7034" spans="1:10" ht="15" customHeight="1">
      <c r="A7034" s="153" t="s">
        <v>1379</v>
      </c>
      <c r="B7034" s="153" t="s">
        <v>1900</v>
      </c>
      <c r="C7034" s="153" t="s">
        <v>177</v>
      </c>
      <c r="D7034" s="153" t="s">
        <v>1901</v>
      </c>
      <c r="E7034" s="275" t="s">
        <v>1398</v>
      </c>
      <c r="F7034" s="275"/>
      <c r="G7034" s="153" t="s">
        <v>180</v>
      </c>
      <c r="H7034" s="154">
        <v>1</v>
      </c>
      <c r="I7034" s="155">
        <v>12.82</v>
      </c>
      <c r="J7034" s="155">
        <v>12.82</v>
      </c>
    </row>
    <row r="7035" spans="1:10" ht="15" customHeight="1">
      <c r="A7035" s="153" t="s">
        <v>1379</v>
      </c>
      <c r="B7035" s="153" t="s">
        <v>1393</v>
      </c>
      <c r="C7035" s="153" t="s">
        <v>177</v>
      </c>
      <c r="D7035" s="153" t="s">
        <v>1394</v>
      </c>
      <c r="E7035" s="275" t="s">
        <v>1395</v>
      </c>
      <c r="F7035" s="275"/>
      <c r="G7035" s="153" t="s">
        <v>180</v>
      </c>
      <c r="H7035" s="154">
        <v>1</v>
      </c>
      <c r="I7035" s="155">
        <v>0.68</v>
      </c>
      <c r="J7035" s="155">
        <v>0.68</v>
      </c>
    </row>
    <row r="7036" spans="1:10">
      <c r="A7036" s="156"/>
      <c r="B7036" s="156"/>
      <c r="C7036" s="156"/>
      <c r="D7036" s="156"/>
      <c r="E7036" s="156" t="s">
        <v>1399</v>
      </c>
      <c r="F7036" s="157">
        <v>13.04</v>
      </c>
      <c r="G7036" s="156" t="s">
        <v>1400</v>
      </c>
      <c r="H7036" s="157">
        <v>0</v>
      </c>
      <c r="I7036" s="156" t="s">
        <v>1401</v>
      </c>
      <c r="J7036" s="157">
        <v>13.04</v>
      </c>
    </row>
    <row r="7037" spans="1:10" ht="30" customHeight="1">
      <c r="A7037" s="156"/>
      <c r="B7037" s="156"/>
      <c r="C7037" s="156"/>
      <c r="D7037" s="156"/>
      <c r="E7037" s="156" t="s">
        <v>1402</v>
      </c>
      <c r="F7037" s="157">
        <v>4.6900000000000004</v>
      </c>
      <c r="G7037" s="156"/>
      <c r="H7037" s="276" t="s">
        <v>1403</v>
      </c>
      <c r="I7037" s="276"/>
      <c r="J7037" s="157">
        <v>22.51</v>
      </c>
    </row>
    <row r="7038" spans="1:10" ht="15.75">
      <c r="A7038" s="147"/>
      <c r="B7038" s="147"/>
      <c r="C7038" s="147"/>
      <c r="D7038" s="147"/>
      <c r="E7038" s="147"/>
      <c r="F7038" s="147"/>
      <c r="G7038" s="147"/>
      <c r="H7038" s="147"/>
      <c r="I7038" s="147"/>
      <c r="J7038" s="147"/>
    </row>
    <row r="7039" spans="1:10" ht="15.75" customHeight="1">
      <c r="A7039" s="144"/>
      <c r="B7039" s="144" t="s">
        <v>165</v>
      </c>
      <c r="C7039" s="144" t="s">
        <v>1367</v>
      </c>
      <c r="D7039" s="144" t="s">
        <v>1368</v>
      </c>
      <c r="E7039" s="271" t="s">
        <v>1369</v>
      </c>
      <c r="F7039" s="271"/>
      <c r="G7039" s="144" t="s">
        <v>1370</v>
      </c>
      <c r="H7039" s="144" t="s">
        <v>1371</v>
      </c>
      <c r="I7039" s="144" t="s">
        <v>1372</v>
      </c>
      <c r="J7039" s="144" t="s">
        <v>1373</v>
      </c>
    </row>
    <row r="7040" spans="1:10" ht="31.5">
      <c r="A7040" s="147" t="s">
        <v>1374</v>
      </c>
      <c r="B7040" s="147" t="s">
        <v>2718</v>
      </c>
      <c r="C7040" s="147" t="s">
        <v>700</v>
      </c>
      <c r="D7040" s="147" t="s">
        <v>1629</v>
      </c>
      <c r="E7040" s="273"/>
      <c r="F7040" s="273"/>
      <c r="G7040" s="147" t="s">
        <v>2448</v>
      </c>
      <c r="H7040" s="148">
        <v>1</v>
      </c>
      <c r="I7040" s="149">
        <v>18.09</v>
      </c>
      <c r="J7040" s="149">
        <v>18.09</v>
      </c>
    </row>
    <row r="7041" spans="1:10" ht="30" customHeight="1">
      <c r="A7041" s="153" t="s">
        <v>1379</v>
      </c>
      <c r="B7041" s="153" t="s">
        <v>3318</v>
      </c>
      <c r="C7041" s="153" t="s">
        <v>700</v>
      </c>
      <c r="D7041" s="153" t="s">
        <v>3319</v>
      </c>
      <c r="E7041" s="275" t="s">
        <v>1398</v>
      </c>
      <c r="F7041" s="275"/>
      <c r="G7041" s="153" t="s">
        <v>180</v>
      </c>
      <c r="H7041" s="154">
        <v>1</v>
      </c>
      <c r="I7041" s="155">
        <v>13.04</v>
      </c>
      <c r="J7041" s="155">
        <v>13.04</v>
      </c>
    </row>
    <row r="7042" spans="1:10" ht="30" customHeight="1">
      <c r="A7042" s="153" t="s">
        <v>1379</v>
      </c>
      <c r="B7042" s="153" t="s">
        <v>3085</v>
      </c>
      <c r="C7042" s="153" t="s">
        <v>700</v>
      </c>
      <c r="D7042" s="153" t="s">
        <v>3086</v>
      </c>
      <c r="E7042" s="275" t="s">
        <v>1482</v>
      </c>
      <c r="F7042" s="275"/>
      <c r="G7042" s="153" t="s">
        <v>2448</v>
      </c>
      <c r="H7042" s="154">
        <v>1</v>
      </c>
      <c r="I7042" s="155">
        <v>1.43</v>
      </c>
      <c r="J7042" s="155">
        <v>1.43</v>
      </c>
    </row>
    <row r="7043" spans="1:10" ht="30" customHeight="1">
      <c r="A7043" s="153" t="s">
        <v>1379</v>
      </c>
      <c r="B7043" s="153" t="s">
        <v>3087</v>
      </c>
      <c r="C7043" s="153" t="s">
        <v>700</v>
      </c>
      <c r="D7043" s="153" t="s">
        <v>3088</v>
      </c>
      <c r="E7043" s="275" t="s">
        <v>1482</v>
      </c>
      <c r="F7043" s="275"/>
      <c r="G7043" s="153" t="s">
        <v>2448</v>
      </c>
      <c r="H7043" s="154">
        <v>1</v>
      </c>
      <c r="I7043" s="155">
        <v>0.82</v>
      </c>
      <c r="J7043" s="155">
        <v>0.82</v>
      </c>
    </row>
    <row r="7044" spans="1:10" ht="30" customHeight="1">
      <c r="A7044" s="153" t="s">
        <v>1379</v>
      </c>
      <c r="B7044" s="153" t="s">
        <v>3089</v>
      </c>
      <c r="C7044" s="153" t="s">
        <v>700</v>
      </c>
      <c r="D7044" s="153" t="s">
        <v>3090</v>
      </c>
      <c r="E7044" s="275" t="s">
        <v>1482</v>
      </c>
      <c r="F7044" s="275"/>
      <c r="G7044" s="153" t="s">
        <v>2448</v>
      </c>
      <c r="H7044" s="154">
        <v>1</v>
      </c>
      <c r="I7044" s="155">
        <v>0.06</v>
      </c>
      <c r="J7044" s="155">
        <v>0.06</v>
      </c>
    </row>
    <row r="7045" spans="1:10" ht="30" customHeight="1">
      <c r="A7045" s="153" t="s">
        <v>1379</v>
      </c>
      <c r="B7045" s="153" t="s">
        <v>3091</v>
      </c>
      <c r="C7045" s="153" t="s">
        <v>700</v>
      </c>
      <c r="D7045" s="153" t="s">
        <v>3092</v>
      </c>
      <c r="E7045" s="275" t="s">
        <v>1482</v>
      </c>
      <c r="F7045" s="275"/>
      <c r="G7045" s="153" t="s">
        <v>2448</v>
      </c>
      <c r="H7045" s="154">
        <v>1</v>
      </c>
      <c r="I7045" s="155">
        <v>0.78</v>
      </c>
      <c r="J7045" s="155">
        <v>0.78</v>
      </c>
    </row>
    <row r="7046" spans="1:10" ht="30" customHeight="1">
      <c r="A7046" s="153" t="s">
        <v>1379</v>
      </c>
      <c r="B7046" s="153" t="s">
        <v>3320</v>
      </c>
      <c r="C7046" s="153" t="s">
        <v>700</v>
      </c>
      <c r="D7046" s="153" t="s">
        <v>3321</v>
      </c>
      <c r="E7046" s="275" t="s">
        <v>1395</v>
      </c>
      <c r="F7046" s="275"/>
      <c r="G7046" s="153" t="s">
        <v>2448</v>
      </c>
      <c r="H7046" s="154">
        <v>1</v>
      </c>
      <c r="I7046" s="155">
        <v>0.22</v>
      </c>
      <c r="J7046" s="155">
        <v>0.22</v>
      </c>
    </row>
    <row r="7047" spans="1:10" ht="15" customHeight="1">
      <c r="A7047" s="153" t="s">
        <v>1379</v>
      </c>
      <c r="B7047" s="153" t="s">
        <v>3322</v>
      </c>
      <c r="C7047" s="153" t="s">
        <v>700</v>
      </c>
      <c r="D7047" s="153" t="s">
        <v>3323</v>
      </c>
      <c r="E7047" s="275" t="s">
        <v>1395</v>
      </c>
      <c r="F7047" s="275"/>
      <c r="G7047" s="153" t="s">
        <v>2448</v>
      </c>
      <c r="H7047" s="154">
        <v>1</v>
      </c>
      <c r="I7047" s="155">
        <v>1.17</v>
      </c>
      <c r="J7047" s="155">
        <v>1.17</v>
      </c>
    </row>
    <row r="7048" spans="1:10" ht="15" customHeight="1">
      <c r="A7048" s="153" t="s">
        <v>1379</v>
      </c>
      <c r="B7048" s="153" t="s">
        <v>3324</v>
      </c>
      <c r="C7048" s="153" t="s">
        <v>700</v>
      </c>
      <c r="D7048" s="153" t="s">
        <v>3325</v>
      </c>
      <c r="E7048" s="275" t="s">
        <v>1395</v>
      </c>
      <c r="F7048" s="275"/>
      <c r="G7048" s="153" t="s">
        <v>2448</v>
      </c>
      <c r="H7048" s="154">
        <v>1</v>
      </c>
      <c r="I7048" s="155">
        <v>0.56999999999999995</v>
      </c>
      <c r="J7048" s="155">
        <v>0.56999999999999995</v>
      </c>
    </row>
    <row r="7049" spans="1:10">
      <c r="A7049" s="156"/>
      <c r="B7049" s="156"/>
      <c r="C7049" s="156"/>
      <c r="D7049" s="156"/>
      <c r="E7049" s="156" t="s">
        <v>1399</v>
      </c>
      <c r="F7049" s="157">
        <v>13.04</v>
      </c>
      <c r="G7049" s="156" t="s">
        <v>1400</v>
      </c>
      <c r="H7049" s="157">
        <v>0</v>
      </c>
      <c r="I7049" s="156" t="s">
        <v>1401</v>
      </c>
      <c r="J7049" s="157">
        <v>13.04</v>
      </c>
    </row>
    <row r="7050" spans="1:10" ht="30" customHeight="1">
      <c r="A7050" s="156"/>
      <c r="B7050" s="156"/>
      <c r="C7050" s="156"/>
      <c r="D7050" s="156"/>
      <c r="E7050" s="156" t="s">
        <v>1402</v>
      </c>
      <c r="F7050" s="157">
        <v>4.7699999999999996</v>
      </c>
      <c r="G7050" s="156"/>
      <c r="H7050" s="276" t="s">
        <v>1403</v>
      </c>
      <c r="I7050" s="276"/>
      <c r="J7050" s="157">
        <v>22.86</v>
      </c>
    </row>
    <row r="7051" spans="1:10" ht="15.75">
      <c r="A7051" s="147"/>
      <c r="B7051" s="147"/>
      <c r="C7051" s="147"/>
      <c r="D7051" s="147"/>
      <c r="E7051" s="147"/>
      <c r="F7051" s="147"/>
      <c r="G7051" s="147"/>
      <c r="H7051" s="147"/>
      <c r="I7051" s="147"/>
      <c r="J7051" s="147"/>
    </row>
    <row r="7052" spans="1:10" ht="15.75" customHeight="1">
      <c r="A7052" s="144"/>
      <c r="B7052" s="144" t="s">
        <v>165</v>
      </c>
      <c r="C7052" s="144" t="s">
        <v>1367</v>
      </c>
      <c r="D7052" s="144" t="s">
        <v>1368</v>
      </c>
      <c r="E7052" s="271" t="s">
        <v>1369</v>
      </c>
      <c r="F7052" s="271"/>
      <c r="G7052" s="144" t="s">
        <v>1370</v>
      </c>
      <c r="H7052" s="144" t="s">
        <v>1371</v>
      </c>
      <c r="I7052" s="144" t="s">
        <v>1372</v>
      </c>
      <c r="J7052" s="144" t="s">
        <v>1373</v>
      </c>
    </row>
    <row r="7053" spans="1:10" ht="31.5" customHeight="1">
      <c r="A7053" s="147" t="s">
        <v>1374</v>
      </c>
      <c r="B7053" s="147" t="s">
        <v>2966</v>
      </c>
      <c r="C7053" s="147" t="s">
        <v>177</v>
      </c>
      <c r="D7053" s="147" t="s">
        <v>2967</v>
      </c>
      <c r="E7053" s="273" t="s">
        <v>1473</v>
      </c>
      <c r="F7053" s="273"/>
      <c r="G7053" s="147" t="s">
        <v>185</v>
      </c>
      <c r="H7053" s="148">
        <v>1</v>
      </c>
      <c r="I7053" s="149">
        <v>13.51</v>
      </c>
      <c r="J7053" s="149">
        <v>13.51</v>
      </c>
    </row>
    <row r="7054" spans="1:10" ht="45" customHeight="1">
      <c r="A7054" s="150" t="s">
        <v>1376</v>
      </c>
      <c r="B7054" s="150" t="s">
        <v>1628</v>
      </c>
      <c r="C7054" s="150" t="s">
        <v>177</v>
      </c>
      <c r="D7054" s="150" t="s">
        <v>1629</v>
      </c>
      <c r="E7054" s="274" t="s">
        <v>1375</v>
      </c>
      <c r="F7054" s="274"/>
      <c r="G7054" s="150" t="s">
        <v>180</v>
      </c>
      <c r="H7054" s="151">
        <v>2.6599999999999999E-2</v>
      </c>
      <c r="I7054" s="152">
        <v>17.82</v>
      </c>
      <c r="J7054" s="152">
        <v>0.47</v>
      </c>
    </row>
    <row r="7055" spans="1:10" ht="45" customHeight="1">
      <c r="A7055" s="150" t="s">
        <v>1376</v>
      </c>
      <c r="B7055" s="150" t="s">
        <v>1922</v>
      </c>
      <c r="C7055" s="150" t="s">
        <v>177</v>
      </c>
      <c r="D7055" s="150" t="s">
        <v>1923</v>
      </c>
      <c r="E7055" s="274" t="s">
        <v>1375</v>
      </c>
      <c r="F7055" s="274"/>
      <c r="G7055" s="150" t="s">
        <v>180</v>
      </c>
      <c r="H7055" s="151">
        <v>8.4500000000000006E-2</v>
      </c>
      <c r="I7055" s="152">
        <v>22.37</v>
      </c>
      <c r="J7055" s="152">
        <v>1.89</v>
      </c>
    </row>
    <row r="7056" spans="1:10" ht="15" customHeight="1">
      <c r="A7056" s="153" t="s">
        <v>1379</v>
      </c>
      <c r="B7056" s="153" t="s">
        <v>1926</v>
      </c>
      <c r="C7056" s="153" t="s">
        <v>177</v>
      </c>
      <c r="D7056" s="153" t="s">
        <v>1927</v>
      </c>
      <c r="E7056" s="275" t="s">
        <v>1482</v>
      </c>
      <c r="F7056" s="275"/>
      <c r="G7056" s="153" t="s">
        <v>185</v>
      </c>
      <c r="H7056" s="154">
        <v>3.32E-2</v>
      </c>
      <c r="I7056" s="155">
        <v>4.95</v>
      </c>
      <c r="J7056" s="155">
        <v>0.16</v>
      </c>
    </row>
    <row r="7057" spans="1:10" ht="30" customHeight="1">
      <c r="A7057" s="153" t="s">
        <v>1379</v>
      </c>
      <c r="B7057" s="153" t="s">
        <v>3326</v>
      </c>
      <c r="C7057" s="153" t="s">
        <v>177</v>
      </c>
      <c r="D7057" s="153" t="s">
        <v>3327</v>
      </c>
      <c r="E7057" s="275" t="s">
        <v>1482</v>
      </c>
      <c r="F7057" s="275"/>
      <c r="G7057" s="153" t="s">
        <v>185</v>
      </c>
      <c r="H7057" s="154">
        <v>1</v>
      </c>
      <c r="I7057" s="155">
        <v>10.99</v>
      </c>
      <c r="J7057" s="155">
        <v>10.99</v>
      </c>
    </row>
    <row r="7058" spans="1:10">
      <c r="A7058" s="156"/>
      <c r="B7058" s="156"/>
      <c r="C7058" s="156"/>
      <c r="D7058" s="156"/>
      <c r="E7058" s="156" t="s">
        <v>1399</v>
      </c>
      <c r="F7058" s="157">
        <v>1.86</v>
      </c>
      <c r="G7058" s="156" t="s">
        <v>1400</v>
      </c>
      <c r="H7058" s="157">
        <v>0</v>
      </c>
      <c r="I7058" s="156" t="s">
        <v>1401</v>
      </c>
      <c r="J7058" s="157">
        <v>1.86</v>
      </c>
    </row>
    <row r="7059" spans="1:10" ht="30" customHeight="1">
      <c r="A7059" s="156"/>
      <c r="B7059" s="156"/>
      <c r="C7059" s="156"/>
      <c r="D7059" s="156"/>
      <c r="E7059" s="156" t="s">
        <v>1402</v>
      </c>
      <c r="F7059" s="157">
        <v>3.56</v>
      </c>
      <c r="G7059" s="156"/>
      <c r="H7059" s="276" t="s">
        <v>1403</v>
      </c>
      <c r="I7059" s="276"/>
      <c r="J7059" s="157">
        <v>17.07</v>
      </c>
    </row>
    <row r="7060" spans="1:10" ht="15.75">
      <c r="A7060" s="147"/>
      <c r="B7060" s="147"/>
      <c r="C7060" s="147"/>
      <c r="D7060" s="147"/>
      <c r="E7060" s="147"/>
      <c r="F7060" s="147"/>
      <c r="G7060" s="147"/>
      <c r="H7060" s="147"/>
      <c r="I7060" s="147"/>
      <c r="J7060" s="147"/>
    </row>
    <row r="7061" spans="1:10" ht="15.75" customHeight="1">
      <c r="A7061" s="144"/>
      <c r="B7061" s="144" t="s">
        <v>165</v>
      </c>
      <c r="C7061" s="144" t="s">
        <v>1367</v>
      </c>
      <c r="D7061" s="144" t="s">
        <v>1368</v>
      </c>
      <c r="E7061" s="271" t="s">
        <v>1369</v>
      </c>
      <c r="F7061" s="271"/>
      <c r="G7061" s="144" t="s">
        <v>1370</v>
      </c>
      <c r="H7061" s="144" t="s">
        <v>1371</v>
      </c>
      <c r="I7061" s="144" t="s">
        <v>1372</v>
      </c>
      <c r="J7061" s="144" t="s">
        <v>1373</v>
      </c>
    </row>
    <row r="7062" spans="1:10" ht="31.5" customHeight="1">
      <c r="A7062" s="147" t="s">
        <v>1374</v>
      </c>
      <c r="B7062" s="147" t="s">
        <v>1930</v>
      </c>
      <c r="C7062" s="147" t="s">
        <v>177</v>
      </c>
      <c r="D7062" s="147" t="s">
        <v>1931</v>
      </c>
      <c r="E7062" s="273" t="s">
        <v>1473</v>
      </c>
      <c r="F7062" s="273"/>
      <c r="G7062" s="147" t="s">
        <v>185</v>
      </c>
      <c r="H7062" s="148">
        <v>1</v>
      </c>
      <c r="I7062" s="149">
        <v>157.69999999999999</v>
      </c>
      <c r="J7062" s="149">
        <v>157.69999999999999</v>
      </c>
    </row>
    <row r="7063" spans="1:10" ht="45" customHeight="1">
      <c r="A7063" s="150" t="s">
        <v>1376</v>
      </c>
      <c r="B7063" s="150" t="s">
        <v>1628</v>
      </c>
      <c r="C7063" s="150" t="s">
        <v>177</v>
      </c>
      <c r="D7063" s="150" t="s">
        <v>1629</v>
      </c>
      <c r="E7063" s="274" t="s">
        <v>1375</v>
      </c>
      <c r="F7063" s="274"/>
      <c r="G7063" s="150" t="s">
        <v>180</v>
      </c>
      <c r="H7063" s="151">
        <v>8.6199999999999999E-2</v>
      </c>
      <c r="I7063" s="152">
        <v>17.82</v>
      </c>
      <c r="J7063" s="152">
        <v>1.53</v>
      </c>
    </row>
    <row r="7064" spans="1:10" ht="45" customHeight="1">
      <c r="A7064" s="150" t="s">
        <v>1376</v>
      </c>
      <c r="B7064" s="150" t="s">
        <v>1922</v>
      </c>
      <c r="C7064" s="150" t="s">
        <v>177</v>
      </c>
      <c r="D7064" s="150" t="s">
        <v>1923</v>
      </c>
      <c r="E7064" s="274" t="s">
        <v>1375</v>
      </c>
      <c r="F7064" s="274"/>
      <c r="G7064" s="150" t="s">
        <v>180</v>
      </c>
      <c r="H7064" s="151">
        <v>0.27339999999999998</v>
      </c>
      <c r="I7064" s="152">
        <v>22.37</v>
      </c>
      <c r="J7064" s="152">
        <v>6.11</v>
      </c>
    </row>
    <row r="7065" spans="1:10" ht="15" customHeight="1">
      <c r="A7065" s="153" t="s">
        <v>1379</v>
      </c>
      <c r="B7065" s="153" t="s">
        <v>1926</v>
      </c>
      <c r="C7065" s="153" t="s">
        <v>177</v>
      </c>
      <c r="D7065" s="153" t="s">
        <v>1927</v>
      </c>
      <c r="E7065" s="275" t="s">
        <v>1482</v>
      </c>
      <c r="F7065" s="275"/>
      <c r="G7065" s="153" t="s">
        <v>185</v>
      </c>
      <c r="H7065" s="154">
        <v>3.32E-2</v>
      </c>
      <c r="I7065" s="155">
        <v>4.95</v>
      </c>
      <c r="J7065" s="155">
        <v>0.16</v>
      </c>
    </row>
    <row r="7066" spans="1:10" ht="15" customHeight="1">
      <c r="A7066" s="153" t="s">
        <v>1379</v>
      </c>
      <c r="B7066" s="153" t="s">
        <v>3328</v>
      </c>
      <c r="C7066" s="153" t="s">
        <v>177</v>
      </c>
      <c r="D7066" s="153" t="s">
        <v>3329</v>
      </c>
      <c r="E7066" s="275" t="s">
        <v>1482</v>
      </c>
      <c r="F7066" s="275"/>
      <c r="G7066" s="153" t="s">
        <v>185</v>
      </c>
      <c r="H7066" s="154">
        <v>1</v>
      </c>
      <c r="I7066" s="155">
        <v>149.9</v>
      </c>
      <c r="J7066" s="155">
        <v>149.9</v>
      </c>
    </row>
    <row r="7067" spans="1:10">
      <c r="A7067" s="156"/>
      <c r="B7067" s="156"/>
      <c r="C7067" s="156"/>
      <c r="D7067" s="156"/>
      <c r="E7067" s="156" t="s">
        <v>1399</v>
      </c>
      <c r="F7067" s="157">
        <v>6.05</v>
      </c>
      <c r="G7067" s="156" t="s">
        <v>1400</v>
      </c>
      <c r="H7067" s="157">
        <v>0</v>
      </c>
      <c r="I7067" s="156" t="s">
        <v>1401</v>
      </c>
      <c r="J7067" s="157">
        <v>6.05</v>
      </c>
    </row>
    <row r="7068" spans="1:10" ht="30" customHeight="1">
      <c r="A7068" s="156"/>
      <c r="B7068" s="156"/>
      <c r="C7068" s="156"/>
      <c r="D7068" s="156"/>
      <c r="E7068" s="156" t="s">
        <v>1402</v>
      </c>
      <c r="F7068" s="157">
        <v>41.58</v>
      </c>
      <c r="G7068" s="156"/>
      <c r="H7068" s="276" t="s">
        <v>1403</v>
      </c>
      <c r="I7068" s="276"/>
      <c r="J7068" s="157">
        <v>199.28</v>
      </c>
    </row>
    <row r="7069" spans="1:10" ht="15.75">
      <c r="A7069" s="147"/>
      <c r="B7069" s="147"/>
      <c r="C7069" s="147"/>
      <c r="D7069" s="147"/>
      <c r="E7069" s="147"/>
      <c r="F7069" s="147"/>
      <c r="G7069" s="147"/>
      <c r="H7069" s="147"/>
      <c r="I7069" s="147"/>
      <c r="J7069" s="147"/>
    </row>
    <row r="7070" spans="1:10" ht="15.75" customHeight="1">
      <c r="A7070" s="144"/>
      <c r="B7070" s="144" t="s">
        <v>165</v>
      </c>
      <c r="C7070" s="144" t="s">
        <v>1367</v>
      </c>
      <c r="D7070" s="144" t="s">
        <v>1368</v>
      </c>
      <c r="E7070" s="271" t="s">
        <v>1369</v>
      </c>
      <c r="F7070" s="271"/>
      <c r="G7070" s="144" t="s">
        <v>1370</v>
      </c>
      <c r="H7070" s="144" t="s">
        <v>1371</v>
      </c>
      <c r="I7070" s="144" t="s">
        <v>1372</v>
      </c>
      <c r="J7070" s="144" t="s">
        <v>1373</v>
      </c>
    </row>
    <row r="7071" spans="1:10" ht="31.5" customHeight="1">
      <c r="A7071" s="147" t="s">
        <v>1374</v>
      </c>
      <c r="B7071" s="147" t="s">
        <v>1951</v>
      </c>
      <c r="C7071" s="147" t="s">
        <v>177</v>
      </c>
      <c r="D7071" s="147" t="s">
        <v>1952</v>
      </c>
      <c r="E7071" s="273" t="s">
        <v>1375</v>
      </c>
      <c r="F7071" s="273"/>
      <c r="G7071" s="147" t="s">
        <v>180</v>
      </c>
      <c r="H7071" s="148">
        <v>1</v>
      </c>
      <c r="I7071" s="149">
        <v>23.1</v>
      </c>
      <c r="J7071" s="149">
        <v>23.1</v>
      </c>
    </row>
    <row r="7072" spans="1:10" ht="45" customHeight="1">
      <c r="A7072" s="150" t="s">
        <v>1376</v>
      </c>
      <c r="B7072" s="150" t="s">
        <v>3330</v>
      </c>
      <c r="C7072" s="150" t="s">
        <v>177</v>
      </c>
      <c r="D7072" s="150" t="s">
        <v>3331</v>
      </c>
      <c r="E7072" s="274" t="s">
        <v>1375</v>
      </c>
      <c r="F7072" s="274"/>
      <c r="G7072" s="150" t="s">
        <v>180</v>
      </c>
      <c r="H7072" s="151">
        <v>1</v>
      </c>
      <c r="I7072" s="152">
        <v>0.16</v>
      </c>
      <c r="J7072" s="152">
        <v>0.16</v>
      </c>
    </row>
    <row r="7073" spans="1:10" ht="15" customHeight="1">
      <c r="A7073" s="153" t="s">
        <v>1379</v>
      </c>
      <c r="B7073" s="153" t="s">
        <v>1380</v>
      </c>
      <c r="C7073" s="153" t="s">
        <v>177</v>
      </c>
      <c r="D7073" s="153" t="s">
        <v>1381</v>
      </c>
      <c r="E7073" s="275" t="s">
        <v>1382</v>
      </c>
      <c r="F7073" s="275"/>
      <c r="G7073" s="153" t="s">
        <v>180</v>
      </c>
      <c r="H7073" s="154">
        <v>1</v>
      </c>
      <c r="I7073" s="155">
        <v>1.52</v>
      </c>
      <c r="J7073" s="155">
        <v>1.52</v>
      </c>
    </row>
    <row r="7074" spans="1:10" ht="30" customHeight="1">
      <c r="A7074" s="153" t="s">
        <v>1379</v>
      </c>
      <c r="B7074" s="153" t="s">
        <v>3332</v>
      </c>
      <c r="C7074" s="153" t="s">
        <v>177</v>
      </c>
      <c r="D7074" s="153" t="s">
        <v>3333</v>
      </c>
      <c r="E7074" s="275" t="s">
        <v>1385</v>
      </c>
      <c r="F7074" s="275"/>
      <c r="G7074" s="153" t="s">
        <v>180</v>
      </c>
      <c r="H7074" s="154">
        <v>1</v>
      </c>
      <c r="I7074" s="155">
        <v>1.58</v>
      </c>
      <c r="J7074" s="155">
        <v>1.58</v>
      </c>
    </row>
    <row r="7075" spans="1:10" ht="15" customHeight="1">
      <c r="A7075" s="153" t="s">
        <v>1379</v>
      </c>
      <c r="B7075" s="153" t="s">
        <v>1386</v>
      </c>
      <c r="C7075" s="153" t="s">
        <v>177</v>
      </c>
      <c r="D7075" s="153" t="s">
        <v>1387</v>
      </c>
      <c r="E7075" s="275" t="s">
        <v>1382</v>
      </c>
      <c r="F7075" s="275"/>
      <c r="G7075" s="153" t="s">
        <v>180</v>
      </c>
      <c r="H7075" s="154">
        <v>1</v>
      </c>
      <c r="I7075" s="155">
        <v>0.81</v>
      </c>
      <c r="J7075" s="155">
        <v>0.81</v>
      </c>
    </row>
    <row r="7076" spans="1:10" ht="30" customHeight="1">
      <c r="A7076" s="153" t="s">
        <v>1379</v>
      </c>
      <c r="B7076" s="153" t="s">
        <v>3334</v>
      </c>
      <c r="C7076" s="153" t="s">
        <v>177</v>
      </c>
      <c r="D7076" s="153" t="s">
        <v>3335</v>
      </c>
      <c r="E7076" s="275" t="s">
        <v>1385</v>
      </c>
      <c r="F7076" s="275"/>
      <c r="G7076" s="153" t="s">
        <v>180</v>
      </c>
      <c r="H7076" s="154">
        <v>1</v>
      </c>
      <c r="I7076" s="155">
        <v>1.07</v>
      </c>
      <c r="J7076" s="155">
        <v>1.07</v>
      </c>
    </row>
    <row r="7077" spans="1:10" ht="15" customHeight="1">
      <c r="A7077" s="153" t="s">
        <v>1379</v>
      </c>
      <c r="B7077" s="153" t="s">
        <v>1390</v>
      </c>
      <c r="C7077" s="153" t="s">
        <v>177</v>
      </c>
      <c r="D7077" s="153" t="s">
        <v>1391</v>
      </c>
      <c r="E7077" s="275" t="s">
        <v>1392</v>
      </c>
      <c r="F7077" s="275"/>
      <c r="G7077" s="153" t="s">
        <v>180</v>
      </c>
      <c r="H7077" s="154">
        <v>1</v>
      </c>
      <c r="I7077" s="155">
        <v>0.06</v>
      </c>
      <c r="J7077" s="155">
        <v>0.06</v>
      </c>
    </row>
    <row r="7078" spans="1:10" ht="15" customHeight="1">
      <c r="A7078" s="153" t="s">
        <v>1379</v>
      </c>
      <c r="B7078" s="153" t="s">
        <v>3336</v>
      </c>
      <c r="C7078" s="153" t="s">
        <v>177</v>
      </c>
      <c r="D7078" s="153" t="s">
        <v>3337</v>
      </c>
      <c r="E7078" s="275" t="s">
        <v>1398</v>
      </c>
      <c r="F7078" s="275"/>
      <c r="G7078" s="153" t="s">
        <v>180</v>
      </c>
      <c r="H7078" s="154">
        <v>1</v>
      </c>
      <c r="I7078" s="155">
        <v>17.22</v>
      </c>
      <c r="J7078" s="155">
        <v>17.22</v>
      </c>
    </row>
    <row r="7079" spans="1:10" ht="15" customHeight="1">
      <c r="A7079" s="153" t="s">
        <v>1379</v>
      </c>
      <c r="B7079" s="153" t="s">
        <v>1393</v>
      </c>
      <c r="C7079" s="153" t="s">
        <v>177</v>
      </c>
      <c r="D7079" s="153" t="s">
        <v>1394</v>
      </c>
      <c r="E7079" s="275" t="s">
        <v>1395</v>
      </c>
      <c r="F7079" s="275"/>
      <c r="G7079" s="153" t="s">
        <v>180</v>
      </c>
      <c r="H7079" s="154">
        <v>1</v>
      </c>
      <c r="I7079" s="155">
        <v>0.68</v>
      </c>
      <c r="J7079" s="155">
        <v>0.68</v>
      </c>
    </row>
    <row r="7080" spans="1:10">
      <c r="A7080" s="156"/>
      <c r="B7080" s="156"/>
      <c r="C7080" s="156"/>
      <c r="D7080" s="156"/>
      <c r="E7080" s="156" t="s">
        <v>1399</v>
      </c>
      <c r="F7080" s="157">
        <v>17.38</v>
      </c>
      <c r="G7080" s="156" t="s">
        <v>1400</v>
      </c>
      <c r="H7080" s="157">
        <v>0</v>
      </c>
      <c r="I7080" s="156" t="s">
        <v>1401</v>
      </c>
      <c r="J7080" s="157">
        <v>17.38</v>
      </c>
    </row>
    <row r="7081" spans="1:10" ht="30" customHeight="1">
      <c r="A7081" s="156"/>
      <c r="B7081" s="156"/>
      <c r="C7081" s="156"/>
      <c r="D7081" s="156"/>
      <c r="E7081" s="156" t="s">
        <v>1402</v>
      </c>
      <c r="F7081" s="157">
        <v>6.09</v>
      </c>
      <c r="G7081" s="156"/>
      <c r="H7081" s="276" t="s">
        <v>1403</v>
      </c>
      <c r="I7081" s="276"/>
      <c r="J7081" s="157">
        <v>29.19</v>
      </c>
    </row>
    <row r="7082" spans="1:10" ht="15.75">
      <c r="A7082" s="147"/>
      <c r="B7082" s="147"/>
      <c r="C7082" s="147"/>
      <c r="D7082" s="147"/>
      <c r="E7082" s="147"/>
      <c r="F7082" s="147"/>
      <c r="G7082" s="147"/>
      <c r="H7082" s="147"/>
      <c r="I7082" s="147"/>
      <c r="J7082" s="147"/>
    </row>
    <row r="7083" spans="1:10" ht="15.75" customHeight="1">
      <c r="A7083" s="144"/>
      <c r="B7083" s="144" t="s">
        <v>165</v>
      </c>
      <c r="C7083" s="144" t="s">
        <v>1367</v>
      </c>
      <c r="D7083" s="144" t="s">
        <v>1368</v>
      </c>
      <c r="E7083" s="271" t="s">
        <v>1369</v>
      </c>
      <c r="F7083" s="271"/>
      <c r="G7083" s="144" t="s">
        <v>1370</v>
      </c>
      <c r="H7083" s="144" t="s">
        <v>1371</v>
      </c>
      <c r="I7083" s="144" t="s">
        <v>1372</v>
      </c>
      <c r="J7083" s="144" t="s">
        <v>1373</v>
      </c>
    </row>
    <row r="7084" spans="1:10" ht="31.5" customHeight="1">
      <c r="A7084" s="147" t="s">
        <v>1374</v>
      </c>
      <c r="B7084" s="147" t="s">
        <v>2546</v>
      </c>
      <c r="C7084" s="147" t="s">
        <v>177</v>
      </c>
      <c r="D7084" s="147" t="s">
        <v>2547</v>
      </c>
      <c r="E7084" s="273" t="s">
        <v>1445</v>
      </c>
      <c r="F7084" s="273"/>
      <c r="G7084" s="147" t="s">
        <v>185</v>
      </c>
      <c r="H7084" s="148">
        <v>1</v>
      </c>
      <c r="I7084" s="149">
        <v>22.33</v>
      </c>
      <c r="J7084" s="149">
        <v>22.33</v>
      </c>
    </row>
    <row r="7085" spans="1:10" ht="45" customHeight="1">
      <c r="A7085" s="150" t="s">
        <v>1376</v>
      </c>
      <c r="B7085" s="150" t="s">
        <v>2270</v>
      </c>
      <c r="C7085" s="150" t="s">
        <v>177</v>
      </c>
      <c r="D7085" s="150" t="s">
        <v>2271</v>
      </c>
      <c r="E7085" s="274" t="s">
        <v>1375</v>
      </c>
      <c r="F7085" s="274"/>
      <c r="G7085" s="150" t="s">
        <v>180</v>
      </c>
      <c r="H7085" s="151">
        <v>0.31640000000000001</v>
      </c>
      <c r="I7085" s="152">
        <v>19.2</v>
      </c>
      <c r="J7085" s="152">
        <v>6.07</v>
      </c>
    </row>
    <row r="7086" spans="1:10" ht="45" customHeight="1">
      <c r="A7086" s="150" t="s">
        <v>1376</v>
      </c>
      <c r="B7086" s="150" t="s">
        <v>2272</v>
      </c>
      <c r="C7086" s="150" t="s">
        <v>177</v>
      </c>
      <c r="D7086" s="150" t="s">
        <v>2273</v>
      </c>
      <c r="E7086" s="274" t="s">
        <v>1375</v>
      </c>
      <c r="F7086" s="274"/>
      <c r="G7086" s="150" t="s">
        <v>180</v>
      </c>
      <c r="H7086" s="151">
        <v>0.31640000000000001</v>
      </c>
      <c r="I7086" s="152">
        <v>23.24</v>
      </c>
      <c r="J7086" s="152">
        <v>7.35</v>
      </c>
    </row>
    <row r="7087" spans="1:10" ht="30" customHeight="1">
      <c r="A7087" s="153" t="s">
        <v>1379</v>
      </c>
      <c r="B7087" s="153" t="s">
        <v>3338</v>
      </c>
      <c r="C7087" s="153" t="s">
        <v>177</v>
      </c>
      <c r="D7087" s="153" t="s">
        <v>3339</v>
      </c>
      <c r="E7087" s="275" t="s">
        <v>1482</v>
      </c>
      <c r="F7087" s="275"/>
      <c r="G7087" s="153" t="s">
        <v>185</v>
      </c>
      <c r="H7087" s="154">
        <v>2</v>
      </c>
      <c r="I7087" s="155">
        <v>0.28000000000000003</v>
      </c>
      <c r="J7087" s="155">
        <v>0.56000000000000005</v>
      </c>
    </row>
    <row r="7088" spans="1:10" ht="30" customHeight="1">
      <c r="A7088" s="153" t="s">
        <v>1379</v>
      </c>
      <c r="B7088" s="153" t="s">
        <v>2586</v>
      </c>
      <c r="C7088" s="153" t="s">
        <v>177</v>
      </c>
      <c r="D7088" s="153" t="s">
        <v>2587</v>
      </c>
      <c r="E7088" s="275" t="s">
        <v>1482</v>
      </c>
      <c r="F7088" s="275"/>
      <c r="G7088" s="153" t="s">
        <v>185</v>
      </c>
      <c r="H7088" s="154">
        <v>1</v>
      </c>
      <c r="I7088" s="155">
        <v>8.35</v>
      </c>
      <c r="J7088" s="155">
        <v>8.35</v>
      </c>
    </row>
    <row r="7089" spans="1:10">
      <c r="A7089" s="156"/>
      <c r="B7089" s="156"/>
      <c r="C7089" s="156"/>
      <c r="D7089" s="156"/>
      <c r="E7089" s="156" t="s">
        <v>1399</v>
      </c>
      <c r="F7089" s="157">
        <v>10.3</v>
      </c>
      <c r="G7089" s="156" t="s">
        <v>1400</v>
      </c>
      <c r="H7089" s="157">
        <v>0</v>
      </c>
      <c r="I7089" s="156" t="s">
        <v>1401</v>
      </c>
      <c r="J7089" s="157">
        <v>10.3</v>
      </c>
    </row>
    <row r="7090" spans="1:10" ht="30" customHeight="1">
      <c r="A7090" s="156"/>
      <c r="B7090" s="156"/>
      <c r="C7090" s="156"/>
      <c r="D7090" s="156"/>
      <c r="E7090" s="156" t="s">
        <v>1402</v>
      </c>
      <c r="F7090" s="157">
        <v>5.88</v>
      </c>
      <c r="G7090" s="156"/>
      <c r="H7090" s="276" t="s">
        <v>1403</v>
      </c>
      <c r="I7090" s="276"/>
      <c r="J7090" s="157">
        <v>28.21</v>
      </c>
    </row>
    <row r="7091" spans="1:10" ht="15.75">
      <c r="A7091" s="147"/>
      <c r="B7091" s="147"/>
      <c r="C7091" s="147"/>
      <c r="D7091" s="147"/>
      <c r="E7091" s="147"/>
      <c r="F7091" s="147"/>
      <c r="G7091" s="147"/>
      <c r="H7091" s="147"/>
      <c r="I7091" s="147"/>
      <c r="J7091" s="147"/>
    </row>
    <row r="7092" spans="1:10" ht="15.75" customHeight="1">
      <c r="A7092" s="144"/>
      <c r="B7092" s="144" t="s">
        <v>165</v>
      </c>
      <c r="C7092" s="144" t="s">
        <v>1367</v>
      </c>
      <c r="D7092" s="144" t="s">
        <v>1368</v>
      </c>
      <c r="E7092" s="271" t="s">
        <v>1369</v>
      </c>
      <c r="F7092" s="271"/>
      <c r="G7092" s="144" t="s">
        <v>1370</v>
      </c>
      <c r="H7092" s="144" t="s">
        <v>1371</v>
      </c>
      <c r="I7092" s="144" t="s">
        <v>1372</v>
      </c>
      <c r="J7092" s="144" t="s">
        <v>1373</v>
      </c>
    </row>
    <row r="7093" spans="1:10" ht="31.5" customHeight="1">
      <c r="A7093" s="147" t="s">
        <v>1374</v>
      </c>
      <c r="B7093" s="147" t="s">
        <v>1501</v>
      </c>
      <c r="C7093" s="147" t="s">
        <v>177</v>
      </c>
      <c r="D7093" s="147" t="s">
        <v>1502</v>
      </c>
      <c r="E7093" s="273" t="s">
        <v>1445</v>
      </c>
      <c r="F7093" s="273"/>
      <c r="G7093" s="147" t="s">
        <v>185</v>
      </c>
      <c r="H7093" s="148">
        <v>1</v>
      </c>
      <c r="I7093" s="149">
        <v>8.26</v>
      </c>
      <c r="J7093" s="149">
        <v>8.26</v>
      </c>
    </row>
    <row r="7094" spans="1:10" ht="45" customHeight="1">
      <c r="A7094" s="150" t="s">
        <v>1376</v>
      </c>
      <c r="B7094" s="150" t="s">
        <v>2272</v>
      </c>
      <c r="C7094" s="150" t="s">
        <v>177</v>
      </c>
      <c r="D7094" s="150" t="s">
        <v>2273</v>
      </c>
      <c r="E7094" s="274" t="s">
        <v>1375</v>
      </c>
      <c r="F7094" s="274"/>
      <c r="G7094" s="150" t="s">
        <v>180</v>
      </c>
      <c r="H7094" s="151">
        <v>0.182</v>
      </c>
      <c r="I7094" s="152">
        <v>23.24</v>
      </c>
      <c r="J7094" s="152">
        <v>4.22</v>
      </c>
    </row>
    <row r="7095" spans="1:10" ht="30" customHeight="1">
      <c r="A7095" s="153" t="s">
        <v>1379</v>
      </c>
      <c r="B7095" s="153" t="s">
        <v>3340</v>
      </c>
      <c r="C7095" s="153" t="s">
        <v>177</v>
      </c>
      <c r="D7095" s="153" t="s">
        <v>3341</v>
      </c>
      <c r="E7095" s="275" t="s">
        <v>1482</v>
      </c>
      <c r="F7095" s="275"/>
      <c r="G7095" s="153" t="s">
        <v>185</v>
      </c>
      <c r="H7095" s="154">
        <v>1</v>
      </c>
      <c r="I7095" s="155">
        <v>2.66</v>
      </c>
      <c r="J7095" s="155">
        <v>2.66</v>
      </c>
    </row>
    <row r="7096" spans="1:10" ht="30" customHeight="1">
      <c r="A7096" s="153" t="s">
        <v>1379</v>
      </c>
      <c r="B7096" s="153" t="s">
        <v>3342</v>
      </c>
      <c r="C7096" s="153" t="s">
        <v>177</v>
      </c>
      <c r="D7096" s="153" t="s">
        <v>3343</v>
      </c>
      <c r="E7096" s="275" t="s">
        <v>1482</v>
      </c>
      <c r="F7096" s="275"/>
      <c r="G7096" s="153" t="s">
        <v>185</v>
      </c>
      <c r="H7096" s="154">
        <v>1</v>
      </c>
      <c r="I7096" s="155">
        <v>1.38</v>
      </c>
      <c r="J7096" s="155">
        <v>1.38</v>
      </c>
    </row>
    <row r="7097" spans="1:10">
      <c r="A7097" s="156"/>
      <c r="B7097" s="156"/>
      <c r="C7097" s="156"/>
      <c r="D7097" s="156"/>
      <c r="E7097" s="156" t="s">
        <v>1399</v>
      </c>
      <c r="F7097" s="157">
        <v>3.33</v>
      </c>
      <c r="G7097" s="156" t="s">
        <v>1400</v>
      </c>
      <c r="H7097" s="157">
        <v>0</v>
      </c>
      <c r="I7097" s="156" t="s">
        <v>1401</v>
      </c>
      <c r="J7097" s="157">
        <v>3.33</v>
      </c>
    </row>
    <row r="7098" spans="1:10" ht="30" customHeight="1">
      <c r="A7098" s="156"/>
      <c r="B7098" s="156"/>
      <c r="C7098" s="156"/>
      <c r="D7098" s="156"/>
      <c r="E7098" s="156" t="s">
        <v>1402</v>
      </c>
      <c r="F7098" s="157">
        <v>2.17</v>
      </c>
      <c r="G7098" s="156"/>
      <c r="H7098" s="276" t="s">
        <v>1403</v>
      </c>
      <c r="I7098" s="276"/>
      <c r="J7098" s="157">
        <v>10.43</v>
      </c>
    </row>
    <row r="7099" spans="1:10" ht="15.75">
      <c r="A7099" s="147"/>
      <c r="B7099" s="147"/>
      <c r="C7099" s="147"/>
      <c r="D7099" s="147"/>
      <c r="E7099" s="147"/>
      <c r="F7099" s="147"/>
      <c r="G7099" s="147"/>
      <c r="H7099" s="147"/>
      <c r="I7099" s="147"/>
      <c r="J7099" s="147"/>
    </row>
    <row r="7100" spans="1:10" ht="15.75" customHeight="1">
      <c r="A7100" s="144"/>
      <c r="B7100" s="144" t="s">
        <v>165</v>
      </c>
      <c r="C7100" s="144" t="s">
        <v>1367</v>
      </c>
      <c r="D7100" s="144" t="s">
        <v>1368</v>
      </c>
      <c r="E7100" s="271" t="s">
        <v>1369</v>
      </c>
      <c r="F7100" s="271"/>
      <c r="G7100" s="144" t="s">
        <v>1370</v>
      </c>
      <c r="H7100" s="144" t="s">
        <v>1371</v>
      </c>
      <c r="I7100" s="144" t="s">
        <v>1372</v>
      </c>
      <c r="J7100" s="144" t="s">
        <v>1373</v>
      </c>
    </row>
    <row r="7101" spans="1:10" ht="31.5" customHeight="1">
      <c r="A7101" s="147" t="s">
        <v>1374</v>
      </c>
      <c r="B7101" s="147" t="s">
        <v>2339</v>
      </c>
      <c r="C7101" s="147" t="s">
        <v>177</v>
      </c>
      <c r="D7101" s="147" t="s">
        <v>2340</v>
      </c>
      <c r="E7101" s="273" t="s">
        <v>1445</v>
      </c>
      <c r="F7101" s="273"/>
      <c r="G7101" s="147" t="s">
        <v>185</v>
      </c>
      <c r="H7101" s="148">
        <v>1</v>
      </c>
      <c r="I7101" s="149">
        <v>6.92</v>
      </c>
      <c r="J7101" s="149">
        <v>6.92</v>
      </c>
    </row>
    <row r="7102" spans="1:10" ht="45" customHeight="1">
      <c r="A7102" s="150" t="s">
        <v>1376</v>
      </c>
      <c r="B7102" s="150" t="s">
        <v>2272</v>
      </c>
      <c r="C7102" s="150" t="s">
        <v>177</v>
      </c>
      <c r="D7102" s="150" t="s">
        <v>2273</v>
      </c>
      <c r="E7102" s="274" t="s">
        <v>1375</v>
      </c>
      <c r="F7102" s="274"/>
      <c r="G7102" s="150" t="s">
        <v>180</v>
      </c>
      <c r="H7102" s="151">
        <v>0.124</v>
      </c>
      <c r="I7102" s="152">
        <v>23.24</v>
      </c>
      <c r="J7102" s="152">
        <v>2.88</v>
      </c>
    </row>
    <row r="7103" spans="1:10" ht="30" customHeight="1">
      <c r="A7103" s="153" t="s">
        <v>1379</v>
      </c>
      <c r="B7103" s="153" t="s">
        <v>3340</v>
      </c>
      <c r="C7103" s="153" t="s">
        <v>177</v>
      </c>
      <c r="D7103" s="153" t="s">
        <v>3341</v>
      </c>
      <c r="E7103" s="275" t="s">
        <v>1482</v>
      </c>
      <c r="F7103" s="275"/>
      <c r="G7103" s="153" t="s">
        <v>185</v>
      </c>
      <c r="H7103" s="154">
        <v>1</v>
      </c>
      <c r="I7103" s="155">
        <v>2.66</v>
      </c>
      <c r="J7103" s="155">
        <v>2.66</v>
      </c>
    </row>
    <row r="7104" spans="1:10" ht="30" customHeight="1">
      <c r="A7104" s="153" t="s">
        <v>1379</v>
      </c>
      <c r="B7104" s="153" t="s">
        <v>3342</v>
      </c>
      <c r="C7104" s="153" t="s">
        <v>177</v>
      </c>
      <c r="D7104" s="153" t="s">
        <v>3343</v>
      </c>
      <c r="E7104" s="275" t="s">
        <v>1482</v>
      </c>
      <c r="F7104" s="275"/>
      <c r="G7104" s="153" t="s">
        <v>185</v>
      </c>
      <c r="H7104" s="154">
        <v>1</v>
      </c>
      <c r="I7104" s="155">
        <v>1.38</v>
      </c>
      <c r="J7104" s="155">
        <v>1.38</v>
      </c>
    </row>
    <row r="7105" spans="1:10">
      <c r="A7105" s="156"/>
      <c r="B7105" s="156"/>
      <c r="C7105" s="156"/>
      <c r="D7105" s="156"/>
      <c r="E7105" s="156" t="s">
        <v>1399</v>
      </c>
      <c r="F7105" s="157">
        <v>2.27</v>
      </c>
      <c r="G7105" s="156" t="s">
        <v>1400</v>
      </c>
      <c r="H7105" s="157">
        <v>0</v>
      </c>
      <c r="I7105" s="156" t="s">
        <v>1401</v>
      </c>
      <c r="J7105" s="157">
        <v>2.27</v>
      </c>
    </row>
    <row r="7106" spans="1:10" ht="30" customHeight="1">
      <c r="A7106" s="156"/>
      <c r="B7106" s="156"/>
      <c r="C7106" s="156"/>
      <c r="D7106" s="156"/>
      <c r="E7106" s="156" t="s">
        <v>1402</v>
      </c>
      <c r="F7106" s="157">
        <v>1.82</v>
      </c>
      <c r="G7106" s="156"/>
      <c r="H7106" s="276" t="s">
        <v>1403</v>
      </c>
      <c r="I7106" s="276"/>
      <c r="J7106" s="157">
        <v>8.74</v>
      </c>
    </row>
    <row r="7107" spans="1:10" ht="15.75">
      <c r="A7107" s="147"/>
      <c r="B7107" s="147"/>
      <c r="C7107" s="147"/>
      <c r="D7107" s="147"/>
      <c r="E7107" s="147"/>
      <c r="F7107" s="147"/>
      <c r="G7107" s="147"/>
      <c r="H7107" s="147"/>
      <c r="I7107" s="147"/>
      <c r="J7107" s="147"/>
    </row>
    <row r="7108" spans="1:10" ht="15.75" customHeight="1">
      <c r="A7108" s="144"/>
      <c r="B7108" s="144" t="s">
        <v>165</v>
      </c>
      <c r="C7108" s="144" t="s">
        <v>1367</v>
      </c>
      <c r="D7108" s="144" t="s">
        <v>1368</v>
      </c>
      <c r="E7108" s="271" t="s">
        <v>1369</v>
      </c>
      <c r="F7108" s="271"/>
      <c r="G7108" s="144" t="s">
        <v>1370</v>
      </c>
      <c r="H7108" s="144" t="s">
        <v>1371</v>
      </c>
      <c r="I7108" s="144" t="s">
        <v>1372</v>
      </c>
      <c r="J7108" s="144" t="s">
        <v>1373</v>
      </c>
    </row>
    <row r="7109" spans="1:10" ht="31.5" customHeight="1">
      <c r="A7109" s="147" t="s">
        <v>1374</v>
      </c>
      <c r="B7109" s="147" t="s">
        <v>2366</v>
      </c>
      <c r="C7109" s="147" t="s">
        <v>177</v>
      </c>
      <c r="D7109" s="147" t="s">
        <v>2367</v>
      </c>
      <c r="E7109" s="273" t="s">
        <v>1445</v>
      </c>
      <c r="F7109" s="273"/>
      <c r="G7109" s="147" t="s">
        <v>185</v>
      </c>
      <c r="H7109" s="148">
        <v>1</v>
      </c>
      <c r="I7109" s="149">
        <v>11.05</v>
      </c>
      <c r="J7109" s="149">
        <v>11.05</v>
      </c>
    </row>
    <row r="7110" spans="1:10" ht="45" customHeight="1">
      <c r="A7110" s="150" t="s">
        <v>1376</v>
      </c>
      <c r="B7110" s="150" t="s">
        <v>2272</v>
      </c>
      <c r="C7110" s="150" t="s">
        <v>177</v>
      </c>
      <c r="D7110" s="150" t="s">
        <v>2273</v>
      </c>
      <c r="E7110" s="274" t="s">
        <v>1375</v>
      </c>
      <c r="F7110" s="274"/>
      <c r="G7110" s="150" t="s">
        <v>180</v>
      </c>
      <c r="H7110" s="151">
        <v>0.14599999999999999</v>
      </c>
      <c r="I7110" s="152">
        <v>23.24</v>
      </c>
      <c r="J7110" s="152">
        <v>3.39</v>
      </c>
    </row>
    <row r="7111" spans="1:10" ht="30" customHeight="1">
      <c r="A7111" s="153" t="s">
        <v>1379</v>
      </c>
      <c r="B7111" s="153" t="s">
        <v>3344</v>
      </c>
      <c r="C7111" s="153" t="s">
        <v>177</v>
      </c>
      <c r="D7111" s="153" t="s">
        <v>3345</v>
      </c>
      <c r="E7111" s="275" t="s">
        <v>1482</v>
      </c>
      <c r="F7111" s="275"/>
      <c r="G7111" s="153" t="s">
        <v>185</v>
      </c>
      <c r="H7111" s="154">
        <v>1</v>
      </c>
      <c r="I7111" s="155">
        <v>5.4</v>
      </c>
      <c r="J7111" s="155">
        <v>5.4</v>
      </c>
    </row>
    <row r="7112" spans="1:10" ht="30" customHeight="1">
      <c r="A7112" s="153" t="s">
        <v>1379</v>
      </c>
      <c r="B7112" s="153" t="s">
        <v>3346</v>
      </c>
      <c r="C7112" s="153" t="s">
        <v>177</v>
      </c>
      <c r="D7112" s="153" t="s">
        <v>3347</v>
      </c>
      <c r="E7112" s="275" t="s">
        <v>1482</v>
      </c>
      <c r="F7112" s="275"/>
      <c r="G7112" s="153" t="s">
        <v>185</v>
      </c>
      <c r="H7112" s="154">
        <v>1</v>
      </c>
      <c r="I7112" s="155">
        <v>2.2599999999999998</v>
      </c>
      <c r="J7112" s="155">
        <v>2.2599999999999998</v>
      </c>
    </row>
    <row r="7113" spans="1:10">
      <c r="A7113" s="156"/>
      <c r="B7113" s="156"/>
      <c r="C7113" s="156"/>
      <c r="D7113" s="156"/>
      <c r="E7113" s="156" t="s">
        <v>1399</v>
      </c>
      <c r="F7113" s="157">
        <v>2.67</v>
      </c>
      <c r="G7113" s="156" t="s">
        <v>1400</v>
      </c>
      <c r="H7113" s="157">
        <v>0</v>
      </c>
      <c r="I7113" s="156" t="s">
        <v>1401</v>
      </c>
      <c r="J7113" s="157">
        <v>2.67</v>
      </c>
    </row>
    <row r="7114" spans="1:10" ht="30" customHeight="1">
      <c r="A7114" s="156"/>
      <c r="B7114" s="156"/>
      <c r="C7114" s="156"/>
      <c r="D7114" s="156"/>
      <c r="E7114" s="156" t="s">
        <v>1402</v>
      </c>
      <c r="F7114" s="157">
        <v>2.91</v>
      </c>
      <c r="G7114" s="156"/>
      <c r="H7114" s="276" t="s">
        <v>1403</v>
      </c>
      <c r="I7114" s="276"/>
      <c r="J7114" s="157">
        <v>13.96</v>
      </c>
    </row>
    <row r="7115" spans="1:10" ht="15.75">
      <c r="A7115" s="147"/>
      <c r="B7115" s="147"/>
      <c r="C7115" s="147"/>
      <c r="D7115" s="147"/>
      <c r="E7115" s="147"/>
      <c r="F7115" s="147"/>
      <c r="G7115" s="147"/>
      <c r="H7115" s="147"/>
      <c r="I7115" s="147"/>
      <c r="J7115" s="147"/>
    </row>
    <row r="7116" spans="1:10" ht="15.75" customHeight="1">
      <c r="A7116" s="144"/>
      <c r="B7116" s="144" t="s">
        <v>165</v>
      </c>
      <c r="C7116" s="144" t="s">
        <v>1367</v>
      </c>
      <c r="D7116" s="144" t="s">
        <v>1368</v>
      </c>
      <c r="E7116" s="271" t="s">
        <v>1369</v>
      </c>
      <c r="F7116" s="271"/>
      <c r="G7116" s="144" t="s">
        <v>1370</v>
      </c>
      <c r="H7116" s="144" t="s">
        <v>1371</v>
      </c>
      <c r="I7116" s="144" t="s">
        <v>1372</v>
      </c>
      <c r="J7116" s="144" t="s">
        <v>1373</v>
      </c>
    </row>
    <row r="7117" spans="1:10" ht="31.5" customHeight="1">
      <c r="A7117" s="147" t="s">
        <v>1374</v>
      </c>
      <c r="B7117" s="147" t="s">
        <v>3224</v>
      </c>
      <c r="C7117" s="147" t="s">
        <v>177</v>
      </c>
      <c r="D7117" s="147" t="s">
        <v>3225</v>
      </c>
      <c r="E7117" s="273" t="s">
        <v>1473</v>
      </c>
      <c r="F7117" s="273"/>
      <c r="G7117" s="147" t="s">
        <v>185</v>
      </c>
      <c r="H7117" s="148">
        <v>1</v>
      </c>
      <c r="I7117" s="149">
        <v>11.76</v>
      </c>
      <c r="J7117" s="149">
        <v>11.76</v>
      </c>
    </row>
    <row r="7118" spans="1:10" ht="45" customHeight="1">
      <c r="A7118" s="150" t="s">
        <v>1376</v>
      </c>
      <c r="B7118" s="150" t="s">
        <v>1987</v>
      </c>
      <c r="C7118" s="150" t="s">
        <v>177</v>
      </c>
      <c r="D7118" s="150" t="s">
        <v>1988</v>
      </c>
      <c r="E7118" s="274" t="s">
        <v>1375</v>
      </c>
      <c r="F7118" s="274"/>
      <c r="G7118" s="150" t="s">
        <v>180</v>
      </c>
      <c r="H7118" s="151">
        <v>0.2</v>
      </c>
      <c r="I7118" s="152">
        <v>18.399999999999999</v>
      </c>
      <c r="J7118" s="152">
        <v>3.68</v>
      </c>
    </row>
    <row r="7119" spans="1:10" ht="45" customHeight="1">
      <c r="A7119" s="150" t="s">
        <v>1376</v>
      </c>
      <c r="B7119" s="150" t="s">
        <v>1922</v>
      </c>
      <c r="C7119" s="150" t="s">
        <v>177</v>
      </c>
      <c r="D7119" s="150" t="s">
        <v>1923</v>
      </c>
      <c r="E7119" s="274" t="s">
        <v>1375</v>
      </c>
      <c r="F7119" s="274"/>
      <c r="G7119" s="150" t="s">
        <v>180</v>
      </c>
      <c r="H7119" s="151">
        <v>0.2</v>
      </c>
      <c r="I7119" s="152">
        <v>22.37</v>
      </c>
      <c r="J7119" s="152">
        <v>4.47</v>
      </c>
    </row>
    <row r="7120" spans="1:10" ht="15" customHeight="1">
      <c r="A7120" s="153" t="s">
        <v>1379</v>
      </c>
      <c r="B7120" s="153" t="s">
        <v>2009</v>
      </c>
      <c r="C7120" s="153" t="s">
        <v>177</v>
      </c>
      <c r="D7120" s="153" t="s">
        <v>2010</v>
      </c>
      <c r="E7120" s="275" t="s">
        <v>1482</v>
      </c>
      <c r="F7120" s="275"/>
      <c r="G7120" s="153" t="s">
        <v>185</v>
      </c>
      <c r="H7120" s="154">
        <v>1.0999999999999999E-2</v>
      </c>
      <c r="I7120" s="155">
        <v>76.86</v>
      </c>
      <c r="J7120" s="155">
        <v>0.84</v>
      </c>
    </row>
    <row r="7121" spans="1:10" ht="15" customHeight="1">
      <c r="A7121" s="153" t="s">
        <v>1379</v>
      </c>
      <c r="B7121" s="153" t="s">
        <v>1989</v>
      </c>
      <c r="C7121" s="153" t="s">
        <v>177</v>
      </c>
      <c r="D7121" s="153" t="s">
        <v>1990</v>
      </c>
      <c r="E7121" s="275" t="s">
        <v>1482</v>
      </c>
      <c r="F7121" s="275"/>
      <c r="G7121" s="153" t="s">
        <v>185</v>
      </c>
      <c r="H7121" s="154">
        <v>7.4999999999999997E-2</v>
      </c>
      <c r="I7121" s="155">
        <v>2.3199999999999998</v>
      </c>
      <c r="J7121" s="155">
        <v>0.17</v>
      </c>
    </row>
    <row r="7122" spans="1:10" ht="15" customHeight="1">
      <c r="A7122" s="153" t="s">
        <v>1379</v>
      </c>
      <c r="B7122" s="153" t="s">
        <v>2005</v>
      </c>
      <c r="C7122" s="153" t="s">
        <v>177</v>
      </c>
      <c r="D7122" s="153" t="s">
        <v>2006</v>
      </c>
      <c r="E7122" s="275" t="s">
        <v>1482</v>
      </c>
      <c r="F7122" s="275"/>
      <c r="G7122" s="153" t="s">
        <v>185</v>
      </c>
      <c r="H7122" s="154">
        <v>1.2E-2</v>
      </c>
      <c r="I7122" s="155">
        <v>87.08</v>
      </c>
      <c r="J7122" s="155">
        <v>1.04</v>
      </c>
    </row>
    <row r="7123" spans="1:10" ht="15" customHeight="1">
      <c r="A7123" s="153" t="s">
        <v>1379</v>
      </c>
      <c r="B7123" s="153" t="s">
        <v>2108</v>
      </c>
      <c r="C7123" s="153" t="s">
        <v>177</v>
      </c>
      <c r="D7123" s="153" t="s">
        <v>2109</v>
      </c>
      <c r="E7123" s="275" t="s">
        <v>1482</v>
      </c>
      <c r="F7123" s="275"/>
      <c r="G7123" s="153" t="s">
        <v>185</v>
      </c>
      <c r="H7123" s="154">
        <v>1</v>
      </c>
      <c r="I7123" s="155">
        <v>1.56</v>
      </c>
      <c r="J7123" s="155">
        <v>1.56</v>
      </c>
    </row>
    <row r="7124" spans="1:10">
      <c r="A7124" s="156"/>
      <c r="B7124" s="156"/>
      <c r="C7124" s="156"/>
      <c r="D7124" s="156"/>
      <c r="E7124" s="156" t="s">
        <v>1399</v>
      </c>
      <c r="F7124" s="157">
        <v>6.41</v>
      </c>
      <c r="G7124" s="156" t="s">
        <v>1400</v>
      </c>
      <c r="H7124" s="157">
        <v>0</v>
      </c>
      <c r="I7124" s="156" t="s">
        <v>1401</v>
      </c>
      <c r="J7124" s="157">
        <v>6.41</v>
      </c>
    </row>
    <row r="7125" spans="1:10" ht="30" customHeight="1">
      <c r="A7125" s="156"/>
      <c r="B7125" s="156"/>
      <c r="C7125" s="156"/>
      <c r="D7125" s="156"/>
      <c r="E7125" s="156" t="s">
        <v>1402</v>
      </c>
      <c r="F7125" s="157">
        <v>3.1</v>
      </c>
      <c r="G7125" s="156"/>
      <c r="H7125" s="276" t="s">
        <v>1403</v>
      </c>
      <c r="I7125" s="276"/>
      <c r="J7125" s="157">
        <v>14.86</v>
      </c>
    </row>
    <row r="7126" spans="1:10" ht="15.75">
      <c r="A7126" s="147"/>
      <c r="B7126" s="147"/>
      <c r="C7126" s="147"/>
      <c r="D7126" s="147"/>
      <c r="E7126" s="147"/>
      <c r="F7126" s="147"/>
      <c r="G7126" s="147"/>
      <c r="H7126" s="147"/>
      <c r="I7126" s="147"/>
      <c r="J7126" s="147"/>
    </row>
    <row r="7127" spans="1:10" ht="15.75" customHeight="1">
      <c r="A7127" s="144"/>
      <c r="B7127" s="144" t="s">
        <v>165</v>
      </c>
      <c r="C7127" s="144" t="s">
        <v>1367</v>
      </c>
      <c r="D7127" s="144" t="s">
        <v>1368</v>
      </c>
      <c r="E7127" s="271" t="s">
        <v>1369</v>
      </c>
      <c r="F7127" s="271"/>
      <c r="G7127" s="144" t="s">
        <v>1370</v>
      </c>
      <c r="H7127" s="144" t="s">
        <v>1371</v>
      </c>
      <c r="I7127" s="144" t="s">
        <v>1372</v>
      </c>
      <c r="J7127" s="144" t="s">
        <v>1373</v>
      </c>
    </row>
    <row r="7128" spans="1:10" ht="31.5" customHeight="1">
      <c r="A7128" s="147" t="s">
        <v>1374</v>
      </c>
      <c r="B7128" s="147" t="s">
        <v>1975</v>
      </c>
      <c r="C7128" s="147" t="s">
        <v>177</v>
      </c>
      <c r="D7128" s="147" t="s">
        <v>1976</v>
      </c>
      <c r="E7128" s="273" t="s">
        <v>1375</v>
      </c>
      <c r="F7128" s="273"/>
      <c r="G7128" s="147" t="s">
        <v>180</v>
      </c>
      <c r="H7128" s="148">
        <v>1</v>
      </c>
      <c r="I7128" s="149">
        <v>21.93</v>
      </c>
      <c r="J7128" s="149">
        <v>21.93</v>
      </c>
    </row>
    <row r="7129" spans="1:10" ht="45" customHeight="1">
      <c r="A7129" s="150" t="s">
        <v>1376</v>
      </c>
      <c r="B7129" s="150" t="s">
        <v>3348</v>
      </c>
      <c r="C7129" s="150" t="s">
        <v>177</v>
      </c>
      <c r="D7129" s="150" t="s">
        <v>3349</v>
      </c>
      <c r="E7129" s="274" t="s">
        <v>1375</v>
      </c>
      <c r="F7129" s="274"/>
      <c r="G7129" s="150" t="s">
        <v>180</v>
      </c>
      <c r="H7129" s="151">
        <v>1</v>
      </c>
      <c r="I7129" s="152">
        <v>0.15</v>
      </c>
      <c r="J7129" s="152">
        <v>0.15</v>
      </c>
    </row>
    <row r="7130" spans="1:10" ht="15" customHeight="1">
      <c r="A7130" s="153" t="s">
        <v>1379</v>
      </c>
      <c r="B7130" s="153" t="s">
        <v>1380</v>
      </c>
      <c r="C7130" s="153" t="s">
        <v>177</v>
      </c>
      <c r="D7130" s="153" t="s">
        <v>1381</v>
      </c>
      <c r="E7130" s="275" t="s">
        <v>1382</v>
      </c>
      <c r="F7130" s="275"/>
      <c r="G7130" s="153" t="s">
        <v>180</v>
      </c>
      <c r="H7130" s="154">
        <v>1</v>
      </c>
      <c r="I7130" s="155">
        <v>1.52</v>
      </c>
      <c r="J7130" s="155">
        <v>1.52</v>
      </c>
    </row>
    <row r="7131" spans="1:10" ht="30" customHeight="1">
      <c r="A7131" s="153" t="s">
        <v>1379</v>
      </c>
      <c r="B7131" s="153" t="s">
        <v>3350</v>
      </c>
      <c r="C7131" s="153" t="s">
        <v>177</v>
      </c>
      <c r="D7131" s="153" t="s">
        <v>3351</v>
      </c>
      <c r="E7131" s="275" t="s">
        <v>1385</v>
      </c>
      <c r="F7131" s="275"/>
      <c r="G7131" s="153" t="s">
        <v>180</v>
      </c>
      <c r="H7131" s="154">
        <v>1</v>
      </c>
      <c r="I7131" s="155">
        <v>1.26</v>
      </c>
      <c r="J7131" s="155">
        <v>1.26</v>
      </c>
    </row>
    <row r="7132" spans="1:10" ht="15" customHeight="1">
      <c r="A7132" s="153" t="s">
        <v>1379</v>
      </c>
      <c r="B7132" s="153" t="s">
        <v>1386</v>
      </c>
      <c r="C7132" s="153" t="s">
        <v>177</v>
      </c>
      <c r="D7132" s="153" t="s">
        <v>1387</v>
      </c>
      <c r="E7132" s="275" t="s">
        <v>1382</v>
      </c>
      <c r="F7132" s="275"/>
      <c r="G7132" s="153" t="s">
        <v>180</v>
      </c>
      <c r="H7132" s="154">
        <v>1</v>
      </c>
      <c r="I7132" s="155">
        <v>0.81</v>
      </c>
      <c r="J7132" s="155">
        <v>0.81</v>
      </c>
    </row>
    <row r="7133" spans="1:10" ht="30" customHeight="1">
      <c r="A7133" s="153" t="s">
        <v>1379</v>
      </c>
      <c r="B7133" s="153" t="s">
        <v>3352</v>
      </c>
      <c r="C7133" s="153" t="s">
        <v>177</v>
      </c>
      <c r="D7133" s="153" t="s">
        <v>3353</v>
      </c>
      <c r="E7133" s="275" t="s">
        <v>1385</v>
      </c>
      <c r="F7133" s="275"/>
      <c r="G7133" s="153" t="s">
        <v>180</v>
      </c>
      <c r="H7133" s="154">
        <v>1</v>
      </c>
      <c r="I7133" s="155">
        <v>0.45</v>
      </c>
      <c r="J7133" s="155">
        <v>0.45</v>
      </c>
    </row>
    <row r="7134" spans="1:10" ht="15" customHeight="1">
      <c r="A7134" s="153" t="s">
        <v>1379</v>
      </c>
      <c r="B7134" s="153" t="s">
        <v>1390</v>
      </c>
      <c r="C7134" s="153" t="s">
        <v>177</v>
      </c>
      <c r="D7134" s="153" t="s">
        <v>1391</v>
      </c>
      <c r="E7134" s="275" t="s">
        <v>1392</v>
      </c>
      <c r="F7134" s="275"/>
      <c r="G7134" s="153" t="s">
        <v>180</v>
      </c>
      <c r="H7134" s="154">
        <v>1</v>
      </c>
      <c r="I7134" s="155">
        <v>0.06</v>
      </c>
      <c r="J7134" s="155">
        <v>0.06</v>
      </c>
    </row>
    <row r="7135" spans="1:10" ht="15" customHeight="1">
      <c r="A7135" s="153" t="s">
        <v>1379</v>
      </c>
      <c r="B7135" s="153" t="s">
        <v>3354</v>
      </c>
      <c r="C7135" s="153" t="s">
        <v>177</v>
      </c>
      <c r="D7135" s="153" t="s">
        <v>3355</v>
      </c>
      <c r="E7135" s="275" t="s">
        <v>1398</v>
      </c>
      <c r="F7135" s="275"/>
      <c r="G7135" s="153" t="s">
        <v>180</v>
      </c>
      <c r="H7135" s="154">
        <v>1</v>
      </c>
      <c r="I7135" s="155">
        <v>17</v>
      </c>
      <c r="J7135" s="155">
        <v>17</v>
      </c>
    </row>
    <row r="7136" spans="1:10" ht="15" customHeight="1">
      <c r="A7136" s="153" t="s">
        <v>1379</v>
      </c>
      <c r="B7136" s="153" t="s">
        <v>1393</v>
      </c>
      <c r="C7136" s="153" t="s">
        <v>177</v>
      </c>
      <c r="D7136" s="153" t="s">
        <v>1394</v>
      </c>
      <c r="E7136" s="275" t="s">
        <v>1395</v>
      </c>
      <c r="F7136" s="275"/>
      <c r="G7136" s="153" t="s">
        <v>180</v>
      </c>
      <c r="H7136" s="154">
        <v>1</v>
      </c>
      <c r="I7136" s="155">
        <v>0.68</v>
      </c>
      <c r="J7136" s="155">
        <v>0.68</v>
      </c>
    </row>
    <row r="7137" spans="1:10">
      <c r="A7137" s="156"/>
      <c r="B7137" s="156"/>
      <c r="C7137" s="156"/>
      <c r="D7137" s="156"/>
      <c r="E7137" s="156" t="s">
        <v>1399</v>
      </c>
      <c r="F7137" s="157">
        <v>17.149999999999999</v>
      </c>
      <c r="G7137" s="156" t="s">
        <v>1400</v>
      </c>
      <c r="H7137" s="157">
        <v>0</v>
      </c>
      <c r="I7137" s="156" t="s">
        <v>1401</v>
      </c>
      <c r="J7137" s="157">
        <v>17.149999999999999</v>
      </c>
    </row>
    <row r="7138" spans="1:10" ht="30" customHeight="1">
      <c r="A7138" s="156"/>
      <c r="B7138" s="156"/>
      <c r="C7138" s="156"/>
      <c r="D7138" s="156"/>
      <c r="E7138" s="156" t="s">
        <v>1402</v>
      </c>
      <c r="F7138" s="157">
        <v>5.78</v>
      </c>
      <c r="G7138" s="156"/>
      <c r="H7138" s="276" t="s">
        <v>1403</v>
      </c>
      <c r="I7138" s="276"/>
      <c r="J7138" s="157">
        <v>27.71</v>
      </c>
    </row>
    <row r="7139" spans="1:10" ht="15.75">
      <c r="A7139" s="147"/>
      <c r="B7139" s="147"/>
      <c r="C7139" s="147"/>
      <c r="D7139" s="147"/>
      <c r="E7139" s="147"/>
      <c r="F7139" s="147"/>
      <c r="G7139" s="147"/>
      <c r="H7139" s="147"/>
      <c r="I7139" s="147"/>
      <c r="J7139" s="147"/>
    </row>
    <row r="7140" spans="1:10" ht="15.75" customHeight="1">
      <c r="A7140" s="144"/>
      <c r="B7140" s="144" t="s">
        <v>165</v>
      </c>
      <c r="C7140" s="144" t="s">
        <v>1367</v>
      </c>
      <c r="D7140" s="144" t="s">
        <v>1368</v>
      </c>
      <c r="E7140" s="271" t="s">
        <v>1369</v>
      </c>
      <c r="F7140" s="271"/>
      <c r="G7140" s="144" t="s">
        <v>1370</v>
      </c>
      <c r="H7140" s="144" t="s">
        <v>1371</v>
      </c>
      <c r="I7140" s="144" t="s">
        <v>1372</v>
      </c>
      <c r="J7140" s="144" t="s">
        <v>1373</v>
      </c>
    </row>
    <row r="7141" spans="1:10" ht="63" customHeight="1">
      <c r="A7141" s="147" t="s">
        <v>1374</v>
      </c>
      <c r="B7141" s="147" t="s">
        <v>1433</v>
      </c>
      <c r="C7141" s="147" t="s">
        <v>177</v>
      </c>
      <c r="D7141" s="147" t="s">
        <v>1434</v>
      </c>
      <c r="E7141" s="273" t="s">
        <v>1432</v>
      </c>
      <c r="F7141" s="273"/>
      <c r="G7141" s="147" t="s">
        <v>189</v>
      </c>
      <c r="H7141" s="148">
        <v>1</v>
      </c>
      <c r="I7141" s="149">
        <v>51.8</v>
      </c>
      <c r="J7141" s="149">
        <v>51.8</v>
      </c>
    </row>
    <row r="7142" spans="1:10" ht="45" customHeight="1">
      <c r="A7142" s="150" t="s">
        <v>1376</v>
      </c>
      <c r="B7142" s="150" t="s">
        <v>1973</v>
      </c>
      <c r="C7142" s="150" t="s">
        <v>177</v>
      </c>
      <c r="D7142" s="150" t="s">
        <v>1974</v>
      </c>
      <c r="E7142" s="274" t="s">
        <v>1606</v>
      </c>
      <c r="F7142" s="274"/>
      <c r="G7142" s="150" t="s">
        <v>1607</v>
      </c>
      <c r="H7142" s="151">
        <v>5.3E-3</v>
      </c>
      <c r="I7142" s="152">
        <v>17.72</v>
      </c>
      <c r="J7142" s="152">
        <v>0.09</v>
      </c>
    </row>
    <row r="7143" spans="1:10" ht="45" customHeight="1">
      <c r="A7143" s="150" t="s">
        <v>1376</v>
      </c>
      <c r="B7143" s="150" t="s">
        <v>1971</v>
      </c>
      <c r="C7143" s="150" t="s">
        <v>177</v>
      </c>
      <c r="D7143" s="150" t="s">
        <v>1972</v>
      </c>
      <c r="E7143" s="274" t="s">
        <v>1606</v>
      </c>
      <c r="F7143" s="274"/>
      <c r="G7143" s="150" t="s">
        <v>1610</v>
      </c>
      <c r="H7143" s="151">
        <v>7.3000000000000001E-3</v>
      </c>
      <c r="I7143" s="152">
        <v>16.72</v>
      </c>
      <c r="J7143" s="152">
        <v>0.12</v>
      </c>
    </row>
    <row r="7144" spans="1:10" ht="45" customHeight="1">
      <c r="A7144" s="150" t="s">
        <v>1376</v>
      </c>
      <c r="B7144" s="150" t="s">
        <v>1628</v>
      </c>
      <c r="C7144" s="150" t="s">
        <v>177</v>
      </c>
      <c r="D7144" s="150" t="s">
        <v>1629</v>
      </c>
      <c r="E7144" s="274" t="s">
        <v>1375</v>
      </c>
      <c r="F7144" s="274"/>
      <c r="G7144" s="150" t="s">
        <v>180</v>
      </c>
      <c r="H7144" s="151">
        <v>0.16600000000000001</v>
      </c>
      <c r="I7144" s="152">
        <v>17.82</v>
      </c>
      <c r="J7144" s="152">
        <v>2.95</v>
      </c>
    </row>
    <row r="7145" spans="1:10" ht="45" customHeight="1">
      <c r="A7145" s="150" t="s">
        <v>1376</v>
      </c>
      <c r="B7145" s="150" t="s">
        <v>1975</v>
      </c>
      <c r="C7145" s="150" t="s">
        <v>177</v>
      </c>
      <c r="D7145" s="150" t="s">
        <v>1976</v>
      </c>
      <c r="E7145" s="274" t="s">
        <v>1375</v>
      </c>
      <c r="F7145" s="274"/>
      <c r="G7145" s="150" t="s">
        <v>180</v>
      </c>
      <c r="H7145" s="151">
        <v>0.128</v>
      </c>
      <c r="I7145" s="152">
        <v>21.93</v>
      </c>
      <c r="J7145" s="152">
        <v>2.8</v>
      </c>
    </row>
    <row r="7146" spans="1:10" ht="30" customHeight="1">
      <c r="A7146" s="153" t="s">
        <v>1379</v>
      </c>
      <c r="B7146" s="153" t="s">
        <v>1979</v>
      </c>
      <c r="C7146" s="153" t="s">
        <v>177</v>
      </c>
      <c r="D7146" s="153" t="s">
        <v>1980</v>
      </c>
      <c r="E7146" s="275" t="s">
        <v>1482</v>
      </c>
      <c r="F7146" s="275"/>
      <c r="G7146" s="153" t="s">
        <v>1551</v>
      </c>
      <c r="H7146" s="154">
        <v>1.26</v>
      </c>
      <c r="I7146" s="155">
        <v>0.26</v>
      </c>
      <c r="J7146" s="155">
        <v>0.32</v>
      </c>
    </row>
    <row r="7147" spans="1:10" ht="30" customHeight="1">
      <c r="A7147" s="153" t="s">
        <v>1379</v>
      </c>
      <c r="B7147" s="153" t="s">
        <v>3356</v>
      </c>
      <c r="C7147" s="153" t="s">
        <v>177</v>
      </c>
      <c r="D7147" s="153" t="s">
        <v>3357</v>
      </c>
      <c r="E7147" s="275" t="s">
        <v>1482</v>
      </c>
      <c r="F7147" s="275"/>
      <c r="G7147" s="153" t="s">
        <v>185</v>
      </c>
      <c r="H7147" s="154">
        <v>1.26</v>
      </c>
      <c r="I7147" s="155">
        <v>3.91</v>
      </c>
      <c r="J7147" s="155">
        <v>4.92</v>
      </c>
    </row>
    <row r="7148" spans="1:10" ht="15" customHeight="1">
      <c r="A7148" s="153" t="s">
        <v>1379</v>
      </c>
      <c r="B7148" s="153" t="s">
        <v>3358</v>
      </c>
      <c r="C7148" s="153" t="s">
        <v>177</v>
      </c>
      <c r="D7148" s="153" t="s">
        <v>3359</v>
      </c>
      <c r="E7148" s="275" t="s">
        <v>1482</v>
      </c>
      <c r="F7148" s="275"/>
      <c r="G7148" s="153" t="s">
        <v>189</v>
      </c>
      <c r="H7148" s="154">
        <v>1.357</v>
      </c>
      <c r="I7148" s="155">
        <v>29.92</v>
      </c>
      <c r="J7148" s="155">
        <v>40.6</v>
      </c>
    </row>
    <row r="7149" spans="1:10">
      <c r="A7149" s="156"/>
      <c r="B7149" s="156"/>
      <c r="C7149" s="156"/>
      <c r="D7149" s="156"/>
      <c r="E7149" s="156" t="s">
        <v>1399</v>
      </c>
      <c r="F7149" s="157">
        <v>4.5</v>
      </c>
      <c r="G7149" s="156" t="s">
        <v>1400</v>
      </c>
      <c r="H7149" s="157">
        <v>0</v>
      </c>
      <c r="I7149" s="156" t="s">
        <v>1401</v>
      </c>
      <c r="J7149" s="157">
        <v>4.5</v>
      </c>
    </row>
    <row r="7150" spans="1:10" ht="30" customHeight="1">
      <c r="A7150" s="156"/>
      <c r="B7150" s="156"/>
      <c r="C7150" s="156"/>
      <c r="D7150" s="156"/>
      <c r="E7150" s="156" t="s">
        <v>1402</v>
      </c>
      <c r="F7150" s="157">
        <v>13.65</v>
      </c>
      <c r="G7150" s="156"/>
      <c r="H7150" s="276" t="s">
        <v>1403</v>
      </c>
      <c r="I7150" s="276"/>
      <c r="J7150" s="157">
        <v>65.45</v>
      </c>
    </row>
    <row r="7151" spans="1:10" ht="15.75">
      <c r="A7151" s="147"/>
      <c r="B7151" s="147"/>
      <c r="C7151" s="147"/>
      <c r="D7151" s="147"/>
      <c r="E7151" s="147"/>
      <c r="F7151" s="147"/>
      <c r="G7151" s="147"/>
      <c r="H7151" s="147"/>
      <c r="I7151" s="147"/>
      <c r="J7151" s="147"/>
    </row>
    <row r="7152" spans="1:10" ht="15.75" customHeight="1">
      <c r="A7152" s="144"/>
      <c r="B7152" s="144" t="s">
        <v>165</v>
      </c>
      <c r="C7152" s="144" t="s">
        <v>1367</v>
      </c>
      <c r="D7152" s="144" t="s">
        <v>1368</v>
      </c>
      <c r="E7152" s="271" t="s">
        <v>1369</v>
      </c>
      <c r="F7152" s="271"/>
      <c r="G7152" s="144" t="s">
        <v>1370</v>
      </c>
      <c r="H7152" s="144" t="s">
        <v>1371</v>
      </c>
      <c r="I7152" s="144" t="s">
        <v>1372</v>
      </c>
      <c r="J7152" s="144" t="s">
        <v>1373</v>
      </c>
    </row>
    <row r="7153" spans="1:10" ht="31.5" customHeight="1">
      <c r="A7153" s="147" t="s">
        <v>1374</v>
      </c>
      <c r="B7153" s="147" t="s">
        <v>2360</v>
      </c>
      <c r="C7153" s="147" t="s">
        <v>177</v>
      </c>
      <c r="D7153" s="147" t="s">
        <v>2361</v>
      </c>
      <c r="E7153" s="273" t="s">
        <v>1445</v>
      </c>
      <c r="F7153" s="273"/>
      <c r="G7153" s="147" t="s">
        <v>185</v>
      </c>
      <c r="H7153" s="148">
        <v>1</v>
      </c>
      <c r="I7153" s="149">
        <v>28.19</v>
      </c>
      <c r="J7153" s="149">
        <v>28.19</v>
      </c>
    </row>
    <row r="7154" spans="1:10" ht="45" customHeight="1">
      <c r="A7154" s="150" t="s">
        <v>1376</v>
      </c>
      <c r="B7154" s="150" t="s">
        <v>2270</v>
      </c>
      <c r="C7154" s="150" t="s">
        <v>177</v>
      </c>
      <c r="D7154" s="150" t="s">
        <v>2271</v>
      </c>
      <c r="E7154" s="274" t="s">
        <v>1375</v>
      </c>
      <c r="F7154" s="274"/>
      <c r="G7154" s="150" t="s">
        <v>180</v>
      </c>
      <c r="H7154" s="151">
        <v>0.496</v>
      </c>
      <c r="I7154" s="152">
        <v>19.2</v>
      </c>
      <c r="J7154" s="152">
        <v>9.52</v>
      </c>
    </row>
    <row r="7155" spans="1:10" ht="45" customHeight="1">
      <c r="A7155" s="150" t="s">
        <v>1376</v>
      </c>
      <c r="B7155" s="150" t="s">
        <v>2272</v>
      </c>
      <c r="C7155" s="150" t="s">
        <v>177</v>
      </c>
      <c r="D7155" s="150" t="s">
        <v>2273</v>
      </c>
      <c r="E7155" s="274" t="s">
        <v>1375</v>
      </c>
      <c r="F7155" s="274"/>
      <c r="G7155" s="150" t="s">
        <v>180</v>
      </c>
      <c r="H7155" s="151">
        <v>0.496</v>
      </c>
      <c r="I7155" s="152">
        <v>23.24</v>
      </c>
      <c r="J7155" s="152">
        <v>11.52</v>
      </c>
    </row>
    <row r="7156" spans="1:10" ht="15" customHeight="1">
      <c r="A7156" s="153" t="s">
        <v>1379</v>
      </c>
      <c r="B7156" s="153" t="s">
        <v>2913</v>
      </c>
      <c r="C7156" s="153" t="s">
        <v>177</v>
      </c>
      <c r="D7156" s="153" t="s">
        <v>2914</v>
      </c>
      <c r="E7156" s="275" t="s">
        <v>1482</v>
      </c>
      <c r="F7156" s="275"/>
      <c r="G7156" s="153" t="s">
        <v>185</v>
      </c>
      <c r="H7156" s="154">
        <v>1</v>
      </c>
      <c r="I7156" s="155">
        <v>7.15</v>
      </c>
      <c r="J7156" s="155">
        <v>7.15</v>
      </c>
    </row>
    <row r="7157" spans="1:10">
      <c r="A7157" s="156"/>
      <c r="B7157" s="156"/>
      <c r="C7157" s="156"/>
      <c r="D7157" s="156"/>
      <c r="E7157" s="156" t="s">
        <v>1399</v>
      </c>
      <c r="F7157" s="157">
        <v>16.16</v>
      </c>
      <c r="G7157" s="156" t="s">
        <v>1400</v>
      </c>
      <c r="H7157" s="157">
        <v>0</v>
      </c>
      <c r="I7157" s="156" t="s">
        <v>1401</v>
      </c>
      <c r="J7157" s="157">
        <v>16.16</v>
      </c>
    </row>
    <row r="7158" spans="1:10" ht="30" customHeight="1">
      <c r="A7158" s="156"/>
      <c r="B7158" s="156"/>
      <c r="C7158" s="156"/>
      <c r="D7158" s="156"/>
      <c r="E7158" s="156" t="s">
        <v>1402</v>
      </c>
      <c r="F7158" s="157">
        <v>7.43</v>
      </c>
      <c r="G7158" s="156"/>
      <c r="H7158" s="276" t="s">
        <v>1403</v>
      </c>
      <c r="I7158" s="276"/>
      <c r="J7158" s="157">
        <v>35.619999999999997</v>
      </c>
    </row>
    <row r="7159" spans="1:10" ht="15.75">
      <c r="A7159" s="147"/>
      <c r="B7159" s="147"/>
      <c r="C7159" s="147"/>
      <c r="D7159" s="147"/>
      <c r="E7159" s="147"/>
      <c r="F7159" s="147"/>
      <c r="G7159" s="147"/>
      <c r="H7159" s="147"/>
      <c r="I7159" s="147"/>
      <c r="J7159" s="147"/>
    </row>
    <row r="7160" spans="1:10" ht="15.75" customHeight="1">
      <c r="A7160" s="144"/>
      <c r="B7160" s="144" t="s">
        <v>165</v>
      </c>
      <c r="C7160" s="144" t="s">
        <v>1367</v>
      </c>
      <c r="D7160" s="144" t="s">
        <v>1368</v>
      </c>
      <c r="E7160" s="271" t="s">
        <v>1369</v>
      </c>
      <c r="F7160" s="271"/>
      <c r="G7160" s="144" t="s">
        <v>1370</v>
      </c>
      <c r="H7160" s="144" t="s">
        <v>1371</v>
      </c>
      <c r="I7160" s="144" t="s">
        <v>1372</v>
      </c>
      <c r="J7160" s="144" t="s">
        <v>1373</v>
      </c>
    </row>
    <row r="7161" spans="1:10" ht="31.5" customHeight="1">
      <c r="A7161" s="147" t="s">
        <v>1374</v>
      </c>
      <c r="B7161" s="147" t="s">
        <v>1461</v>
      </c>
      <c r="C7161" s="147" t="s">
        <v>177</v>
      </c>
      <c r="D7161" s="147" t="s">
        <v>1462</v>
      </c>
      <c r="E7161" s="273" t="s">
        <v>1445</v>
      </c>
      <c r="F7161" s="273"/>
      <c r="G7161" s="147" t="s">
        <v>185</v>
      </c>
      <c r="H7161" s="148">
        <v>1</v>
      </c>
      <c r="I7161" s="149">
        <v>24.04</v>
      </c>
      <c r="J7161" s="149">
        <v>24.04</v>
      </c>
    </row>
    <row r="7162" spans="1:10" ht="45" customHeight="1">
      <c r="A7162" s="150" t="s">
        <v>1376</v>
      </c>
      <c r="B7162" s="150" t="s">
        <v>2339</v>
      </c>
      <c r="C7162" s="150" t="s">
        <v>177</v>
      </c>
      <c r="D7162" s="150" t="s">
        <v>2340</v>
      </c>
      <c r="E7162" s="274" t="s">
        <v>1445</v>
      </c>
      <c r="F7162" s="274"/>
      <c r="G7162" s="150" t="s">
        <v>185</v>
      </c>
      <c r="H7162" s="151">
        <v>1</v>
      </c>
      <c r="I7162" s="152">
        <v>6.92</v>
      </c>
      <c r="J7162" s="152">
        <v>6.92</v>
      </c>
    </row>
    <row r="7163" spans="1:10" ht="45" customHeight="1">
      <c r="A7163" s="150" t="s">
        <v>1376</v>
      </c>
      <c r="B7163" s="150" t="s">
        <v>3360</v>
      </c>
      <c r="C7163" s="150" t="s">
        <v>177</v>
      </c>
      <c r="D7163" s="150" t="s">
        <v>3361</v>
      </c>
      <c r="E7163" s="274" t="s">
        <v>1445</v>
      </c>
      <c r="F7163" s="274"/>
      <c r="G7163" s="150" t="s">
        <v>185</v>
      </c>
      <c r="H7163" s="151">
        <v>1</v>
      </c>
      <c r="I7163" s="152">
        <v>17.12</v>
      </c>
      <c r="J7163" s="152">
        <v>17.12</v>
      </c>
    </row>
    <row r="7164" spans="1:10">
      <c r="A7164" s="156"/>
      <c r="B7164" s="156"/>
      <c r="C7164" s="156"/>
      <c r="D7164" s="156"/>
      <c r="E7164" s="156" t="s">
        <v>1399</v>
      </c>
      <c r="F7164" s="157">
        <v>9.92</v>
      </c>
      <c r="G7164" s="156" t="s">
        <v>1400</v>
      </c>
      <c r="H7164" s="157">
        <v>0</v>
      </c>
      <c r="I7164" s="156" t="s">
        <v>1401</v>
      </c>
      <c r="J7164" s="157">
        <v>9.92</v>
      </c>
    </row>
    <row r="7165" spans="1:10" ht="30" customHeight="1">
      <c r="A7165" s="156"/>
      <c r="B7165" s="156"/>
      <c r="C7165" s="156"/>
      <c r="D7165" s="156"/>
      <c r="E7165" s="156" t="s">
        <v>1402</v>
      </c>
      <c r="F7165" s="157">
        <v>6.33</v>
      </c>
      <c r="G7165" s="156"/>
      <c r="H7165" s="276" t="s">
        <v>1403</v>
      </c>
      <c r="I7165" s="276"/>
      <c r="J7165" s="157">
        <v>30.37</v>
      </c>
    </row>
    <row r="7166" spans="1:10" ht="15.75">
      <c r="A7166" s="147"/>
      <c r="B7166" s="147"/>
      <c r="C7166" s="147"/>
      <c r="D7166" s="147"/>
      <c r="E7166" s="147"/>
      <c r="F7166" s="147"/>
      <c r="G7166" s="147"/>
      <c r="H7166" s="147"/>
      <c r="I7166" s="147"/>
      <c r="J7166" s="147"/>
    </row>
    <row r="7167" spans="1:10" ht="15.75" customHeight="1">
      <c r="A7167" s="144"/>
      <c r="B7167" s="144" t="s">
        <v>165</v>
      </c>
      <c r="C7167" s="144" t="s">
        <v>1367</v>
      </c>
      <c r="D7167" s="144" t="s">
        <v>1368</v>
      </c>
      <c r="E7167" s="271" t="s">
        <v>1369</v>
      </c>
      <c r="F7167" s="271"/>
      <c r="G7167" s="144" t="s">
        <v>1370</v>
      </c>
      <c r="H7167" s="144" t="s">
        <v>1371</v>
      </c>
      <c r="I7167" s="144" t="s">
        <v>1372</v>
      </c>
      <c r="J7167" s="144" t="s">
        <v>1373</v>
      </c>
    </row>
    <row r="7168" spans="1:10" ht="31.5" customHeight="1">
      <c r="A7168" s="147" t="s">
        <v>1374</v>
      </c>
      <c r="B7168" s="147" t="s">
        <v>3360</v>
      </c>
      <c r="C7168" s="147" t="s">
        <v>177</v>
      </c>
      <c r="D7168" s="147" t="s">
        <v>3361</v>
      </c>
      <c r="E7168" s="273" t="s">
        <v>1445</v>
      </c>
      <c r="F7168" s="273"/>
      <c r="G7168" s="147" t="s">
        <v>185</v>
      </c>
      <c r="H7168" s="148">
        <v>1</v>
      </c>
      <c r="I7168" s="149">
        <v>17.12</v>
      </c>
      <c r="J7168" s="149">
        <v>17.12</v>
      </c>
    </row>
    <row r="7169" spans="1:10" ht="45" customHeight="1">
      <c r="A7169" s="150" t="s">
        <v>1376</v>
      </c>
      <c r="B7169" s="150" t="s">
        <v>2270</v>
      </c>
      <c r="C7169" s="150" t="s">
        <v>177</v>
      </c>
      <c r="D7169" s="150" t="s">
        <v>2271</v>
      </c>
      <c r="E7169" s="274" t="s">
        <v>1375</v>
      </c>
      <c r="F7169" s="274"/>
      <c r="G7169" s="150" t="s">
        <v>180</v>
      </c>
      <c r="H7169" s="151">
        <v>0.23499999999999999</v>
      </c>
      <c r="I7169" s="152">
        <v>19.2</v>
      </c>
      <c r="J7169" s="152">
        <v>4.51</v>
      </c>
    </row>
    <row r="7170" spans="1:10" ht="45" customHeight="1">
      <c r="A7170" s="150" t="s">
        <v>1376</v>
      </c>
      <c r="B7170" s="150" t="s">
        <v>2272</v>
      </c>
      <c r="C7170" s="150" t="s">
        <v>177</v>
      </c>
      <c r="D7170" s="150" t="s">
        <v>2273</v>
      </c>
      <c r="E7170" s="274" t="s">
        <v>1375</v>
      </c>
      <c r="F7170" s="274"/>
      <c r="G7170" s="150" t="s">
        <v>180</v>
      </c>
      <c r="H7170" s="151">
        <v>0.23499999999999999</v>
      </c>
      <c r="I7170" s="152">
        <v>23.24</v>
      </c>
      <c r="J7170" s="152">
        <v>5.46</v>
      </c>
    </row>
    <row r="7171" spans="1:10" ht="15" customHeight="1">
      <c r="A7171" s="153" t="s">
        <v>1379</v>
      </c>
      <c r="B7171" s="153" t="s">
        <v>2913</v>
      </c>
      <c r="C7171" s="153" t="s">
        <v>177</v>
      </c>
      <c r="D7171" s="153" t="s">
        <v>2914</v>
      </c>
      <c r="E7171" s="275" t="s">
        <v>1482</v>
      </c>
      <c r="F7171" s="275"/>
      <c r="G7171" s="153" t="s">
        <v>185</v>
      </c>
      <c r="H7171" s="154">
        <v>1</v>
      </c>
      <c r="I7171" s="155">
        <v>7.15</v>
      </c>
      <c r="J7171" s="155">
        <v>7.15</v>
      </c>
    </row>
    <row r="7172" spans="1:10">
      <c r="A7172" s="156"/>
      <c r="B7172" s="156"/>
      <c r="C7172" s="156"/>
      <c r="D7172" s="156"/>
      <c r="E7172" s="156" t="s">
        <v>1399</v>
      </c>
      <c r="F7172" s="157">
        <v>7.65</v>
      </c>
      <c r="G7172" s="156" t="s">
        <v>1400</v>
      </c>
      <c r="H7172" s="157">
        <v>0</v>
      </c>
      <c r="I7172" s="156" t="s">
        <v>1401</v>
      </c>
      <c r="J7172" s="157">
        <v>7.65</v>
      </c>
    </row>
    <row r="7173" spans="1:10" ht="30" customHeight="1">
      <c r="A7173" s="156"/>
      <c r="B7173" s="156"/>
      <c r="C7173" s="156"/>
      <c r="D7173" s="156"/>
      <c r="E7173" s="156" t="s">
        <v>1402</v>
      </c>
      <c r="F7173" s="157">
        <v>4.51</v>
      </c>
      <c r="G7173" s="156"/>
      <c r="H7173" s="276" t="s">
        <v>1403</v>
      </c>
      <c r="I7173" s="276"/>
      <c r="J7173" s="157">
        <v>21.63</v>
      </c>
    </row>
    <row r="7174" spans="1:10" ht="15.75">
      <c r="A7174" s="147"/>
      <c r="B7174" s="147"/>
      <c r="C7174" s="147"/>
      <c r="D7174" s="147"/>
      <c r="E7174" s="147"/>
      <c r="F7174" s="147"/>
      <c r="G7174" s="147"/>
      <c r="H7174" s="147"/>
      <c r="I7174" s="147"/>
      <c r="J7174" s="147"/>
    </row>
    <row r="7175" spans="1:10" ht="15.75" customHeight="1">
      <c r="A7175" s="144"/>
      <c r="B7175" s="144" t="s">
        <v>165</v>
      </c>
      <c r="C7175" s="144" t="s">
        <v>1367</v>
      </c>
      <c r="D7175" s="144" t="s">
        <v>1368</v>
      </c>
      <c r="E7175" s="271" t="s">
        <v>1369</v>
      </c>
      <c r="F7175" s="271"/>
      <c r="G7175" s="144" t="s">
        <v>1370</v>
      </c>
      <c r="H7175" s="144" t="s">
        <v>1371</v>
      </c>
      <c r="I7175" s="144" t="s">
        <v>1372</v>
      </c>
      <c r="J7175" s="144" t="s">
        <v>1373</v>
      </c>
    </row>
    <row r="7176" spans="1:10" ht="31.5" customHeight="1">
      <c r="A7176" s="147" t="s">
        <v>1374</v>
      </c>
      <c r="B7176" s="147" t="s">
        <v>1509</v>
      </c>
      <c r="C7176" s="147" t="s">
        <v>177</v>
      </c>
      <c r="D7176" s="147" t="s">
        <v>1510</v>
      </c>
      <c r="E7176" s="273" t="s">
        <v>1445</v>
      </c>
      <c r="F7176" s="273"/>
      <c r="G7176" s="147" t="s">
        <v>185</v>
      </c>
      <c r="H7176" s="148">
        <v>1</v>
      </c>
      <c r="I7176" s="149">
        <v>38.57</v>
      </c>
      <c r="J7176" s="149">
        <v>38.57</v>
      </c>
    </row>
    <row r="7177" spans="1:10" ht="45" customHeight="1">
      <c r="A7177" s="150" t="s">
        <v>1376</v>
      </c>
      <c r="B7177" s="150" t="s">
        <v>2339</v>
      </c>
      <c r="C7177" s="150" t="s">
        <v>177</v>
      </c>
      <c r="D7177" s="150" t="s">
        <v>2340</v>
      </c>
      <c r="E7177" s="274" t="s">
        <v>1445</v>
      </c>
      <c r="F7177" s="274"/>
      <c r="G7177" s="150" t="s">
        <v>185</v>
      </c>
      <c r="H7177" s="151">
        <v>1</v>
      </c>
      <c r="I7177" s="152">
        <v>6.92</v>
      </c>
      <c r="J7177" s="152">
        <v>6.92</v>
      </c>
    </row>
    <row r="7178" spans="1:10" ht="45" customHeight="1">
      <c r="A7178" s="150" t="s">
        <v>1376</v>
      </c>
      <c r="B7178" s="150" t="s">
        <v>3362</v>
      </c>
      <c r="C7178" s="150" t="s">
        <v>177</v>
      </c>
      <c r="D7178" s="150" t="s">
        <v>3363</v>
      </c>
      <c r="E7178" s="274" t="s">
        <v>1445</v>
      </c>
      <c r="F7178" s="274"/>
      <c r="G7178" s="150" t="s">
        <v>185</v>
      </c>
      <c r="H7178" s="151">
        <v>1</v>
      </c>
      <c r="I7178" s="152">
        <v>31.65</v>
      </c>
      <c r="J7178" s="152">
        <v>31.65</v>
      </c>
    </row>
    <row r="7179" spans="1:10">
      <c r="A7179" s="156"/>
      <c r="B7179" s="156"/>
      <c r="C7179" s="156"/>
      <c r="D7179" s="156"/>
      <c r="E7179" s="156" t="s">
        <v>1399</v>
      </c>
      <c r="F7179" s="157">
        <v>15.6</v>
      </c>
      <c r="G7179" s="156" t="s">
        <v>1400</v>
      </c>
      <c r="H7179" s="157">
        <v>0</v>
      </c>
      <c r="I7179" s="156" t="s">
        <v>1401</v>
      </c>
      <c r="J7179" s="157">
        <v>15.6</v>
      </c>
    </row>
    <row r="7180" spans="1:10" ht="30" customHeight="1">
      <c r="A7180" s="156"/>
      <c r="B7180" s="156"/>
      <c r="C7180" s="156"/>
      <c r="D7180" s="156"/>
      <c r="E7180" s="156" t="s">
        <v>1402</v>
      </c>
      <c r="F7180" s="157">
        <v>10.17</v>
      </c>
      <c r="G7180" s="156"/>
      <c r="H7180" s="276" t="s">
        <v>1403</v>
      </c>
      <c r="I7180" s="276"/>
      <c r="J7180" s="157">
        <v>48.74</v>
      </c>
    </row>
    <row r="7181" spans="1:10" ht="15.75">
      <c r="A7181" s="147"/>
      <c r="B7181" s="147"/>
      <c r="C7181" s="147"/>
      <c r="D7181" s="147"/>
      <c r="E7181" s="147"/>
      <c r="F7181" s="147"/>
      <c r="G7181" s="147"/>
      <c r="H7181" s="147"/>
      <c r="I7181" s="147"/>
      <c r="J7181" s="147"/>
    </row>
    <row r="7182" spans="1:10" ht="15.75" customHeight="1">
      <c r="A7182" s="144"/>
      <c r="B7182" s="144" t="s">
        <v>165</v>
      </c>
      <c r="C7182" s="144" t="s">
        <v>1367</v>
      </c>
      <c r="D7182" s="144" t="s">
        <v>1368</v>
      </c>
      <c r="E7182" s="271" t="s">
        <v>1369</v>
      </c>
      <c r="F7182" s="271"/>
      <c r="G7182" s="144" t="s">
        <v>1370</v>
      </c>
      <c r="H7182" s="144" t="s">
        <v>1371</v>
      </c>
      <c r="I7182" s="144" t="s">
        <v>1372</v>
      </c>
      <c r="J7182" s="144" t="s">
        <v>1373</v>
      </c>
    </row>
    <row r="7183" spans="1:10" ht="31.5" customHeight="1">
      <c r="A7183" s="147" t="s">
        <v>1374</v>
      </c>
      <c r="B7183" s="147" t="s">
        <v>3362</v>
      </c>
      <c r="C7183" s="147" t="s">
        <v>177</v>
      </c>
      <c r="D7183" s="147" t="s">
        <v>3363</v>
      </c>
      <c r="E7183" s="273" t="s">
        <v>1445</v>
      </c>
      <c r="F7183" s="273"/>
      <c r="G7183" s="147" t="s">
        <v>185</v>
      </c>
      <c r="H7183" s="148">
        <v>1</v>
      </c>
      <c r="I7183" s="149">
        <v>31.65</v>
      </c>
      <c r="J7183" s="149">
        <v>31.65</v>
      </c>
    </row>
    <row r="7184" spans="1:10" ht="45" customHeight="1">
      <c r="A7184" s="150" t="s">
        <v>1376</v>
      </c>
      <c r="B7184" s="150" t="s">
        <v>2270</v>
      </c>
      <c r="C7184" s="150" t="s">
        <v>177</v>
      </c>
      <c r="D7184" s="150" t="s">
        <v>2271</v>
      </c>
      <c r="E7184" s="274" t="s">
        <v>1375</v>
      </c>
      <c r="F7184" s="274"/>
      <c r="G7184" s="150" t="s">
        <v>180</v>
      </c>
      <c r="H7184" s="151">
        <v>0.40899999999999997</v>
      </c>
      <c r="I7184" s="152">
        <v>19.2</v>
      </c>
      <c r="J7184" s="152">
        <v>7.85</v>
      </c>
    </row>
    <row r="7185" spans="1:10" ht="45" customHeight="1">
      <c r="A7185" s="150" t="s">
        <v>1376</v>
      </c>
      <c r="B7185" s="150" t="s">
        <v>2272</v>
      </c>
      <c r="C7185" s="150" t="s">
        <v>177</v>
      </c>
      <c r="D7185" s="150" t="s">
        <v>2273</v>
      </c>
      <c r="E7185" s="274" t="s">
        <v>1375</v>
      </c>
      <c r="F7185" s="274"/>
      <c r="G7185" s="150" t="s">
        <v>180</v>
      </c>
      <c r="H7185" s="151">
        <v>0.40899999999999997</v>
      </c>
      <c r="I7185" s="152">
        <v>23.24</v>
      </c>
      <c r="J7185" s="152">
        <v>9.5</v>
      </c>
    </row>
    <row r="7186" spans="1:10" ht="15" customHeight="1">
      <c r="A7186" s="153" t="s">
        <v>1379</v>
      </c>
      <c r="B7186" s="153" t="s">
        <v>2913</v>
      </c>
      <c r="C7186" s="153" t="s">
        <v>177</v>
      </c>
      <c r="D7186" s="153" t="s">
        <v>2914</v>
      </c>
      <c r="E7186" s="275" t="s">
        <v>1482</v>
      </c>
      <c r="F7186" s="275"/>
      <c r="G7186" s="153" t="s">
        <v>185</v>
      </c>
      <c r="H7186" s="154">
        <v>2</v>
      </c>
      <c r="I7186" s="155">
        <v>7.15</v>
      </c>
      <c r="J7186" s="155">
        <v>14.3</v>
      </c>
    </row>
    <row r="7187" spans="1:10">
      <c r="A7187" s="156"/>
      <c r="B7187" s="156"/>
      <c r="C7187" s="156"/>
      <c r="D7187" s="156"/>
      <c r="E7187" s="156" t="s">
        <v>1399</v>
      </c>
      <c r="F7187" s="157">
        <v>13.33</v>
      </c>
      <c r="G7187" s="156" t="s">
        <v>1400</v>
      </c>
      <c r="H7187" s="157">
        <v>0</v>
      </c>
      <c r="I7187" s="156" t="s">
        <v>1401</v>
      </c>
      <c r="J7187" s="157">
        <v>13.33</v>
      </c>
    </row>
    <row r="7188" spans="1:10" ht="30" customHeight="1">
      <c r="A7188" s="156"/>
      <c r="B7188" s="156"/>
      <c r="C7188" s="156"/>
      <c r="D7188" s="156"/>
      <c r="E7188" s="156" t="s">
        <v>1402</v>
      </c>
      <c r="F7188" s="157">
        <v>8.34</v>
      </c>
      <c r="G7188" s="156"/>
      <c r="H7188" s="276" t="s">
        <v>1403</v>
      </c>
      <c r="I7188" s="276"/>
      <c r="J7188" s="157">
        <v>39.99</v>
      </c>
    </row>
    <row r="7189" spans="1:10" ht="15.75">
      <c r="A7189" s="147"/>
      <c r="B7189" s="147"/>
      <c r="C7189" s="147"/>
      <c r="D7189" s="147"/>
      <c r="E7189" s="147"/>
      <c r="F7189" s="147"/>
      <c r="G7189" s="147"/>
      <c r="H7189" s="147"/>
      <c r="I7189" s="147"/>
      <c r="J7189" s="147"/>
    </row>
    <row r="7190" spans="1:10" ht="15.75" customHeight="1">
      <c r="A7190" s="144"/>
      <c r="B7190" s="144" t="s">
        <v>165</v>
      </c>
      <c r="C7190" s="144" t="s">
        <v>1367</v>
      </c>
      <c r="D7190" s="144" t="s">
        <v>1368</v>
      </c>
      <c r="E7190" s="271" t="s">
        <v>1369</v>
      </c>
      <c r="F7190" s="271"/>
      <c r="G7190" s="144" t="s">
        <v>1370</v>
      </c>
      <c r="H7190" s="144" t="s">
        <v>1371</v>
      </c>
      <c r="I7190" s="144" t="s">
        <v>1372</v>
      </c>
      <c r="J7190" s="144" t="s">
        <v>1373</v>
      </c>
    </row>
    <row r="7191" spans="1:10" ht="31.5" customHeight="1">
      <c r="A7191" s="147" t="s">
        <v>1374</v>
      </c>
      <c r="B7191" s="147" t="s">
        <v>2964</v>
      </c>
      <c r="C7191" s="147" t="s">
        <v>177</v>
      </c>
      <c r="D7191" s="147" t="s">
        <v>2965</v>
      </c>
      <c r="E7191" s="273" t="s">
        <v>1473</v>
      </c>
      <c r="F7191" s="273"/>
      <c r="G7191" s="147" t="s">
        <v>185</v>
      </c>
      <c r="H7191" s="148">
        <v>1</v>
      </c>
      <c r="I7191" s="149">
        <v>69.47</v>
      </c>
      <c r="J7191" s="149">
        <v>69.47</v>
      </c>
    </row>
    <row r="7192" spans="1:10" ht="45" customHeight="1">
      <c r="A7192" s="150" t="s">
        <v>1376</v>
      </c>
      <c r="B7192" s="150" t="s">
        <v>1922</v>
      </c>
      <c r="C7192" s="150" t="s">
        <v>177</v>
      </c>
      <c r="D7192" s="150" t="s">
        <v>1923</v>
      </c>
      <c r="E7192" s="274" t="s">
        <v>1375</v>
      </c>
      <c r="F7192" s="274"/>
      <c r="G7192" s="150" t="s">
        <v>180</v>
      </c>
      <c r="H7192" s="151">
        <v>9.6000000000000002E-2</v>
      </c>
      <c r="I7192" s="152">
        <v>22.37</v>
      </c>
      <c r="J7192" s="152">
        <v>2.14</v>
      </c>
    </row>
    <row r="7193" spans="1:10" ht="45" customHeight="1">
      <c r="A7193" s="150" t="s">
        <v>1376</v>
      </c>
      <c r="B7193" s="150" t="s">
        <v>1628</v>
      </c>
      <c r="C7193" s="150" t="s">
        <v>177</v>
      </c>
      <c r="D7193" s="150" t="s">
        <v>1629</v>
      </c>
      <c r="E7193" s="274" t="s">
        <v>1375</v>
      </c>
      <c r="F7193" s="274"/>
      <c r="G7193" s="150" t="s">
        <v>180</v>
      </c>
      <c r="H7193" s="151">
        <v>3.0300000000000001E-2</v>
      </c>
      <c r="I7193" s="152">
        <v>17.82</v>
      </c>
      <c r="J7193" s="152">
        <v>0.53</v>
      </c>
    </row>
    <row r="7194" spans="1:10" ht="15" customHeight="1">
      <c r="A7194" s="153" t="s">
        <v>1379</v>
      </c>
      <c r="B7194" s="153" t="s">
        <v>1926</v>
      </c>
      <c r="C7194" s="153" t="s">
        <v>177</v>
      </c>
      <c r="D7194" s="153" t="s">
        <v>1927</v>
      </c>
      <c r="E7194" s="275" t="s">
        <v>1482</v>
      </c>
      <c r="F7194" s="275"/>
      <c r="G7194" s="153" t="s">
        <v>185</v>
      </c>
      <c r="H7194" s="154">
        <v>2.1000000000000001E-2</v>
      </c>
      <c r="I7194" s="155">
        <v>4.95</v>
      </c>
      <c r="J7194" s="155">
        <v>0.1</v>
      </c>
    </row>
    <row r="7195" spans="1:10" ht="30" customHeight="1">
      <c r="A7195" s="153" t="s">
        <v>1379</v>
      </c>
      <c r="B7195" s="153" t="s">
        <v>3364</v>
      </c>
      <c r="C7195" s="153" t="s">
        <v>177</v>
      </c>
      <c r="D7195" s="153" t="s">
        <v>3365</v>
      </c>
      <c r="E7195" s="275" t="s">
        <v>1482</v>
      </c>
      <c r="F7195" s="275"/>
      <c r="G7195" s="153" t="s">
        <v>185</v>
      </c>
      <c r="H7195" s="154">
        <v>1</v>
      </c>
      <c r="I7195" s="155">
        <v>66.7</v>
      </c>
      <c r="J7195" s="155">
        <v>66.7</v>
      </c>
    </row>
    <row r="7196" spans="1:10">
      <c r="A7196" s="156"/>
      <c r="B7196" s="156"/>
      <c r="C7196" s="156"/>
      <c r="D7196" s="156"/>
      <c r="E7196" s="156" t="s">
        <v>1399</v>
      </c>
      <c r="F7196" s="157">
        <v>2.12</v>
      </c>
      <c r="G7196" s="156" t="s">
        <v>1400</v>
      </c>
      <c r="H7196" s="157">
        <v>0</v>
      </c>
      <c r="I7196" s="156" t="s">
        <v>1401</v>
      </c>
      <c r="J7196" s="157">
        <v>2.12</v>
      </c>
    </row>
    <row r="7197" spans="1:10" ht="30" customHeight="1">
      <c r="A7197" s="156"/>
      <c r="B7197" s="156"/>
      <c r="C7197" s="156"/>
      <c r="D7197" s="156"/>
      <c r="E7197" s="156" t="s">
        <v>1402</v>
      </c>
      <c r="F7197" s="157">
        <v>18.309999999999999</v>
      </c>
      <c r="G7197" s="156"/>
      <c r="H7197" s="276" t="s">
        <v>1403</v>
      </c>
      <c r="I7197" s="276"/>
      <c r="J7197" s="157">
        <v>87.78</v>
      </c>
    </row>
    <row r="7198" spans="1:10" ht="15.75">
      <c r="A7198" s="147"/>
      <c r="B7198" s="147"/>
      <c r="C7198" s="147"/>
      <c r="D7198" s="147"/>
      <c r="E7198" s="147"/>
      <c r="F7198" s="147"/>
      <c r="G7198" s="147"/>
      <c r="H7198" s="147"/>
      <c r="I7198" s="147"/>
      <c r="J7198" s="147"/>
    </row>
    <row r="7199" spans="1:10" ht="15.75" customHeight="1">
      <c r="A7199" s="144"/>
      <c r="B7199" s="144" t="s">
        <v>165</v>
      </c>
      <c r="C7199" s="144" t="s">
        <v>1367</v>
      </c>
      <c r="D7199" s="144" t="s">
        <v>1368</v>
      </c>
      <c r="E7199" s="271" t="s">
        <v>1369</v>
      </c>
      <c r="F7199" s="271"/>
      <c r="G7199" s="144" t="s">
        <v>1370</v>
      </c>
      <c r="H7199" s="144" t="s">
        <v>1371</v>
      </c>
      <c r="I7199" s="144" t="s">
        <v>1372</v>
      </c>
      <c r="J7199" s="144" t="s">
        <v>1373</v>
      </c>
    </row>
    <row r="7200" spans="1:10" ht="31.5" customHeight="1">
      <c r="A7200" s="147" t="s">
        <v>1374</v>
      </c>
      <c r="B7200" s="147" t="s">
        <v>3366</v>
      </c>
      <c r="C7200" s="147" t="s">
        <v>177</v>
      </c>
      <c r="D7200" s="147" t="s">
        <v>3367</v>
      </c>
      <c r="E7200" s="273" t="s">
        <v>1473</v>
      </c>
      <c r="F7200" s="273"/>
      <c r="G7200" s="147" t="s">
        <v>185</v>
      </c>
      <c r="H7200" s="148">
        <v>1</v>
      </c>
      <c r="I7200" s="149">
        <v>81.290000000000006</v>
      </c>
      <c r="J7200" s="149">
        <v>81.290000000000006</v>
      </c>
    </row>
    <row r="7201" spans="1:10" ht="45" customHeight="1">
      <c r="A7201" s="150" t="s">
        <v>1376</v>
      </c>
      <c r="B7201" s="150" t="s">
        <v>1628</v>
      </c>
      <c r="C7201" s="150" t="s">
        <v>177</v>
      </c>
      <c r="D7201" s="150" t="s">
        <v>1629</v>
      </c>
      <c r="E7201" s="274" t="s">
        <v>1375</v>
      </c>
      <c r="F7201" s="274"/>
      <c r="G7201" s="150" t="s">
        <v>180</v>
      </c>
      <c r="H7201" s="151">
        <v>3.6700000000000003E-2</v>
      </c>
      <c r="I7201" s="152">
        <v>17.82</v>
      </c>
      <c r="J7201" s="152">
        <v>0.65</v>
      </c>
    </row>
    <row r="7202" spans="1:10" ht="45" customHeight="1">
      <c r="A7202" s="150" t="s">
        <v>1376</v>
      </c>
      <c r="B7202" s="150" t="s">
        <v>1922</v>
      </c>
      <c r="C7202" s="150" t="s">
        <v>177</v>
      </c>
      <c r="D7202" s="150" t="s">
        <v>1923</v>
      </c>
      <c r="E7202" s="274" t="s">
        <v>1375</v>
      </c>
      <c r="F7202" s="274"/>
      <c r="G7202" s="150" t="s">
        <v>180</v>
      </c>
      <c r="H7202" s="151">
        <v>0.1164</v>
      </c>
      <c r="I7202" s="152">
        <v>22.37</v>
      </c>
      <c r="J7202" s="152">
        <v>2.6</v>
      </c>
    </row>
    <row r="7203" spans="1:10" ht="15" customHeight="1">
      <c r="A7203" s="153" t="s">
        <v>1379</v>
      </c>
      <c r="B7203" s="153" t="s">
        <v>1926</v>
      </c>
      <c r="C7203" s="153" t="s">
        <v>177</v>
      </c>
      <c r="D7203" s="153" t="s">
        <v>1927</v>
      </c>
      <c r="E7203" s="275" t="s">
        <v>1482</v>
      </c>
      <c r="F7203" s="275"/>
      <c r="G7203" s="153" t="s">
        <v>185</v>
      </c>
      <c r="H7203" s="154">
        <v>2.1000000000000001E-2</v>
      </c>
      <c r="I7203" s="155">
        <v>4.95</v>
      </c>
      <c r="J7203" s="155">
        <v>0.1</v>
      </c>
    </row>
    <row r="7204" spans="1:10" ht="30" customHeight="1">
      <c r="A7204" s="153" t="s">
        <v>1379</v>
      </c>
      <c r="B7204" s="153" t="s">
        <v>3368</v>
      </c>
      <c r="C7204" s="153" t="s">
        <v>177</v>
      </c>
      <c r="D7204" s="153" t="s">
        <v>3369</v>
      </c>
      <c r="E7204" s="275" t="s">
        <v>1482</v>
      </c>
      <c r="F7204" s="275"/>
      <c r="G7204" s="153" t="s">
        <v>185</v>
      </c>
      <c r="H7204" s="154">
        <v>1</v>
      </c>
      <c r="I7204" s="155">
        <v>77.94</v>
      </c>
      <c r="J7204" s="155">
        <v>77.94</v>
      </c>
    </row>
    <row r="7205" spans="1:10">
      <c r="A7205" s="156"/>
      <c r="B7205" s="156"/>
      <c r="C7205" s="156"/>
      <c r="D7205" s="156"/>
      <c r="E7205" s="156" t="s">
        <v>1399</v>
      </c>
      <c r="F7205" s="157">
        <v>2.56</v>
      </c>
      <c r="G7205" s="156" t="s">
        <v>1400</v>
      </c>
      <c r="H7205" s="157">
        <v>0</v>
      </c>
      <c r="I7205" s="156" t="s">
        <v>1401</v>
      </c>
      <c r="J7205" s="157">
        <v>2.56</v>
      </c>
    </row>
    <row r="7206" spans="1:10" ht="30" customHeight="1">
      <c r="A7206" s="156"/>
      <c r="B7206" s="156"/>
      <c r="C7206" s="156"/>
      <c r="D7206" s="156"/>
      <c r="E7206" s="156" t="s">
        <v>1402</v>
      </c>
      <c r="F7206" s="157">
        <v>21.43</v>
      </c>
      <c r="G7206" s="156"/>
      <c r="H7206" s="276" t="s">
        <v>1403</v>
      </c>
      <c r="I7206" s="276"/>
      <c r="J7206" s="157">
        <v>102.72</v>
      </c>
    </row>
    <row r="7207" spans="1:10" ht="15.75">
      <c r="A7207" s="147"/>
      <c r="B7207" s="147"/>
      <c r="C7207" s="147"/>
      <c r="D7207" s="147"/>
      <c r="E7207" s="147"/>
      <c r="F7207" s="147"/>
      <c r="G7207" s="147"/>
      <c r="H7207" s="147"/>
      <c r="I7207" s="147"/>
      <c r="J7207" s="147"/>
    </row>
    <row r="7208" spans="1:10" ht="15.75" customHeight="1">
      <c r="A7208" s="144"/>
      <c r="B7208" s="144" t="s">
        <v>165</v>
      </c>
      <c r="C7208" s="144" t="s">
        <v>1367</v>
      </c>
      <c r="D7208" s="144" t="s">
        <v>1368</v>
      </c>
      <c r="E7208" s="271" t="s">
        <v>1369</v>
      </c>
      <c r="F7208" s="271"/>
      <c r="G7208" s="144" t="s">
        <v>1370</v>
      </c>
      <c r="H7208" s="144" t="s">
        <v>1371</v>
      </c>
      <c r="I7208" s="144" t="s">
        <v>1372</v>
      </c>
      <c r="J7208" s="144" t="s">
        <v>1373</v>
      </c>
    </row>
    <row r="7209" spans="1:10" ht="47.25" customHeight="1">
      <c r="A7209" s="147" t="s">
        <v>1374</v>
      </c>
      <c r="B7209" s="147" t="s">
        <v>1430</v>
      </c>
      <c r="C7209" s="147" t="s">
        <v>177</v>
      </c>
      <c r="D7209" s="147" t="s">
        <v>1431</v>
      </c>
      <c r="E7209" s="273" t="s">
        <v>1432</v>
      </c>
      <c r="F7209" s="273"/>
      <c r="G7209" s="147" t="s">
        <v>189</v>
      </c>
      <c r="H7209" s="148">
        <v>1</v>
      </c>
      <c r="I7209" s="149">
        <v>20.239999999999998</v>
      </c>
      <c r="J7209" s="149">
        <v>20.239999999999998</v>
      </c>
    </row>
    <row r="7210" spans="1:10" ht="45" customHeight="1">
      <c r="A7210" s="150" t="s">
        <v>1376</v>
      </c>
      <c r="B7210" s="150" t="s">
        <v>1973</v>
      </c>
      <c r="C7210" s="150" t="s">
        <v>177</v>
      </c>
      <c r="D7210" s="150" t="s">
        <v>1974</v>
      </c>
      <c r="E7210" s="274" t="s">
        <v>1606</v>
      </c>
      <c r="F7210" s="274"/>
      <c r="G7210" s="150" t="s">
        <v>1607</v>
      </c>
      <c r="H7210" s="151">
        <v>4.5999999999999999E-3</v>
      </c>
      <c r="I7210" s="152">
        <v>17.72</v>
      </c>
      <c r="J7210" s="152">
        <v>0.08</v>
      </c>
    </row>
    <row r="7211" spans="1:10" ht="45" customHeight="1">
      <c r="A7211" s="150" t="s">
        <v>1376</v>
      </c>
      <c r="B7211" s="150" t="s">
        <v>1971</v>
      </c>
      <c r="C7211" s="150" t="s">
        <v>177</v>
      </c>
      <c r="D7211" s="150" t="s">
        <v>1972</v>
      </c>
      <c r="E7211" s="274" t="s">
        <v>1606</v>
      </c>
      <c r="F7211" s="274"/>
      <c r="G7211" s="150" t="s">
        <v>1610</v>
      </c>
      <c r="H7211" s="151">
        <v>6.4000000000000003E-3</v>
      </c>
      <c r="I7211" s="152">
        <v>16.72</v>
      </c>
      <c r="J7211" s="152">
        <v>0.1</v>
      </c>
    </row>
    <row r="7212" spans="1:10" ht="45" customHeight="1">
      <c r="A7212" s="150" t="s">
        <v>1376</v>
      </c>
      <c r="B7212" s="150" t="s">
        <v>1613</v>
      </c>
      <c r="C7212" s="150" t="s">
        <v>177</v>
      </c>
      <c r="D7212" s="150" t="s">
        <v>1614</v>
      </c>
      <c r="E7212" s="274" t="s">
        <v>1375</v>
      </c>
      <c r="F7212" s="274"/>
      <c r="G7212" s="150" t="s">
        <v>180</v>
      </c>
      <c r="H7212" s="151">
        <v>6.5000000000000002E-2</v>
      </c>
      <c r="I7212" s="152">
        <v>18.79</v>
      </c>
      <c r="J7212" s="152">
        <v>1.22</v>
      </c>
    </row>
    <row r="7213" spans="1:10" ht="45" customHeight="1">
      <c r="A7213" s="150" t="s">
        <v>1376</v>
      </c>
      <c r="B7213" s="150" t="s">
        <v>1478</v>
      </c>
      <c r="C7213" s="150" t="s">
        <v>177</v>
      </c>
      <c r="D7213" s="150" t="s">
        <v>1479</v>
      </c>
      <c r="E7213" s="274" t="s">
        <v>1375</v>
      </c>
      <c r="F7213" s="274"/>
      <c r="G7213" s="150" t="s">
        <v>180</v>
      </c>
      <c r="H7213" s="151">
        <v>0.11799999999999999</v>
      </c>
      <c r="I7213" s="152">
        <v>22.16</v>
      </c>
      <c r="J7213" s="152">
        <v>2.61</v>
      </c>
    </row>
    <row r="7214" spans="1:10" ht="15" customHeight="1">
      <c r="A7214" s="153" t="s">
        <v>1379</v>
      </c>
      <c r="B7214" s="153" t="s">
        <v>3370</v>
      </c>
      <c r="C7214" s="153" t="s">
        <v>177</v>
      </c>
      <c r="D7214" s="153" t="s">
        <v>3371</v>
      </c>
      <c r="E7214" s="275" t="s">
        <v>1482</v>
      </c>
      <c r="F7214" s="275"/>
      <c r="G7214" s="153" t="s">
        <v>232</v>
      </c>
      <c r="H7214" s="154">
        <v>0.03</v>
      </c>
      <c r="I7214" s="155">
        <v>25.78</v>
      </c>
      <c r="J7214" s="155">
        <v>0.77</v>
      </c>
    </row>
    <row r="7215" spans="1:10" ht="30" customHeight="1">
      <c r="A7215" s="153" t="s">
        <v>1379</v>
      </c>
      <c r="B7215" s="153" t="s">
        <v>3372</v>
      </c>
      <c r="C7215" s="153" t="s">
        <v>177</v>
      </c>
      <c r="D7215" s="153" t="s">
        <v>3373</v>
      </c>
      <c r="E7215" s="275" t="s">
        <v>1482</v>
      </c>
      <c r="F7215" s="275"/>
      <c r="G7215" s="153" t="s">
        <v>222</v>
      </c>
      <c r="H7215" s="154">
        <v>0.63400000000000001</v>
      </c>
      <c r="I7215" s="155">
        <v>24.39</v>
      </c>
      <c r="J7215" s="155">
        <v>15.46</v>
      </c>
    </row>
    <row r="7216" spans="1:10">
      <c r="A7216" s="156"/>
      <c r="B7216" s="156"/>
      <c r="C7216" s="156"/>
      <c r="D7216" s="156"/>
      <c r="E7216" s="156" t="s">
        <v>1399</v>
      </c>
      <c r="F7216" s="157">
        <v>3.09</v>
      </c>
      <c r="G7216" s="156" t="s">
        <v>1400</v>
      </c>
      <c r="H7216" s="157">
        <v>0</v>
      </c>
      <c r="I7216" s="156" t="s">
        <v>1401</v>
      </c>
      <c r="J7216" s="157">
        <v>3.09</v>
      </c>
    </row>
    <row r="7217" spans="1:10" ht="30" customHeight="1">
      <c r="A7217" s="156"/>
      <c r="B7217" s="156"/>
      <c r="C7217" s="156"/>
      <c r="D7217" s="156"/>
      <c r="E7217" s="156" t="s">
        <v>1402</v>
      </c>
      <c r="F7217" s="157">
        <v>5.33</v>
      </c>
      <c r="G7217" s="156"/>
      <c r="H7217" s="276" t="s">
        <v>1403</v>
      </c>
      <c r="I7217" s="276"/>
      <c r="J7217" s="157">
        <v>25.57</v>
      </c>
    </row>
    <row r="7218" spans="1:10" ht="15.75">
      <c r="A7218" s="147"/>
      <c r="B7218" s="147"/>
      <c r="C7218" s="147"/>
      <c r="D7218" s="147"/>
      <c r="E7218" s="147"/>
      <c r="F7218" s="147"/>
      <c r="G7218" s="147"/>
      <c r="H7218" s="147"/>
      <c r="I7218" s="147"/>
      <c r="J7218" s="147"/>
    </row>
    <row r="7219" spans="1:10" ht="15.75" customHeight="1">
      <c r="A7219" s="144"/>
      <c r="B7219" s="144" t="s">
        <v>165</v>
      </c>
      <c r="C7219" s="144" t="s">
        <v>1367</v>
      </c>
      <c r="D7219" s="144" t="s">
        <v>1368</v>
      </c>
      <c r="E7219" s="271" t="s">
        <v>1369</v>
      </c>
      <c r="F7219" s="271"/>
      <c r="G7219" s="144" t="s">
        <v>1370</v>
      </c>
      <c r="H7219" s="144" t="s">
        <v>1371</v>
      </c>
      <c r="I7219" s="144" t="s">
        <v>1372</v>
      </c>
      <c r="J7219" s="144" t="s">
        <v>1373</v>
      </c>
    </row>
    <row r="7220" spans="1:10" ht="31.5" customHeight="1">
      <c r="A7220" s="147" t="s">
        <v>1374</v>
      </c>
      <c r="B7220" s="147" t="s">
        <v>1671</v>
      </c>
      <c r="C7220" s="147" t="s">
        <v>177</v>
      </c>
      <c r="D7220" s="147" t="s">
        <v>1672</v>
      </c>
      <c r="E7220" s="273" t="s">
        <v>1646</v>
      </c>
      <c r="F7220" s="273"/>
      <c r="G7220" s="147" t="s">
        <v>218</v>
      </c>
      <c r="H7220" s="148">
        <v>1</v>
      </c>
      <c r="I7220" s="149">
        <v>2.86</v>
      </c>
      <c r="J7220" s="149">
        <v>2.86</v>
      </c>
    </row>
    <row r="7221" spans="1:10" ht="45" customHeight="1">
      <c r="A7221" s="150" t="s">
        <v>1376</v>
      </c>
      <c r="B7221" s="150" t="s">
        <v>1647</v>
      </c>
      <c r="C7221" s="150" t="s">
        <v>177</v>
      </c>
      <c r="D7221" s="150" t="s">
        <v>1648</v>
      </c>
      <c r="E7221" s="274" t="s">
        <v>1606</v>
      </c>
      <c r="F7221" s="274"/>
      <c r="G7221" s="150" t="s">
        <v>1607</v>
      </c>
      <c r="H7221" s="151">
        <v>1.52E-2</v>
      </c>
      <c r="I7221" s="152">
        <v>171.03</v>
      </c>
      <c r="J7221" s="152">
        <v>2.59</v>
      </c>
    </row>
    <row r="7222" spans="1:10" ht="45" customHeight="1">
      <c r="A7222" s="150" t="s">
        <v>1376</v>
      </c>
      <c r="B7222" s="150" t="s">
        <v>1649</v>
      </c>
      <c r="C7222" s="150" t="s">
        <v>177</v>
      </c>
      <c r="D7222" s="150" t="s">
        <v>1650</v>
      </c>
      <c r="E7222" s="274" t="s">
        <v>1606</v>
      </c>
      <c r="F7222" s="274"/>
      <c r="G7222" s="150" t="s">
        <v>1610</v>
      </c>
      <c r="H7222" s="151">
        <v>6.4999999999999997E-3</v>
      </c>
      <c r="I7222" s="152">
        <v>42.84</v>
      </c>
      <c r="J7222" s="152">
        <v>0.27</v>
      </c>
    </row>
    <row r="7223" spans="1:10">
      <c r="A7223" s="156"/>
      <c r="B7223" s="156"/>
      <c r="C7223" s="156"/>
      <c r="D7223" s="156"/>
      <c r="E7223" s="156" t="s">
        <v>1399</v>
      </c>
      <c r="F7223" s="157">
        <v>0.28000000000000003</v>
      </c>
      <c r="G7223" s="156" t="s">
        <v>1400</v>
      </c>
      <c r="H7223" s="157">
        <v>0</v>
      </c>
      <c r="I7223" s="156" t="s">
        <v>1401</v>
      </c>
      <c r="J7223" s="157">
        <v>0.28000000000000003</v>
      </c>
    </row>
    <row r="7224" spans="1:10" ht="30" customHeight="1">
      <c r="A7224" s="156"/>
      <c r="B7224" s="156"/>
      <c r="C7224" s="156"/>
      <c r="D7224" s="156"/>
      <c r="E7224" s="156" t="s">
        <v>1402</v>
      </c>
      <c r="F7224" s="157">
        <v>0.75</v>
      </c>
      <c r="G7224" s="156"/>
      <c r="H7224" s="276" t="s">
        <v>1403</v>
      </c>
      <c r="I7224" s="276"/>
      <c r="J7224" s="157">
        <v>3.61</v>
      </c>
    </row>
    <row r="7225" spans="1:10" ht="15.75">
      <c r="A7225" s="147"/>
      <c r="B7225" s="147"/>
      <c r="C7225" s="147"/>
      <c r="D7225" s="147"/>
      <c r="E7225" s="147"/>
      <c r="F7225" s="147"/>
      <c r="G7225" s="147"/>
      <c r="H7225" s="147"/>
      <c r="I7225" s="147"/>
      <c r="J7225" s="147"/>
    </row>
    <row r="7226" spans="1:10" ht="15.75" customHeight="1">
      <c r="A7226" s="144"/>
      <c r="B7226" s="144" t="s">
        <v>165</v>
      </c>
      <c r="C7226" s="144" t="s">
        <v>1367</v>
      </c>
      <c r="D7226" s="144" t="s">
        <v>1368</v>
      </c>
      <c r="E7226" s="271" t="s">
        <v>1369</v>
      </c>
      <c r="F7226" s="271"/>
      <c r="G7226" s="144" t="s">
        <v>1370</v>
      </c>
      <c r="H7226" s="144" t="s">
        <v>1371</v>
      </c>
      <c r="I7226" s="144" t="s">
        <v>1372</v>
      </c>
      <c r="J7226" s="144" t="s">
        <v>1373</v>
      </c>
    </row>
    <row r="7227" spans="1:10" ht="31.5">
      <c r="A7227" s="147" t="s">
        <v>1374</v>
      </c>
      <c r="B7227" s="147" t="s">
        <v>2161</v>
      </c>
      <c r="C7227" s="147" t="s">
        <v>700</v>
      </c>
      <c r="D7227" s="147" t="s">
        <v>2162</v>
      </c>
      <c r="E7227" s="273"/>
      <c r="F7227" s="273"/>
      <c r="G7227" s="147" t="s">
        <v>211</v>
      </c>
      <c r="H7227" s="148">
        <v>1</v>
      </c>
      <c r="I7227" s="149">
        <v>31.32</v>
      </c>
      <c r="J7227" s="149">
        <v>31.32</v>
      </c>
    </row>
    <row r="7228" spans="1:10" ht="45" customHeight="1">
      <c r="A7228" s="153" t="s">
        <v>1379</v>
      </c>
      <c r="B7228" s="153" t="s">
        <v>3374</v>
      </c>
      <c r="C7228" s="153" t="s">
        <v>700</v>
      </c>
      <c r="D7228" s="153" t="s">
        <v>3375</v>
      </c>
      <c r="E7228" s="275" t="s">
        <v>1482</v>
      </c>
      <c r="F7228" s="275"/>
      <c r="G7228" s="153" t="s">
        <v>563</v>
      </c>
      <c r="H7228" s="154">
        <v>0.2</v>
      </c>
      <c r="I7228" s="155">
        <v>156.62</v>
      </c>
      <c r="J7228" s="155">
        <v>31.32</v>
      </c>
    </row>
    <row r="7229" spans="1:10">
      <c r="A7229" s="156"/>
      <c r="B7229" s="156"/>
      <c r="C7229" s="156"/>
      <c r="D7229" s="156"/>
      <c r="E7229" s="156" t="s">
        <v>1399</v>
      </c>
      <c r="F7229" s="157">
        <v>0</v>
      </c>
      <c r="G7229" s="156" t="s">
        <v>1400</v>
      </c>
      <c r="H7229" s="157">
        <v>0</v>
      </c>
      <c r="I7229" s="156" t="s">
        <v>1401</v>
      </c>
      <c r="J7229" s="157">
        <v>0</v>
      </c>
    </row>
    <row r="7230" spans="1:10" ht="30" customHeight="1">
      <c r="A7230" s="156"/>
      <c r="B7230" s="156"/>
      <c r="C7230" s="156"/>
      <c r="D7230" s="156"/>
      <c r="E7230" s="156" t="s">
        <v>1402</v>
      </c>
      <c r="F7230" s="157">
        <v>8.25</v>
      </c>
      <c r="G7230" s="156"/>
      <c r="H7230" s="276" t="s">
        <v>1403</v>
      </c>
      <c r="I7230" s="276"/>
      <c r="J7230" s="157">
        <v>39.57</v>
      </c>
    </row>
    <row r="7231" spans="1:10" ht="15.75">
      <c r="A7231" s="147"/>
      <c r="B7231" s="147"/>
      <c r="C7231" s="147"/>
      <c r="D7231" s="147"/>
      <c r="E7231" s="147"/>
      <c r="F7231" s="147"/>
      <c r="G7231" s="147"/>
      <c r="H7231" s="147"/>
      <c r="I7231" s="147"/>
      <c r="J7231" s="147"/>
    </row>
    <row r="7232" spans="1:10" ht="15.75" customHeight="1">
      <c r="A7232" s="144"/>
      <c r="B7232" s="144" t="s">
        <v>165</v>
      </c>
      <c r="C7232" s="144" t="s">
        <v>1367</v>
      </c>
      <c r="D7232" s="144" t="s">
        <v>1368</v>
      </c>
      <c r="E7232" s="271" t="s">
        <v>1369</v>
      </c>
      <c r="F7232" s="271"/>
      <c r="G7232" s="144" t="s">
        <v>1370</v>
      </c>
      <c r="H7232" s="144" t="s">
        <v>1371</v>
      </c>
      <c r="I7232" s="144" t="s">
        <v>1372</v>
      </c>
      <c r="J7232" s="144" t="s">
        <v>1373</v>
      </c>
    </row>
    <row r="7233" spans="1:10" ht="31.5" customHeight="1">
      <c r="A7233" s="147" t="s">
        <v>1374</v>
      </c>
      <c r="B7233" s="147" t="s">
        <v>1779</v>
      </c>
      <c r="C7233" s="147" t="s">
        <v>177</v>
      </c>
      <c r="D7233" s="147" t="s">
        <v>1780</v>
      </c>
      <c r="E7233" s="273" t="s">
        <v>1375</v>
      </c>
      <c r="F7233" s="273"/>
      <c r="G7233" s="147" t="s">
        <v>1781</v>
      </c>
      <c r="H7233" s="148">
        <v>1</v>
      </c>
      <c r="I7233" s="149">
        <v>2.71</v>
      </c>
      <c r="J7233" s="149">
        <v>2.71</v>
      </c>
    </row>
    <row r="7234" spans="1:10" ht="45" customHeight="1">
      <c r="A7234" s="150" t="s">
        <v>1376</v>
      </c>
      <c r="B7234" s="150" t="s">
        <v>1628</v>
      </c>
      <c r="C7234" s="150" t="s">
        <v>177</v>
      </c>
      <c r="D7234" s="150" t="s">
        <v>1629</v>
      </c>
      <c r="E7234" s="274" t="s">
        <v>1375</v>
      </c>
      <c r="F7234" s="274"/>
      <c r="G7234" s="150" t="s">
        <v>180</v>
      </c>
      <c r="H7234" s="151">
        <v>0.15240000000000001</v>
      </c>
      <c r="I7234" s="152">
        <v>17.82</v>
      </c>
      <c r="J7234" s="152">
        <v>2.71</v>
      </c>
    </row>
    <row r="7235" spans="1:10">
      <c r="A7235" s="156"/>
      <c r="B7235" s="156"/>
      <c r="C7235" s="156"/>
      <c r="D7235" s="156"/>
      <c r="E7235" s="156" t="s">
        <v>1399</v>
      </c>
      <c r="F7235" s="157">
        <v>1.98</v>
      </c>
      <c r="G7235" s="156" t="s">
        <v>1400</v>
      </c>
      <c r="H7235" s="157">
        <v>0</v>
      </c>
      <c r="I7235" s="156" t="s">
        <v>1401</v>
      </c>
      <c r="J7235" s="157">
        <v>1.98</v>
      </c>
    </row>
    <row r="7236" spans="1:10" ht="30" customHeight="1">
      <c r="A7236" s="156"/>
      <c r="B7236" s="156"/>
      <c r="C7236" s="156"/>
      <c r="D7236" s="156"/>
      <c r="E7236" s="156" t="s">
        <v>1402</v>
      </c>
      <c r="F7236" s="157">
        <v>0.71</v>
      </c>
      <c r="G7236" s="156"/>
      <c r="H7236" s="276" t="s">
        <v>1403</v>
      </c>
      <c r="I7236" s="276"/>
      <c r="J7236" s="157">
        <v>3.42</v>
      </c>
    </row>
    <row r="7237" spans="1:10" ht="15.75">
      <c r="A7237" s="147"/>
      <c r="B7237" s="147"/>
      <c r="C7237" s="147"/>
      <c r="D7237" s="147"/>
      <c r="E7237" s="147"/>
      <c r="F7237" s="147"/>
      <c r="G7237" s="147"/>
      <c r="H7237" s="147"/>
      <c r="I7237" s="147"/>
      <c r="J7237" s="147"/>
    </row>
    <row r="7238" spans="1:10" ht="15.75" customHeight="1">
      <c r="A7238" s="144"/>
      <c r="B7238" s="144" t="s">
        <v>165</v>
      </c>
      <c r="C7238" s="144" t="s">
        <v>1367</v>
      </c>
      <c r="D7238" s="144" t="s">
        <v>1368</v>
      </c>
      <c r="E7238" s="271" t="s">
        <v>1369</v>
      </c>
      <c r="F7238" s="271"/>
      <c r="G7238" s="144" t="s">
        <v>1370</v>
      </c>
      <c r="H7238" s="144" t="s">
        <v>1371</v>
      </c>
      <c r="I7238" s="144" t="s">
        <v>1372</v>
      </c>
      <c r="J7238" s="144" t="s">
        <v>1373</v>
      </c>
    </row>
    <row r="7239" spans="1:10" ht="47.25" customHeight="1">
      <c r="A7239" s="147" t="s">
        <v>1374</v>
      </c>
      <c r="B7239" s="147" t="s">
        <v>1869</v>
      </c>
      <c r="C7239" s="147" t="s">
        <v>177</v>
      </c>
      <c r="D7239" s="147" t="s">
        <v>1870</v>
      </c>
      <c r="E7239" s="273" t="s">
        <v>1375</v>
      </c>
      <c r="F7239" s="273"/>
      <c r="G7239" s="147" t="s">
        <v>1871</v>
      </c>
      <c r="H7239" s="148">
        <v>1</v>
      </c>
      <c r="I7239" s="149">
        <v>10.9</v>
      </c>
      <c r="J7239" s="149">
        <v>10.9</v>
      </c>
    </row>
    <row r="7240" spans="1:10" ht="45" customHeight="1">
      <c r="A7240" s="150" t="s">
        <v>1376</v>
      </c>
      <c r="B7240" s="150" t="s">
        <v>1628</v>
      </c>
      <c r="C7240" s="150" t="s">
        <v>177</v>
      </c>
      <c r="D7240" s="150" t="s">
        <v>1629</v>
      </c>
      <c r="E7240" s="274" t="s">
        <v>1375</v>
      </c>
      <c r="F7240" s="274"/>
      <c r="G7240" s="150" t="s">
        <v>180</v>
      </c>
      <c r="H7240" s="151">
        <v>0.61180000000000001</v>
      </c>
      <c r="I7240" s="152">
        <v>17.82</v>
      </c>
      <c r="J7240" s="152">
        <v>10.9</v>
      </c>
    </row>
    <row r="7241" spans="1:10">
      <c r="A7241" s="156"/>
      <c r="B7241" s="156"/>
      <c r="C7241" s="156"/>
      <c r="D7241" s="156"/>
      <c r="E7241" s="156" t="s">
        <v>1399</v>
      </c>
      <c r="F7241" s="157">
        <v>7.97</v>
      </c>
      <c r="G7241" s="156" t="s">
        <v>1400</v>
      </c>
      <c r="H7241" s="157">
        <v>0</v>
      </c>
      <c r="I7241" s="156" t="s">
        <v>1401</v>
      </c>
      <c r="J7241" s="157">
        <v>7.97</v>
      </c>
    </row>
    <row r="7242" spans="1:10" ht="30" customHeight="1">
      <c r="A7242" s="156"/>
      <c r="B7242" s="156"/>
      <c r="C7242" s="156"/>
      <c r="D7242" s="156"/>
      <c r="E7242" s="156" t="s">
        <v>1402</v>
      </c>
      <c r="F7242" s="157">
        <v>2.87</v>
      </c>
      <c r="G7242" s="156"/>
      <c r="H7242" s="276" t="s">
        <v>1403</v>
      </c>
      <c r="I7242" s="276"/>
      <c r="J7242" s="157">
        <v>13.77</v>
      </c>
    </row>
    <row r="7243" spans="1:10" ht="15.75">
      <c r="A7243" s="147"/>
      <c r="B7243" s="147"/>
      <c r="C7243" s="147"/>
      <c r="D7243" s="147"/>
      <c r="E7243" s="147"/>
      <c r="F7243" s="147"/>
      <c r="G7243" s="147"/>
      <c r="H7243" s="147"/>
      <c r="I7243" s="147"/>
      <c r="J7243" s="147"/>
    </row>
    <row r="7244" spans="1:10" ht="15.75" customHeight="1">
      <c r="A7244" s="144"/>
      <c r="B7244" s="144" t="s">
        <v>165</v>
      </c>
      <c r="C7244" s="144" t="s">
        <v>1367</v>
      </c>
      <c r="D7244" s="144" t="s">
        <v>1368</v>
      </c>
      <c r="E7244" s="271" t="s">
        <v>1369</v>
      </c>
      <c r="F7244" s="271"/>
      <c r="G7244" s="144" t="s">
        <v>1370</v>
      </c>
      <c r="H7244" s="144" t="s">
        <v>1371</v>
      </c>
      <c r="I7244" s="144" t="s">
        <v>1372</v>
      </c>
      <c r="J7244" s="144" t="s">
        <v>1373</v>
      </c>
    </row>
    <row r="7245" spans="1:10" ht="31.5">
      <c r="A7245" s="147" t="s">
        <v>1374</v>
      </c>
      <c r="B7245" s="147" t="s">
        <v>2163</v>
      </c>
      <c r="C7245" s="147" t="s">
        <v>700</v>
      </c>
      <c r="D7245" s="147" t="s">
        <v>2164</v>
      </c>
      <c r="E7245" s="273"/>
      <c r="F7245" s="273"/>
      <c r="G7245" s="147" t="s">
        <v>211</v>
      </c>
      <c r="H7245" s="148">
        <v>1</v>
      </c>
      <c r="I7245" s="149">
        <v>98.91</v>
      </c>
      <c r="J7245" s="149">
        <v>98.91</v>
      </c>
    </row>
    <row r="7246" spans="1:10" ht="45">
      <c r="A7246" s="150" t="s">
        <v>1376</v>
      </c>
      <c r="B7246" s="150" t="s">
        <v>3149</v>
      </c>
      <c r="C7246" s="150" t="s">
        <v>700</v>
      </c>
      <c r="D7246" s="150" t="s">
        <v>1706</v>
      </c>
      <c r="E7246" s="274"/>
      <c r="F7246" s="274"/>
      <c r="G7246" s="150" t="s">
        <v>2448</v>
      </c>
      <c r="H7246" s="151">
        <v>1.65</v>
      </c>
      <c r="I7246" s="152">
        <v>25.22</v>
      </c>
      <c r="J7246" s="152">
        <v>41.61</v>
      </c>
    </row>
    <row r="7247" spans="1:10" ht="45">
      <c r="A7247" s="150" t="s">
        <v>1376</v>
      </c>
      <c r="B7247" s="150" t="s">
        <v>2718</v>
      </c>
      <c r="C7247" s="150" t="s">
        <v>700</v>
      </c>
      <c r="D7247" s="150" t="s">
        <v>1629</v>
      </c>
      <c r="E7247" s="274"/>
      <c r="F7247" s="274"/>
      <c r="G7247" s="150" t="s">
        <v>2448</v>
      </c>
      <c r="H7247" s="151">
        <v>3</v>
      </c>
      <c r="I7247" s="152">
        <v>18.09</v>
      </c>
      <c r="J7247" s="152">
        <v>54.27</v>
      </c>
    </row>
    <row r="7248" spans="1:10" ht="30" customHeight="1">
      <c r="A7248" s="153" t="s">
        <v>1379</v>
      </c>
      <c r="B7248" s="153" t="s">
        <v>3376</v>
      </c>
      <c r="C7248" s="153" t="s">
        <v>700</v>
      </c>
      <c r="D7248" s="153" t="s">
        <v>3377</v>
      </c>
      <c r="E7248" s="275" t="s">
        <v>1482</v>
      </c>
      <c r="F7248" s="275"/>
      <c r="G7248" s="153" t="s">
        <v>563</v>
      </c>
      <c r="H7248" s="154">
        <v>0.65</v>
      </c>
      <c r="I7248" s="155">
        <v>4.67</v>
      </c>
      <c r="J7248" s="155">
        <v>3.03</v>
      </c>
    </row>
    <row r="7249" spans="1:10">
      <c r="A7249" s="156"/>
      <c r="B7249" s="156"/>
      <c r="C7249" s="156"/>
      <c r="D7249" s="156"/>
      <c r="E7249" s="156" t="s">
        <v>1399</v>
      </c>
      <c r="F7249" s="157">
        <v>71.98</v>
      </c>
      <c r="G7249" s="156" t="s">
        <v>1400</v>
      </c>
      <c r="H7249" s="157">
        <v>0</v>
      </c>
      <c r="I7249" s="156" t="s">
        <v>1401</v>
      </c>
      <c r="J7249" s="157">
        <v>71.98</v>
      </c>
    </row>
    <row r="7250" spans="1:10" ht="30" customHeight="1">
      <c r="A7250" s="156"/>
      <c r="B7250" s="156"/>
      <c r="C7250" s="156"/>
      <c r="D7250" s="156"/>
      <c r="E7250" s="156" t="s">
        <v>1402</v>
      </c>
      <c r="F7250" s="157">
        <v>26.08</v>
      </c>
      <c r="G7250" s="156"/>
      <c r="H7250" s="276" t="s">
        <v>1403</v>
      </c>
      <c r="I7250" s="276"/>
      <c r="J7250" s="157">
        <v>124.99</v>
      </c>
    </row>
    <row r="7251" spans="1:10" ht="15.75">
      <c r="A7251" s="147"/>
      <c r="B7251" s="147"/>
      <c r="C7251" s="147"/>
      <c r="D7251" s="147"/>
      <c r="E7251" s="147"/>
      <c r="F7251" s="147"/>
      <c r="G7251" s="147"/>
      <c r="H7251" s="147"/>
      <c r="I7251" s="147"/>
      <c r="J7251" s="147"/>
    </row>
    <row r="7252" spans="1:10" ht="15.75" customHeight="1">
      <c r="A7252" s="144"/>
      <c r="B7252" s="144" t="s">
        <v>165</v>
      </c>
      <c r="C7252" s="144" t="s">
        <v>1367</v>
      </c>
      <c r="D7252" s="144" t="s">
        <v>1368</v>
      </c>
      <c r="E7252" s="271" t="s">
        <v>1369</v>
      </c>
      <c r="F7252" s="271"/>
      <c r="G7252" s="144" t="s">
        <v>1370</v>
      </c>
      <c r="H7252" s="144" t="s">
        <v>1371</v>
      </c>
      <c r="I7252" s="144" t="s">
        <v>1372</v>
      </c>
      <c r="J7252" s="144" t="s">
        <v>1373</v>
      </c>
    </row>
    <row r="7253" spans="1:10" ht="31.5" customHeight="1">
      <c r="A7253" s="147" t="s">
        <v>1374</v>
      </c>
      <c r="B7253" s="147" t="s">
        <v>1626</v>
      </c>
      <c r="C7253" s="147" t="s">
        <v>177</v>
      </c>
      <c r="D7253" s="147" t="s">
        <v>1627</v>
      </c>
      <c r="E7253" s="273" t="s">
        <v>1606</v>
      </c>
      <c r="F7253" s="273"/>
      <c r="G7253" s="147" t="s">
        <v>1610</v>
      </c>
      <c r="H7253" s="148">
        <v>1</v>
      </c>
      <c r="I7253" s="149">
        <v>55.95</v>
      </c>
      <c r="J7253" s="149">
        <v>55.95</v>
      </c>
    </row>
    <row r="7254" spans="1:10" ht="45" customHeight="1">
      <c r="A7254" s="150" t="s">
        <v>1376</v>
      </c>
      <c r="B7254" s="150" t="s">
        <v>3378</v>
      </c>
      <c r="C7254" s="150" t="s">
        <v>177</v>
      </c>
      <c r="D7254" s="150" t="s">
        <v>3379</v>
      </c>
      <c r="E7254" s="274" t="s">
        <v>1606</v>
      </c>
      <c r="F7254" s="274"/>
      <c r="G7254" s="150" t="s">
        <v>180</v>
      </c>
      <c r="H7254" s="151">
        <v>1</v>
      </c>
      <c r="I7254" s="152">
        <v>31.66</v>
      </c>
      <c r="J7254" s="152">
        <v>31.66</v>
      </c>
    </row>
    <row r="7255" spans="1:10" ht="45" customHeight="1">
      <c r="A7255" s="150" t="s">
        <v>1376</v>
      </c>
      <c r="B7255" s="150" t="s">
        <v>3380</v>
      </c>
      <c r="C7255" s="150" t="s">
        <v>177</v>
      </c>
      <c r="D7255" s="150" t="s">
        <v>3381</v>
      </c>
      <c r="E7255" s="274" t="s">
        <v>1606</v>
      </c>
      <c r="F7255" s="274"/>
      <c r="G7255" s="150" t="s">
        <v>180</v>
      </c>
      <c r="H7255" s="151">
        <v>1</v>
      </c>
      <c r="I7255" s="152">
        <v>7.12</v>
      </c>
      <c r="J7255" s="152">
        <v>7.12</v>
      </c>
    </row>
    <row r="7256" spans="1:10" ht="45" customHeight="1">
      <c r="A7256" s="150" t="s">
        <v>1376</v>
      </c>
      <c r="B7256" s="150" t="s">
        <v>3382</v>
      </c>
      <c r="C7256" s="150" t="s">
        <v>177</v>
      </c>
      <c r="D7256" s="150" t="s">
        <v>3383</v>
      </c>
      <c r="E7256" s="274" t="s">
        <v>1375</v>
      </c>
      <c r="F7256" s="274"/>
      <c r="G7256" s="150" t="s">
        <v>180</v>
      </c>
      <c r="H7256" s="151">
        <v>1</v>
      </c>
      <c r="I7256" s="152">
        <v>17.170000000000002</v>
      </c>
      <c r="J7256" s="152">
        <v>17.170000000000002</v>
      </c>
    </row>
    <row r="7257" spans="1:10">
      <c r="A7257" s="156"/>
      <c r="B7257" s="156"/>
      <c r="C7257" s="156"/>
      <c r="D7257" s="156"/>
      <c r="E7257" s="156" t="s">
        <v>1399</v>
      </c>
      <c r="F7257" s="157">
        <v>13.33</v>
      </c>
      <c r="G7257" s="156" t="s">
        <v>1400</v>
      </c>
      <c r="H7257" s="157">
        <v>0</v>
      </c>
      <c r="I7257" s="156" t="s">
        <v>1401</v>
      </c>
      <c r="J7257" s="157">
        <v>13.33</v>
      </c>
    </row>
    <row r="7258" spans="1:10" ht="30" customHeight="1">
      <c r="A7258" s="156"/>
      <c r="B7258" s="156"/>
      <c r="C7258" s="156"/>
      <c r="D7258" s="156"/>
      <c r="E7258" s="156" t="s">
        <v>1402</v>
      </c>
      <c r="F7258" s="157">
        <v>14.75</v>
      </c>
      <c r="G7258" s="156"/>
      <c r="H7258" s="276" t="s">
        <v>1403</v>
      </c>
      <c r="I7258" s="276"/>
      <c r="J7258" s="157">
        <v>70.7</v>
      </c>
    </row>
    <row r="7259" spans="1:10" ht="15.75">
      <c r="A7259" s="147"/>
      <c r="B7259" s="147"/>
      <c r="C7259" s="147"/>
      <c r="D7259" s="147"/>
      <c r="E7259" s="147"/>
      <c r="F7259" s="147"/>
      <c r="G7259" s="147"/>
      <c r="H7259" s="147"/>
      <c r="I7259" s="147"/>
      <c r="J7259" s="147"/>
    </row>
    <row r="7260" spans="1:10" ht="15.75" customHeight="1">
      <c r="A7260" s="144"/>
      <c r="B7260" s="144" t="s">
        <v>165</v>
      </c>
      <c r="C7260" s="144" t="s">
        <v>1367</v>
      </c>
      <c r="D7260" s="144" t="s">
        <v>1368</v>
      </c>
      <c r="E7260" s="271" t="s">
        <v>1369</v>
      </c>
      <c r="F7260" s="271"/>
      <c r="G7260" s="144" t="s">
        <v>1370</v>
      </c>
      <c r="H7260" s="144" t="s">
        <v>1371</v>
      </c>
      <c r="I7260" s="144" t="s">
        <v>1372</v>
      </c>
      <c r="J7260" s="144" t="s">
        <v>1373</v>
      </c>
    </row>
    <row r="7261" spans="1:10" ht="31.5" customHeight="1">
      <c r="A7261" s="147" t="s">
        <v>1374</v>
      </c>
      <c r="B7261" s="147" t="s">
        <v>1624</v>
      </c>
      <c r="C7261" s="147" t="s">
        <v>177</v>
      </c>
      <c r="D7261" s="147" t="s">
        <v>1625</v>
      </c>
      <c r="E7261" s="273" t="s">
        <v>1606</v>
      </c>
      <c r="F7261" s="273"/>
      <c r="G7261" s="147" t="s">
        <v>1607</v>
      </c>
      <c r="H7261" s="148">
        <v>1</v>
      </c>
      <c r="I7261" s="149">
        <v>184.7</v>
      </c>
      <c r="J7261" s="149">
        <v>184.7</v>
      </c>
    </row>
    <row r="7262" spans="1:10" ht="45" customHeight="1">
      <c r="A7262" s="150" t="s">
        <v>1376</v>
      </c>
      <c r="B7262" s="150" t="s">
        <v>3384</v>
      </c>
      <c r="C7262" s="150" t="s">
        <v>177</v>
      </c>
      <c r="D7262" s="150" t="s">
        <v>3385</v>
      </c>
      <c r="E7262" s="274" t="s">
        <v>1606</v>
      </c>
      <c r="F7262" s="274"/>
      <c r="G7262" s="150" t="s">
        <v>180</v>
      </c>
      <c r="H7262" s="151">
        <v>1</v>
      </c>
      <c r="I7262" s="152">
        <v>56.61</v>
      </c>
      <c r="J7262" s="152">
        <v>56.61</v>
      </c>
    </row>
    <row r="7263" spans="1:10" ht="45" customHeight="1">
      <c r="A7263" s="150" t="s">
        <v>1376</v>
      </c>
      <c r="B7263" s="150" t="s">
        <v>3386</v>
      </c>
      <c r="C7263" s="150" t="s">
        <v>177</v>
      </c>
      <c r="D7263" s="150" t="s">
        <v>3387</v>
      </c>
      <c r="E7263" s="274" t="s">
        <v>1606</v>
      </c>
      <c r="F7263" s="274"/>
      <c r="G7263" s="150" t="s">
        <v>180</v>
      </c>
      <c r="H7263" s="151">
        <v>1</v>
      </c>
      <c r="I7263" s="152">
        <v>72.14</v>
      </c>
      <c r="J7263" s="152">
        <v>72.14</v>
      </c>
    </row>
    <row r="7264" spans="1:10" ht="45" customHeight="1">
      <c r="A7264" s="150" t="s">
        <v>1376</v>
      </c>
      <c r="B7264" s="150" t="s">
        <v>3378</v>
      </c>
      <c r="C7264" s="150" t="s">
        <v>177</v>
      </c>
      <c r="D7264" s="150" t="s">
        <v>3379</v>
      </c>
      <c r="E7264" s="274" t="s">
        <v>1606</v>
      </c>
      <c r="F7264" s="274"/>
      <c r="G7264" s="150" t="s">
        <v>180</v>
      </c>
      <c r="H7264" s="151">
        <v>1</v>
      </c>
      <c r="I7264" s="152">
        <v>31.66</v>
      </c>
      <c r="J7264" s="152">
        <v>31.66</v>
      </c>
    </row>
    <row r="7265" spans="1:10" ht="45" customHeight="1">
      <c r="A7265" s="150" t="s">
        <v>1376</v>
      </c>
      <c r="B7265" s="150" t="s">
        <v>3380</v>
      </c>
      <c r="C7265" s="150" t="s">
        <v>177</v>
      </c>
      <c r="D7265" s="150" t="s">
        <v>3381</v>
      </c>
      <c r="E7265" s="274" t="s">
        <v>1606</v>
      </c>
      <c r="F7265" s="274"/>
      <c r="G7265" s="150" t="s">
        <v>180</v>
      </c>
      <c r="H7265" s="151">
        <v>1</v>
      </c>
      <c r="I7265" s="152">
        <v>7.12</v>
      </c>
      <c r="J7265" s="152">
        <v>7.12</v>
      </c>
    </row>
    <row r="7266" spans="1:10" ht="45" customHeight="1">
      <c r="A7266" s="150" t="s">
        <v>1376</v>
      </c>
      <c r="B7266" s="150" t="s">
        <v>3382</v>
      </c>
      <c r="C7266" s="150" t="s">
        <v>177</v>
      </c>
      <c r="D7266" s="150" t="s">
        <v>3383</v>
      </c>
      <c r="E7266" s="274" t="s">
        <v>1375</v>
      </c>
      <c r="F7266" s="274"/>
      <c r="G7266" s="150" t="s">
        <v>180</v>
      </c>
      <c r="H7266" s="151">
        <v>1</v>
      </c>
      <c r="I7266" s="152">
        <v>17.170000000000002</v>
      </c>
      <c r="J7266" s="152">
        <v>17.170000000000002</v>
      </c>
    </row>
    <row r="7267" spans="1:10">
      <c r="A7267" s="156"/>
      <c r="B7267" s="156"/>
      <c r="C7267" s="156"/>
      <c r="D7267" s="156"/>
      <c r="E7267" s="156" t="s">
        <v>1399</v>
      </c>
      <c r="F7267" s="157">
        <v>13.33</v>
      </c>
      <c r="G7267" s="156" t="s">
        <v>1400</v>
      </c>
      <c r="H7267" s="157">
        <v>0</v>
      </c>
      <c r="I7267" s="156" t="s">
        <v>1401</v>
      </c>
      <c r="J7267" s="157">
        <v>13.33</v>
      </c>
    </row>
    <row r="7268" spans="1:10" ht="30" customHeight="1">
      <c r="A7268" s="156"/>
      <c r="B7268" s="156"/>
      <c r="C7268" s="156"/>
      <c r="D7268" s="156"/>
      <c r="E7268" s="156" t="s">
        <v>1402</v>
      </c>
      <c r="F7268" s="157">
        <v>48.7</v>
      </c>
      <c r="G7268" s="156"/>
      <c r="H7268" s="276" t="s">
        <v>1403</v>
      </c>
      <c r="I7268" s="276"/>
      <c r="J7268" s="157">
        <v>233.4</v>
      </c>
    </row>
    <row r="7269" spans="1:10" ht="15.75">
      <c r="A7269" s="147"/>
      <c r="B7269" s="147"/>
      <c r="C7269" s="147"/>
      <c r="D7269" s="147"/>
      <c r="E7269" s="147"/>
      <c r="F7269" s="147"/>
      <c r="G7269" s="147"/>
      <c r="H7269" s="147"/>
      <c r="I7269" s="147"/>
      <c r="J7269" s="147"/>
    </row>
    <row r="7270" spans="1:10" ht="15.75" customHeight="1">
      <c r="A7270" s="144"/>
      <c r="B7270" s="144" t="s">
        <v>165</v>
      </c>
      <c r="C7270" s="144" t="s">
        <v>1367</v>
      </c>
      <c r="D7270" s="144" t="s">
        <v>1368</v>
      </c>
      <c r="E7270" s="271" t="s">
        <v>1369</v>
      </c>
      <c r="F7270" s="271"/>
      <c r="G7270" s="144" t="s">
        <v>1370</v>
      </c>
      <c r="H7270" s="144" t="s">
        <v>1371</v>
      </c>
      <c r="I7270" s="144" t="s">
        <v>1372</v>
      </c>
      <c r="J7270" s="144" t="s">
        <v>1373</v>
      </c>
    </row>
    <row r="7271" spans="1:10" ht="31.5" customHeight="1">
      <c r="A7271" s="147" t="s">
        <v>1374</v>
      </c>
      <c r="B7271" s="147" t="s">
        <v>3378</v>
      </c>
      <c r="C7271" s="147" t="s">
        <v>177</v>
      </c>
      <c r="D7271" s="147" t="s">
        <v>3379</v>
      </c>
      <c r="E7271" s="273" t="s">
        <v>1606</v>
      </c>
      <c r="F7271" s="273"/>
      <c r="G7271" s="147" t="s">
        <v>180</v>
      </c>
      <c r="H7271" s="148">
        <v>1</v>
      </c>
      <c r="I7271" s="149">
        <v>31.66</v>
      </c>
      <c r="J7271" s="149">
        <v>31.66</v>
      </c>
    </row>
    <row r="7272" spans="1:10" ht="30" customHeight="1">
      <c r="A7272" s="153" t="s">
        <v>1379</v>
      </c>
      <c r="B7272" s="153" t="s">
        <v>3388</v>
      </c>
      <c r="C7272" s="153" t="s">
        <v>177</v>
      </c>
      <c r="D7272" s="153" t="s">
        <v>3389</v>
      </c>
      <c r="E7272" s="275" t="s">
        <v>1385</v>
      </c>
      <c r="F7272" s="275"/>
      <c r="G7272" s="153" t="s">
        <v>185</v>
      </c>
      <c r="H7272" s="154">
        <v>3.1099999999999997E-5</v>
      </c>
      <c r="I7272" s="155">
        <v>1018208.4</v>
      </c>
      <c r="J7272" s="155">
        <v>31.66</v>
      </c>
    </row>
    <row r="7273" spans="1:10">
      <c r="A7273" s="156"/>
      <c r="B7273" s="156"/>
      <c r="C7273" s="156"/>
      <c r="D7273" s="156"/>
      <c r="E7273" s="156" t="s">
        <v>1399</v>
      </c>
      <c r="F7273" s="157">
        <v>0</v>
      </c>
      <c r="G7273" s="156" t="s">
        <v>1400</v>
      </c>
      <c r="H7273" s="157">
        <v>0</v>
      </c>
      <c r="I7273" s="156" t="s">
        <v>1401</v>
      </c>
      <c r="J7273" s="157">
        <v>0</v>
      </c>
    </row>
    <row r="7274" spans="1:10" ht="30" customHeight="1">
      <c r="A7274" s="156"/>
      <c r="B7274" s="156"/>
      <c r="C7274" s="156"/>
      <c r="D7274" s="156"/>
      <c r="E7274" s="156" t="s">
        <v>1402</v>
      </c>
      <c r="F7274" s="157">
        <v>8.34</v>
      </c>
      <c r="G7274" s="156"/>
      <c r="H7274" s="276" t="s">
        <v>1403</v>
      </c>
      <c r="I7274" s="276"/>
      <c r="J7274" s="157">
        <v>40</v>
      </c>
    </row>
    <row r="7275" spans="1:10" ht="15.75">
      <c r="A7275" s="147"/>
      <c r="B7275" s="147"/>
      <c r="C7275" s="147"/>
      <c r="D7275" s="147"/>
      <c r="E7275" s="147"/>
      <c r="F7275" s="147"/>
      <c r="G7275" s="147"/>
      <c r="H7275" s="147"/>
      <c r="I7275" s="147"/>
      <c r="J7275" s="147"/>
    </row>
    <row r="7276" spans="1:10" ht="15.75" customHeight="1">
      <c r="A7276" s="144"/>
      <c r="B7276" s="144" t="s">
        <v>165</v>
      </c>
      <c r="C7276" s="144" t="s">
        <v>1367</v>
      </c>
      <c r="D7276" s="144" t="s">
        <v>1368</v>
      </c>
      <c r="E7276" s="271" t="s">
        <v>1369</v>
      </c>
      <c r="F7276" s="271"/>
      <c r="G7276" s="144" t="s">
        <v>1370</v>
      </c>
      <c r="H7276" s="144" t="s">
        <v>1371</v>
      </c>
      <c r="I7276" s="144" t="s">
        <v>1372</v>
      </c>
      <c r="J7276" s="144" t="s">
        <v>1373</v>
      </c>
    </row>
    <row r="7277" spans="1:10" ht="31.5" customHeight="1">
      <c r="A7277" s="147" t="s">
        <v>1374</v>
      </c>
      <c r="B7277" s="147" t="s">
        <v>3380</v>
      </c>
      <c r="C7277" s="147" t="s">
        <v>177</v>
      </c>
      <c r="D7277" s="147" t="s">
        <v>3381</v>
      </c>
      <c r="E7277" s="273" t="s">
        <v>1606</v>
      </c>
      <c r="F7277" s="273"/>
      <c r="G7277" s="147" t="s">
        <v>180</v>
      </c>
      <c r="H7277" s="148">
        <v>1</v>
      </c>
      <c r="I7277" s="149">
        <v>7.12</v>
      </c>
      <c r="J7277" s="149">
        <v>7.12</v>
      </c>
    </row>
    <row r="7278" spans="1:10" ht="30" customHeight="1">
      <c r="A7278" s="153" t="s">
        <v>1379</v>
      </c>
      <c r="B7278" s="153" t="s">
        <v>3388</v>
      </c>
      <c r="C7278" s="153" t="s">
        <v>177</v>
      </c>
      <c r="D7278" s="153" t="s">
        <v>3389</v>
      </c>
      <c r="E7278" s="275" t="s">
        <v>1385</v>
      </c>
      <c r="F7278" s="275"/>
      <c r="G7278" s="153" t="s">
        <v>185</v>
      </c>
      <c r="H7278" s="154">
        <v>6.9999999999999999E-6</v>
      </c>
      <c r="I7278" s="155">
        <v>1018208.4</v>
      </c>
      <c r="J7278" s="155">
        <v>7.12</v>
      </c>
    </row>
    <row r="7279" spans="1:10">
      <c r="A7279" s="156"/>
      <c r="B7279" s="156"/>
      <c r="C7279" s="156"/>
      <c r="D7279" s="156"/>
      <c r="E7279" s="156" t="s">
        <v>1399</v>
      </c>
      <c r="F7279" s="157">
        <v>0</v>
      </c>
      <c r="G7279" s="156" t="s">
        <v>1400</v>
      </c>
      <c r="H7279" s="157">
        <v>0</v>
      </c>
      <c r="I7279" s="156" t="s">
        <v>1401</v>
      </c>
      <c r="J7279" s="157">
        <v>0</v>
      </c>
    </row>
    <row r="7280" spans="1:10" ht="30" customHeight="1">
      <c r="A7280" s="156"/>
      <c r="B7280" s="156"/>
      <c r="C7280" s="156"/>
      <c r="D7280" s="156"/>
      <c r="E7280" s="156" t="s">
        <v>1402</v>
      </c>
      <c r="F7280" s="157">
        <v>1.87</v>
      </c>
      <c r="G7280" s="156"/>
      <c r="H7280" s="276" t="s">
        <v>1403</v>
      </c>
      <c r="I7280" s="276"/>
      <c r="J7280" s="157">
        <v>8.99</v>
      </c>
    </row>
    <row r="7281" spans="1:10" ht="15.75">
      <c r="A7281" s="147"/>
      <c r="B7281" s="147"/>
      <c r="C7281" s="147"/>
      <c r="D7281" s="147"/>
      <c r="E7281" s="147"/>
      <c r="F7281" s="147"/>
      <c r="G7281" s="147"/>
      <c r="H7281" s="147"/>
      <c r="I7281" s="147"/>
      <c r="J7281" s="147"/>
    </row>
    <row r="7282" spans="1:10" ht="15.75" customHeight="1">
      <c r="A7282" s="144"/>
      <c r="B7282" s="144" t="s">
        <v>165</v>
      </c>
      <c r="C7282" s="144" t="s">
        <v>1367</v>
      </c>
      <c r="D7282" s="144" t="s">
        <v>1368</v>
      </c>
      <c r="E7282" s="271" t="s">
        <v>1369</v>
      </c>
      <c r="F7282" s="271"/>
      <c r="G7282" s="144" t="s">
        <v>1370</v>
      </c>
      <c r="H7282" s="144" t="s">
        <v>1371</v>
      </c>
      <c r="I7282" s="144" t="s">
        <v>1372</v>
      </c>
      <c r="J7282" s="144" t="s">
        <v>1373</v>
      </c>
    </row>
    <row r="7283" spans="1:10" ht="31.5" customHeight="1">
      <c r="A7283" s="147" t="s">
        <v>1374</v>
      </c>
      <c r="B7283" s="147" t="s">
        <v>3384</v>
      </c>
      <c r="C7283" s="147" t="s">
        <v>177</v>
      </c>
      <c r="D7283" s="147" t="s">
        <v>3385</v>
      </c>
      <c r="E7283" s="273" t="s">
        <v>1606</v>
      </c>
      <c r="F7283" s="273"/>
      <c r="G7283" s="147" t="s">
        <v>180</v>
      </c>
      <c r="H7283" s="148">
        <v>1</v>
      </c>
      <c r="I7283" s="149">
        <v>56.61</v>
      </c>
      <c r="J7283" s="149">
        <v>56.61</v>
      </c>
    </row>
    <row r="7284" spans="1:10" ht="30" customHeight="1">
      <c r="A7284" s="153" t="s">
        <v>1379</v>
      </c>
      <c r="B7284" s="153" t="s">
        <v>3388</v>
      </c>
      <c r="C7284" s="153" t="s">
        <v>177</v>
      </c>
      <c r="D7284" s="153" t="s">
        <v>3389</v>
      </c>
      <c r="E7284" s="275" t="s">
        <v>1385</v>
      </c>
      <c r="F7284" s="275"/>
      <c r="G7284" s="153" t="s">
        <v>185</v>
      </c>
      <c r="H7284" s="154">
        <v>5.5600000000000003E-5</v>
      </c>
      <c r="I7284" s="155">
        <v>1018208.4</v>
      </c>
      <c r="J7284" s="155">
        <v>56.61</v>
      </c>
    </row>
    <row r="7285" spans="1:10">
      <c r="A7285" s="156"/>
      <c r="B7285" s="156"/>
      <c r="C7285" s="156"/>
      <c r="D7285" s="156"/>
      <c r="E7285" s="156" t="s">
        <v>1399</v>
      </c>
      <c r="F7285" s="157">
        <v>0</v>
      </c>
      <c r="G7285" s="156" t="s">
        <v>1400</v>
      </c>
      <c r="H7285" s="157">
        <v>0</v>
      </c>
      <c r="I7285" s="156" t="s">
        <v>1401</v>
      </c>
      <c r="J7285" s="157">
        <v>0</v>
      </c>
    </row>
    <row r="7286" spans="1:10" ht="30" customHeight="1">
      <c r="A7286" s="156"/>
      <c r="B7286" s="156"/>
      <c r="C7286" s="156"/>
      <c r="D7286" s="156"/>
      <c r="E7286" s="156" t="s">
        <v>1402</v>
      </c>
      <c r="F7286" s="157">
        <v>14.92</v>
      </c>
      <c r="G7286" s="156"/>
      <c r="H7286" s="276" t="s">
        <v>1403</v>
      </c>
      <c r="I7286" s="276"/>
      <c r="J7286" s="157">
        <v>71.53</v>
      </c>
    </row>
    <row r="7287" spans="1:10" ht="15.75">
      <c r="A7287" s="147"/>
      <c r="B7287" s="147"/>
      <c r="C7287" s="147"/>
      <c r="D7287" s="147"/>
      <c r="E7287" s="147"/>
      <c r="F7287" s="147"/>
      <c r="G7287" s="147"/>
      <c r="H7287" s="147"/>
      <c r="I7287" s="147"/>
      <c r="J7287" s="147"/>
    </row>
    <row r="7288" spans="1:10" ht="15.75" customHeight="1">
      <c r="A7288" s="144"/>
      <c r="B7288" s="144" t="s">
        <v>165</v>
      </c>
      <c r="C7288" s="144" t="s">
        <v>1367</v>
      </c>
      <c r="D7288" s="144" t="s">
        <v>1368</v>
      </c>
      <c r="E7288" s="271" t="s">
        <v>1369</v>
      </c>
      <c r="F7288" s="271"/>
      <c r="G7288" s="144" t="s">
        <v>1370</v>
      </c>
      <c r="H7288" s="144" t="s">
        <v>1371</v>
      </c>
      <c r="I7288" s="144" t="s">
        <v>1372</v>
      </c>
      <c r="J7288" s="144" t="s">
        <v>1373</v>
      </c>
    </row>
    <row r="7289" spans="1:10" ht="31.5" customHeight="1">
      <c r="A7289" s="147" t="s">
        <v>1374</v>
      </c>
      <c r="B7289" s="147" t="s">
        <v>3386</v>
      </c>
      <c r="C7289" s="147" t="s">
        <v>177</v>
      </c>
      <c r="D7289" s="147" t="s">
        <v>3387</v>
      </c>
      <c r="E7289" s="273" t="s">
        <v>1606</v>
      </c>
      <c r="F7289" s="273"/>
      <c r="G7289" s="147" t="s">
        <v>180</v>
      </c>
      <c r="H7289" s="148">
        <v>1</v>
      </c>
      <c r="I7289" s="149">
        <v>72.14</v>
      </c>
      <c r="J7289" s="149">
        <v>72.14</v>
      </c>
    </row>
    <row r="7290" spans="1:10" ht="15" customHeight="1">
      <c r="A7290" s="153" t="s">
        <v>1379</v>
      </c>
      <c r="B7290" s="153" t="s">
        <v>3055</v>
      </c>
      <c r="C7290" s="153" t="s">
        <v>177</v>
      </c>
      <c r="D7290" s="153" t="s">
        <v>3056</v>
      </c>
      <c r="E7290" s="275" t="s">
        <v>1482</v>
      </c>
      <c r="F7290" s="275"/>
      <c r="G7290" s="153" t="s">
        <v>1662</v>
      </c>
      <c r="H7290" s="154">
        <v>10.44</v>
      </c>
      <c r="I7290" s="155">
        <v>6.91</v>
      </c>
      <c r="J7290" s="155">
        <v>72.14</v>
      </c>
    </row>
    <row r="7291" spans="1:10">
      <c r="A7291" s="156"/>
      <c r="B7291" s="156"/>
      <c r="C7291" s="156"/>
      <c r="D7291" s="156"/>
      <c r="E7291" s="156" t="s">
        <v>1399</v>
      </c>
      <c r="F7291" s="157">
        <v>0</v>
      </c>
      <c r="G7291" s="156" t="s">
        <v>1400</v>
      </c>
      <c r="H7291" s="157">
        <v>0</v>
      </c>
      <c r="I7291" s="156" t="s">
        <v>1401</v>
      </c>
      <c r="J7291" s="157">
        <v>0</v>
      </c>
    </row>
    <row r="7292" spans="1:10" ht="30" customHeight="1">
      <c r="A7292" s="156"/>
      <c r="B7292" s="156"/>
      <c r="C7292" s="156"/>
      <c r="D7292" s="156"/>
      <c r="E7292" s="156" t="s">
        <v>1402</v>
      </c>
      <c r="F7292" s="157">
        <v>19.02</v>
      </c>
      <c r="G7292" s="156"/>
      <c r="H7292" s="276" t="s">
        <v>1403</v>
      </c>
      <c r="I7292" s="276"/>
      <c r="J7292" s="157">
        <v>91.16</v>
      </c>
    </row>
    <row r="7293" spans="1:10" ht="15.75">
      <c r="A7293" s="147"/>
      <c r="B7293" s="147"/>
      <c r="C7293" s="147"/>
      <c r="D7293" s="147"/>
      <c r="E7293" s="147"/>
      <c r="F7293" s="147"/>
      <c r="G7293" s="147"/>
      <c r="H7293" s="147"/>
      <c r="I7293" s="147"/>
      <c r="J7293" s="147"/>
    </row>
    <row r="7294" spans="1:10" ht="15.75" customHeight="1">
      <c r="A7294" s="144"/>
      <c r="B7294" s="144" t="s">
        <v>165</v>
      </c>
      <c r="C7294" s="144" t="s">
        <v>1367</v>
      </c>
      <c r="D7294" s="144" t="s">
        <v>1368</v>
      </c>
      <c r="E7294" s="271" t="s">
        <v>1369</v>
      </c>
      <c r="F7294" s="271"/>
      <c r="G7294" s="144" t="s">
        <v>1370</v>
      </c>
      <c r="H7294" s="144" t="s">
        <v>1371</v>
      </c>
      <c r="I7294" s="144" t="s">
        <v>1372</v>
      </c>
      <c r="J7294" s="144" t="s">
        <v>1373</v>
      </c>
    </row>
    <row r="7295" spans="1:10" ht="31.5" customHeight="1">
      <c r="A7295" s="147" t="s">
        <v>1374</v>
      </c>
      <c r="B7295" s="147" t="s">
        <v>1632</v>
      </c>
      <c r="C7295" s="147" t="s">
        <v>177</v>
      </c>
      <c r="D7295" s="147" t="s">
        <v>1633</v>
      </c>
      <c r="E7295" s="273" t="s">
        <v>1606</v>
      </c>
      <c r="F7295" s="273"/>
      <c r="G7295" s="147" t="s">
        <v>1607</v>
      </c>
      <c r="H7295" s="148">
        <v>1</v>
      </c>
      <c r="I7295" s="149">
        <v>262.81</v>
      </c>
      <c r="J7295" s="149">
        <v>262.81</v>
      </c>
    </row>
    <row r="7296" spans="1:10" ht="45" customHeight="1">
      <c r="A7296" s="150" t="s">
        <v>1376</v>
      </c>
      <c r="B7296" s="150" t="s">
        <v>3390</v>
      </c>
      <c r="C7296" s="150" t="s">
        <v>177</v>
      </c>
      <c r="D7296" s="150" t="s">
        <v>3391</v>
      </c>
      <c r="E7296" s="274" t="s">
        <v>1606</v>
      </c>
      <c r="F7296" s="274"/>
      <c r="G7296" s="150" t="s">
        <v>180</v>
      </c>
      <c r="H7296" s="151">
        <v>1</v>
      </c>
      <c r="I7296" s="152">
        <v>122.72</v>
      </c>
      <c r="J7296" s="152">
        <v>122.72</v>
      </c>
    </row>
    <row r="7297" spans="1:10" ht="45" customHeight="1">
      <c r="A7297" s="150" t="s">
        <v>1376</v>
      </c>
      <c r="B7297" s="150" t="s">
        <v>3392</v>
      </c>
      <c r="C7297" s="150" t="s">
        <v>177</v>
      </c>
      <c r="D7297" s="150" t="s">
        <v>3393</v>
      </c>
      <c r="E7297" s="274" t="s">
        <v>1606</v>
      </c>
      <c r="F7297" s="274"/>
      <c r="G7297" s="150" t="s">
        <v>180</v>
      </c>
      <c r="H7297" s="151">
        <v>1</v>
      </c>
      <c r="I7297" s="152">
        <v>72.94</v>
      </c>
      <c r="J7297" s="152">
        <v>72.94</v>
      </c>
    </row>
    <row r="7298" spans="1:10" ht="45" customHeight="1">
      <c r="A7298" s="150" t="s">
        <v>1376</v>
      </c>
      <c r="B7298" s="150" t="s">
        <v>3394</v>
      </c>
      <c r="C7298" s="150" t="s">
        <v>177</v>
      </c>
      <c r="D7298" s="150" t="s">
        <v>3395</v>
      </c>
      <c r="E7298" s="274" t="s">
        <v>1606</v>
      </c>
      <c r="F7298" s="274"/>
      <c r="G7298" s="150" t="s">
        <v>180</v>
      </c>
      <c r="H7298" s="151">
        <v>1</v>
      </c>
      <c r="I7298" s="152">
        <v>40.799999999999997</v>
      </c>
      <c r="J7298" s="152">
        <v>40.799999999999997</v>
      </c>
    </row>
    <row r="7299" spans="1:10" ht="45" customHeight="1">
      <c r="A7299" s="150" t="s">
        <v>1376</v>
      </c>
      <c r="B7299" s="150" t="s">
        <v>3396</v>
      </c>
      <c r="C7299" s="150" t="s">
        <v>177</v>
      </c>
      <c r="D7299" s="150" t="s">
        <v>3397</v>
      </c>
      <c r="E7299" s="274" t="s">
        <v>1606</v>
      </c>
      <c r="F7299" s="274"/>
      <c r="G7299" s="150" t="s">
        <v>180</v>
      </c>
      <c r="H7299" s="151">
        <v>1</v>
      </c>
      <c r="I7299" s="152">
        <v>9.18</v>
      </c>
      <c r="J7299" s="152">
        <v>9.18</v>
      </c>
    </row>
    <row r="7300" spans="1:10" ht="45" customHeight="1">
      <c r="A7300" s="150" t="s">
        <v>1376</v>
      </c>
      <c r="B7300" s="150" t="s">
        <v>3382</v>
      </c>
      <c r="C7300" s="150" t="s">
        <v>177</v>
      </c>
      <c r="D7300" s="150" t="s">
        <v>3383</v>
      </c>
      <c r="E7300" s="274" t="s">
        <v>1375</v>
      </c>
      <c r="F7300" s="274"/>
      <c r="G7300" s="150" t="s">
        <v>180</v>
      </c>
      <c r="H7300" s="151">
        <v>1</v>
      </c>
      <c r="I7300" s="152">
        <v>17.170000000000002</v>
      </c>
      <c r="J7300" s="152">
        <v>17.170000000000002</v>
      </c>
    </row>
    <row r="7301" spans="1:10">
      <c r="A7301" s="156"/>
      <c r="B7301" s="156"/>
      <c r="C7301" s="156"/>
      <c r="D7301" s="156"/>
      <c r="E7301" s="156" t="s">
        <v>1399</v>
      </c>
      <c r="F7301" s="157">
        <v>13.33</v>
      </c>
      <c r="G7301" s="156" t="s">
        <v>1400</v>
      </c>
      <c r="H7301" s="157">
        <v>0</v>
      </c>
      <c r="I7301" s="156" t="s">
        <v>1401</v>
      </c>
      <c r="J7301" s="157">
        <v>13.33</v>
      </c>
    </row>
    <row r="7302" spans="1:10" ht="30" customHeight="1">
      <c r="A7302" s="156"/>
      <c r="B7302" s="156"/>
      <c r="C7302" s="156"/>
      <c r="D7302" s="156"/>
      <c r="E7302" s="156" t="s">
        <v>1402</v>
      </c>
      <c r="F7302" s="157">
        <v>69.3</v>
      </c>
      <c r="G7302" s="156"/>
      <c r="H7302" s="276" t="s">
        <v>1403</v>
      </c>
      <c r="I7302" s="276"/>
      <c r="J7302" s="157">
        <v>332.11</v>
      </c>
    </row>
    <row r="7303" spans="1:10" ht="15.75">
      <c r="A7303" s="147"/>
      <c r="B7303" s="147"/>
      <c r="C7303" s="147"/>
      <c r="D7303" s="147"/>
      <c r="E7303" s="147"/>
      <c r="F7303" s="147"/>
      <c r="G7303" s="147"/>
      <c r="H7303" s="147"/>
      <c r="I7303" s="147"/>
      <c r="J7303" s="147"/>
    </row>
    <row r="7304" spans="1:10" ht="15.75" customHeight="1">
      <c r="A7304" s="144"/>
      <c r="B7304" s="144" t="s">
        <v>165</v>
      </c>
      <c r="C7304" s="144" t="s">
        <v>1367</v>
      </c>
      <c r="D7304" s="144" t="s">
        <v>1368</v>
      </c>
      <c r="E7304" s="271" t="s">
        <v>1369</v>
      </c>
      <c r="F7304" s="271"/>
      <c r="G7304" s="144" t="s">
        <v>1370</v>
      </c>
      <c r="H7304" s="144" t="s">
        <v>1371</v>
      </c>
      <c r="I7304" s="144" t="s">
        <v>1372</v>
      </c>
      <c r="J7304" s="144" t="s">
        <v>1373</v>
      </c>
    </row>
    <row r="7305" spans="1:10" ht="31.5" customHeight="1">
      <c r="A7305" s="147" t="s">
        <v>1374</v>
      </c>
      <c r="B7305" s="147" t="s">
        <v>3394</v>
      </c>
      <c r="C7305" s="147" t="s">
        <v>177</v>
      </c>
      <c r="D7305" s="147" t="s">
        <v>3395</v>
      </c>
      <c r="E7305" s="273" t="s">
        <v>1606</v>
      </c>
      <c r="F7305" s="273"/>
      <c r="G7305" s="147" t="s">
        <v>180</v>
      </c>
      <c r="H7305" s="148">
        <v>1</v>
      </c>
      <c r="I7305" s="149">
        <v>40.799999999999997</v>
      </c>
      <c r="J7305" s="149">
        <v>40.799999999999997</v>
      </c>
    </row>
    <row r="7306" spans="1:10" ht="30" customHeight="1">
      <c r="A7306" s="153" t="s">
        <v>1379</v>
      </c>
      <c r="B7306" s="153" t="s">
        <v>3398</v>
      </c>
      <c r="C7306" s="153" t="s">
        <v>177</v>
      </c>
      <c r="D7306" s="153" t="s">
        <v>3399</v>
      </c>
      <c r="E7306" s="275" t="s">
        <v>1385</v>
      </c>
      <c r="F7306" s="275"/>
      <c r="G7306" s="153" t="s">
        <v>185</v>
      </c>
      <c r="H7306" s="154">
        <v>3.1099999999999997E-5</v>
      </c>
      <c r="I7306" s="155">
        <v>1311926.48</v>
      </c>
      <c r="J7306" s="155">
        <v>40.799999999999997</v>
      </c>
    </row>
    <row r="7307" spans="1:10">
      <c r="A7307" s="156"/>
      <c r="B7307" s="156"/>
      <c r="C7307" s="156"/>
      <c r="D7307" s="156"/>
      <c r="E7307" s="156" t="s">
        <v>1399</v>
      </c>
      <c r="F7307" s="157">
        <v>0</v>
      </c>
      <c r="G7307" s="156" t="s">
        <v>1400</v>
      </c>
      <c r="H7307" s="157">
        <v>0</v>
      </c>
      <c r="I7307" s="156" t="s">
        <v>1401</v>
      </c>
      <c r="J7307" s="157">
        <v>0</v>
      </c>
    </row>
    <row r="7308" spans="1:10" ht="30" customHeight="1">
      <c r="A7308" s="156"/>
      <c r="B7308" s="156"/>
      <c r="C7308" s="156"/>
      <c r="D7308" s="156"/>
      <c r="E7308" s="156" t="s">
        <v>1402</v>
      </c>
      <c r="F7308" s="157">
        <v>10.75</v>
      </c>
      <c r="G7308" s="156"/>
      <c r="H7308" s="276" t="s">
        <v>1403</v>
      </c>
      <c r="I7308" s="276"/>
      <c r="J7308" s="157">
        <v>51.55</v>
      </c>
    </row>
    <row r="7309" spans="1:10" ht="15.75">
      <c r="A7309" s="147"/>
      <c r="B7309" s="147"/>
      <c r="C7309" s="147"/>
      <c r="D7309" s="147"/>
      <c r="E7309" s="147"/>
      <c r="F7309" s="147"/>
      <c r="G7309" s="147"/>
      <c r="H7309" s="147"/>
      <c r="I7309" s="147"/>
      <c r="J7309" s="147"/>
    </row>
    <row r="7310" spans="1:10" ht="15.75" customHeight="1">
      <c r="A7310" s="144"/>
      <c r="B7310" s="144" t="s">
        <v>165</v>
      </c>
      <c r="C7310" s="144" t="s">
        <v>1367</v>
      </c>
      <c r="D7310" s="144" t="s">
        <v>1368</v>
      </c>
      <c r="E7310" s="271" t="s">
        <v>1369</v>
      </c>
      <c r="F7310" s="271"/>
      <c r="G7310" s="144" t="s">
        <v>1370</v>
      </c>
      <c r="H7310" s="144" t="s">
        <v>1371</v>
      </c>
      <c r="I7310" s="144" t="s">
        <v>1372</v>
      </c>
      <c r="J7310" s="144" t="s">
        <v>1373</v>
      </c>
    </row>
    <row r="7311" spans="1:10" ht="31.5" customHeight="1">
      <c r="A7311" s="147" t="s">
        <v>1374</v>
      </c>
      <c r="B7311" s="147" t="s">
        <v>3396</v>
      </c>
      <c r="C7311" s="147" t="s">
        <v>177</v>
      </c>
      <c r="D7311" s="147" t="s">
        <v>3397</v>
      </c>
      <c r="E7311" s="273" t="s">
        <v>1606</v>
      </c>
      <c r="F7311" s="273"/>
      <c r="G7311" s="147" t="s">
        <v>180</v>
      </c>
      <c r="H7311" s="148">
        <v>1</v>
      </c>
      <c r="I7311" s="149">
        <v>9.18</v>
      </c>
      <c r="J7311" s="149">
        <v>9.18</v>
      </c>
    </row>
    <row r="7312" spans="1:10" ht="30" customHeight="1">
      <c r="A7312" s="153" t="s">
        <v>1379</v>
      </c>
      <c r="B7312" s="153" t="s">
        <v>3398</v>
      </c>
      <c r="C7312" s="153" t="s">
        <v>177</v>
      </c>
      <c r="D7312" s="153" t="s">
        <v>3399</v>
      </c>
      <c r="E7312" s="275" t="s">
        <v>1385</v>
      </c>
      <c r="F7312" s="275"/>
      <c r="G7312" s="153" t="s">
        <v>185</v>
      </c>
      <c r="H7312" s="154">
        <v>6.9999999999999999E-6</v>
      </c>
      <c r="I7312" s="155">
        <v>1311926.48</v>
      </c>
      <c r="J7312" s="155">
        <v>9.18</v>
      </c>
    </row>
    <row r="7313" spans="1:10">
      <c r="A7313" s="156"/>
      <c r="B7313" s="156"/>
      <c r="C7313" s="156"/>
      <c r="D7313" s="156"/>
      <c r="E7313" s="156" t="s">
        <v>1399</v>
      </c>
      <c r="F7313" s="157">
        <v>0</v>
      </c>
      <c r="G7313" s="156" t="s">
        <v>1400</v>
      </c>
      <c r="H7313" s="157">
        <v>0</v>
      </c>
      <c r="I7313" s="156" t="s">
        <v>1401</v>
      </c>
      <c r="J7313" s="157">
        <v>0</v>
      </c>
    </row>
    <row r="7314" spans="1:10" ht="30" customHeight="1">
      <c r="A7314" s="156"/>
      <c r="B7314" s="156"/>
      <c r="C7314" s="156"/>
      <c r="D7314" s="156"/>
      <c r="E7314" s="156" t="s">
        <v>1402</v>
      </c>
      <c r="F7314" s="157">
        <v>2.42</v>
      </c>
      <c r="G7314" s="156"/>
      <c r="H7314" s="276" t="s">
        <v>1403</v>
      </c>
      <c r="I7314" s="276"/>
      <c r="J7314" s="157">
        <v>11.6</v>
      </c>
    </row>
    <row r="7315" spans="1:10" ht="15.75">
      <c r="A7315" s="147"/>
      <c r="B7315" s="147"/>
      <c r="C7315" s="147"/>
      <c r="D7315" s="147"/>
      <c r="E7315" s="147"/>
      <c r="F7315" s="147"/>
      <c r="G7315" s="147"/>
      <c r="H7315" s="147"/>
      <c r="I7315" s="147"/>
      <c r="J7315" s="147"/>
    </row>
    <row r="7316" spans="1:10" ht="15.75" customHeight="1">
      <c r="A7316" s="144"/>
      <c r="B7316" s="144" t="s">
        <v>165</v>
      </c>
      <c r="C7316" s="144" t="s">
        <v>1367</v>
      </c>
      <c r="D7316" s="144" t="s">
        <v>1368</v>
      </c>
      <c r="E7316" s="271" t="s">
        <v>1369</v>
      </c>
      <c r="F7316" s="271"/>
      <c r="G7316" s="144" t="s">
        <v>1370</v>
      </c>
      <c r="H7316" s="144" t="s">
        <v>1371</v>
      </c>
      <c r="I7316" s="144" t="s">
        <v>1372</v>
      </c>
      <c r="J7316" s="144" t="s">
        <v>1373</v>
      </c>
    </row>
    <row r="7317" spans="1:10" ht="31.5" customHeight="1">
      <c r="A7317" s="147" t="s">
        <v>1374</v>
      </c>
      <c r="B7317" s="147" t="s">
        <v>3392</v>
      </c>
      <c r="C7317" s="147" t="s">
        <v>177</v>
      </c>
      <c r="D7317" s="147" t="s">
        <v>3393</v>
      </c>
      <c r="E7317" s="273" t="s">
        <v>1606</v>
      </c>
      <c r="F7317" s="273"/>
      <c r="G7317" s="147" t="s">
        <v>180</v>
      </c>
      <c r="H7317" s="148">
        <v>1</v>
      </c>
      <c r="I7317" s="149">
        <v>72.94</v>
      </c>
      <c r="J7317" s="149">
        <v>72.94</v>
      </c>
    </row>
    <row r="7318" spans="1:10" ht="30" customHeight="1">
      <c r="A7318" s="153" t="s">
        <v>1379</v>
      </c>
      <c r="B7318" s="153" t="s">
        <v>3398</v>
      </c>
      <c r="C7318" s="153" t="s">
        <v>177</v>
      </c>
      <c r="D7318" s="153" t="s">
        <v>3399</v>
      </c>
      <c r="E7318" s="275" t="s">
        <v>1385</v>
      </c>
      <c r="F7318" s="275"/>
      <c r="G7318" s="153" t="s">
        <v>185</v>
      </c>
      <c r="H7318" s="154">
        <v>5.5600000000000003E-5</v>
      </c>
      <c r="I7318" s="155">
        <v>1311926.48</v>
      </c>
      <c r="J7318" s="155">
        <v>72.94</v>
      </c>
    </row>
    <row r="7319" spans="1:10">
      <c r="A7319" s="156"/>
      <c r="B7319" s="156"/>
      <c r="C7319" s="156"/>
      <c r="D7319" s="156"/>
      <c r="E7319" s="156" t="s">
        <v>1399</v>
      </c>
      <c r="F7319" s="157">
        <v>0</v>
      </c>
      <c r="G7319" s="156" t="s">
        <v>1400</v>
      </c>
      <c r="H7319" s="157">
        <v>0</v>
      </c>
      <c r="I7319" s="156" t="s">
        <v>1401</v>
      </c>
      <c r="J7319" s="157">
        <v>0</v>
      </c>
    </row>
    <row r="7320" spans="1:10" ht="30" customHeight="1">
      <c r="A7320" s="156"/>
      <c r="B7320" s="156"/>
      <c r="C7320" s="156"/>
      <c r="D7320" s="156"/>
      <c r="E7320" s="156" t="s">
        <v>1402</v>
      </c>
      <c r="F7320" s="157">
        <v>19.23</v>
      </c>
      <c r="G7320" s="156"/>
      <c r="H7320" s="276" t="s">
        <v>1403</v>
      </c>
      <c r="I7320" s="276"/>
      <c r="J7320" s="157">
        <v>92.17</v>
      </c>
    </row>
    <row r="7321" spans="1:10" ht="15.75">
      <c r="A7321" s="147"/>
      <c r="B7321" s="147"/>
      <c r="C7321" s="147"/>
      <c r="D7321" s="147"/>
      <c r="E7321" s="147"/>
      <c r="F7321" s="147"/>
      <c r="G7321" s="147"/>
      <c r="H7321" s="147"/>
      <c r="I7321" s="147"/>
      <c r="J7321" s="147"/>
    </row>
    <row r="7322" spans="1:10" ht="15.75" customHeight="1">
      <c r="A7322" s="144"/>
      <c r="B7322" s="144" t="s">
        <v>165</v>
      </c>
      <c r="C7322" s="144" t="s">
        <v>1367</v>
      </c>
      <c r="D7322" s="144" t="s">
        <v>1368</v>
      </c>
      <c r="E7322" s="271" t="s">
        <v>1369</v>
      </c>
      <c r="F7322" s="271"/>
      <c r="G7322" s="144" t="s">
        <v>1370</v>
      </c>
      <c r="H7322" s="144" t="s">
        <v>1371</v>
      </c>
      <c r="I7322" s="144" t="s">
        <v>1372</v>
      </c>
      <c r="J7322" s="144" t="s">
        <v>1373</v>
      </c>
    </row>
    <row r="7323" spans="1:10" ht="31.5" customHeight="1">
      <c r="A7323" s="147" t="s">
        <v>1374</v>
      </c>
      <c r="B7323" s="147" t="s">
        <v>3390</v>
      </c>
      <c r="C7323" s="147" t="s">
        <v>177</v>
      </c>
      <c r="D7323" s="147" t="s">
        <v>3391</v>
      </c>
      <c r="E7323" s="273" t="s">
        <v>1606</v>
      </c>
      <c r="F7323" s="273"/>
      <c r="G7323" s="147" t="s">
        <v>180</v>
      </c>
      <c r="H7323" s="148">
        <v>1</v>
      </c>
      <c r="I7323" s="149">
        <v>122.72</v>
      </c>
      <c r="J7323" s="149">
        <v>122.72</v>
      </c>
    </row>
    <row r="7324" spans="1:10" ht="15" customHeight="1">
      <c r="A7324" s="153" t="s">
        <v>1379</v>
      </c>
      <c r="B7324" s="153" t="s">
        <v>3055</v>
      </c>
      <c r="C7324" s="153" t="s">
        <v>177</v>
      </c>
      <c r="D7324" s="153" t="s">
        <v>3056</v>
      </c>
      <c r="E7324" s="275" t="s">
        <v>1482</v>
      </c>
      <c r="F7324" s="275"/>
      <c r="G7324" s="153" t="s">
        <v>1662</v>
      </c>
      <c r="H7324" s="154">
        <v>17.760000000000002</v>
      </c>
      <c r="I7324" s="155">
        <v>6.91</v>
      </c>
      <c r="J7324" s="155">
        <v>122.72</v>
      </c>
    </row>
    <row r="7325" spans="1:10">
      <c r="A7325" s="156"/>
      <c r="B7325" s="156"/>
      <c r="C7325" s="156"/>
      <c r="D7325" s="156"/>
      <c r="E7325" s="156" t="s">
        <v>1399</v>
      </c>
      <c r="F7325" s="157">
        <v>0</v>
      </c>
      <c r="G7325" s="156" t="s">
        <v>1400</v>
      </c>
      <c r="H7325" s="157">
        <v>0</v>
      </c>
      <c r="I7325" s="156" t="s">
        <v>1401</v>
      </c>
      <c r="J7325" s="157">
        <v>0</v>
      </c>
    </row>
    <row r="7326" spans="1:10" ht="30" customHeight="1">
      <c r="A7326" s="156"/>
      <c r="B7326" s="156"/>
      <c r="C7326" s="156"/>
      <c r="D7326" s="156"/>
      <c r="E7326" s="156" t="s">
        <v>1402</v>
      </c>
      <c r="F7326" s="157">
        <v>32.36</v>
      </c>
      <c r="G7326" s="156"/>
      <c r="H7326" s="276" t="s">
        <v>1403</v>
      </c>
      <c r="I7326" s="276"/>
      <c r="J7326" s="157">
        <v>155.08000000000001</v>
      </c>
    </row>
    <row r="7327" spans="1:10" ht="15.75">
      <c r="A7327" s="147"/>
      <c r="B7327" s="147"/>
      <c r="C7327" s="147"/>
      <c r="D7327" s="147"/>
      <c r="E7327" s="147"/>
      <c r="F7327" s="147"/>
      <c r="G7327" s="147"/>
      <c r="H7327" s="147"/>
      <c r="I7327" s="147"/>
      <c r="J7327" s="147"/>
    </row>
    <row r="7328" spans="1:10" ht="15.75" customHeight="1">
      <c r="A7328" s="144"/>
      <c r="B7328" s="144" t="s">
        <v>165</v>
      </c>
      <c r="C7328" s="144" t="s">
        <v>1367</v>
      </c>
      <c r="D7328" s="144" t="s">
        <v>1368</v>
      </c>
      <c r="E7328" s="271" t="s">
        <v>1369</v>
      </c>
      <c r="F7328" s="271"/>
      <c r="G7328" s="144" t="s">
        <v>1370</v>
      </c>
      <c r="H7328" s="144" t="s">
        <v>1371</v>
      </c>
      <c r="I7328" s="144" t="s">
        <v>1372</v>
      </c>
      <c r="J7328" s="144" t="s">
        <v>1373</v>
      </c>
    </row>
    <row r="7329" spans="1:10" ht="31.5" customHeight="1">
      <c r="A7329" s="147" t="s">
        <v>1374</v>
      </c>
      <c r="B7329" s="147" t="s">
        <v>3382</v>
      </c>
      <c r="C7329" s="147" t="s">
        <v>177</v>
      </c>
      <c r="D7329" s="147" t="s">
        <v>3383</v>
      </c>
      <c r="E7329" s="273" t="s">
        <v>1375</v>
      </c>
      <c r="F7329" s="273"/>
      <c r="G7329" s="147" t="s">
        <v>180</v>
      </c>
      <c r="H7329" s="148">
        <v>1</v>
      </c>
      <c r="I7329" s="149">
        <v>17.170000000000002</v>
      </c>
      <c r="J7329" s="149">
        <v>17.170000000000002</v>
      </c>
    </row>
    <row r="7330" spans="1:10" ht="45" customHeight="1">
      <c r="A7330" s="150" t="s">
        <v>1376</v>
      </c>
      <c r="B7330" s="150" t="s">
        <v>3400</v>
      </c>
      <c r="C7330" s="150" t="s">
        <v>177</v>
      </c>
      <c r="D7330" s="150" t="s">
        <v>3401</v>
      </c>
      <c r="E7330" s="274" t="s">
        <v>1375</v>
      </c>
      <c r="F7330" s="274"/>
      <c r="G7330" s="150" t="s">
        <v>180</v>
      </c>
      <c r="H7330" s="151">
        <v>1</v>
      </c>
      <c r="I7330" s="152">
        <v>0.12</v>
      </c>
      <c r="J7330" s="152">
        <v>0.12</v>
      </c>
    </row>
    <row r="7331" spans="1:10" ht="15" customHeight="1">
      <c r="A7331" s="153" t="s">
        <v>1379</v>
      </c>
      <c r="B7331" s="153" t="s">
        <v>1380</v>
      </c>
      <c r="C7331" s="153" t="s">
        <v>177</v>
      </c>
      <c r="D7331" s="153" t="s">
        <v>1381</v>
      </c>
      <c r="E7331" s="275" t="s">
        <v>1382</v>
      </c>
      <c r="F7331" s="275"/>
      <c r="G7331" s="153" t="s">
        <v>180</v>
      </c>
      <c r="H7331" s="154">
        <v>1</v>
      </c>
      <c r="I7331" s="155">
        <v>1.52</v>
      </c>
      <c r="J7331" s="155">
        <v>1.52</v>
      </c>
    </row>
    <row r="7332" spans="1:10" ht="30" customHeight="1">
      <c r="A7332" s="153" t="s">
        <v>1379</v>
      </c>
      <c r="B7332" s="153" t="s">
        <v>3037</v>
      </c>
      <c r="C7332" s="153" t="s">
        <v>177</v>
      </c>
      <c r="D7332" s="153" t="s">
        <v>3038</v>
      </c>
      <c r="E7332" s="275" t="s">
        <v>1385</v>
      </c>
      <c r="F7332" s="275"/>
      <c r="G7332" s="153" t="s">
        <v>180</v>
      </c>
      <c r="H7332" s="154">
        <v>1</v>
      </c>
      <c r="I7332" s="155">
        <v>0.76</v>
      </c>
      <c r="J7332" s="155">
        <v>0.76</v>
      </c>
    </row>
    <row r="7333" spans="1:10" ht="15" customHeight="1">
      <c r="A7333" s="153" t="s">
        <v>1379</v>
      </c>
      <c r="B7333" s="153" t="s">
        <v>1386</v>
      </c>
      <c r="C7333" s="153" t="s">
        <v>177</v>
      </c>
      <c r="D7333" s="153" t="s">
        <v>1387</v>
      </c>
      <c r="E7333" s="275" t="s">
        <v>1382</v>
      </c>
      <c r="F7333" s="275"/>
      <c r="G7333" s="153" t="s">
        <v>180</v>
      </c>
      <c r="H7333" s="154">
        <v>1</v>
      </c>
      <c r="I7333" s="155">
        <v>0.81</v>
      </c>
      <c r="J7333" s="155">
        <v>0.81</v>
      </c>
    </row>
    <row r="7334" spans="1:10" ht="30" customHeight="1">
      <c r="A7334" s="153" t="s">
        <v>1379</v>
      </c>
      <c r="B7334" s="153" t="s">
        <v>3039</v>
      </c>
      <c r="C7334" s="153" t="s">
        <v>177</v>
      </c>
      <c r="D7334" s="153" t="s">
        <v>3040</v>
      </c>
      <c r="E7334" s="275" t="s">
        <v>1385</v>
      </c>
      <c r="F7334" s="275"/>
      <c r="G7334" s="153" t="s">
        <v>180</v>
      </c>
      <c r="H7334" s="154">
        <v>1</v>
      </c>
      <c r="I7334" s="155">
        <v>0.01</v>
      </c>
      <c r="J7334" s="155">
        <v>0.01</v>
      </c>
    </row>
    <row r="7335" spans="1:10" ht="15" customHeight="1">
      <c r="A7335" s="153" t="s">
        <v>1379</v>
      </c>
      <c r="B7335" s="153" t="s">
        <v>3402</v>
      </c>
      <c r="C7335" s="153" t="s">
        <v>177</v>
      </c>
      <c r="D7335" s="153" t="s">
        <v>3403</v>
      </c>
      <c r="E7335" s="275" t="s">
        <v>1398</v>
      </c>
      <c r="F7335" s="275"/>
      <c r="G7335" s="153" t="s">
        <v>180</v>
      </c>
      <c r="H7335" s="154">
        <v>1</v>
      </c>
      <c r="I7335" s="155">
        <v>13.21</v>
      </c>
      <c r="J7335" s="155">
        <v>13.21</v>
      </c>
    </row>
    <row r="7336" spans="1:10" ht="15" customHeight="1">
      <c r="A7336" s="153" t="s">
        <v>1379</v>
      </c>
      <c r="B7336" s="153" t="s">
        <v>1390</v>
      </c>
      <c r="C7336" s="153" t="s">
        <v>177</v>
      </c>
      <c r="D7336" s="153" t="s">
        <v>1391</v>
      </c>
      <c r="E7336" s="275" t="s">
        <v>1392</v>
      </c>
      <c r="F7336" s="275"/>
      <c r="G7336" s="153" t="s">
        <v>180</v>
      </c>
      <c r="H7336" s="154">
        <v>1</v>
      </c>
      <c r="I7336" s="155">
        <v>0.06</v>
      </c>
      <c r="J7336" s="155">
        <v>0.06</v>
      </c>
    </row>
    <row r="7337" spans="1:10" ht="15" customHeight="1">
      <c r="A7337" s="153" t="s">
        <v>1379</v>
      </c>
      <c r="B7337" s="153" t="s">
        <v>1393</v>
      </c>
      <c r="C7337" s="153" t="s">
        <v>177</v>
      </c>
      <c r="D7337" s="153" t="s">
        <v>1394</v>
      </c>
      <c r="E7337" s="275" t="s">
        <v>1395</v>
      </c>
      <c r="F7337" s="275"/>
      <c r="G7337" s="153" t="s">
        <v>180</v>
      </c>
      <c r="H7337" s="154">
        <v>1</v>
      </c>
      <c r="I7337" s="155">
        <v>0.68</v>
      </c>
      <c r="J7337" s="155">
        <v>0.68</v>
      </c>
    </row>
    <row r="7338" spans="1:10">
      <c r="A7338" s="156"/>
      <c r="B7338" s="156"/>
      <c r="C7338" s="156"/>
      <c r="D7338" s="156"/>
      <c r="E7338" s="156" t="s">
        <v>1399</v>
      </c>
      <c r="F7338" s="157">
        <v>13.33</v>
      </c>
      <c r="G7338" s="156" t="s">
        <v>1400</v>
      </c>
      <c r="H7338" s="157">
        <v>0</v>
      </c>
      <c r="I7338" s="156" t="s">
        <v>1401</v>
      </c>
      <c r="J7338" s="157">
        <v>13.33</v>
      </c>
    </row>
    <row r="7339" spans="1:10" ht="30" customHeight="1">
      <c r="A7339" s="156"/>
      <c r="B7339" s="156"/>
      <c r="C7339" s="156"/>
      <c r="D7339" s="156"/>
      <c r="E7339" s="156" t="s">
        <v>1402</v>
      </c>
      <c r="F7339" s="157">
        <v>4.5199999999999996</v>
      </c>
      <c r="G7339" s="156"/>
      <c r="H7339" s="276" t="s">
        <v>1403</v>
      </c>
      <c r="I7339" s="276"/>
      <c r="J7339" s="157">
        <v>21.69</v>
      </c>
    </row>
    <row r="7340" spans="1:10" ht="15.75">
      <c r="A7340" s="147"/>
      <c r="B7340" s="147"/>
      <c r="C7340" s="147"/>
      <c r="D7340" s="147"/>
      <c r="E7340" s="147"/>
      <c r="F7340" s="147"/>
      <c r="G7340" s="147"/>
      <c r="H7340" s="147"/>
      <c r="I7340" s="147"/>
      <c r="J7340" s="147"/>
    </row>
    <row r="7341" spans="1:10" ht="15.75" customHeight="1">
      <c r="A7341" s="144"/>
      <c r="B7341" s="144" t="s">
        <v>165</v>
      </c>
      <c r="C7341" s="144" t="s">
        <v>1367</v>
      </c>
      <c r="D7341" s="144" t="s">
        <v>1368</v>
      </c>
      <c r="E7341" s="271" t="s">
        <v>1369</v>
      </c>
      <c r="F7341" s="271"/>
      <c r="G7341" s="144" t="s">
        <v>1370</v>
      </c>
      <c r="H7341" s="144" t="s">
        <v>1371</v>
      </c>
      <c r="I7341" s="144" t="s">
        <v>1372</v>
      </c>
      <c r="J7341" s="144" t="s">
        <v>1373</v>
      </c>
    </row>
    <row r="7342" spans="1:10" ht="47.25" customHeight="1">
      <c r="A7342" s="147" t="s">
        <v>1374</v>
      </c>
      <c r="B7342" s="147" t="s">
        <v>1594</v>
      </c>
      <c r="C7342" s="147" t="s">
        <v>177</v>
      </c>
      <c r="D7342" s="147" t="s">
        <v>1595</v>
      </c>
      <c r="E7342" s="273" t="s">
        <v>1473</v>
      </c>
      <c r="F7342" s="273"/>
      <c r="G7342" s="147" t="s">
        <v>222</v>
      </c>
      <c r="H7342" s="148">
        <v>1</v>
      </c>
      <c r="I7342" s="149">
        <v>10.27</v>
      </c>
      <c r="J7342" s="149">
        <v>10.27</v>
      </c>
    </row>
    <row r="7343" spans="1:10" ht="45" customHeight="1">
      <c r="A7343" s="150" t="s">
        <v>1376</v>
      </c>
      <c r="B7343" s="150" t="s">
        <v>1987</v>
      </c>
      <c r="C7343" s="150" t="s">
        <v>177</v>
      </c>
      <c r="D7343" s="150" t="s">
        <v>1988</v>
      </c>
      <c r="E7343" s="274" t="s">
        <v>1375</v>
      </c>
      <c r="F7343" s="274"/>
      <c r="G7343" s="150" t="s">
        <v>180</v>
      </c>
      <c r="H7343" s="151">
        <v>0.13300000000000001</v>
      </c>
      <c r="I7343" s="152">
        <v>18.399999999999999</v>
      </c>
      <c r="J7343" s="152">
        <v>2.44</v>
      </c>
    </row>
    <row r="7344" spans="1:10" ht="45" customHeight="1">
      <c r="A7344" s="150" t="s">
        <v>1376</v>
      </c>
      <c r="B7344" s="150" t="s">
        <v>1922</v>
      </c>
      <c r="C7344" s="150" t="s">
        <v>177</v>
      </c>
      <c r="D7344" s="150" t="s">
        <v>1923</v>
      </c>
      <c r="E7344" s="274" t="s">
        <v>1375</v>
      </c>
      <c r="F7344" s="274"/>
      <c r="G7344" s="150" t="s">
        <v>180</v>
      </c>
      <c r="H7344" s="151">
        <v>0.13300000000000001</v>
      </c>
      <c r="I7344" s="152">
        <v>22.37</v>
      </c>
      <c r="J7344" s="152">
        <v>2.97</v>
      </c>
    </row>
    <row r="7345" spans="1:10" ht="15" customHeight="1">
      <c r="A7345" s="153" t="s">
        <v>1379</v>
      </c>
      <c r="B7345" s="153" t="s">
        <v>1999</v>
      </c>
      <c r="C7345" s="153" t="s">
        <v>177</v>
      </c>
      <c r="D7345" s="153" t="s">
        <v>2000</v>
      </c>
      <c r="E7345" s="275" t="s">
        <v>1482</v>
      </c>
      <c r="F7345" s="275"/>
      <c r="G7345" s="153" t="s">
        <v>222</v>
      </c>
      <c r="H7345" s="154">
        <v>1.0429999999999999</v>
      </c>
      <c r="I7345" s="155">
        <v>4.66</v>
      </c>
      <c r="J7345" s="155">
        <v>4.8600000000000003</v>
      </c>
    </row>
    <row r="7346" spans="1:10">
      <c r="A7346" s="156"/>
      <c r="B7346" s="156"/>
      <c r="C7346" s="156"/>
      <c r="D7346" s="156"/>
      <c r="E7346" s="156" t="s">
        <v>1399</v>
      </c>
      <c r="F7346" s="157">
        <v>4.26</v>
      </c>
      <c r="G7346" s="156" t="s">
        <v>1400</v>
      </c>
      <c r="H7346" s="157">
        <v>0</v>
      </c>
      <c r="I7346" s="156" t="s">
        <v>1401</v>
      </c>
      <c r="J7346" s="157">
        <v>4.26</v>
      </c>
    </row>
    <row r="7347" spans="1:10" ht="30" customHeight="1">
      <c r="A7347" s="156"/>
      <c r="B7347" s="156"/>
      <c r="C7347" s="156"/>
      <c r="D7347" s="156"/>
      <c r="E7347" s="156" t="s">
        <v>1402</v>
      </c>
      <c r="F7347" s="157">
        <v>2.7</v>
      </c>
      <c r="G7347" s="156"/>
      <c r="H7347" s="276" t="s">
        <v>1403</v>
      </c>
      <c r="I7347" s="276"/>
      <c r="J7347" s="157">
        <v>12.97</v>
      </c>
    </row>
    <row r="7348" spans="1:10" ht="15.75">
      <c r="A7348" s="147"/>
      <c r="B7348" s="147"/>
      <c r="C7348" s="147"/>
      <c r="D7348" s="147"/>
      <c r="E7348" s="147"/>
      <c r="F7348" s="147"/>
      <c r="G7348" s="147"/>
      <c r="H7348" s="147"/>
      <c r="I7348" s="147"/>
      <c r="J7348" s="147"/>
    </row>
    <row r="7349" spans="1:10" ht="15.75" customHeight="1">
      <c r="A7349" s="144"/>
      <c r="B7349" s="144" t="s">
        <v>165</v>
      </c>
      <c r="C7349" s="144" t="s">
        <v>1367</v>
      </c>
      <c r="D7349" s="144" t="s">
        <v>1368</v>
      </c>
      <c r="E7349" s="271" t="s">
        <v>1369</v>
      </c>
      <c r="F7349" s="271"/>
      <c r="G7349" s="144" t="s">
        <v>1370</v>
      </c>
      <c r="H7349" s="144" t="s">
        <v>1371</v>
      </c>
      <c r="I7349" s="144" t="s">
        <v>1372</v>
      </c>
      <c r="J7349" s="144" t="s">
        <v>1373</v>
      </c>
    </row>
    <row r="7350" spans="1:10" ht="31.5" customHeight="1">
      <c r="A7350" s="147" t="s">
        <v>1374</v>
      </c>
      <c r="B7350" s="147" t="s">
        <v>3222</v>
      </c>
      <c r="C7350" s="147" t="s">
        <v>177</v>
      </c>
      <c r="D7350" s="147" t="s">
        <v>3223</v>
      </c>
      <c r="E7350" s="273" t="s">
        <v>1473</v>
      </c>
      <c r="F7350" s="273"/>
      <c r="G7350" s="147" t="s">
        <v>222</v>
      </c>
      <c r="H7350" s="148">
        <v>1</v>
      </c>
      <c r="I7350" s="149">
        <v>20.25</v>
      </c>
      <c r="J7350" s="149">
        <v>20.25</v>
      </c>
    </row>
    <row r="7351" spans="1:10" ht="45" customHeight="1">
      <c r="A7351" s="150" t="s">
        <v>1376</v>
      </c>
      <c r="B7351" s="150" t="s">
        <v>1987</v>
      </c>
      <c r="C7351" s="150" t="s">
        <v>177</v>
      </c>
      <c r="D7351" s="150" t="s">
        <v>1988</v>
      </c>
      <c r="E7351" s="274" t="s">
        <v>1375</v>
      </c>
      <c r="F7351" s="274"/>
      <c r="G7351" s="150" t="s">
        <v>180</v>
      </c>
      <c r="H7351" s="151">
        <v>0.36899999999999999</v>
      </c>
      <c r="I7351" s="152">
        <v>18.399999999999999</v>
      </c>
      <c r="J7351" s="152">
        <v>6.78</v>
      </c>
    </row>
    <row r="7352" spans="1:10" ht="45" customHeight="1">
      <c r="A7352" s="150" t="s">
        <v>1376</v>
      </c>
      <c r="B7352" s="150" t="s">
        <v>1922</v>
      </c>
      <c r="C7352" s="150" t="s">
        <v>177</v>
      </c>
      <c r="D7352" s="150" t="s">
        <v>1923</v>
      </c>
      <c r="E7352" s="274" t="s">
        <v>1375</v>
      </c>
      <c r="F7352" s="274"/>
      <c r="G7352" s="150" t="s">
        <v>180</v>
      </c>
      <c r="H7352" s="151">
        <v>0.36899999999999999</v>
      </c>
      <c r="I7352" s="152">
        <v>22.37</v>
      </c>
      <c r="J7352" s="152">
        <v>8.25</v>
      </c>
    </row>
    <row r="7353" spans="1:10" ht="15" customHeight="1">
      <c r="A7353" s="153" t="s">
        <v>1379</v>
      </c>
      <c r="B7353" s="153" t="s">
        <v>1989</v>
      </c>
      <c r="C7353" s="153" t="s">
        <v>177</v>
      </c>
      <c r="D7353" s="153" t="s">
        <v>1990</v>
      </c>
      <c r="E7353" s="275" t="s">
        <v>1482</v>
      </c>
      <c r="F7353" s="275"/>
      <c r="G7353" s="153" t="s">
        <v>185</v>
      </c>
      <c r="H7353" s="154">
        <v>0.123</v>
      </c>
      <c r="I7353" s="155">
        <v>2.3199999999999998</v>
      </c>
      <c r="J7353" s="155">
        <v>0.28000000000000003</v>
      </c>
    </row>
    <row r="7354" spans="1:10" ht="15" customHeight="1">
      <c r="A7354" s="153" t="s">
        <v>1379</v>
      </c>
      <c r="B7354" s="153" t="s">
        <v>1999</v>
      </c>
      <c r="C7354" s="153" t="s">
        <v>177</v>
      </c>
      <c r="D7354" s="153" t="s">
        <v>2000</v>
      </c>
      <c r="E7354" s="275" t="s">
        <v>1482</v>
      </c>
      <c r="F7354" s="275"/>
      <c r="G7354" s="153" t="s">
        <v>222</v>
      </c>
      <c r="H7354" s="154">
        <v>1.0609999999999999</v>
      </c>
      <c r="I7354" s="155">
        <v>4.66</v>
      </c>
      <c r="J7354" s="155">
        <v>4.9400000000000004</v>
      </c>
    </row>
    <row r="7355" spans="1:10">
      <c r="A7355" s="156"/>
      <c r="B7355" s="156"/>
      <c r="C7355" s="156"/>
      <c r="D7355" s="156"/>
      <c r="E7355" s="156" t="s">
        <v>1399</v>
      </c>
      <c r="F7355" s="157">
        <v>11.84</v>
      </c>
      <c r="G7355" s="156" t="s">
        <v>1400</v>
      </c>
      <c r="H7355" s="157">
        <v>0</v>
      </c>
      <c r="I7355" s="156" t="s">
        <v>1401</v>
      </c>
      <c r="J7355" s="157">
        <v>11.84</v>
      </c>
    </row>
    <row r="7356" spans="1:10" ht="30" customHeight="1">
      <c r="A7356" s="156"/>
      <c r="B7356" s="156"/>
      <c r="C7356" s="156"/>
      <c r="D7356" s="156"/>
      <c r="E7356" s="156" t="s">
        <v>1402</v>
      </c>
      <c r="F7356" s="157">
        <v>5.33</v>
      </c>
      <c r="G7356" s="156"/>
      <c r="H7356" s="276" t="s">
        <v>1403</v>
      </c>
      <c r="I7356" s="276"/>
      <c r="J7356" s="157">
        <v>25.58</v>
      </c>
    </row>
    <row r="7357" spans="1:10" ht="15.75">
      <c r="A7357" s="147"/>
      <c r="B7357" s="147"/>
      <c r="C7357" s="147"/>
      <c r="D7357" s="147"/>
      <c r="E7357" s="147"/>
      <c r="F7357" s="147"/>
      <c r="G7357" s="147"/>
      <c r="H7357" s="147"/>
      <c r="I7357" s="147"/>
      <c r="J7357" s="147"/>
    </row>
    <row r="7358" spans="1:10" ht="15.75" customHeight="1">
      <c r="A7358" s="144"/>
      <c r="B7358" s="144" t="s">
        <v>165</v>
      </c>
      <c r="C7358" s="144" t="s">
        <v>1367</v>
      </c>
      <c r="D7358" s="144" t="s">
        <v>1368</v>
      </c>
      <c r="E7358" s="271" t="s">
        <v>1369</v>
      </c>
      <c r="F7358" s="271"/>
      <c r="G7358" s="144" t="s">
        <v>1370</v>
      </c>
      <c r="H7358" s="144" t="s">
        <v>1371</v>
      </c>
      <c r="I7358" s="144" t="s">
        <v>1372</v>
      </c>
      <c r="J7358" s="144" t="s">
        <v>1373</v>
      </c>
    </row>
    <row r="7359" spans="1:10" ht="47.25" customHeight="1">
      <c r="A7359" s="147" t="s">
        <v>1374</v>
      </c>
      <c r="B7359" s="147" t="s">
        <v>1598</v>
      </c>
      <c r="C7359" s="147" t="s">
        <v>177</v>
      </c>
      <c r="D7359" s="147" t="s">
        <v>1599</v>
      </c>
      <c r="E7359" s="273" t="s">
        <v>1473</v>
      </c>
      <c r="F7359" s="273"/>
      <c r="G7359" s="147" t="s">
        <v>185</v>
      </c>
      <c r="H7359" s="148">
        <v>1</v>
      </c>
      <c r="I7359" s="149">
        <v>10.79</v>
      </c>
      <c r="J7359" s="149">
        <v>10.79</v>
      </c>
    </row>
    <row r="7360" spans="1:10" ht="45" customHeight="1">
      <c r="A7360" s="150" t="s">
        <v>1376</v>
      </c>
      <c r="B7360" s="150" t="s">
        <v>1987</v>
      </c>
      <c r="C7360" s="150" t="s">
        <v>177</v>
      </c>
      <c r="D7360" s="150" t="s">
        <v>1988</v>
      </c>
      <c r="E7360" s="274" t="s">
        <v>1375</v>
      </c>
      <c r="F7360" s="274"/>
      <c r="G7360" s="150" t="s">
        <v>180</v>
      </c>
      <c r="H7360" s="151">
        <v>0.159</v>
      </c>
      <c r="I7360" s="152">
        <v>18.399999999999999</v>
      </c>
      <c r="J7360" s="152">
        <v>2.92</v>
      </c>
    </row>
    <row r="7361" spans="1:10" ht="45" customHeight="1">
      <c r="A7361" s="150" t="s">
        <v>1376</v>
      </c>
      <c r="B7361" s="150" t="s">
        <v>1922</v>
      </c>
      <c r="C7361" s="150" t="s">
        <v>177</v>
      </c>
      <c r="D7361" s="150" t="s">
        <v>1923</v>
      </c>
      <c r="E7361" s="274" t="s">
        <v>1375</v>
      </c>
      <c r="F7361" s="274"/>
      <c r="G7361" s="150" t="s">
        <v>180</v>
      </c>
      <c r="H7361" s="151">
        <v>0.159</v>
      </c>
      <c r="I7361" s="152">
        <v>22.37</v>
      </c>
      <c r="J7361" s="152">
        <v>3.55</v>
      </c>
    </row>
    <row r="7362" spans="1:10" ht="15" customHeight="1">
      <c r="A7362" s="153" t="s">
        <v>1379</v>
      </c>
      <c r="B7362" s="153" t="s">
        <v>2003</v>
      </c>
      <c r="C7362" s="153" t="s">
        <v>177</v>
      </c>
      <c r="D7362" s="153" t="s">
        <v>2004</v>
      </c>
      <c r="E7362" s="275" t="s">
        <v>1482</v>
      </c>
      <c r="F7362" s="275"/>
      <c r="G7362" s="153" t="s">
        <v>185</v>
      </c>
      <c r="H7362" s="154">
        <v>0.06</v>
      </c>
      <c r="I7362" s="155">
        <v>25.09</v>
      </c>
      <c r="J7362" s="155">
        <v>1.5</v>
      </c>
    </row>
    <row r="7363" spans="1:10" ht="15" customHeight="1">
      <c r="A7363" s="153" t="s">
        <v>1379</v>
      </c>
      <c r="B7363" s="153" t="s">
        <v>1989</v>
      </c>
      <c r="C7363" s="153" t="s">
        <v>177</v>
      </c>
      <c r="D7363" s="153" t="s">
        <v>1990</v>
      </c>
      <c r="E7363" s="275" t="s">
        <v>1482</v>
      </c>
      <c r="F7363" s="275"/>
      <c r="G7363" s="153" t="s">
        <v>185</v>
      </c>
      <c r="H7363" s="154">
        <v>2.4E-2</v>
      </c>
      <c r="I7363" s="155">
        <v>2.3199999999999998</v>
      </c>
      <c r="J7363" s="155">
        <v>0.05</v>
      </c>
    </row>
    <row r="7364" spans="1:10" ht="15" customHeight="1">
      <c r="A7364" s="153" t="s">
        <v>1379</v>
      </c>
      <c r="B7364" s="153" t="s">
        <v>2005</v>
      </c>
      <c r="C7364" s="153" t="s">
        <v>177</v>
      </c>
      <c r="D7364" s="153" t="s">
        <v>2006</v>
      </c>
      <c r="E7364" s="275" t="s">
        <v>1482</v>
      </c>
      <c r="F7364" s="275"/>
      <c r="G7364" s="153" t="s">
        <v>185</v>
      </c>
      <c r="H7364" s="154">
        <v>1.4E-2</v>
      </c>
      <c r="I7364" s="155">
        <v>87.08</v>
      </c>
      <c r="J7364" s="155">
        <v>1.21</v>
      </c>
    </row>
    <row r="7365" spans="1:10" ht="15" customHeight="1">
      <c r="A7365" s="153" t="s">
        <v>1379</v>
      </c>
      <c r="B7365" s="153" t="s">
        <v>2108</v>
      </c>
      <c r="C7365" s="153" t="s">
        <v>177</v>
      </c>
      <c r="D7365" s="153" t="s">
        <v>2109</v>
      </c>
      <c r="E7365" s="275" t="s">
        <v>1482</v>
      </c>
      <c r="F7365" s="275"/>
      <c r="G7365" s="153" t="s">
        <v>185</v>
      </c>
      <c r="H7365" s="154">
        <v>1</v>
      </c>
      <c r="I7365" s="155">
        <v>1.56</v>
      </c>
      <c r="J7365" s="155">
        <v>1.56</v>
      </c>
    </row>
    <row r="7366" spans="1:10">
      <c r="A7366" s="156"/>
      <c r="B7366" s="156"/>
      <c r="C7366" s="156"/>
      <c r="D7366" s="156"/>
      <c r="E7366" s="156" t="s">
        <v>1399</v>
      </c>
      <c r="F7366" s="157">
        <v>5.09</v>
      </c>
      <c r="G7366" s="156" t="s">
        <v>1400</v>
      </c>
      <c r="H7366" s="157">
        <v>0</v>
      </c>
      <c r="I7366" s="156" t="s">
        <v>1401</v>
      </c>
      <c r="J7366" s="157">
        <v>5.09</v>
      </c>
    </row>
    <row r="7367" spans="1:10" ht="30" customHeight="1">
      <c r="A7367" s="156"/>
      <c r="B7367" s="156"/>
      <c r="C7367" s="156"/>
      <c r="D7367" s="156"/>
      <c r="E7367" s="156" t="s">
        <v>1402</v>
      </c>
      <c r="F7367" s="157">
        <v>2.84</v>
      </c>
      <c r="G7367" s="156"/>
      <c r="H7367" s="276" t="s">
        <v>1403</v>
      </c>
      <c r="I7367" s="276"/>
      <c r="J7367" s="157">
        <v>13.63</v>
      </c>
    </row>
    <row r="7368" spans="1:10" ht="15.75">
      <c r="A7368" s="147"/>
      <c r="B7368" s="147"/>
      <c r="C7368" s="147"/>
      <c r="D7368" s="147"/>
      <c r="E7368" s="147"/>
      <c r="F7368" s="147"/>
      <c r="G7368" s="147"/>
      <c r="H7368" s="147"/>
      <c r="I7368" s="147"/>
      <c r="J7368" s="147"/>
    </row>
    <row r="7369" spans="1:10" ht="15.75" customHeight="1">
      <c r="A7369" s="144"/>
      <c r="B7369" s="144" t="s">
        <v>165</v>
      </c>
      <c r="C7369" s="144" t="s">
        <v>1367</v>
      </c>
      <c r="D7369" s="144" t="s">
        <v>1368</v>
      </c>
      <c r="E7369" s="271" t="s">
        <v>1369</v>
      </c>
      <c r="F7369" s="271"/>
      <c r="G7369" s="144" t="s">
        <v>1370</v>
      </c>
      <c r="H7369" s="144" t="s">
        <v>1371</v>
      </c>
      <c r="I7369" s="144" t="s">
        <v>1372</v>
      </c>
      <c r="J7369" s="144" t="s">
        <v>1373</v>
      </c>
    </row>
    <row r="7370" spans="1:10" ht="31.5" customHeight="1">
      <c r="A7370" s="147" t="s">
        <v>1374</v>
      </c>
      <c r="B7370" s="147" t="s">
        <v>1920</v>
      </c>
      <c r="C7370" s="147" t="s">
        <v>177</v>
      </c>
      <c r="D7370" s="147" t="s">
        <v>1921</v>
      </c>
      <c r="E7370" s="273" t="s">
        <v>1473</v>
      </c>
      <c r="F7370" s="273"/>
      <c r="G7370" s="147" t="s">
        <v>185</v>
      </c>
      <c r="H7370" s="148">
        <v>1</v>
      </c>
      <c r="I7370" s="149">
        <v>279.41000000000003</v>
      </c>
      <c r="J7370" s="149">
        <v>279.41000000000003</v>
      </c>
    </row>
    <row r="7371" spans="1:10" ht="45" customHeight="1">
      <c r="A7371" s="150" t="s">
        <v>1376</v>
      </c>
      <c r="B7371" s="150" t="s">
        <v>1628</v>
      </c>
      <c r="C7371" s="150" t="s">
        <v>177</v>
      </c>
      <c r="D7371" s="150" t="s">
        <v>1629</v>
      </c>
      <c r="E7371" s="274" t="s">
        <v>1375</v>
      </c>
      <c r="F7371" s="274"/>
      <c r="G7371" s="150" t="s">
        <v>180</v>
      </c>
      <c r="H7371" s="151">
        <v>0.34949999999999998</v>
      </c>
      <c r="I7371" s="152">
        <v>17.82</v>
      </c>
      <c r="J7371" s="152">
        <v>6.22</v>
      </c>
    </row>
    <row r="7372" spans="1:10" ht="45" customHeight="1">
      <c r="A7372" s="150" t="s">
        <v>1376</v>
      </c>
      <c r="B7372" s="150" t="s">
        <v>1922</v>
      </c>
      <c r="C7372" s="150" t="s">
        <v>177</v>
      </c>
      <c r="D7372" s="150" t="s">
        <v>1923</v>
      </c>
      <c r="E7372" s="274" t="s">
        <v>1375</v>
      </c>
      <c r="F7372" s="274"/>
      <c r="G7372" s="150" t="s">
        <v>180</v>
      </c>
      <c r="H7372" s="151">
        <v>0.49680000000000002</v>
      </c>
      <c r="I7372" s="152">
        <v>22.37</v>
      </c>
      <c r="J7372" s="152">
        <v>11.11</v>
      </c>
    </row>
    <row r="7373" spans="1:10" ht="30" customHeight="1">
      <c r="A7373" s="153" t="s">
        <v>1379</v>
      </c>
      <c r="B7373" s="153" t="s">
        <v>3404</v>
      </c>
      <c r="C7373" s="153" t="s">
        <v>177</v>
      </c>
      <c r="D7373" s="153" t="s">
        <v>3405</v>
      </c>
      <c r="E7373" s="275" t="s">
        <v>1482</v>
      </c>
      <c r="F7373" s="275"/>
      <c r="G7373" s="153" t="s">
        <v>185</v>
      </c>
      <c r="H7373" s="154">
        <v>1</v>
      </c>
      <c r="I7373" s="155">
        <v>10.93</v>
      </c>
      <c r="J7373" s="155">
        <v>10.93</v>
      </c>
    </row>
    <row r="7374" spans="1:10" ht="30" customHeight="1">
      <c r="A7374" s="153" t="s">
        <v>1379</v>
      </c>
      <c r="B7374" s="153" t="s">
        <v>3406</v>
      </c>
      <c r="C7374" s="153" t="s">
        <v>177</v>
      </c>
      <c r="D7374" s="153" t="s">
        <v>3407</v>
      </c>
      <c r="E7374" s="275" t="s">
        <v>1482</v>
      </c>
      <c r="F7374" s="275"/>
      <c r="G7374" s="153" t="s">
        <v>185</v>
      </c>
      <c r="H7374" s="154">
        <v>1</v>
      </c>
      <c r="I7374" s="155">
        <v>192.4</v>
      </c>
      <c r="J7374" s="155">
        <v>192.4</v>
      </c>
    </row>
    <row r="7375" spans="1:10" ht="30" customHeight="1">
      <c r="A7375" s="153" t="s">
        <v>1379</v>
      </c>
      <c r="B7375" s="153" t="s">
        <v>3408</v>
      </c>
      <c r="C7375" s="153" t="s">
        <v>177</v>
      </c>
      <c r="D7375" s="153" t="s">
        <v>3409</v>
      </c>
      <c r="E7375" s="275" t="s">
        <v>1482</v>
      </c>
      <c r="F7375" s="275"/>
      <c r="G7375" s="153" t="s">
        <v>185</v>
      </c>
      <c r="H7375" s="154">
        <v>2</v>
      </c>
      <c r="I7375" s="155">
        <v>24.31</v>
      </c>
      <c r="J7375" s="155">
        <v>48.62</v>
      </c>
    </row>
    <row r="7376" spans="1:10" ht="15" customHeight="1">
      <c r="A7376" s="153" t="s">
        <v>1379</v>
      </c>
      <c r="B7376" s="153" t="s">
        <v>2962</v>
      </c>
      <c r="C7376" s="153" t="s">
        <v>177</v>
      </c>
      <c r="D7376" s="153" t="s">
        <v>2963</v>
      </c>
      <c r="E7376" s="275" t="s">
        <v>1482</v>
      </c>
      <c r="F7376" s="275"/>
      <c r="G7376" s="153" t="s">
        <v>232</v>
      </c>
      <c r="H7376" s="154">
        <v>8.8099999999999998E-2</v>
      </c>
      <c r="I7376" s="155">
        <v>115.01</v>
      </c>
      <c r="J7376" s="155">
        <v>10.130000000000001</v>
      </c>
    </row>
    <row r="7377" spans="1:10">
      <c r="A7377" s="156"/>
      <c r="B7377" s="156"/>
      <c r="C7377" s="156"/>
      <c r="D7377" s="156"/>
      <c r="E7377" s="156" t="s">
        <v>1399</v>
      </c>
      <c r="F7377" s="157">
        <v>13.51</v>
      </c>
      <c r="G7377" s="156" t="s">
        <v>1400</v>
      </c>
      <c r="H7377" s="157">
        <v>0</v>
      </c>
      <c r="I7377" s="156" t="s">
        <v>1401</v>
      </c>
      <c r="J7377" s="157">
        <v>13.51</v>
      </c>
    </row>
    <row r="7378" spans="1:10" ht="30" customHeight="1">
      <c r="A7378" s="156"/>
      <c r="B7378" s="156"/>
      <c r="C7378" s="156"/>
      <c r="D7378" s="156"/>
      <c r="E7378" s="156" t="s">
        <v>1402</v>
      </c>
      <c r="F7378" s="157">
        <v>73.680000000000007</v>
      </c>
      <c r="G7378" s="156"/>
      <c r="H7378" s="276" t="s">
        <v>1403</v>
      </c>
      <c r="I7378" s="276"/>
      <c r="J7378" s="157">
        <v>353.09</v>
      </c>
    </row>
    <row r="7379" spans="1:10" ht="15.75">
      <c r="A7379" s="147"/>
      <c r="B7379" s="147"/>
      <c r="C7379" s="147"/>
      <c r="D7379" s="147"/>
      <c r="E7379" s="147"/>
      <c r="F7379" s="147"/>
      <c r="G7379" s="147"/>
      <c r="H7379" s="147"/>
      <c r="I7379" s="147"/>
      <c r="J7379" s="147"/>
    </row>
    <row r="7380" spans="1:10" ht="15.75" customHeight="1">
      <c r="A7380" s="144"/>
      <c r="B7380" s="144" t="s">
        <v>165</v>
      </c>
      <c r="C7380" s="144" t="s">
        <v>1367</v>
      </c>
      <c r="D7380" s="144" t="s">
        <v>1368</v>
      </c>
      <c r="E7380" s="271" t="s">
        <v>1369</v>
      </c>
      <c r="F7380" s="271"/>
      <c r="G7380" s="144" t="s">
        <v>1370</v>
      </c>
      <c r="H7380" s="144" t="s">
        <v>1371</v>
      </c>
      <c r="I7380" s="144" t="s">
        <v>1372</v>
      </c>
      <c r="J7380" s="144" t="s">
        <v>1373</v>
      </c>
    </row>
    <row r="7381" spans="1:10" ht="47.25" customHeight="1">
      <c r="A7381" s="147" t="s">
        <v>1374</v>
      </c>
      <c r="B7381" s="147" t="s">
        <v>1916</v>
      </c>
      <c r="C7381" s="147" t="s">
        <v>177</v>
      </c>
      <c r="D7381" s="147" t="s">
        <v>1917</v>
      </c>
      <c r="E7381" s="273" t="s">
        <v>1473</v>
      </c>
      <c r="F7381" s="273"/>
      <c r="G7381" s="147" t="s">
        <v>185</v>
      </c>
      <c r="H7381" s="148">
        <v>1</v>
      </c>
      <c r="I7381" s="149">
        <v>710.69</v>
      </c>
      <c r="J7381" s="149">
        <v>710.69</v>
      </c>
    </row>
    <row r="7382" spans="1:10" ht="45" customHeight="1">
      <c r="A7382" s="150" t="s">
        <v>1376</v>
      </c>
      <c r="B7382" s="150" t="s">
        <v>1628</v>
      </c>
      <c r="C7382" s="150" t="s">
        <v>177</v>
      </c>
      <c r="D7382" s="150" t="s">
        <v>1629</v>
      </c>
      <c r="E7382" s="274" t="s">
        <v>1375</v>
      </c>
      <c r="F7382" s="274"/>
      <c r="G7382" s="150" t="s">
        <v>180</v>
      </c>
      <c r="H7382" s="151">
        <v>0.55649999999999999</v>
      </c>
      <c r="I7382" s="152">
        <v>17.82</v>
      </c>
      <c r="J7382" s="152">
        <v>9.91</v>
      </c>
    </row>
    <row r="7383" spans="1:10" ht="45" customHeight="1">
      <c r="A7383" s="150" t="s">
        <v>1376</v>
      </c>
      <c r="B7383" s="150" t="s">
        <v>1922</v>
      </c>
      <c r="C7383" s="150" t="s">
        <v>177</v>
      </c>
      <c r="D7383" s="150" t="s">
        <v>1923</v>
      </c>
      <c r="E7383" s="274" t="s">
        <v>1375</v>
      </c>
      <c r="F7383" s="274"/>
      <c r="G7383" s="150" t="s">
        <v>180</v>
      </c>
      <c r="H7383" s="151">
        <v>1.1539999999999999</v>
      </c>
      <c r="I7383" s="152">
        <v>22.37</v>
      </c>
      <c r="J7383" s="152">
        <v>25.81</v>
      </c>
    </row>
    <row r="7384" spans="1:10" ht="30" customHeight="1">
      <c r="A7384" s="153" t="s">
        <v>1379</v>
      </c>
      <c r="B7384" s="153" t="s">
        <v>3404</v>
      </c>
      <c r="C7384" s="153" t="s">
        <v>177</v>
      </c>
      <c r="D7384" s="153" t="s">
        <v>3405</v>
      </c>
      <c r="E7384" s="275" t="s">
        <v>1482</v>
      </c>
      <c r="F7384" s="275"/>
      <c r="G7384" s="153" t="s">
        <v>185</v>
      </c>
      <c r="H7384" s="154">
        <v>1</v>
      </c>
      <c r="I7384" s="155">
        <v>10.93</v>
      </c>
      <c r="J7384" s="155">
        <v>10.93</v>
      </c>
    </row>
    <row r="7385" spans="1:10" ht="30" customHeight="1">
      <c r="A7385" s="153" t="s">
        <v>1379</v>
      </c>
      <c r="B7385" s="153" t="s">
        <v>3410</v>
      </c>
      <c r="C7385" s="153" t="s">
        <v>177</v>
      </c>
      <c r="D7385" s="153" t="s">
        <v>3411</v>
      </c>
      <c r="E7385" s="275" t="s">
        <v>1482</v>
      </c>
      <c r="F7385" s="275"/>
      <c r="G7385" s="153" t="s">
        <v>185</v>
      </c>
      <c r="H7385" s="154">
        <v>1</v>
      </c>
      <c r="I7385" s="155">
        <v>605.29</v>
      </c>
      <c r="J7385" s="155">
        <v>605.29</v>
      </c>
    </row>
    <row r="7386" spans="1:10" ht="30" customHeight="1">
      <c r="A7386" s="153" t="s">
        <v>1379</v>
      </c>
      <c r="B7386" s="153" t="s">
        <v>3408</v>
      </c>
      <c r="C7386" s="153" t="s">
        <v>177</v>
      </c>
      <c r="D7386" s="153" t="s">
        <v>3409</v>
      </c>
      <c r="E7386" s="275" t="s">
        <v>1482</v>
      </c>
      <c r="F7386" s="275"/>
      <c r="G7386" s="153" t="s">
        <v>185</v>
      </c>
      <c r="H7386" s="154">
        <v>2</v>
      </c>
      <c r="I7386" s="155">
        <v>24.31</v>
      </c>
      <c r="J7386" s="155">
        <v>48.62</v>
      </c>
    </row>
    <row r="7387" spans="1:10" ht="15" customHeight="1">
      <c r="A7387" s="153" t="s">
        <v>1379</v>
      </c>
      <c r="B7387" s="153" t="s">
        <v>2962</v>
      </c>
      <c r="C7387" s="153" t="s">
        <v>177</v>
      </c>
      <c r="D7387" s="153" t="s">
        <v>2963</v>
      </c>
      <c r="E7387" s="275" t="s">
        <v>1482</v>
      </c>
      <c r="F7387" s="275"/>
      <c r="G7387" s="153" t="s">
        <v>232</v>
      </c>
      <c r="H7387" s="154">
        <v>8.8099999999999998E-2</v>
      </c>
      <c r="I7387" s="155">
        <v>115.01</v>
      </c>
      <c r="J7387" s="155">
        <v>10.130000000000001</v>
      </c>
    </row>
    <row r="7388" spans="1:10">
      <c r="A7388" s="156"/>
      <c r="B7388" s="156"/>
      <c r="C7388" s="156"/>
      <c r="D7388" s="156"/>
      <c r="E7388" s="156" t="s">
        <v>1399</v>
      </c>
      <c r="F7388" s="157">
        <v>28.06</v>
      </c>
      <c r="G7388" s="156" t="s">
        <v>1400</v>
      </c>
      <c r="H7388" s="157">
        <v>0</v>
      </c>
      <c r="I7388" s="156" t="s">
        <v>1401</v>
      </c>
      <c r="J7388" s="157">
        <v>28.06</v>
      </c>
    </row>
    <row r="7389" spans="1:10" ht="30" customHeight="1">
      <c r="A7389" s="156"/>
      <c r="B7389" s="156"/>
      <c r="C7389" s="156"/>
      <c r="D7389" s="156"/>
      <c r="E7389" s="156" t="s">
        <v>1402</v>
      </c>
      <c r="F7389" s="157">
        <v>187.4</v>
      </c>
      <c r="G7389" s="156"/>
      <c r="H7389" s="276" t="s">
        <v>1403</v>
      </c>
      <c r="I7389" s="276"/>
      <c r="J7389" s="157">
        <v>898.09</v>
      </c>
    </row>
    <row r="7390" spans="1:10" ht="15.75">
      <c r="A7390" s="147"/>
      <c r="B7390" s="147"/>
      <c r="C7390" s="147"/>
      <c r="D7390" s="147"/>
      <c r="E7390" s="147"/>
      <c r="F7390" s="147"/>
      <c r="G7390" s="147"/>
      <c r="H7390" s="147"/>
      <c r="I7390" s="147"/>
      <c r="J7390" s="147"/>
    </row>
    <row r="7391" spans="1:10" ht="15.75" customHeight="1">
      <c r="A7391" s="144"/>
      <c r="B7391" s="144" t="s">
        <v>165</v>
      </c>
      <c r="C7391" s="144" t="s">
        <v>1367</v>
      </c>
      <c r="D7391" s="144" t="s">
        <v>1368</v>
      </c>
      <c r="E7391" s="271" t="s">
        <v>1369</v>
      </c>
      <c r="F7391" s="271"/>
      <c r="G7391" s="144" t="s">
        <v>1370</v>
      </c>
      <c r="H7391" s="144" t="s">
        <v>1371</v>
      </c>
      <c r="I7391" s="144" t="s">
        <v>1372</v>
      </c>
      <c r="J7391" s="144" t="s">
        <v>1373</v>
      </c>
    </row>
    <row r="7392" spans="1:10" ht="31.5" customHeight="1">
      <c r="A7392" s="147" t="s">
        <v>1374</v>
      </c>
      <c r="B7392" s="147" t="s">
        <v>1526</v>
      </c>
      <c r="C7392" s="147" t="s">
        <v>177</v>
      </c>
      <c r="D7392" s="147" t="s">
        <v>1527</v>
      </c>
      <c r="E7392" s="273" t="s">
        <v>1473</v>
      </c>
      <c r="F7392" s="273"/>
      <c r="G7392" s="147" t="s">
        <v>185</v>
      </c>
      <c r="H7392" s="148">
        <v>1</v>
      </c>
      <c r="I7392" s="149">
        <v>454.54</v>
      </c>
      <c r="J7392" s="149">
        <v>454.54</v>
      </c>
    </row>
    <row r="7393" spans="1:10" ht="45" customHeight="1">
      <c r="A7393" s="150" t="s">
        <v>1376</v>
      </c>
      <c r="B7393" s="150" t="s">
        <v>1628</v>
      </c>
      <c r="C7393" s="150" t="s">
        <v>177</v>
      </c>
      <c r="D7393" s="150" t="s">
        <v>1629</v>
      </c>
      <c r="E7393" s="274" t="s">
        <v>1375</v>
      </c>
      <c r="F7393" s="274"/>
      <c r="G7393" s="150" t="s">
        <v>180</v>
      </c>
      <c r="H7393" s="151">
        <v>0.43840000000000001</v>
      </c>
      <c r="I7393" s="152">
        <v>17.82</v>
      </c>
      <c r="J7393" s="152">
        <v>7.81</v>
      </c>
    </row>
    <row r="7394" spans="1:10" ht="45" customHeight="1">
      <c r="A7394" s="150" t="s">
        <v>1376</v>
      </c>
      <c r="B7394" s="150" t="s">
        <v>1922</v>
      </c>
      <c r="C7394" s="150" t="s">
        <v>177</v>
      </c>
      <c r="D7394" s="150" t="s">
        <v>1923</v>
      </c>
      <c r="E7394" s="274" t="s">
        <v>1375</v>
      </c>
      <c r="F7394" s="274"/>
      <c r="G7394" s="150" t="s">
        <v>180</v>
      </c>
      <c r="H7394" s="151">
        <v>0.77910000000000001</v>
      </c>
      <c r="I7394" s="152">
        <v>22.37</v>
      </c>
      <c r="J7394" s="152">
        <v>17.420000000000002</v>
      </c>
    </row>
    <row r="7395" spans="1:10" ht="30" customHeight="1">
      <c r="A7395" s="153" t="s">
        <v>1379</v>
      </c>
      <c r="B7395" s="153" t="s">
        <v>3404</v>
      </c>
      <c r="C7395" s="153" t="s">
        <v>177</v>
      </c>
      <c r="D7395" s="153" t="s">
        <v>3405</v>
      </c>
      <c r="E7395" s="275" t="s">
        <v>1482</v>
      </c>
      <c r="F7395" s="275"/>
      <c r="G7395" s="153" t="s">
        <v>185</v>
      </c>
      <c r="H7395" s="154">
        <v>1</v>
      </c>
      <c r="I7395" s="155">
        <v>10.93</v>
      </c>
      <c r="J7395" s="155">
        <v>10.93</v>
      </c>
    </row>
    <row r="7396" spans="1:10" ht="30" customHeight="1">
      <c r="A7396" s="153" t="s">
        <v>1379</v>
      </c>
      <c r="B7396" s="153" t="s">
        <v>3412</v>
      </c>
      <c r="C7396" s="153" t="s">
        <v>177</v>
      </c>
      <c r="D7396" s="153" t="s">
        <v>3413</v>
      </c>
      <c r="E7396" s="275" t="s">
        <v>1482</v>
      </c>
      <c r="F7396" s="275"/>
      <c r="G7396" s="153" t="s">
        <v>185</v>
      </c>
      <c r="H7396" s="154">
        <v>1</v>
      </c>
      <c r="I7396" s="155">
        <v>359.63</v>
      </c>
      <c r="J7396" s="155">
        <v>359.63</v>
      </c>
    </row>
    <row r="7397" spans="1:10" ht="30" customHeight="1">
      <c r="A7397" s="153" t="s">
        <v>1379</v>
      </c>
      <c r="B7397" s="153" t="s">
        <v>3408</v>
      </c>
      <c r="C7397" s="153" t="s">
        <v>177</v>
      </c>
      <c r="D7397" s="153" t="s">
        <v>3409</v>
      </c>
      <c r="E7397" s="275" t="s">
        <v>1482</v>
      </c>
      <c r="F7397" s="275"/>
      <c r="G7397" s="153" t="s">
        <v>185</v>
      </c>
      <c r="H7397" s="154">
        <v>2</v>
      </c>
      <c r="I7397" s="155">
        <v>24.31</v>
      </c>
      <c r="J7397" s="155">
        <v>48.62</v>
      </c>
    </row>
    <row r="7398" spans="1:10" ht="15" customHeight="1">
      <c r="A7398" s="153" t="s">
        <v>1379</v>
      </c>
      <c r="B7398" s="153" t="s">
        <v>2962</v>
      </c>
      <c r="C7398" s="153" t="s">
        <v>177</v>
      </c>
      <c r="D7398" s="153" t="s">
        <v>2963</v>
      </c>
      <c r="E7398" s="275" t="s">
        <v>1482</v>
      </c>
      <c r="F7398" s="275"/>
      <c r="G7398" s="153" t="s">
        <v>232</v>
      </c>
      <c r="H7398" s="154">
        <v>8.8099999999999998E-2</v>
      </c>
      <c r="I7398" s="155">
        <v>115.01</v>
      </c>
      <c r="J7398" s="155">
        <v>10.130000000000001</v>
      </c>
    </row>
    <row r="7399" spans="1:10">
      <c r="A7399" s="156"/>
      <c r="B7399" s="156"/>
      <c r="C7399" s="156"/>
      <c r="D7399" s="156"/>
      <c r="E7399" s="156" t="s">
        <v>1399</v>
      </c>
      <c r="F7399" s="157">
        <v>19.760000000000002</v>
      </c>
      <c r="G7399" s="156" t="s">
        <v>1400</v>
      </c>
      <c r="H7399" s="157">
        <v>0</v>
      </c>
      <c r="I7399" s="156" t="s">
        <v>1401</v>
      </c>
      <c r="J7399" s="157">
        <v>19.760000000000002</v>
      </c>
    </row>
    <row r="7400" spans="1:10" ht="30" customHeight="1">
      <c r="A7400" s="156"/>
      <c r="B7400" s="156"/>
      <c r="C7400" s="156"/>
      <c r="D7400" s="156"/>
      <c r="E7400" s="156" t="s">
        <v>1402</v>
      </c>
      <c r="F7400" s="157">
        <v>119.86</v>
      </c>
      <c r="G7400" s="156"/>
      <c r="H7400" s="276" t="s">
        <v>1403</v>
      </c>
      <c r="I7400" s="276"/>
      <c r="J7400" s="157">
        <v>574.4</v>
      </c>
    </row>
    <row r="7401" spans="1:10" ht="15.75">
      <c r="A7401" s="147"/>
      <c r="B7401" s="147"/>
      <c r="C7401" s="147"/>
      <c r="D7401" s="147"/>
      <c r="E7401" s="147"/>
      <c r="F7401" s="147"/>
      <c r="G7401" s="147"/>
      <c r="H7401" s="147"/>
      <c r="I7401" s="147"/>
      <c r="J7401" s="147"/>
    </row>
    <row r="7402" spans="1:10" ht="15.75" customHeight="1">
      <c r="A7402" s="144"/>
      <c r="B7402" s="144" t="s">
        <v>165</v>
      </c>
      <c r="C7402" s="144" t="s">
        <v>1367</v>
      </c>
      <c r="D7402" s="144" t="s">
        <v>1368</v>
      </c>
      <c r="E7402" s="271" t="s">
        <v>1369</v>
      </c>
      <c r="F7402" s="271"/>
      <c r="G7402" s="144" t="s">
        <v>1370</v>
      </c>
      <c r="H7402" s="144" t="s">
        <v>1371</v>
      </c>
      <c r="I7402" s="144" t="s">
        <v>1372</v>
      </c>
      <c r="J7402" s="144" t="s">
        <v>1373</v>
      </c>
    </row>
    <row r="7403" spans="1:10" ht="31.5" customHeight="1">
      <c r="A7403" s="147" t="s">
        <v>1374</v>
      </c>
      <c r="B7403" s="147" t="s">
        <v>1703</v>
      </c>
      <c r="C7403" s="147" t="s">
        <v>177</v>
      </c>
      <c r="D7403" s="147" t="s">
        <v>1704</v>
      </c>
      <c r="E7403" s="273" t="s">
        <v>1606</v>
      </c>
      <c r="F7403" s="273"/>
      <c r="G7403" s="147" t="s">
        <v>1610</v>
      </c>
      <c r="H7403" s="148">
        <v>1</v>
      </c>
      <c r="I7403" s="149">
        <v>0.53</v>
      </c>
      <c r="J7403" s="149">
        <v>0.53</v>
      </c>
    </row>
    <row r="7404" spans="1:10" ht="45" customHeight="1">
      <c r="A7404" s="150" t="s">
        <v>1376</v>
      </c>
      <c r="B7404" s="150" t="s">
        <v>3414</v>
      </c>
      <c r="C7404" s="150" t="s">
        <v>177</v>
      </c>
      <c r="D7404" s="150" t="s">
        <v>3415</v>
      </c>
      <c r="E7404" s="274" t="s">
        <v>1606</v>
      </c>
      <c r="F7404" s="274"/>
      <c r="G7404" s="150" t="s">
        <v>180</v>
      </c>
      <c r="H7404" s="151">
        <v>1</v>
      </c>
      <c r="I7404" s="152">
        <v>0.48</v>
      </c>
      <c r="J7404" s="152">
        <v>0.48</v>
      </c>
    </row>
    <row r="7405" spans="1:10" ht="45" customHeight="1">
      <c r="A7405" s="150" t="s">
        <v>1376</v>
      </c>
      <c r="B7405" s="150" t="s">
        <v>3416</v>
      </c>
      <c r="C7405" s="150" t="s">
        <v>177</v>
      </c>
      <c r="D7405" s="150" t="s">
        <v>3417</v>
      </c>
      <c r="E7405" s="274" t="s">
        <v>1606</v>
      </c>
      <c r="F7405" s="274"/>
      <c r="G7405" s="150" t="s">
        <v>180</v>
      </c>
      <c r="H7405" s="151">
        <v>1</v>
      </c>
      <c r="I7405" s="152">
        <v>0.05</v>
      </c>
      <c r="J7405" s="152">
        <v>0.05</v>
      </c>
    </row>
    <row r="7406" spans="1:10">
      <c r="A7406" s="156"/>
      <c r="B7406" s="156"/>
      <c r="C7406" s="156"/>
      <c r="D7406" s="156"/>
      <c r="E7406" s="156" t="s">
        <v>1399</v>
      </c>
      <c r="F7406" s="157">
        <v>0</v>
      </c>
      <c r="G7406" s="156" t="s">
        <v>1400</v>
      </c>
      <c r="H7406" s="157">
        <v>0</v>
      </c>
      <c r="I7406" s="156" t="s">
        <v>1401</v>
      </c>
      <c r="J7406" s="157">
        <v>0</v>
      </c>
    </row>
    <row r="7407" spans="1:10" ht="30" customHeight="1">
      <c r="A7407" s="156"/>
      <c r="B7407" s="156"/>
      <c r="C7407" s="156"/>
      <c r="D7407" s="156"/>
      <c r="E7407" s="156" t="s">
        <v>1402</v>
      </c>
      <c r="F7407" s="157">
        <v>0.13</v>
      </c>
      <c r="G7407" s="156"/>
      <c r="H7407" s="276" t="s">
        <v>1403</v>
      </c>
      <c r="I7407" s="276"/>
      <c r="J7407" s="157">
        <v>0.66</v>
      </c>
    </row>
    <row r="7408" spans="1:10" ht="15.75">
      <c r="A7408" s="147"/>
      <c r="B7408" s="147"/>
      <c r="C7408" s="147"/>
      <c r="D7408" s="147"/>
      <c r="E7408" s="147"/>
      <c r="F7408" s="147"/>
      <c r="G7408" s="147"/>
      <c r="H7408" s="147"/>
      <c r="I7408" s="147"/>
      <c r="J7408" s="147"/>
    </row>
    <row r="7409" spans="1:10" ht="15.75" customHeight="1">
      <c r="A7409" s="144"/>
      <c r="B7409" s="144" t="s">
        <v>165</v>
      </c>
      <c r="C7409" s="144" t="s">
        <v>1367</v>
      </c>
      <c r="D7409" s="144" t="s">
        <v>1368</v>
      </c>
      <c r="E7409" s="271" t="s">
        <v>1369</v>
      </c>
      <c r="F7409" s="271"/>
      <c r="G7409" s="144" t="s">
        <v>1370</v>
      </c>
      <c r="H7409" s="144" t="s">
        <v>1371</v>
      </c>
      <c r="I7409" s="144" t="s">
        <v>1372</v>
      </c>
      <c r="J7409" s="144" t="s">
        <v>1373</v>
      </c>
    </row>
    <row r="7410" spans="1:10" ht="31.5" customHeight="1">
      <c r="A7410" s="147" t="s">
        <v>1374</v>
      </c>
      <c r="B7410" s="147" t="s">
        <v>1701</v>
      </c>
      <c r="C7410" s="147" t="s">
        <v>177</v>
      </c>
      <c r="D7410" s="147" t="s">
        <v>1702</v>
      </c>
      <c r="E7410" s="273" t="s">
        <v>1606</v>
      </c>
      <c r="F7410" s="273"/>
      <c r="G7410" s="147" t="s">
        <v>1607</v>
      </c>
      <c r="H7410" s="148">
        <v>1</v>
      </c>
      <c r="I7410" s="149">
        <v>1.37</v>
      </c>
      <c r="J7410" s="149">
        <v>1.37</v>
      </c>
    </row>
    <row r="7411" spans="1:10" ht="45" customHeight="1">
      <c r="A7411" s="150" t="s">
        <v>1376</v>
      </c>
      <c r="B7411" s="150" t="s">
        <v>3416</v>
      </c>
      <c r="C7411" s="150" t="s">
        <v>177</v>
      </c>
      <c r="D7411" s="150" t="s">
        <v>3417</v>
      </c>
      <c r="E7411" s="274" t="s">
        <v>1606</v>
      </c>
      <c r="F7411" s="274"/>
      <c r="G7411" s="150" t="s">
        <v>180</v>
      </c>
      <c r="H7411" s="151">
        <v>1</v>
      </c>
      <c r="I7411" s="152">
        <v>0.05</v>
      </c>
      <c r="J7411" s="152">
        <v>0.05</v>
      </c>
    </row>
    <row r="7412" spans="1:10" ht="45" customHeight="1">
      <c r="A7412" s="150" t="s">
        <v>1376</v>
      </c>
      <c r="B7412" s="150" t="s">
        <v>3418</v>
      </c>
      <c r="C7412" s="150" t="s">
        <v>177</v>
      </c>
      <c r="D7412" s="150" t="s">
        <v>3419</v>
      </c>
      <c r="E7412" s="274" t="s">
        <v>1606</v>
      </c>
      <c r="F7412" s="274"/>
      <c r="G7412" s="150" t="s">
        <v>180</v>
      </c>
      <c r="H7412" s="151">
        <v>1</v>
      </c>
      <c r="I7412" s="152">
        <v>0.37</v>
      </c>
      <c r="J7412" s="152">
        <v>0.37</v>
      </c>
    </row>
    <row r="7413" spans="1:10" ht="45" customHeight="1">
      <c r="A7413" s="150" t="s">
        <v>1376</v>
      </c>
      <c r="B7413" s="150" t="s">
        <v>3420</v>
      </c>
      <c r="C7413" s="150" t="s">
        <v>177</v>
      </c>
      <c r="D7413" s="150" t="s">
        <v>3421</v>
      </c>
      <c r="E7413" s="274" t="s">
        <v>1606</v>
      </c>
      <c r="F7413" s="274"/>
      <c r="G7413" s="150" t="s">
        <v>180</v>
      </c>
      <c r="H7413" s="151">
        <v>1</v>
      </c>
      <c r="I7413" s="152">
        <v>0.47</v>
      </c>
      <c r="J7413" s="152">
        <v>0.47</v>
      </c>
    </row>
    <row r="7414" spans="1:10" ht="45" customHeight="1">
      <c r="A7414" s="150" t="s">
        <v>1376</v>
      </c>
      <c r="B7414" s="150" t="s">
        <v>3414</v>
      </c>
      <c r="C7414" s="150" t="s">
        <v>177</v>
      </c>
      <c r="D7414" s="150" t="s">
        <v>3415</v>
      </c>
      <c r="E7414" s="274" t="s">
        <v>1606</v>
      </c>
      <c r="F7414" s="274"/>
      <c r="G7414" s="150" t="s">
        <v>180</v>
      </c>
      <c r="H7414" s="151">
        <v>1</v>
      </c>
      <c r="I7414" s="152">
        <v>0.48</v>
      </c>
      <c r="J7414" s="152">
        <v>0.48</v>
      </c>
    </row>
    <row r="7415" spans="1:10">
      <c r="A7415" s="156"/>
      <c r="B7415" s="156"/>
      <c r="C7415" s="156"/>
      <c r="D7415" s="156"/>
      <c r="E7415" s="156" t="s">
        <v>1399</v>
      </c>
      <c r="F7415" s="157">
        <v>0</v>
      </c>
      <c r="G7415" s="156" t="s">
        <v>1400</v>
      </c>
      <c r="H7415" s="157">
        <v>0</v>
      </c>
      <c r="I7415" s="156" t="s">
        <v>1401</v>
      </c>
      <c r="J7415" s="157">
        <v>0</v>
      </c>
    </row>
    <row r="7416" spans="1:10" ht="30" customHeight="1">
      <c r="A7416" s="156"/>
      <c r="B7416" s="156"/>
      <c r="C7416" s="156"/>
      <c r="D7416" s="156"/>
      <c r="E7416" s="156" t="s">
        <v>1402</v>
      </c>
      <c r="F7416" s="157">
        <v>0.36</v>
      </c>
      <c r="G7416" s="156"/>
      <c r="H7416" s="276" t="s">
        <v>1403</v>
      </c>
      <c r="I7416" s="276"/>
      <c r="J7416" s="157">
        <v>1.73</v>
      </c>
    </row>
    <row r="7417" spans="1:10" ht="15.75">
      <c r="A7417" s="147"/>
      <c r="B7417" s="147"/>
      <c r="C7417" s="147"/>
      <c r="D7417" s="147"/>
      <c r="E7417" s="147"/>
      <c r="F7417" s="147"/>
      <c r="G7417" s="147"/>
      <c r="H7417" s="147"/>
      <c r="I7417" s="147"/>
      <c r="J7417" s="147"/>
    </row>
    <row r="7418" spans="1:10" ht="15.75" customHeight="1">
      <c r="A7418" s="144"/>
      <c r="B7418" s="144" t="s">
        <v>165</v>
      </c>
      <c r="C7418" s="144" t="s">
        <v>1367</v>
      </c>
      <c r="D7418" s="144" t="s">
        <v>1368</v>
      </c>
      <c r="E7418" s="271" t="s">
        <v>1369</v>
      </c>
      <c r="F7418" s="271"/>
      <c r="G7418" s="144" t="s">
        <v>1370</v>
      </c>
      <c r="H7418" s="144" t="s">
        <v>1371</v>
      </c>
      <c r="I7418" s="144" t="s">
        <v>1372</v>
      </c>
      <c r="J7418" s="144" t="s">
        <v>1373</v>
      </c>
    </row>
    <row r="7419" spans="1:10" ht="31.5" customHeight="1">
      <c r="A7419" s="147" t="s">
        <v>1374</v>
      </c>
      <c r="B7419" s="147" t="s">
        <v>3414</v>
      </c>
      <c r="C7419" s="147" t="s">
        <v>177</v>
      </c>
      <c r="D7419" s="147" t="s">
        <v>3415</v>
      </c>
      <c r="E7419" s="273" t="s">
        <v>1606</v>
      </c>
      <c r="F7419" s="273"/>
      <c r="G7419" s="147" t="s">
        <v>180</v>
      </c>
      <c r="H7419" s="148">
        <v>1</v>
      </c>
      <c r="I7419" s="149">
        <v>0.48</v>
      </c>
      <c r="J7419" s="149">
        <v>0.48</v>
      </c>
    </row>
    <row r="7420" spans="1:10" ht="30" customHeight="1">
      <c r="A7420" s="153" t="s">
        <v>1379</v>
      </c>
      <c r="B7420" s="153" t="s">
        <v>3422</v>
      </c>
      <c r="C7420" s="153" t="s">
        <v>177</v>
      </c>
      <c r="D7420" s="153" t="s">
        <v>3423</v>
      </c>
      <c r="E7420" s="275" t="s">
        <v>1385</v>
      </c>
      <c r="F7420" s="275"/>
      <c r="G7420" s="153" t="s">
        <v>185</v>
      </c>
      <c r="H7420" s="154">
        <v>1.2799999999999999E-4</v>
      </c>
      <c r="I7420" s="155">
        <v>3799.16</v>
      </c>
      <c r="J7420" s="155">
        <v>0.48</v>
      </c>
    </row>
    <row r="7421" spans="1:10">
      <c r="A7421" s="156"/>
      <c r="B7421" s="156"/>
      <c r="C7421" s="156"/>
      <c r="D7421" s="156"/>
      <c r="E7421" s="156" t="s">
        <v>1399</v>
      </c>
      <c r="F7421" s="157">
        <v>0</v>
      </c>
      <c r="G7421" s="156" t="s">
        <v>1400</v>
      </c>
      <c r="H7421" s="157">
        <v>0</v>
      </c>
      <c r="I7421" s="156" t="s">
        <v>1401</v>
      </c>
      <c r="J7421" s="157">
        <v>0</v>
      </c>
    </row>
    <row r="7422" spans="1:10" ht="30" customHeight="1">
      <c r="A7422" s="156"/>
      <c r="B7422" s="156"/>
      <c r="C7422" s="156"/>
      <c r="D7422" s="156"/>
      <c r="E7422" s="156" t="s">
        <v>1402</v>
      </c>
      <c r="F7422" s="157">
        <v>0.12</v>
      </c>
      <c r="G7422" s="156"/>
      <c r="H7422" s="276" t="s">
        <v>1403</v>
      </c>
      <c r="I7422" s="276"/>
      <c r="J7422" s="157">
        <v>0.6</v>
      </c>
    </row>
    <row r="7423" spans="1:10" ht="15.75">
      <c r="A7423" s="147"/>
      <c r="B7423" s="147"/>
      <c r="C7423" s="147"/>
      <c r="D7423" s="147"/>
      <c r="E7423" s="147"/>
      <c r="F7423" s="147"/>
      <c r="G7423" s="147"/>
      <c r="H7423" s="147"/>
      <c r="I7423" s="147"/>
      <c r="J7423" s="147"/>
    </row>
    <row r="7424" spans="1:10" ht="15.75" customHeight="1">
      <c r="A7424" s="144"/>
      <c r="B7424" s="144" t="s">
        <v>165</v>
      </c>
      <c r="C7424" s="144" t="s">
        <v>1367</v>
      </c>
      <c r="D7424" s="144" t="s">
        <v>1368</v>
      </c>
      <c r="E7424" s="271" t="s">
        <v>1369</v>
      </c>
      <c r="F7424" s="271"/>
      <c r="G7424" s="144" t="s">
        <v>1370</v>
      </c>
      <c r="H7424" s="144" t="s">
        <v>1371</v>
      </c>
      <c r="I7424" s="144" t="s">
        <v>1372</v>
      </c>
      <c r="J7424" s="144" t="s">
        <v>1373</v>
      </c>
    </row>
    <row r="7425" spans="1:10" ht="31.5" customHeight="1">
      <c r="A7425" s="147" t="s">
        <v>1374</v>
      </c>
      <c r="B7425" s="147" t="s">
        <v>3416</v>
      </c>
      <c r="C7425" s="147" t="s">
        <v>177</v>
      </c>
      <c r="D7425" s="147" t="s">
        <v>3417</v>
      </c>
      <c r="E7425" s="273" t="s">
        <v>1606</v>
      </c>
      <c r="F7425" s="273"/>
      <c r="G7425" s="147" t="s">
        <v>180</v>
      </c>
      <c r="H7425" s="148">
        <v>1</v>
      </c>
      <c r="I7425" s="149">
        <v>0.05</v>
      </c>
      <c r="J7425" s="149">
        <v>0.05</v>
      </c>
    </row>
    <row r="7426" spans="1:10" ht="30" customHeight="1">
      <c r="A7426" s="153" t="s">
        <v>1379</v>
      </c>
      <c r="B7426" s="153" t="s">
        <v>3422</v>
      </c>
      <c r="C7426" s="153" t="s">
        <v>177</v>
      </c>
      <c r="D7426" s="153" t="s">
        <v>3423</v>
      </c>
      <c r="E7426" s="275" t="s">
        <v>1385</v>
      </c>
      <c r="F7426" s="275"/>
      <c r="G7426" s="153" t="s">
        <v>185</v>
      </c>
      <c r="H7426" s="154">
        <v>1.5099999999999999E-5</v>
      </c>
      <c r="I7426" s="155">
        <v>3799.16</v>
      </c>
      <c r="J7426" s="155">
        <v>0.05</v>
      </c>
    </row>
    <row r="7427" spans="1:10">
      <c r="A7427" s="156"/>
      <c r="B7427" s="156"/>
      <c r="C7427" s="156"/>
      <c r="D7427" s="156"/>
      <c r="E7427" s="156" t="s">
        <v>1399</v>
      </c>
      <c r="F7427" s="157">
        <v>0</v>
      </c>
      <c r="G7427" s="156" t="s">
        <v>1400</v>
      </c>
      <c r="H7427" s="157">
        <v>0</v>
      </c>
      <c r="I7427" s="156" t="s">
        <v>1401</v>
      </c>
      <c r="J7427" s="157">
        <v>0</v>
      </c>
    </row>
    <row r="7428" spans="1:10" ht="30" customHeight="1">
      <c r="A7428" s="156"/>
      <c r="B7428" s="156"/>
      <c r="C7428" s="156"/>
      <c r="D7428" s="156"/>
      <c r="E7428" s="156" t="s">
        <v>1402</v>
      </c>
      <c r="F7428" s="157">
        <v>0.01</v>
      </c>
      <c r="G7428" s="156"/>
      <c r="H7428" s="276" t="s">
        <v>1403</v>
      </c>
      <c r="I7428" s="276"/>
      <c r="J7428" s="157">
        <v>0.06</v>
      </c>
    </row>
    <row r="7429" spans="1:10" ht="15.75">
      <c r="A7429" s="147"/>
      <c r="B7429" s="147"/>
      <c r="C7429" s="147"/>
      <c r="D7429" s="147"/>
      <c r="E7429" s="147"/>
      <c r="F7429" s="147"/>
      <c r="G7429" s="147"/>
      <c r="H7429" s="147"/>
      <c r="I7429" s="147"/>
      <c r="J7429" s="147"/>
    </row>
    <row r="7430" spans="1:10" ht="15.75" customHeight="1">
      <c r="A7430" s="144"/>
      <c r="B7430" s="144" t="s">
        <v>165</v>
      </c>
      <c r="C7430" s="144" t="s">
        <v>1367</v>
      </c>
      <c r="D7430" s="144" t="s">
        <v>1368</v>
      </c>
      <c r="E7430" s="271" t="s">
        <v>1369</v>
      </c>
      <c r="F7430" s="271"/>
      <c r="G7430" s="144" t="s">
        <v>1370</v>
      </c>
      <c r="H7430" s="144" t="s">
        <v>1371</v>
      </c>
      <c r="I7430" s="144" t="s">
        <v>1372</v>
      </c>
      <c r="J7430" s="144" t="s">
        <v>1373</v>
      </c>
    </row>
    <row r="7431" spans="1:10" ht="31.5" customHeight="1">
      <c r="A7431" s="147" t="s">
        <v>1374</v>
      </c>
      <c r="B7431" s="147" t="s">
        <v>3418</v>
      </c>
      <c r="C7431" s="147" t="s">
        <v>177</v>
      </c>
      <c r="D7431" s="147" t="s">
        <v>3419</v>
      </c>
      <c r="E7431" s="273" t="s">
        <v>1606</v>
      </c>
      <c r="F7431" s="273"/>
      <c r="G7431" s="147" t="s">
        <v>180</v>
      </c>
      <c r="H7431" s="148">
        <v>1</v>
      </c>
      <c r="I7431" s="149">
        <v>0.37</v>
      </c>
      <c r="J7431" s="149">
        <v>0.37</v>
      </c>
    </row>
    <row r="7432" spans="1:10" ht="30" customHeight="1">
      <c r="A7432" s="153" t="s">
        <v>1379</v>
      </c>
      <c r="B7432" s="153" t="s">
        <v>3422</v>
      </c>
      <c r="C7432" s="153" t="s">
        <v>177</v>
      </c>
      <c r="D7432" s="153" t="s">
        <v>3423</v>
      </c>
      <c r="E7432" s="275" t="s">
        <v>1385</v>
      </c>
      <c r="F7432" s="275"/>
      <c r="G7432" s="153" t="s">
        <v>185</v>
      </c>
      <c r="H7432" s="154">
        <v>1E-4</v>
      </c>
      <c r="I7432" s="155">
        <v>3799.16</v>
      </c>
      <c r="J7432" s="155">
        <v>0.37</v>
      </c>
    </row>
    <row r="7433" spans="1:10">
      <c r="A7433" s="156"/>
      <c r="B7433" s="156"/>
      <c r="C7433" s="156"/>
      <c r="D7433" s="156"/>
      <c r="E7433" s="156" t="s">
        <v>1399</v>
      </c>
      <c r="F7433" s="157">
        <v>0</v>
      </c>
      <c r="G7433" s="156" t="s">
        <v>1400</v>
      </c>
      <c r="H7433" s="157">
        <v>0</v>
      </c>
      <c r="I7433" s="156" t="s">
        <v>1401</v>
      </c>
      <c r="J7433" s="157">
        <v>0</v>
      </c>
    </row>
    <row r="7434" spans="1:10" ht="30" customHeight="1">
      <c r="A7434" s="156"/>
      <c r="B7434" s="156"/>
      <c r="C7434" s="156"/>
      <c r="D7434" s="156"/>
      <c r="E7434" s="156" t="s">
        <v>1402</v>
      </c>
      <c r="F7434" s="157">
        <v>0.09</v>
      </c>
      <c r="G7434" s="156"/>
      <c r="H7434" s="276" t="s">
        <v>1403</v>
      </c>
      <c r="I7434" s="276"/>
      <c r="J7434" s="157">
        <v>0.46</v>
      </c>
    </row>
    <row r="7435" spans="1:10" ht="15.75">
      <c r="A7435" s="147"/>
      <c r="B7435" s="147"/>
      <c r="C7435" s="147"/>
      <c r="D7435" s="147"/>
      <c r="E7435" s="147"/>
      <c r="F7435" s="147"/>
      <c r="G7435" s="147"/>
      <c r="H7435" s="147"/>
      <c r="I7435" s="147"/>
      <c r="J7435" s="147"/>
    </row>
    <row r="7436" spans="1:10" ht="15.75" customHeight="1">
      <c r="A7436" s="144"/>
      <c r="B7436" s="144" t="s">
        <v>165</v>
      </c>
      <c r="C7436" s="144" t="s">
        <v>1367</v>
      </c>
      <c r="D7436" s="144" t="s">
        <v>1368</v>
      </c>
      <c r="E7436" s="271" t="s">
        <v>1369</v>
      </c>
      <c r="F7436" s="271"/>
      <c r="G7436" s="144" t="s">
        <v>1370</v>
      </c>
      <c r="H7436" s="144" t="s">
        <v>1371</v>
      </c>
      <c r="I7436" s="144" t="s">
        <v>1372</v>
      </c>
      <c r="J7436" s="144" t="s">
        <v>1373</v>
      </c>
    </row>
    <row r="7437" spans="1:10" ht="31.5" customHeight="1">
      <c r="A7437" s="147" t="s">
        <v>1374</v>
      </c>
      <c r="B7437" s="147" t="s">
        <v>3420</v>
      </c>
      <c r="C7437" s="147" t="s">
        <v>177</v>
      </c>
      <c r="D7437" s="147" t="s">
        <v>3421</v>
      </c>
      <c r="E7437" s="273" t="s">
        <v>1606</v>
      </c>
      <c r="F7437" s="273"/>
      <c r="G7437" s="147" t="s">
        <v>180</v>
      </c>
      <c r="H7437" s="148">
        <v>1</v>
      </c>
      <c r="I7437" s="149">
        <v>0.47</v>
      </c>
      <c r="J7437" s="149">
        <v>0.47</v>
      </c>
    </row>
    <row r="7438" spans="1:10" ht="15" customHeight="1">
      <c r="A7438" s="153" t="s">
        <v>1379</v>
      </c>
      <c r="B7438" s="153" t="s">
        <v>2886</v>
      </c>
      <c r="C7438" s="153" t="s">
        <v>177</v>
      </c>
      <c r="D7438" s="153" t="s">
        <v>2887</v>
      </c>
      <c r="E7438" s="275" t="s">
        <v>1482</v>
      </c>
      <c r="F7438" s="275"/>
      <c r="G7438" s="153" t="s">
        <v>2888</v>
      </c>
      <c r="H7438" s="154">
        <v>0.52</v>
      </c>
      <c r="I7438" s="155">
        <v>0.91</v>
      </c>
      <c r="J7438" s="155">
        <v>0.47</v>
      </c>
    </row>
    <row r="7439" spans="1:10">
      <c r="A7439" s="156"/>
      <c r="B7439" s="156"/>
      <c r="C7439" s="156"/>
      <c r="D7439" s="156"/>
      <c r="E7439" s="156" t="s">
        <v>1399</v>
      </c>
      <c r="F7439" s="157">
        <v>0</v>
      </c>
      <c r="G7439" s="156" t="s">
        <v>1400</v>
      </c>
      <c r="H7439" s="157">
        <v>0</v>
      </c>
      <c r="I7439" s="156" t="s">
        <v>1401</v>
      </c>
      <c r="J7439" s="157">
        <v>0</v>
      </c>
    </row>
    <row r="7440" spans="1:10" ht="30" customHeight="1">
      <c r="A7440" s="156"/>
      <c r="B7440" s="156"/>
      <c r="C7440" s="156"/>
      <c r="D7440" s="156"/>
      <c r="E7440" s="156" t="s">
        <v>1402</v>
      </c>
      <c r="F7440" s="157">
        <v>0.12</v>
      </c>
      <c r="G7440" s="156"/>
      <c r="H7440" s="276" t="s">
        <v>1403</v>
      </c>
      <c r="I7440" s="276"/>
      <c r="J7440" s="157">
        <v>0.59</v>
      </c>
    </row>
    <row r="7441" spans="1:10" ht="15.75">
      <c r="A7441" s="147"/>
      <c r="B7441" s="147"/>
      <c r="C7441" s="147"/>
      <c r="D7441" s="147"/>
      <c r="E7441" s="147"/>
      <c r="F7441" s="147"/>
      <c r="G7441" s="147"/>
      <c r="H7441" s="147"/>
      <c r="I7441" s="147"/>
      <c r="J7441" s="147"/>
    </row>
    <row r="7442" spans="1:10" ht="15.75" customHeight="1">
      <c r="A7442" s="144"/>
      <c r="B7442" s="144" t="s">
        <v>165</v>
      </c>
      <c r="C7442" s="144" t="s">
        <v>1367</v>
      </c>
      <c r="D7442" s="144" t="s">
        <v>1368</v>
      </c>
      <c r="E7442" s="271" t="s">
        <v>1369</v>
      </c>
      <c r="F7442" s="271"/>
      <c r="G7442" s="144" t="s">
        <v>1370</v>
      </c>
      <c r="H7442" s="144" t="s">
        <v>1371</v>
      </c>
      <c r="I7442" s="144" t="s">
        <v>1372</v>
      </c>
      <c r="J7442" s="144" t="s">
        <v>1373</v>
      </c>
    </row>
    <row r="7443" spans="1:10" ht="31.5" customHeight="1">
      <c r="A7443" s="147" t="s">
        <v>1374</v>
      </c>
      <c r="B7443" s="147" t="s">
        <v>1932</v>
      </c>
      <c r="C7443" s="147" t="s">
        <v>177</v>
      </c>
      <c r="D7443" s="147" t="s">
        <v>1933</v>
      </c>
      <c r="E7443" s="273" t="s">
        <v>1473</v>
      </c>
      <c r="F7443" s="273"/>
      <c r="G7443" s="147" t="s">
        <v>185</v>
      </c>
      <c r="H7443" s="148">
        <v>1</v>
      </c>
      <c r="I7443" s="149">
        <v>52.24</v>
      </c>
      <c r="J7443" s="149">
        <v>52.24</v>
      </c>
    </row>
    <row r="7444" spans="1:10" ht="45" customHeight="1">
      <c r="A7444" s="150" t="s">
        <v>1376</v>
      </c>
      <c r="B7444" s="150" t="s">
        <v>1922</v>
      </c>
      <c r="C7444" s="150" t="s">
        <v>177</v>
      </c>
      <c r="D7444" s="150" t="s">
        <v>1923</v>
      </c>
      <c r="E7444" s="274" t="s">
        <v>1375</v>
      </c>
      <c r="F7444" s="274"/>
      <c r="G7444" s="150" t="s">
        <v>180</v>
      </c>
      <c r="H7444" s="151">
        <v>0.17399999999999999</v>
      </c>
      <c r="I7444" s="152">
        <v>22.37</v>
      </c>
      <c r="J7444" s="152">
        <v>3.89</v>
      </c>
    </row>
    <row r="7445" spans="1:10" ht="45" customHeight="1">
      <c r="A7445" s="150" t="s">
        <v>1376</v>
      </c>
      <c r="B7445" s="150" t="s">
        <v>1628</v>
      </c>
      <c r="C7445" s="150" t="s">
        <v>177</v>
      </c>
      <c r="D7445" s="150" t="s">
        <v>1629</v>
      </c>
      <c r="E7445" s="274" t="s">
        <v>1375</v>
      </c>
      <c r="F7445" s="274"/>
      <c r="G7445" s="150" t="s">
        <v>180</v>
      </c>
      <c r="H7445" s="151">
        <v>5.4800000000000001E-2</v>
      </c>
      <c r="I7445" s="152">
        <v>17.82</v>
      </c>
      <c r="J7445" s="152">
        <v>0.97</v>
      </c>
    </row>
    <row r="7446" spans="1:10" ht="15" customHeight="1">
      <c r="A7446" s="153" t="s">
        <v>1379</v>
      </c>
      <c r="B7446" s="153" t="s">
        <v>1926</v>
      </c>
      <c r="C7446" s="153" t="s">
        <v>177</v>
      </c>
      <c r="D7446" s="153" t="s">
        <v>1927</v>
      </c>
      <c r="E7446" s="275" t="s">
        <v>1482</v>
      </c>
      <c r="F7446" s="275"/>
      <c r="G7446" s="153" t="s">
        <v>185</v>
      </c>
      <c r="H7446" s="154">
        <v>4.8000000000000001E-2</v>
      </c>
      <c r="I7446" s="155">
        <v>4.95</v>
      </c>
      <c r="J7446" s="155">
        <v>0.23</v>
      </c>
    </row>
    <row r="7447" spans="1:10" ht="30" customHeight="1">
      <c r="A7447" s="153" t="s">
        <v>1379</v>
      </c>
      <c r="B7447" s="153" t="s">
        <v>3424</v>
      </c>
      <c r="C7447" s="153" t="s">
        <v>177</v>
      </c>
      <c r="D7447" s="153" t="s">
        <v>3425</v>
      </c>
      <c r="E7447" s="275" t="s">
        <v>1482</v>
      </c>
      <c r="F7447" s="275"/>
      <c r="G7447" s="153" t="s">
        <v>185</v>
      </c>
      <c r="H7447" s="154">
        <v>1</v>
      </c>
      <c r="I7447" s="155">
        <v>47.15</v>
      </c>
      <c r="J7447" s="155">
        <v>47.15</v>
      </c>
    </row>
    <row r="7448" spans="1:10">
      <c r="A7448" s="156"/>
      <c r="B7448" s="156"/>
      <c r="C7448" s="156"/>
      <c r="D7448" s="156"/>
      <c r="E7448" s="156" t="s">
        <v>1399</v>
      </c>
      <c r="F7448" s="157">
        <v>3.84</v>
      </c>
      <c r="G7448" s="156" t="s">
        <v>1400</v>
      </c>
      <c r="H7448" s="157">
        <v>0</v>
      </c>
      <c r="I7448" s="156" t="s">
        <v>1401</v>
      </c>
      <c r="J7448" s="157">
        <v>3.84</v>
      </c>
    </row>
    <row r="7449" spans="1:10" ht="30" customHeight="1">
      <c r="A7449" s="156"/>
      <c r="B7449" s="156"/>
      <c r="C7449" s="156"/>
      <c r="D7449" s="156"/>
      <c r="E7449" s="156" t="s">
        <v>1402</v>
      </c>
      <c r="F7449" s="157">
        <v>13.77</v>
      </c>
      <c r="G7449" s="156"/>
      <c r="H7449" s="276" t="s">
        <v>1403</v>
      </c>
      <c r="I7449" s="276"/>
      <c r="J7449" s="157">
        <v>66.010000000000005</v>
      </c>
    </row>
    <row r="7450" spans="1:10" ht="15.75">
      <c r="A7450" s="147"/>
      <c r="B7450" s="147"/>
      <c r="C7450" s="147"/>
      <c r="D7450" s="147"/>
      <c r="E7450" s="147"/>
      <c r="F7450" s="147"/>
      <c r="G7450" s="147"/>
      <c r="H7450" s="147"/>
      <c r="I7450" s="147"/>
      <c r="J7450" s="147"/>
    </row>
    <row r="7451" spans="1:10" ht="15.75" customHeight="1">
      <c r="A7451" s="144"/>
      <c r="B7451" s="144" t="s">
        <v>165</v>
      </c>
      <c r="C7451" s="144" t="s">
        <v>1367</v>
      </c>
      <c r="D7451" s="144" t="s">
        <v>1368</v>
      </c>
      <c r="E7451" s="271" t="s">
        <v>1369</v>
      </c>
      <c r="F7451" s="271"/>
      <c r="G7451" s="144" t="s">
        <v>1370</v>
      </c>
      <c r="H7451" s="144" t="s">
        <v>1371</v>
      </c>
      <c r="I7451" s="144" t="s">
        <v>1372</v>
      </c>
      <c r="J7451" s="144" t="s">
        <v>1373</v>
      </c>
    </row>
    <row r="7452" spans="1:10" ht="31.5" customHeight="1">
      <c r="A7452" s="147" t="s">
        <v>1374</v>
      </c>
      <c r="B7452" s="147" t="s">
        <v>2968</v>
      </c>
      <c r="C7452" s="147" t="s">
        <v>177</v>
      </c>
      <c r="D7452" s="147" t="s">
        <v>2969</v>
      </c>
      <c r="E7452" s="273" t="s">
        <v>1473</v>
      </c>
      <c r="F7452" s="273"/>
      <c r="G7452" s="147" t="s">
        <v>185</v>
      </c>
      <c r="H7452" s="148">
        <v>1</v>
      </c>
      <c r="I7452" s="149">
        <v>7.56</v>
      </c>
      <c r="J7452" s="149">
        <v>7.56</v>
      </c>
    </row>
    <row r="7453" spans="1:10" ht="45" customHeight="1">
      <c r="A7453" s="150" t="s">
        <v>1376</v>
      </c>
      <c r="B7453" s="150" t="s">
        <v>1628</v>
      </c>
      <c r="C7453" s="150" t="s">
        <v>177</v>
      </c>
      <c r="D7453" s="150" t="s">
        <v>1629</v>
      </c>
      <c r="E7453" s="274" t="s">
        <v>1375</v>
      </c>
      <c r="F7453" s="274"/>
      <c r="G7453" s="150" t="s">
        <v>180</v>
      </c>
      <c r="H7453" s="151">
        <v>3.8800000000000001E-2</v>
      </c>
      <c r="I7453" s="152">
        <v>17.82</v>
      </c>
      <c r="J7453" s="152">
        <v>0.69</v>
      </c>
    </row>
    <row r="7454" spans="1:10" ht="45" customHeight="1">
      <c r="A7454" s="150" t="s">
        <v>1376</v>
      </c>
      <c r="B7454" s="150" t="s">
        <v>1922</v>
      </c>
      <c r="C7454" s="150" t="s">
        <v>177</v>
      </c>
      <c r="D7454" s="150" t="s">
        <v>1923</v>
      </c>
      <c r="E7454" s="274" t="s">
        <v>1375</v>
      </c>
      <c r="F7454" s="274"/>
      <c r="G7454" s="150" t="s">
        <v>180</v>
      </c>
      <c r="H7454" s="151">
        <v>0.1232</v>
      </c>
      <c r="I7454" s="152">
        <v>22.37</v>
      </c>
      <c r="J7454" s="152">
        <v>2.75</v>
      </c>
    </row>
    <row r="7455" spans="1:10" ht="15" customHeight="1">
      <c r="A7455" s="153" t="s">
        <v>1379</v>
      </c>
      <c r="B7455" s="153" t="s">
        <v>1926</v>
      </c>
      <c r="C7455" s="153" t="s">
        <v>177</v>
      </c>
      <c r="D7455" s="153" t="s">
        <v>1927</v>
      </c>
      <c r="E7455" s="275" t="s">
        <v>1482</v>
      </c>
      <c r="F7455" s="275"/>
      <c r="G7455" s="153" t="s">
        <v>185</v>
      </c>
      <c r="H7455" s="154">
        <v>3.32E-2</v>
      </c>
      <c r="I7455" s="155">
        <v>4.95</v>
      </c>
      <c r="J7455" s="155">
        <v>0.16</v>
      </c>
    </row>
    <row r="7456" spans="1:10" ht="30" customHeight="1">
      <c r="A7456" s="153" t="s">
        <v>1379</v>
      </c>
      <c r="B7456" s="153" t="s">
        <v>3426</v>
      </c>
      <c r="C7456" s="153" t="s">
        <v>177</v>
      </c>
      <c r="D7456" s="153" t="s">
        <v>3427</v>
      </c>
      <c r="E7456" s="275" t="s">
        <v>1482</v>
      </c>
      <c r="F7456" s="275"/>
      <c r="G7456" s="153" t="s">
        <v>185</v>
      </c>
      <c r="H7456" s="154">
        <v>1</v>
      </c>
      <c r="I7456" s="155">
        <v>3.96</v>
      </c>
      <c r="J7456" s="155">
        <v>3.96</v>
      </c>
    </row>
    <row r="7457" spans="1:10">
      <c r="A7457" s="156"/>
      <c r="B7457" s="156"/>
      <c r="C7457" s="156"/>
      <c r="D7457" s="156"/>
      <c r="E7457" s="156" t="s">
        <v>1399</v>
      </c>
      <c r="F7457" s="157">
        <v>2.72</v>
      </c>
      <c r="G7457" s="156" t="s">
        <v>1400</v>
      </c>
      <c r="H7457" s="157">
        <v>0</v>
      </c>
      <c r="I7457" s="156" t="s">
        <v>1401</v>
      </c>
      <c r="J7457" s="157">
        <v>2.72</v>
      </c>
    </row>
    <row r="7458" spans="1:10" ht="30" customHeight="1">
      <c r="A7458" s="156"/>
      <c r="B7458" s="156"/>
      <c r="C7458" s="156"/>
      <c r="D7458" s="156"/>
      <c r="E7458" s="156" t="s">
        <v>1402</v>
      </c>
      <c r="F7458" s="157">
        <v>1.99</v>
      </c>
      <c r="G7458" s="156"/>
      <c r="H7458" s="276" t="s">
        <v>1403</v>
      </c>
      <c r="I7458" s="276"/>
      <c r="J7458" s="157">
        <v>9.5500000000000007</v>
      </c>
    </row>
    <row r="7459" spans="1:10" ht="15.75">
      <c r="A7459" s="147"/>
      <c r="B7459" s="147"/>
      <c r="C7459" s="147"/>
      <c r="D7459" s="147"/>
      <c r="E7459" s="147"/>
      <c r="F7459" s="147"/>
      <c r="G7459" s="147"/>
      <c r="H7459" s="147"/>
      <c r="I7459" s="147"/>
      <c r="J7459" s="147"/>
    </row>
    <row r="7460" spans="1:10" ht="15.75" customHeight="1">
      <c r="A7460" s="144"/>
      <c r="B7460" s="144" t="s">
        <v>165</v>
      </c>
      <c r="C7460" s="144" t="s">
        <v>1367</v>
      </c>
      <c r="D7460" s="144" t="s">
        <v>1368</v>
      </c>
      <c r="E7460" s="271" t="s">
        <v>1369</v>
      </c>
      <c r="F7460" s="271"/>
      <c r="G7460" s="144" t="s">
        <v>1370</v>
      </c>
      <c r="H7460" s="144" t="s">
        <v>1371</v>
      </c>
      <c r="I7460" s="144" t="s">
        <v>1372</v>
      </c>
      <c r="J7460" s="144" t="s">
        <v>1373</v>
      </c>
    </row>
    <row r="7461" spans="1:10" ht="31.5" customHeight="1">
      <c r="A7461" s="147" t="s">
        <v>1374</v>
      </c>
      <c r="B7461" s="147" t="s">
        <v>3428</v>
      </c>
      <c r="C7461" s="147" t="s">
        <v>177</v>
      </c>
      <c r="D7461" s="147" t="s">
        <v>3429</v>
      </c>
      <c r="E7461" s="273" t="s">
        <v>1473</v>
      </c>
      <c r="F7461" s="273"/>
      <c r="G7461" s="147" t="s">
        <v>185</v>
      </c>
      <c r="H7461" s="148">
        <v>1</v>
      </c>
      <c r="I7461" s="149">
        <v>23.2</v>
      </c>
      <c r="J7461" s="149">
        <v>23.2</v>
      </c>
    </row>
    <row r="7462" spans="1:10" ht="45" customHeight="1">
      <c r="A7462" s="150" t="s">
        <v>1376</v>
      </c>
      <c r="B7462" s="150" t="s">
        <v>1922</v>
      </c>
      <c r="C7462" s="150" t="s">
        <v>177</v>
      </c>
      <c r="D7462" s="150" t="s">
        <v>1923</v>
      </c>
      <c r="E7462" s="274" t="s">
        <v>1375</v>
      </c>
      <c r="F7462" s="274"/>
      <c r="G7462" s="150" t="s">
        <v>180</v>
      </c>
      <c r="H7462" s="151">
        <v>0.1232</v>
      </c>
      <c r="I7462" s="152">
        <v>22.37</v>
      </c>
      <c r="J7462" s="152">
        <v>2.75</v>
      </c>
    </row>
    <row r="7463" spans="1:10" ht="45" customHeight="1">
      <c r="A7463" s="150" t="s">
        <v>1376</v>
      </c>
      <c r="B7463" s="150" t="s">
        <v>1628</v>
      </c>
      <c r="C7463" s="150" t="s">
        <v>177</v>
      </c>
      <c r="D7463" s="150" t="s">
        <v>1629</v>
      </c>
      <c r="E7463" s="274" t="s">
        <v>1375</v>
      </c>
      <c r="F7463" s="274"/>
      <c r="G7463" s="150" t="s">
        <v>180</v>
      </c>
      <c r="H7463" s="151">
        <v>3.8800000000000001E-2</v>
      </c>
      <c r="I7463" s="152">
        <v>17.82</v>
      </c>
      <c r="J7463" s="152">
        <v>0.69</v>
      </c>
    </row>
    <row r="7464" spans="1:10" ht="15" customHeight="1">
      <c r="A7464" s="153" t="s">
        <v>1379</v>
      </c>
      <c r="B7464" s="153" t="s">
        <v>1926</v>
      </c>
      <c r="C7464" s="153" t="s">
        <v>177</v>
      </c>
      <c r="D7464" s="153" t="s">
        <v>1927</v>
      </c>
      <c r="E7464" s="275" t="s">
        <v>1482</v>
      </c>
      <c r="F7464" s="275"/>
      <c r="G7464" s="153" t="s">
        <v>185</v>
      </c>
      <c r="H7464" s="154">
        <v>4.8000000000000001E-2</v>
      </c>
      <c r="I7464" s="155">
        <v>4.95</v>
      </c>
      <c r="J7464" s="155">
        <v>0.23</v>
      </c>
    </row>
    <row r="7465" spans="1:10" ht="30" customHeight="1">
      <c r="A7465" s="153" t="s">
        <v>1379</v>
      </c>
      <c r="B7465" s="153" t="s">
        <v>3430</v>
      </c>
      <c r="C7465" s="153" t="s">
        <v>177</v>
      </c>
      <c r="D7465" s="153" t="s">
        <v>3431</v>
      </c>
      <c r="E7465" s="275" t="s">
        <v>1482</v>
      </c>
      <c r="F7465" s="275"/>
      <c r="G7465" s="153" t="s">
        <v>185</v>
      </c>
      <c r="H7465" s="154">
        <v>1</v>
      </c>
      <c r="I7465" s="155">
        <v>19.53</v>
      </c>
      <c r="J7465" s="155">
        <v>19.53</v>
      </c>
    </row>
    <row r="7466" spans="1:10">
      <c r="A7466" s="156"/>
      <c r="B7466" s="156"/>
      <c r="C7466" s="156"/>
      <c r="D7466" s="156"/>
      <c r="E7466" s="156" t="s">
        <v>1399</v>
      </c>
      <c r="F7466" s="157">
        <v>2.72</v>
      </c>
      <c r="G7466" s="156" t="s">
        <v>1400</v>
      </c>
      <c r="H7466" s="157">
        <v>0</v>
      </c>
      <c r="I7466" s="156" t="s">
        <v>1401</v>
      </c>
      <c r="J7466" s="157">
        <v>2.72</v>
      </c>
    </row>
    <row r="7467" spans="1:10" ht="30" customHeight="1">
      <c r="A7467" s="156"/>
      <c r="B7467" s="156"/>
      <c r="C7467" s="156"/>
      <c r="D7467" s="156"/>
      <c r="E7467" s="156" t="s">
        <v>1402</v>
      </c>
      <c r="F7467" s="157">
        <v>6.11</v>
      </c>
      <c r="G7467" s="156"/>
      <c r="H7467" s="276" t="s">
        <v>1403</v>
      </c>
      <c r="I7467" s="276"/>
      <c r="J7467" s="157">
        <v>29.31</v>
      </c>
    </row>
    <row r="7468" spans="1:10" ht="30" customHeight="1">
      <c r="A7468" s="153" t="s">
        <v>1379</v>
      </c>
      <c r="B7468" s="153" t="s">
        <v>3404</v>
      </c>
      <c r="C7468" s="153" t="s">
        <v>177</v>
      </c>
      <c r="D7468" s="153" t="s">
        <v>3405</v>
      </c>
      <c r="E7468" s="275" t="s">
        <v>1482</v>
      </c>
      <c r="F7468" s="275"/>
      <c r="G7468" s="153" t="s">
        <v>185</v>
      </c>
      <c r="H7468" s="154">
        <v>1</v>
      </c>
      <c r="I7468" s="155">
        <v>10.93</v>
      </c>
      <c r="J7468" s="155">
        <v>10.93</v>
      </c>
    </row>
    <row r="7469" spans="1:10" ht="30" customHeight="1">
      <c r="A7469" s="153" t="s">
        <v>1379</v>
      </c>
      <c r="B7469" s="153" t="s">
        <v>3410</v>
      </c>
      <c r="C7469" s="153" t="s">
        <v>177</v>
      </c>
      <c r="D7469" s="153" t="s">
        <v>3411</v>
      </c>
      <c r="E7469" s="275" t="s">
        <v>1482</v>
      </c>
      <c r="F7469" s="275"/>
      <c r="G7469" s="153" t="s">
        <v>185</v>
      </c>
      <c r="H7469" s="154">
        <v>1</v>
      </c>
      <c r="I7469" s="155">
        <v>605.29</v>
      </c>
      <c r="J7469" s="155">
        <v>605.29</v>
      </c>
    </row>
    <row r="7470" spans="1:10" ht="30" customHeight="1">
      <c r="A7470" s="153" t="s">
        <v>1379</v>
      </c>
      <c r="B7470" s="153" t="s">
        <v>3408</v>
      </c>
      <c r="C7470" s="153" t="s">
        <v>177</v>
      </c>
      <c r="D7470" s="153" t="s">
        <v>3409</v>
      </c>
      <c r="E7470" s="275" t="s">
        <v>1482</v>
      </c>
      <c r="F7470" s="275"/>
      <c r="G7470" s="153" t="s">
        <v>185</v>
      </c>
      <c r="H7470" s="154">
        <v>2</v>
      </c>
      <c r="I7470" s="155">
        <v>24.31</v>
      </c>
      <c r="J7470" s="155">
        <v>48.62</v>
      </c>
    </row>
    <row r="7471" spans="1:10" ht="15" customHeight="1">
      <c r="A7471" s="153" t="s">
        <v>1379</v>
      </c>
      <c r="B7471" s="153" t="s">
        <v>2962</v>
      </c>
      <c r="C7471" s="153" t="s">
        <v>177</v>
      </c>
      <c r="D7471" s="153" t="s">
        <v>2963</v>
      </c>
      <c r="E7471" s="275" t="s">
        <v>1482</v>
      </c>
      <c r="F7471" s="275"/>
      <c r="G7471" s="153" t="s">
        <v>232</v>
      </c>
      <c r="H7471" s="154">
        <v>8.8099999999999998E-2</v>
      </c>
      <c r="I7471" s="155">
        <v>115.01</v>
      </c>
      <c r="J7471" s="155">
        <v>10.130000000000001</v>
      </c>
    </row>
    <row r="7472" spans="1:10">
      <c r="A7472" s="156"/>
      <c r="B7472" s="156"/>
      <c r="C7472" s="156"/>
      <c r="D7472" s="156"/>
      <c r="E7472" s="156" t="s">
        <v>1399</v>
      </c>
      <c r="F7472" s="157">
        <v>28.06</v>
      </c>
      <c r="G7472" s="156" t="s">
        <v>1400</v>
      </c>
      <c r="H7472" s="157">
        <v>0</v>
      </c>
      <c r="I7472" s="156" t="s">
        <v>1401</v>
      </c>
      <c r="J7472" s="157">
        <v>28.06</v>
      </c>
    </row>
    <row r="7473" spans="1:10" ht="30" customHeight="1">
      <c r="A7473" s="156"/>
      <c r="B7473" s="156"/>
      <c r="C7473" s="156"/>
      <c r="D7473" s="156"/>
      <c r="E7473" s="156" t="s">
        <v>1402</v>
      </c>
      <c r="F7473" s="157">
        <v>187.4</v>
      </c>
      <c r="G7473" s="156"/>
      <c r="H7473" s="276" t="s">
        <v>1403</v>
      </c>
      <c r="I7473" s="276"/>
      <c r="J7473" s="157">
        <v>898.09</v>
      </c>
    </row>
    <row r="7474" spans="1:10" ht="15.75">
      <c r="A7474" s="147"/>
      <c r="B7474" s="147"/>
      <c r="C7474" s="147"/>
      <c r="D7474" s="147"/>
      <c r="E7474" s="147"/>
      <c r="F7474" s="147"/>
      <c r="G7474" s="147"/>
      <c r="H7474" s="147"/>
      <c r="I7474" s="147"/>
      <c r="J7474" s="147"/>
    </row>
    <row r="7475" spans="1:10" ht="15.75" customHeight="1">
      <c r="A7475" s="144"/>
      <c r="B7475" s="144" t="s">
        <v>165</v>
      </c>
      <c r="C7475" s="144" t="s">
        <v>1367</v>
      </c>
      <c r="D7475" s="144" t="s">
        <v>1368</v>
      </c>
      <c r="E7475" s="271" t="s">
        <v>1369</v>
      </c>
      <c r="F7475" s="271"/>
      <c r="G7475" s="144" t="s">
        <v>1370</v>
      </c>
      <c r="H7475" s="144" t="s">
        <v>1371</v>
      </c>
      <c r="I7475" s="144" t="s">
        <v>1372</v>
      </c>
      <c r="J7475" s="144" t="s">
        <v>1373</v>
      </c>
    </row>
    <row r="7476" spans="1:10" ht="31.5" customHeight="1">
      <c r="A7476" s="147" t="s">
        <v>1374</v>
      </c>
      <c r="B7476" s="147" t="s">
        <v>1526</v>
      </c>
      <c r="C7476" s="147" t="s">
        <v>177</v>
      </c>
      <c r="D7476" s="147" t="s">
        <v>1527</v>
      </c>
      <c r="E7476" s="273" t="s">
        <v>1473</v>
      </c>
      <c r="F7476" s="273"/>
      <c r="G7476" s="147" t="s">
        <v>185</v>
      </c>
      <c r="H7476" s="148">
        <v>1</v>
      </c>
      <c r="I7476" s="149">
        <v>454.54</v>
      </c>
      <c r="J7476" s="149">
        <v>454.54</v>
      </c>
    </row>
    <row r="7477" spans="1:10" ht="45" customHeight="1">
      <c r="A7477" s="150" t="s">
        <v>1376</v>
      </c>
      <c r="B7477" s="150" t="s">
        <v>1628</v>
      </c>
      <c r="C7477" s="150" t="s">
        <v>177</v>
      </c>
      <c r="D7477" s="150" t="s">
        <v>1629</v>
      </c>
      <c r="E7477" s="274" t="s">
        <v>1375</v>
      </c>
      <c r="F7477" s="274"/>
      <c r="G7477" s="150" t="s">
        <v>180</v>
      </c>
      <c r="H7477" s="151">
        <v>0.43840000000000001</v>
      </c>
      <c r="I7477" s="152">
        <v>17.82</v>
      </c>
      <c r="J7477" s="152">
        <v>7.81</v>
      </c>
    </row>
    <row r="7478" spans="1:10" ht="45" customHeight="1">
      <c r="A7478" s="150" t="s">
        <v>1376</v>
      </c>
      <c r="B7478" s="150" t="s">
        <v>1922</v>
      </c>
      <c r="C7478" s="150" t="s">
        <v>177</v>
      </c>
      <c r="D7478" s="150" t="s">
        <v>1923</v>
      </c>
      <c r="E7478" s="274" t="s">
        <v>1375</v>
      </c>
      <c r="F7478" s="274"/>
      <c r="G7478" s="150" t="s">
        <v>180</v>
      </c>
      <c r="H7478" s="151">
        <v>0.77910000000000001</v>
      </c>
      <c r="I7478" s="152">
        <v>22.37</v>
      </c>
      <c r="J7478" s="152">
        <v>17.420000000000002</v>
      </c>
    </row>
    <row r="7479" spans="1:10" ht="30" customHeight="1">
      <c r="A7479" s="153" t="s">
        <v>1379</v>
      </c>
      <c r="B7479" s="153" t="s">
        <v>3404</v>
      </c>
      <c r="C7479" s="153" t="s">
        <v>177</v>
      </c>
      <c r="D7479" s="153" t="s">
        <v>3405</v>
      </c>
      <c r="E7479" s="275" t="s">
        <v>1482</v>
      </c>
      <c r="F7479" s="275"/>
      <c r="G7479" s="153" t="s">
        <v>185</v>
      </c>
      <c r="H7479" s="154">
        <v>1</v>
      </c>
      <c r="I7479" s="155">
        <v>10.93</v>
      </c>
      <c r="J7479" s="155">
        <v>10.93</v>
      </c>
    </row>
    <row r="7480" spans="1:10" ht="30" customHeight="1">
      <c r="A7480" s="153" t="s">
        <v>1379</v>
      </c>
      <c r="B7480" s="153" t="s">
        <v>3412</v>
      </c>
      <c r="C7480" s="153" t="s">
        <v>177</v>
      </c>
      <c r="D7480" s="153" t="s">
        <v>3413</v>
      </c>
      <c r="E7480" s="275" t="s">
        <v>1482</v>
      </c>
      <c r="F7480" s="275"/>
      <c r="G7480" s="153" t="s">
        <v>185</v>
      </c>
      <c r="H7480" s="154">
        <v>1</v>
      </c>
      <c r="I7480" s="155">
        <v>359.63</v>
      </c>
      <c r="J7480" s="155">
        <v>359.63</v>
      </c>
    </row>
    <row r="7481" spans="1:10" ht="30" customHeight="1">
      <c r="A7481" s="153" t="s">
        <v>1379</v>
      </c>
      <c r="B7481" s="153" t="s">
        <v>3408</v>
      </c>
      <c r="C7481" s="153" t="s">
        <v>177</v>
      </c>
      <c r="D7481" s="153" t="s">
        <v>3409</v>
      </c>
      <c r="E7481" s="275" t="s">
        <v>1482</v>
      </c>
      <c r="F7481" s="275"/>
      <c r="G7481" s="153" t="s">
        <v>185</v>
      </c>
      <c r="H7481" s="154">
        <v>2</v>
      </c>
      <c r="I7481" s="155">
        <v>24.31</v>
      </c>
      <c r="J7481" s="155">
        <v>48.62</v>
      </c>
    </row>
    <row r="7482" spans="1:10" ht="15" customHeight="1">
      <c r="A7482" s="153" t="s">
        <v>1379</v>
      </c>
      <c r="B7482" s="153" t="s">
        <v>2962</v>
      </c>
      <c r="C7482" s="153" t="s">
        <v>177</v>
      </c>
      <c r="D7482" s="153" t="s">
        <v>2963</v>
      </c>
      <c r="E7482" s="275" t="s">
        <v>1482</v>
      </c>
      <c r="F7482" s="275"/>
      <c r="G7482" s="153" t="s">
        <v>232</v>
      </c>
      <c r="H7482" s="154">
        <v>8.8099999999999998E-2</v>
      </c>
      <c r="I7482" s="155">
        <v>115.01</v>
      </c>
      <c r="J7482" s="155">
        <v>10.130000000000001</v>
      </c>
    </row>
    <row r="7483" spans="1:10">
      <c r="A7483" s="156"/>
      <c r="B7483" s="156"/>
      <c r="C7483" s="156"/>
      <c r="D7483" s="156"/>
      <c r="E7483" s="156" t="s">
        <v>1399</v>
      </c>
      <c r="F7483" s="157">
        <v>19.760000000000002</v>
      </c>
      <c r="G7483" s="156" t="s">
        <v>1400</v>
      </c>
      <c r="H7483" s="157">
        <v>0</v>
      </c>
      <c r="I7483" s="156" t="s">
        <v>1401</v>
      </c>
      <c r="J7483" s="157">
        <v>19.760000000000002</v>
      </c>
    </row>
    <row r="7484" spans="1:10" ht="30" customHeight="1">
      <c r="A7484" s="156"/>
      <c r="B7484" s="156"/>
      <c r="C7484" s="156"/>
      <c r="D7484" s="156"/>
      <c r="E7484" s="156" t="s">
        <v>1402</v>
      </c>
      <c r="F7484" s="157">
        <v>119.86</v>
      </c>
      <c r="G7484" s="156"/>
      <c r="H7484" s="276" t="s">
        <v>1403</v>
      </c>
      <c r="I7484" s="276"/>
      <c r="J7484" s="157">
        <v>574.4</v>
      </c>
    </row>
    <row r="7485" spans="1:10" ht="15.75">
      <c r="A7485" s="147"/>
      <c r="B7485" s="147"/>
      <c r="C7485" s="147"/>
      <c r="D7485" s="147"/>
      <c r="E7485" s="147"/>
      <c r="F7485" s="147"/>
      <c r="G7485" s="147"/>
      <c r="H7485" s="147"/>
      <c r="I7485" s="147"/>
      <c r="J7485" s="147"/>
    </row>
    <row r="7486" spans="1:10" ht="15.75" customHeight="1">
      <c r="A7486" s="144"/>
      <c r="B7486" s="144" t="s">
        <v>165</v>
      </c>
      <c r="C7486" s="144" t="s">
        <v>1367</v>
      </c>
      <c r="D7486" s="144" t="s">
        <v>1368</v>
      </c>
      <c r="E7486" s="271" t="s">
        <v>1369</v>
      </c>
      <c r="F7486" s="271"/>
      <c r="G7486" s="144" t="s">
        <v>1370</v>
      </c>
      <c r="H7486" s="144" t="s">
        <v>1371</v>
      </c>
      <c r="I7486" s="144" t="s">
        <v>1372</v>
      </c>
      <c r="J7486" s="144" t="s">
        <v>1373</v>
      </c>
    </row>
    <row r="7487" spans="1:10" ht="31.5" customHeight="1">
      <c r="A7487" s="147" t="s">
        <v>1374</v>
      </c>
      <c r="B7487" s="147" t="s">
        <v>1703</v>
      </c>
      <c r="C7487" s="147" t="s">
        <v>177</v>
      </c>
      <c r="D7487" s="147" t="s">
        <v>1704</v>
      </c>
      <c r="E7487" s="273" t="s">
        <v>1606</v>
      </c>
      <c r="F7487" s="273"/>
      <c r="G7487" s="147" t="s">
        <v>1610</v>
      </c>
      <c r="H7487" s="148">
        <v>1</v>
      </c>
      <c r="I7487" s="149">
        <v>0.53</v>
      </c>
      <c r="J7487" s="149">
        <v>0.53</v>
      </c>
    </row>
    <row r="7488" spans="1:10" ht="45" customHeight="1">
      <c r="A7488" s="150" t="s">
        <v>1376</v>
      </c>
      <c r="B7488" s="150" t="s">
        <v>3414</v>
      </c>
      <c r="C7488" s="150" t="s">
        <v>177</v>
      </c>
      <c r="D7488" s="150" t="s">
        <v>3415</v>
      </c>
      <c r="E7488" s="274" t="s">
        <v>1606</v>
      </c>
      <c r="F7488" s="274"/>
      <c r="G7488" s="150" t="s">
        <v>180</v>
      </c>
      <c r="H7488" s="151">
        <v>1</v>
      </c>
      <c r="I7488" s="152">
        <v>0.48</v>
      </c>
      <c r="J7488" s="152">
        <v>0.48</v>
      </c>
    </row>
    <row r="7489" spans="1:10" ht="45" customHeight="1">
      <c r="A7489" s="150" t="s">
        <v>1376</v>
      </c>
      <c r="B7489" s="150" t="s">
        <v>3416</v>
      </c>
      <c r="C7489" s="150" t="s">
        <v>177</v>
      </c>
      <c r="D7489" s="150" t="s">
        <v>3417</v>
      </c>
      <c r="E7489" s="274" t="s">
        <v>1606</v>
      </c>
      <c r="F7489" s="274"/>
      <c r="G7489" s="150" t="s">
        <v>180</v>
      </c>
      <c r="H7489" s="151">
        <v>1</v>
      </c>
      <c r="I7489" s="152">
        <v>0.05</v>
      </c>
      <c r="J7489" s="152">
        <v>0.05</v>
      </c>
    </row>
    <row r="7490" spans="1:10">
      <c r="A7490" s="156"/>
      <c r="B7490" s="156"/>
      <c r="C7490" s="156"/>
      <c r="D7490" s="156"/>
      <c r="E7490" s="156" t="s">
        <v>1399</v>
      </c>
      <c r="F7490" s="157">
        <v>0</v>
      </c>
      <c r="G7490" s="156" t="s">
        <v>1400</v>
      </c>
      <c r="H7490" s="157">
        <v>0</v>
      </c>
      <c r="I7490" s="156" t="s">
        <v>1401</v>
      </c>
      <c r="J7490" s="157">
        <v>0</v>
      </c>
    </row>
    <row r="7491" spans="1:10" ht="30" customHeight="1">
      <c r="A7491" s="156"/>
      <c r="B7491" s="156"/>
      <c r="C7491" s="156"/>
      <c r="D7491" s="156"/>
      <c r="E7491" s="156" t="s">
        <v>1402</v>
      </c>
      <c r="F7491" s="157">
        <v>0.13</v>
      </c>
      <c r="G7491" s="156"/>
      <c r="H7491" s="276" t="s">
        <v>1403</v>
      </c>
      <c r="I7491" s="276"/>
      <c r="J7491" s="157">
        <v>0.66</v>
      </c>
    </row>
    <row r="7492" spans="1:10" ht="15.75">
      <c r="A7492" s="147"/>
      <c r="B7492" s="147"/>
      <c r="C7492" s="147"/>
      <c r="D7492" s="147"/>
      <c r="E7492" s="147"/>
      <c r="F7492" s="147"/>
      <c r="G7492" s="147"/>
      <c r="H7492" s="147"/>
      <c r="I7492" s="147"/>
      <c r="J7492" s="147"/>
    </row>
    <row r="7493" spans="1:10" ht="15.75" customHeight="1">
      <c r="A7493" s="144"/>
      <c r="B7493" s="144" t="s">
        <v>165</v>
      </c>
      <c r="C7493" s="144" t="s">
        <v>1367</v>
      </c>
      <c r="D7493" s="144" t="s">
        <v>1368</v>
      </c>
      <c r="E7493" s="271" t="s">
        <v>1369</v>
      </c>
      <c r="F7493" s="271"/>
      <c r="G7493" s="144" t="s">
        <v>1370</v>
      </c>
      <c r="H7493" s="144" t="s">
        <v>1371</v>
      </c>
      <c r="I7493" s="144" t="s">
        <v>1372</v>
      </c>
      <c r="J7493" s="144" t="s">
        <v>1373</v>
      </c>
    </row>
    <row r="7494" spans="1:10" ht="31.5" customHeight="1">
      <c r="A7494" s="147" t="s">
        <v>1374</v>
      </c>
      <c r="B7494" s="147" t="s">
        <v>1701</v>
      </c>
      <c r="C7494" s="147" t="s">
        <v>177</v>
      </c>
      <c r="D7494" s="147" t="s">
        <v>1702</v>
      </c>
      <c r="E7494" s="273" t="s">
        <v>1606</v>
      </c>
      <c r="F7494" s="273"/>
      <c r="G7494" s="147" t="s">
        <v>1607</v>
      </c>
      <c r="H7494" s="148">
        <v>1</v>
      </c>
      <c r="I7494" s="149">
        <v>1.37</v>
      </c>
      <c r="J7494" s="149">
        <v>1.37</v>
      </c>
    </row>
    <row r="7495" spans="1:10" ht="45" customHeight="1">
      <c r="A7495" s="150" t="s">
        <v>1376</v>
      </c>
      <c r="B7495" s="150" t="s">
        <v>3416</v>
      </c>
      <c r="C7495" s="150" t="s">
        <v>177</v>
      </c>
      <c r="D7495" s="150" t="s">
        <v>3417</v>
      </c>
      <c r="E7495" s="274" t="s">
        <v>1606</v>
      </c>
      <c r="F7495" s="274"/>
      <c r="G7495" s="150" t="s">
        <v>180</v>
      </c>
      <c r="H7495" s="151">
        <v>1</v>
      </c>
      <c r="I7495" s="152">
        <v>0.05</v>
      </c>
      <c r="J7495" s="152">
        <v>0.05</v>
      </c>
    </row>
    <row r="7496" spans="1:10" ht="45" customHeight="1">
      <c r="A7496" s="150" t="s">
        <v>1376</v>
      </c>
      <c r="B7496" s="150" t="s">
        <v>3418</v>
      </c>
      <c r="C7496" s="150" t="s">
        <v>177</v>
      </c>
      <c r="D7496" s="150" t="s">
        <v>3419</v>
      </c>
      <c r="E7496" s="274" t="s">
        <v>1606</v>
      </c>
      <c r="F7496" s="274"/>
      <c r="G7496" s="150" t="s">
        <v>180</v>
      </c>
      <c r="H7496" s="151">
        <v>1</v>
      </c>
      <c r="I7496" s="152">
        <v>0.37</v>
      </c>
      <c r="J7496" s="152">
        <v>0.37</v>
      </c>
    </row>
    <row r="7497" spans="1:10" ht="45" customHeight="1">
      <c r="A7497" s="150" t="s">
        <v>1376</v>
      </c>
      <c r="B7497" s="150" t="s">
        <v>3420</v>
      </c>
      <c r="C7497" s="150" t="s">
        <v>177</v>
      </c>
      <c r="D7497" s="150" t="s">
        <v>3421</v>
      </c>
      <c r="E7497" s="274" t="s">
        <v>1606</v>
      </c>
      <c r="F7497" s="274"/>
      <c r="G7497" s="150" t="s">
        <v>180</v>
      </c>
      <c r="H7497" s="151">
        <v>1</v>
      </c>
      <c r="I7497" s="152">
        <v>0.47</v>
      </c>
      <c r="J7497" s="152">
        <v>0.47</v>
      </c>
    </row>
    <row r="7498" spans="1:10" ht="45" customHeight="1">
      <c r="A7498" s="150" t="s">
        <v>1376</v>
      </c>
      <c r="B7498" s="150" t="s">
        <v>3414</v>
      </c>
      <c r="C7498" s="150" t="s">
        <v>177</v>
      </c>
      <c r="D7498" s="150" t="s">
        <v>3415</v>
      </c>
      <c r="E7498" s="274" t="s">
        <v>1606</v>
      </c>
      <c r="F7498" s="274"/>
      <c r="G7498" s="150" t="s">
        <v>180</v>
      </c>
      <c r="H7498" s="151">
        <v>1</v>
      </c>
      <c r="I7498" s="152">
        <v>0.48</v>
      </c>
      <c r="J7498" s="152">
        <v>0.48</v>
      </c>
    </row>
    <row r="7499" spans="1:10">
      <c r="A7499" s="156"/>
      <c r="B7499" s="156"/>
      <c r="C7499" s="156"/>
      <c r="D7499" s="156"/>
      <c r="E7499" s="156" t="s">
        <v>1399</v>
      </c>
      <c r="F7499" s="157">
        <v>0</v>
      </c>
      <c r="G7499" s="156" t="s">
        <v>1400</v>
      </c>
      <c r="H7499" s="157">
        <v>0</v>
      </c>
      <c r="I7499" s="156" t="s">
        <v>1401</v>
      </c>
      <c r="J7499" s="157">
        <v>0</v>
      </c>
    </row>
    <row r="7500" spans="1:10" ht="30" customHeight="1">
      <c r="A7500" s="156"/>
      <c r="B7500" s="156"/>
      <c r="C7500" s="156"/>
      <c r="D7500" s="156"/>
      <c r="E7500" s="156" t="s">
        <v>1402</v>
      </c>
      <c r="F7500" s="157">
        <v>0.36</v>
      </c>
      <c r="G7500" s="156"/>
      <c r="H7500" s="276" t="s">
        <v>1403</v>
      </c>
      <c r="I7500" s="276"/>
      <c r="J7500" s="157">
        <v>1.73</v>
      </c>
    </row>
    <row r="7501" spans="1:10" ht="15.75">
      <c r="A7501" s="147"/>
      <c r="B7501" s="147"/>
      <c r="C7501" s="147"/>
      <c r="D7501" s="147"/>
      <c r="E7501" s="147"/>
      <c r="F7501" s="147"/>
      <c r="G7501" s="147"/>
      <c r="H7501" s="147"/>
      <c r="I7501" s="147"/>
      <c r="J7501" s="147"/>
    </row>
    <row r="7502" spans="1:10" ht="15.75" customHeight="1">
      <c r="A7502" s="144"/>
      <c r="B7502" s="144" t="s">
        <v>165</v>
      </c>
      <c r="C7502" s="144" t="s">
        <v>1367</v>
      </c>
      <c r="D7502" s="144" t="s">
        <v>1368</v>
      </c>
      <c r="E7502" s="271" t="s">
        <v>1369</v>
      </c>
      <c r="F7502" s="271"/>
      <c r="G7502" s="144" t="s">
        <v>1370</v>
      </c>
      <c r="H7502" s="144" t="s">
        <v>1371</v>
      </c>
      <c r="I7502" s="144" t="s">
        <v>1372</v>
      </c>
      <c r="J7502" s="144" t="s">
        <v>1373</v>
      </c>
    </row>
    <row r="7503" spans="1:10" ht="31.5" customHeight="1">
      <c r="A7503" s="147" t="s">
        <v>1374</v>
      </c>
      <c r="B7503" s="147" t="s">
        <v>3414</v>
      </c>
      <c r="C7503" s="147" t="s">
        <v>177</v>
      </c>
      <c r="D7503" s="147" t="s">
        <v>3415</v>
      </c>
      <c r="E7503" s="273" t="s">
        <v>1606</v>
      </c>
      <c r="F7503" s="273"/>
      <c r="G7503" s="147" t="s">
        <v>180</v>
      </c>
      <c r="H7503" s="148">
        <v>1</v>
      </c>
      <c r="I7503" s="149">
        <v>0.48</v>
      </c>
      <c r="J7503" s="149">
        <v>0.48</v>
      </c>
    </row>
    <row r="7504" spans="1:10" ht="30" customHeight="1">
      <c r="A7504" s="153" t="s">
        <v>1379</v>
      </c>
      <c r="B7504" s="153" t="s">
        <v>3422</v>
      </c>
      <c r="C7504" s="153" t="s">
        <v>177</v>
      </c>
      <c r="D7504" s="153" t="s">
        <v>3423</v>
      </c>
      <c r="E7504" s="275" t="s">
        <v>1385</v>
      </c>
      <c r="F7504" s="275"/>
      <c r="G7504" s="153" t="s">
        <v>185</v>
      </c>
      <c r="H7504" s="154">
        <v>1.2799999999999999E-4</v>
      </c>
      <c r="I7504" s="155">
        <v>3799.16</v>
      </c>
      <c r="J7504" s="155">
        <v>0.48</v>
      </c>
    </row>
    <row r="7505" spans="1:10">
      <c r="A7505" s="156"/>
      <c r="B7505" s="156"/>
      <c r="C7505" s="156"/>
      <c r="D7505" s="156"/>
      <c r="E7505" s="156" t="s">
        <v>1399</v>
      </c>
      <c r="F7505" s="157">
        <v>0</v>
      </c>
      <c r="G7505" s="156" t="s">
        <v>1400</v>
      </c>
      <c r="H7505" s="157">
        <v>0</v>
      </c>
      <c r="I7505" s="156" t="s">
        <v>1401</v>
      </c>
      <c r="J7505" s="157">
        <v>0</v>
      </c>
    </row>
    <row r="7506" spans="1:10" ht="30" customHeight="1">
      <c r="A7506" s="156"/>
      <c r="B7506" s="156"/>
      <c r="C7506" s="156"/>
      <c r="D7506" s="156"/>
      <c r="E7506" s="156" t="s">
        <v>1402</v>
      </c>
      <c r="F7506" s="157">
        <v>0.12</v>
      </c>
      <c r="G7506" s="156"/>
      <c r="H7506" s="276" t="s">
        <v>1403</v>
      </c>
      <c r="I7506" s="276"/>
      <c r="J7506" s="157">
        <v>0.6</v>
      </c>
    </row>
    <row r="7507" spans="1:10" ht="15.75">
      <c r="A7507" s="147"/>
      <c r="B7507" s="147"/>
      <c r="C7507" s="147"/>
      <c r="D7507" s="147"/>
      <c r="E7507" s="147"/>
      <c r="F7507" s="147"/>
      <c r="G7507" s="147"/>
      <c r="H7507" s="147"/>
      <c r="I7507" s="147"/>
      <c r="J7507" s="147"/>
    </row>
    <row r="7508" spans="1:10" ht="15.75" customHeight="1">
      <c r="A7508" s="144"/>
      <c r="B7508" s="144" t="s">
        <v>165</v>
      </c>
      <c r="C7508" s="144" t="s">
        <v>1367</v>
      </c>
      <c r="D7508" s="144" t="s">
        <v>1368</v>
      </c>
      <c r="E7508" s="271" t="s">
        <v>1369</v>
      </c>
      <c r="F7508" s="271"/>
      <c r="G7508" s="144" t="s">
        <v>1370</v>
      </c>
      <c r="H7508" s="144" t="s">
        <v>1371</v>
      </c>
      <c r="I7508" s="144" t="s">
        <v>1372</v>
      </c>
      <c r="J7508" s="144" t="s">
        <v>1373</v>
      </c>
    </row>
    <row r="7509" spans="1:10" ht="31.5" customHeight="1">
      <c r="A7509" s="147" t="s">
        <v>1374</v>
      </c>
      <c r="B7509" s="147" t="s">
        <v>3416</v>
      </c>
      <c r="C7509" s="147" t="s">
        <v>177</v>
      </c>
      <c r="D7509" s="147" t="s">
        <v>3417</v>
      </c>
      <c r="E7509" s="273" t="s">
        <v>1606</v>
      </c>
      <c r="F7509" s="273"/>
      <c r="G7509" s="147" t="s">
        <v>180</v>
      </c>
      <c r="H7509" s="148">
        <v>1</v>
      </c>
      <c r="I7509" s="149">
        <v>0.05</v>
      </c>
      <c r="J7509" s="149">
        <v>0.05</v>
      </c>
    </row>
    <row r="7510" spans="1:10" ht="30" customHeight="1">
      <c r="A7510" s="153" t="s">
        <v>1379</v>
      </c>
      <c r="B7510" s="153" t="s">
        <v>3422</v>
      </c>
      <c r="C7510" s="153" t="s">
        <v>177</v>
      </c>
      <c r="D7510" s="153" t="s">
        <v>3423</v>
      </c>
      <c r="E7510" s="275" t="s">
        <v>1385</v>
      </c>
      <c r="F7510" s="275"/>
      <c r="G7510" s="153" t="s">
        <v>185</v>
      </c>
      <c r="H7510" s="154">
        <v>1.5099999999999999E-5</v>
      </c>
      <c r="I7510" s="155">
        <v>3799.16</v>
      </c>
      <c r="J7510" s="155">
        <v>0.05</v>
      </c>
    </row>
    <row r="7511" spans="1:10">
      <c r="A7511" s="156"/>
      <c r="B7511" s="156"/>
      <c r="C7511" s="156"/>
      <c r="D7511" s="156"/>
      <c r="E7511" s="156" t="s">
        <v>1399</v>
      </c>
      <c r="F7511" s="157">
        <v>0</v>
      </c>
      <c r="G7511" s="156" t="s">
        <v>1400</v>
      </c>
      <c r="H7511" s="157">
        <v>0</v>
      </c>
      <c r="I7511" s="156" t="s">
        <v>1401</v>
      </c>
      <c r="J7511" s="157">
        <v>0</v>
      </c>
    </row>
    <row r="7512" spans="1:10" ht="30" customHeight="1">
      <c r="A7512" s="156"/>
      <c r="B7512" s="156"/>
      <c r="C7512" s="156"/>
      <c r="D7512" s="156"/>
      <c r="E7512" s="156" t="s">
        <v>1402</v>
      </c>
      <c r="F7512" s="157">
        <v>0.01</v>
      </c>
      <c r="G7512" s="156"/>
      <c r="H7512" s="276" t="s">
        <v>1403</v>
      </c>
      <c r="I7512" s="276"/>
      <c r="J7512" s="157">
        <v>0.06</v>
      </c>
    </row>
    <row r="7513" spans="1:10" ht="15.75">
      <c r="A7513" s="147"/>
      <c r="B7513" s="147"/>
      <c r="C7513" s="147"/>
      <c r="D7513" s="147"/>
      <c r="E7513" s="147"/>
      <c r="F7513" s="147"/>
      <c r="G7513" s="147"/>
      <c r="H7513" s="147"/>
      <c r="I7513" s="147"/>
      <c r="J7513" s="147"/>
    </row>
    <row r="7514" spans="1:10" ht="15.75" customHeight="1">
      <c r="A7514" s="144"/>
      <c r="B7514" s="144" t="s">
        <v>165</v>
      </c>
      <c r="C7514" s="144" t="s">
        <v>1367</v>
      </c>
      <c r="D7514" s="144" t="s">
        <v>1368</v>
      </c>
      <c r="E7514" s="271" t="s">
        <v>1369</v>
      </c>
      <c r="F7514" s="271"/>
      <c r="G7514" s="144" t="s">
        <v>1370</v>
      </c>
      <c r="H7514" s="144" t="s">
        <v>1371</v>
      </c>
      <c r="I7514" s="144" t="s">
        <v>1372</v>
      </c>
      <c r="J7514" s="144" t="s">
        <v>1373</v>
      </c>
    </row>
    <row r="7515" spans="1:10" ht="31.5" customHeight="1">
      <c r="A7515" s="147" t="s">
        <v>1374</v>
      </c>
      <c r="B7515" s="147" t="s">
        <v>3418</v>
      </c>
      <c r="C7515" s="147" t="s">
        <v>177</v>
      </c>
      <c r="D7515" s="147" t="s">
        <v>3419</v>
      </c>
      <c r="E7515" s="273" t="s">
        <v>1606</v>
      </c>
      <c r="F7515" s="273"/>
      <c r="G7515" s="147" t="s">
        <v>180</v>
      </c>
      <c r="H7515" s="148">
        <v>1</v>
      </c>
      <c r="I7515" s="149">
        <v>0.37</v>
      </c>
      <c r="J7515" s="149">
        <v>0.37</v>
      </c>
    </row>
    <row r="7516" spans="1:10" ht="30" customHeight="1">
      <c r="A7516" s="153" t="s">
        <v>1379</v>
      </c>
      <c r="B7516" s="153" t="s">
        <v>3422</v>
      </c>
      <c r="C7516" s="153" t="s">
        <v>177</v>
      </c>
      <c r="D7516" s="153" t="s">
        <v>3423</v>
      </c>
      <c r="E7516" s="275" t="s">
        <v>1385</v>
      </c>
      <c r="F7516" s="275"/>
      <c r="G7516" s="153" t="s">
        <v>185</v>
      </c>
      <c r="H7516" s="154">
        <v>1E-4</v>
      </c>
      <c r="I7516" s="155">
        <v>3799.16</v>
      </c>
      <c r="J7516" s="155">
        <v>0.37</v>
      </c>
    </row>
    <row r="7517" spans="1:10">
      <c r="A7517" s="156"/>
      <c r="B7517" s="156"/>
      <c r="C7517" s="156"/>
      <c r="D7517" s="156"/>
      <c r="E7517" s="156" t="s">
        <v>1399</v>
      </c>
      <c r="F7517" s="157">
        <v>0</v>
      </c>
      <c r="G7517" s="156" t="s">
        <v>1400</v>
      </c>
      <c r="H7517" s="157">
        <v>0</v>
      </c>
      <c r="I7517" s="156" t="s">
        <v>1401</v>
      </c>
      <c r="J7517" s="157">
        <v>0</v>
      </c>
    </row>
    <row r="7518" spans="1:10" ht="30" customHeight="1">
      <c r="A7518" s="156"/>
      <c r="B7518" s="156"/>
      <c r="C7518" s="156"/>
      <c r="D7518" s="156"/>
      <c r="E7518" s="156" t="s">
        <v>1402</v>
      </c>
      <c r="F7518" s="157">
        <v>0.09</v>
      </c>
      <c r="G7518" s="156"/>
      <c r="H7518" s="276" t="s">
        <v>1403</v>
      </c>
      <c r="I7518" s="276"/>
      <c r="J7518" s="157">
        <v>0.46</v>
      </c>
    </row>
    <row r="7519" spans="1:10" ht="15.75">
      <c r="A7519" s="147"/>
      <c r="B7519" s="147"/>
      <c r="C7519" s="147"/>
      <c r="D7519" s="147"/>
      <c r="E7519" s="147"/>
      <c r="F7519" s="147"/>
      <c r="G7519" s="147"/>
      <c r="H7519" s="147"/>
      <c r="I7519" s="147"/>
      <c r="J7519" s="147"/>
    </row>
    <row r="7520" spans="1:10" ht="15.75" customHeight="1">
      <c r="A7520" s="144"/>
      <c r="B7520" s="144" t="s">
        <v>165</v>
      </c>
      <c r="C7520" s="144" t="s">
        <v>1367</v>
      </c>
      <c r="D7520" s="144" t="s">
        <v>1368</v>
      </c>
      <c r="E7520" s="271" t="s">
        <v>1369</v>
      </c>
      <c r="F7520" s="271"/>
      <c r="G7520" s="144" t="s">
        <v>1370</v>
      </c>
      <c r="H7520" s="144" t="s">
        <v>1371</v>
      </c>
      <c r="I7520" s="144" t="s">
        <v>1372</v>
      </c>
      <c r="J7520" s="144" t="s">
        <v>1373</v>
      </c>
    </row>
    <row r="7521" spans="1:10" ht="31.5" customHeight="1">
      <c r="A7521" s="147" t="s">
        <v>1374</v>
      </c>
      <c r="B7521" s="147" t="s">
        <v>3420</v>
      </c>
      <c r="C7521" s="147" t="s">
        <v>177</v>
      </c>
      <c r="D7521" s="147" t="s">
        <v>3421</v>
      </c>
      <c r="E7521" s="273" t="s">
        <v>1606</v>
      </c>
      <c r="F7521" s="273"/>
      <c r="G7521" s="147" t="s">
        <v>180</v>
      </c>
      <c r="H7521" s="148">
        <v>1</v>
      </c>
      <c r="I7521" s="149">
        <v>0.47</v>
      </c>
      <c r="J7521" s="149">
        <v>0.47</v>
      </c>
    </row>
    <row r="7522" spans="1:10" ht="15" customHeight="1">
      <c r="A7522" s="153" t="s">
        <v>1379</v>
      </c>
      <c r="B7522" s="153" t="s">
        <v>2886</v>
      </c>
      <c r="C7522" s="153" t="s">
        <v>177</v>
      </c>
      <c r="D7522" s="153" t="s">
        <v>2887</v>
      </c>
      <c r="E7522" s="275" t="s">
        <v>1482</v>
      </c>
      <c r="F7522" s="275"/>
      <c r="G7522" s="153" t="s">
        <v>2888</v>
      </c>
      <c r="H7522" s="154">
        <v>0.52</v>
      </c>
      <c r="I7522" s="155">
        <v>0.91</v>
      </c>
      <c r="J7522" s="155">
        <v>0.47</v>
      </c>
    </row>
    <row r="7523" spans="1:10">
      <c r="A7523" s="156"/>
      <c r="B7523" s="156"/>
      <c r="C7523" s="156"/>
      <c r="D7523" s="156"/>
      <c r="E7523" s="156" t="s">
        <v>1399</v>
      </c>
      <c r="F7523" s="157">
        <v>0</v>
      </c>
      <c r="G7523" s="156" t="s">
        <v>1400</v>
      </c>
      <c r="H7523" s="157">
        <v>0</v>
      </c>
      <c r="I7523" s="156" t="s">
        <v>1401</v>
      </c>
      <c r="J7523" s="157">
        <v>0</v>
      </c>
    </row>
    <row r="7524" spans="1:10" ht="30" customHeight="1">
      <c r="A7524" s="156"/>
      <c r="B7524" s="156"/>
      <c r="C7524" s="156"/>
      <c r="D7524" s="156"/>
      <c r="E7524" s="156" t="s">
        <v>1402</v>
      </c>
      <c r="F7524" s="157">
        <v>0.12</v>
      </c>
      <c r="G7524" s="156"/>
      <c r="H7524" s="276" t="s">
        <v>1403</v>
      </c>
      <c r="I7524" s="276"/>
      <c r="J7524" s="157">
        <v>0.59</v>
      </c>
    </row>
    <row r="7525" spans="1:10" ht="15.75">
      <c r="A7525" s="147"/>
      <c r="B7525" s="147"/>
      <c r="C7525" s="147"/>
      <c r="D7525" s="147"/>
      <c r="E7525" s="147"/>
      <c r="F7525" s="147"/>
      <c r="G7525" s="147"/>
      <c r="H7525" s="147"/>
      <c r="I7525" s="147"/>
      <c r="J7525" s="147"/>
    </row>
    <row r="7526" spans="1:10" ht="15.75" customHeight="1">
      <c r="A7526" s="144"/>
      <c r="B7526" s="144" t="s">
        <v>165</v>
      </c>
      <c r="C7526" s="144" t="s">
        <v>1367</v>
      </c>
      <c r="D7526" s="144" t="s">
        <v>1368</v>
      </c>
      <c r="E7526" s="271" t="s">
        <v>1369</v>
      </c>
      <c r="F7526" s="271"/>
      <c r="G7526" s="144" t="s">
        <v>1370</v>
      </c>
      <c r="H7526" s="144" t="s">
        <v>1371</v>
      </c>
      <c r="I7526" s="144" t="s">
        <v>1372</v>
      </c>
      <c r="J7526" s="144" t="s">
        <v>1373</v>
      </c>
    </row>
    <row r="7527" spans="1:10" ht="31.5" customHeight="1">
      <c r="A7527" s="147" t="s">
        <v>1374</v>
      </c>
      <c r="B7527" s="147" t="s">
        <v>1932</v>
      </c>
      <c r="C7527" s="147" t="s">
        <v>177</v>
      </c>
      <c r="D7527" s="147" t="s">
        <v>1933</v>
      </c>
      <c r="E7527" s="273" t="s">
        <v>1473</v>
      </c>
      <c r="F7527" s="273"/>
      <c r="G7527" s="147" t="s">
        <v>185</v>
      </c>
      <c r="H7527" s="148">
        <v>1</v>
      </c>
      <c r="I7527" s="149">
        <v>52.24</v>
      </c>
      <c r="J7527" s="149">
        <v>52.24</v>
      </c>
    </row>
    <row r="7528" spans="1:10" ht="45" customHeight="1">
      <c r="A7528" s="150" t="s">
        <v>1376</v>
      </c>
      <c r="B7528" s="150" t="s">
        <v>1922</v>
      </c>
      <c r="C7528" s="150" t="s">
        <v>177</v>
      </c>
      <c r="D7528" s="150" t="s">
        <v>1923</v>
      </c>
      <c r="E7528" s="274" t="s">
        <v>1375</v>
      </c>
      <c r="F7528" s="274"/>
      <c r="G7528" s="150" t="s">
        <v>180</v>
      </c>
      <c r="H7528" s="151">
        <v>0.17399999999999999</v>
      </c>
      <c r="I7528" s="152">
        <v>22.37</v>
      </c>
      <c r="J7528" s="152">
        <v>3.89</v>
      </c>
    </row>
    <row r="7529" spans="1:10" ht="45" customHeight="1">
      <c r="A7529" s="150" t="s">
        <v>1376</v>
      </c>
      <c r="B7529" s="150" t="s">
        <v>1628</v>
      </c>
      <c r="C7529" s="150" t="s">
        <v>177</v>
      </c>
      <c r="D7529" s="150" t="s">
        <v>1629</v>
      </c>
      <c r="E7529" s="274" t="s">
        <v>1375</v>
      </c>
      <c r="F7529" s="274"/>
      <c r="G7529" s="150" t="s">
        <v>180</v>
      </c>
      <c r="H7529" s="151">
        <v>5.4800000000000001E-2</v>
      </c>
      <c r="I7529" s="152">
        <v>17.82</v>
      </c>
      <c r="J7529" s="152">
        <v>0.97</v>
      </c>
    </row>
    <row r="7530" spans="1:10" ht="15" customHeight="1">
      <c r="A7530" s="153" t="s">
        <v>1379</v>
      </c>
      <c r="B7530" s="153" t="s">
        <v>1926</v>
      </c>
      <c r="C7530" s="153" t="s">
        <v>177</v>
      </c>
      <c r="D7530" s="153" t="s">
        <v>1927</v>
      </c>
      <c r="E7530" s="275" t="s">
        <v>1482</v>
      </c>
      <c r="F7530" s="275"/>
      <c r="G7530" s="153" t="s">
        <v>185</v>
      </c>
      <c r="H7530" s="154">
        <v>4.8000000000000001E-2</v>
      </c>
      <c r="I7530" s="155">
        <v>4.95</v>
      </c>
      <c r="J7530" s="155">
        <v>0.23</v>
      </c>
    </row>
    <row r="7531" spans="1:10" ht="30" customHeight="1">
      <c r="A7531" s="153" t="s">
        <v>1379</v>
      </c>
      <c r="B7531" s="153" t="s">
        <v>3424</v>
      </c>
      <c r="C7531" s="153" t="s">
        <v>177</v>
      </c>
      <c r="D7531" s="153" t="s">
        <v>3425</v>
      </c>
      <c r="E7531" s="275" t="s">
        <v>1482</v>
      </c>
      <c r="F7531" s="275"/>
      <c r="G7531" s="153" t="s">
        <v>185</v>
      </c>
      <c r="H7531" s="154">
        <v>1</v>
      </c>
      <c r="I7531" s="155">
        <v>47.15</v>
      </c>
      <c r="J7531" s="155">
        <v>47.15</v>
      </c>
    </row>
    <row r="7532" spans="1:10">
      <c r="A7532" s="156"/>
      <c r="B7532" s="156"/>
      <c r="C7532" s="156"/>
      <c r="D7532" s="156"/>
      <c r="E7532" s="156" t="s">
        <v>1399</v>
      </c>
      <c r="F7532" s="157">
        <v>3.84</v>
      </c>
      <c r="G7532" s="156" t="s">
        <v>1400</v>
      </c>
      <c r="H7532" s="157">
        <v>0</v>
      </c>
      <c r="I7532" s="156" t="s">
        <v>1401</v>
      </c>
      <c r="J7532" s="157">
        <v>3.84</v>
      </c>
    </row>
    <row r="7533" spans="1:10" ht="30" customHeight="1">
      <c r="A7533" s="156"/>
      <c r="B7533" s="156"/>
      <c r="C7533" s="156"/>
      <c r="D7533" s="156"/>
      <c r="E7533" s="156" t="s">
        <v>1402</v>
      </c>
      <c r="F7533" s="157">
        <v>13.77</v>
      </c>
      <c r="G7533" s="156"/>
      <c r="H7533" s="276" t="s">
        <v>1403</v>
      </c>
      <c r="I7533" s="276"/>
      <c r="J7533" s="157">
        <v>66.010000000000005</v>
      </c>
    </row>
    <row r="7534" spans="1:10" ht="15.75">
      <c r="A7534" s="147"/>
      <c r="B7534" s="147"/>
      <c r="C7534" s="147"/>
      <c r="D7534" s="147"/>
      <c r="E7534" s="147"/>
      <c r="F7534" s="147"/>
      <c r="G7534" s="147"/>
      <c r="H7534" s="147"/>
      <c r="I7534" s="147"/>
      <c r="J7534" s="147"/>
    </row>
    <row r="7535" spans="1:10" ht="15.75" customHeight="1">
      <c r="A7535" s="144"/>
      <c r="B7535" s="144" t="s">
        <v>165</v>
      </c>
      <c r="C7535" s="144" t="s">
        <v>1367</v>
      </c>
      <c r="D7535" s="144" t="s">
        <v>1368</v>
      </c>
      <c r="E7535" s="271" t="s">
        <v>1369</v>
      </c>
      <c r="F7535" s="271"/>
      <c r="G7535" s="144" t="s">
        <v>1370</v>
      </c>
      <c r="H7535" s="144" t="s">
        <v>1371</v>
      </c>
      <c r="I7535" s="144" t="s">
        <v>1372</v>
      </c>
      <c r="J7535" s="144" t="s">
        <v>1373</v>
      </c>
    </row>
    <row r="7536" spans="1:10" ht="31.5" customHeight="1">
      <c r="A7536" s="147" t="s">
        <v>1374</v>
      </c>
      <c r="B7536" s="147" t="s">
        <v>2968</v>
      </c>
      <c r="C7536" s="147" t="s">
        <v>177</v>
      </c>
      <c r="D7536" s="147" t="s">
        <v>2969</v>
      </c>
      <c r="E7536" s="273" t="s">
        <v>1473</v>
      </c>
      <c r="F7536" s="273"/>
      <c r="G7536" s="147" t="s">
        <v>185</v>
      </c>
      <c r="H7536" s="148">
        <v>1</v>
      </c>
      <c r="I7536" s="149">
        <v>7.56</v>
      </c>
      <c r="J7536" s="149">
        <v>7.56</v>
      </c>
    </row>
    <row r="7537" spans="1:10" ht="45" customHeight="1">
      <c r="A7537" s="150" t="s">
        <v>1376</v>
      </c>
      <c r="B7537" s="150" t="s">
        <v>1628</v>
      </c>
      <c r="C7537" s="150" t="s">
        <v>177</v>
      </c>
      <c r="D7537" s="150" t="s">
        <v>1629</v>
      </c>
      <c r="E7537" s="274" t="s">
        <v>1375</v>
      </c>
      <c r="F7537" s="274"/>
      <c r="G7537" s="150" t="s">
        <v>180</v>
      </c>
      <c r="H7537" s="151">
        <v>3.8800000000000001E-2</v>
      </c>
      <c r="I7537" s="152">
        <v>17.82</v>
      </c>
      <c r="J7537" s="152">
        <v>0.69</v>
      </c>
    </row>
    <row r="7538" spans="1:10" ht="45" customHeight="1">
      <c r="A7538" s="150" t="s">
        <v>1376</v>
      </c>
      <c r="B7538" s="150" t="s">
        <v>1922</v>
      </c>
      <c r="C7538" s="150" t="s">
        <v>177</v>
      </c>
      <c r="D7538" s="150" t="s">
        <v>1923</v>
      </c>
      <c r="E7538" s="274" t="s">
        <v>1375</v>
      </c>
      <c r="F7538" s="274"/>
      <c r="G7538" s="150" t="s">
        <v>180</v>
      </c>
      <c r="H7538" s="151">
        <v>0.1232</v>
      </c>
      <c r="I7538" s="152">
        <v>22.37</v>
      </c>
      <c r="J7538" s="152">
        <v>2.75</v>
      </c>
    </row>
    <row r="7539" spans="1:10" ht="15" customHeight="1">
      <c r="A7539" s="153" t="s">
        <v>1379</v>
      </c>
      <c r="B7539" s="153" t="s">
        <v>1926</v>
      </c>
      <c r="C7539" s="153" t="s">
        <v>177</v>
      </c>
      <c r="D7539" s="153" t="s">
        <v>1927</v>
      </c>
      <c r="E7539" s="275" t="s">
        <v>1482</v>
      </c>
      <c r="F7539" s="275"/>
      <c r="G7539" s="153" t="s">
        <v>185</v>
      </c>
      <c r="H7539" s="154">
        <v>3.32E-2</v>
      </c>
      <c r="I7539" s="155">
        <v>4.95</v>
      </c>
      <c r="J7539" s="155">
        <v>0.16</v>
      </c>
    </row>
    <row r="7540" spans="1:10" ht="30" customHeight="1">
      <c r="A7540" s="153" t="s">
        <v>1379</v>
      </c>
      <c r="B7540" s="153" t="s">
        <v>3426</v>
      </c>
      <c r="C7540" s="153" t="s">
        <v>177</v>
      </c>
      <c r="D7540" s="153" t="s">
        <v>3427</v>
      </c>
      <c r="E7540" s="275" t="s">
        <v>1482</v>
      </c>
      <c r="F7540" s="275"/>
      <c r="G7540" s="153" t="s">
        <v>185</v>
      </c>
      <c r="H7540" s="154">
        <v>1</v>
      </c>
      <c r="I7540" s="155">
        <v>3.96</v>
      </c>
      <c r="J7540" s="155">
        <v>3.96</v>
      </c>
    </row>
    <row r="7541" spans="1:10">
      <c r="A7541" s="156"/>
      <c r="B7541" s="156"/>
      <c r="C7541" s="156"/>
      <c r="D7541" s="156"/>
      <c r="E7541" s="156" t="s">
        <v>1399</v>
      </c>
      <c r="F7541" s="157">
        <v>2.72</v>
      </c>
      <c r="G7541" s="156" t="s">
        <v>1400</v>
      </c>
      <c r="H7541" s="157">
        <v>0</v>
      </c>
      <c r="I7541" s="156" t="s">
        <v>1401</v>
      </c>
      <c r="J7541" s="157">
        <v>2.72</v>
      </c>
    </row>
    <row r="7542" spans="1:10" ht="30" customHeight="1">
      <c r="A7542" s="156"/>
      <c r="B7542" s="156"/>
      <c r="C7542" s="156"/>
      <c r="D7542" s="156"/>
      <c r="E7542" s="156" t="s">
        <v>1402</v>
      </c>
      <c r="F7542" s="157">
        <v>1.99</v>
      </c>
      <c r="G7542" s="156"/>
      <c r="H7542" s="276" t="s">
        <v>1403</v>
      </c>
      <c r="I7542" s="276"/>
      <c r="J7542" s="157">
        <v>9.5500000000000007</v>
      </c>
    </row>
    <row r="7543" spans="1:10" ht="15.75">
      <c r="A7543" s="147"/>
      <c r="B7543" s="147"/>
      <c r="C7543" s="147"/>
      <c r="D7543" s="147"/>
      <c r="E7543" s="147"/>
      <c r="F7543" s="147"/>
      <c r="G7543" s="147"/>
      <c r="H7543" s="147"/>
      <c r="I7543" s="147"/>
      <c r="J7543" s="147"/>
    </row>
    <row r="7544" spans="1:10" ht="15.75" customHeight="1">
      <c r="A7544" s="144"/>
      <c r="B7544" s="144" t="s">
        <v>165</v>
      </c>
      <c r="C7544" s="144" t="s">
        <v>1367</v>
      </c>
      <c r="D7544" s="144" t="s">
        <v>1368</v>
      </c>
      <c r="E7544" s="271" t="s">
        <v>1369</v>
      </c>
      <c r="F7544" s="271"/>
      <c r="G7544" s="144" t="s">
        <v>1370</v>
      </c>
      <c r="H7544" s="144" t="s">
        <v>1371</v>
      </c>
      <c r="I7544" s="144" t="s">
        <v>1372</v>
      </c>
      <c r="J7544" s="144" t="s">
        <v>1373</v>
      </c>
    </row>
    <row r="7545" spans="1:10" ht="31.5" customHeight="1">
      <c r="A7545" s="147" t="s">
        <v>1374</v>
      </c>
      <c r="B7545" s="147" t="s">
        <v>3428</v>
      </c>
      <c r="C7545" s="147" t="s">
        <v>177</v>
      </c>
      <c r="D7545" s="147" t="s">
        <v>3429</v>
      </c>
      <c r="E7545" s="273" t="s">
        <v>1473</v>
      </c>
      <c r="F7545" s="273"/>
      <c r="G7545" s="147" t="s">
        <v>185</v>
      </c>
      <c r="H7545" s="148">
        <v>1</v>
      </c>
      <c r="I7545" s="149">
        <v>23.2</v>
      </c>
      <c r="J7545" s="149">
        <v>23.2</v>
      </c>
    </row>
    <row r="7546" spans="1:10" ht="45" customHeight="1">
      <c r="A7546" s="150" t="s">
        <v>1376</v>
      </c>
      <c r="B7546" s="150" t="s">
        <v>1922</v>
      </c>
      <c r="C7546" s="150" t="s">
        <v>177</v>
      </c>
      <c r="D7546" s="150" t="s">
        <v>1923</v>
      </c>
      <c r="E7546" s="274" t="s">
        <v>1375</v>
      </c>
      <c r="F7546" s="274"/>
      <c r="G7546" s="150" t="s">
        <v>180</v>
      </c>
      <c r="H7546" s="151">
        <v>0.1232</v>
      </c>
      <c r="I7546" s="152">
        <v>22.37</v>
      </c>
      <c r="J7546" s="152">
        <v>2.75</v>
      </c>
    </row>
    <row r="7547" spans="1:10" ht="45" customHeight="1">
      <c r="A7547" s="150" t="s">
        <v>1376</v>
      </c>
      <c r="B7547" s="150" t="s">
        <v>1628</v>
      </c>
      <c r="C7547" s="150" t="s">
        <v>177</v>
      </c>
      <c r="D7547" s="150" t="s">
        <v>1629</v>
      </c>
      <c r="E7547" s="274" t="s">
        <v>1375</v>
      </c>
      <c r="F7547" s="274"/>
      <c r="G7547" s="150" t="s">
        <v>180</v>
      </c>
      <c r="H7547" s="151">
        <v>3.8800000000000001E-2</v>
      </c>
      <c r="I7547" s="152">
        <v>17.82</v>
      </c>
      <c r="J7547" s="152">
        <v>0.69</v>
      </c>
    </row>
    <row r="7548" spans="1:10" ht="15" customHeight="1">
      <c r="A7548" s="153" t="s">
        <v>1379</v>
      </c>
      <c r="B7548" s="153" t="s">
        <v>1926</v>
      </c>
      <c r="C7548" s="153" t="s">
        <v>177</v>
      </c>
      <c r="D7548" s="153" t="s">
        <v>1927</v>
      </c>
      <c r="E7548" s="275" t="s">
        <v>1482</v>
      </c>
      <c r="F7548" s="275"/>
      <c r="G7548" s="153" t="s">
        <v>185</v>
      </c>
      <c r="H7548" s="154">
        <v>4.8000000000000001E-2</v>
      </c>
      <c r="I7548" s="155">
        <v>4.95</v>
      </c>
      <c r="J7548" s="155">
        <v>0.23</v>
      </c>
    </row>
    <row r="7549" spans="1:10" ht="30" customHeight="1">
      <c r="A7549" s="153" t="s">
        <v>1379</v>
      </c>
      <c r="B7549" s="153" t="s">
        <v>3430</v>
      </c>
      <c r="C7549" s="153" t="s">
        <v>177</v>
      </c>
      <c r="D7549" s="153" t="s">
        <v>3431</v>
      </c>
      <c r="E7549" s="275" t="s">
        <v>1482</v>
      </c>
      <c r="F7549" s="275"/>
      <c r="G7549" s="153" t="s">
        <v>185</v>
      </c>
      <c r="H7549" s="154">
        <v>1</v>
      </c>
      <c r="I7549" s="155">
        <v>19.53</v>
      </c>
      <c r="J7549" s="155">
        <v>19.53</v>
      </c>
    </row>
    <row r="7550" spans="1:10">
      <c r="A7550" s="162"/>
      <c r="B7550" s="162"/>
      <c r="C7550" s="162"/>
      <c r="D7550" s="162"/>
      <c r="E7550" s="162"/>
      <c r="F7550" s="162"/>
      <c r="G7550" s="162"/>
      <c r="H7550" s="162"/>
      <c r="I7550" s="162"/>
      <c r="J7550" s="162"/>
    </row>
  </sheetData>
  <mergeCells count="5812">
    <mergeCell ref="E7548:F7548"/>
    <mergeCell ref="E7549:F7549"/>
    <mergeCell ref="E7527:F7527"/>
    <mergeCell ref="E7528:F7528"/>
    <mergeCell ref="E7529:F7529"/>
    <mergeCell ref="E7530:F7530"/>
    <mergeCell ref="E7531:F7531"/>
    <mergeCell ref="H7533:I7533"/>
    <mergeCell ref="E7535:F7535"/>
    <mergeCell ref="E7536:F7536"/>
    <mergeCell ref="E7537:F7537"/>
    <mergeCell ref="E7538:F7538"/>
    <mergeCell ref="E7539:F7539"/>
    <mergeCell ref="E7540:F7540"/>
    <mergeCell ref="H7542:I7542"/>
    <mergeCell ref="E7544:F7544"/>
    <mergeCell ref="E7545:F7545"/>
    <mergeCell ref="E7546:F7546"/>
    <mergeCell ref="E7547:F7547"/>
    <mergeCell ref="E7502:F7502"/>
    <mergeCell ref="E7503:F7503"/>
    <mergeCell ref="E7504:F7504"/>
    <mergeCell ref="H7506:I7506"/>
    <mergeCell ref="E7508:F7508"/>
    <mergeCell ref="E7509:F7509"/>
    <mergeCell ref="E7510:F7510"/>
    <mergeCell ref="H7512:I7512"/>
    <mergeCell ref="E7514:F7514"/>
    <mergeCell ref="E7515:F7515"/>
    <mergeCell ref="E7516:F7516"/>
    <mergeCell ref="H7518:I7518"/>
    <mergeCell ref="E7520:F7520"/>
    <mergeCell ref="E7521:F7521"/>
    <mergeCell ref="E7522:F7522"/>
    <mergeCell ref="H7524:I7524"/>
    <mergeCell ref="E7526:F7526"/>
    <mergeCell ref="E7479:F7479"/>
    <mergeCell ref="E7480:F7480"/>
    <mergeCell ref="E7481:F7481"/>
    <mergeCell ref="E7482:F7482"/>
    <mergeCell ref="H7484:I7484"/>
    <mergeCell ref="E7486:F7486"/>
    <mergeCell ref="E7487:F7487"/>
    <mergeCell ref="E7488:F7488"/>
    <mergeCell ref="E7489:F7489"/>
    <mergeCell ref="H7491:I7491"/>
    <mergeCell ref="E7493:F7493"/>
    <mergeCell ref="E7494:F7494"/>
    <mergeCell ref="E7495:F7495"/>
    <mergeCell ref="E7496:F7496"/>
    <mergeCell ref="E7497:F7497"/>
    <mergeCell ref="E7498:F7498"/>
    <mergeCell ref="H7500:I7500"/>
    <mergeCell ref="H7458:I7458"/>
    <mergeCell ref="E7460:F7460"/>
    <mergeCell ref="E7461:F7461"/>
    <mergeCell ref="E7462:F7462"/>
    <mergeCell ref="E7463:F7463"/>
    <mergeCell ref="E7464:F7464"/>
    <mergeCell ref="E7465:F7465"/>
    <mergeCell ref="H7467:I7467"/>
    <mergeCell ref="E7468:F7468"/>
    <mergeCell ref="E7469:F7469"/>
    <mergeCell ref="E7470:F7470"/>
    <mergeCell ref="E7471:F7471"/>
    <mergeCell ref="H7473:I7473"/>
    <mergeCell ref="E7475:F7475"/>
    <mergeCell ref="E7476:F7476"/>
    <mergeCell ref="E7477:F7477"/>
    <mergeCell ref="E7478:F7478"/>
    <mergeCell ref="E7436:F7436"/>
    <mergeCell ref="E7437:F7437"/>
    <mergeCell ref="E7438:F7438"/>
    <mergeCell ref="H7440:I7440"/>
    <mergeCell ref="E7442:F7442"/>
    <mergeCell ref="E7443:F7443"/>
    <mergeCell ref="E7444:F7444"/>
    <mergeCell ref="E7445:F7445"/>
    <mergeCell ref="E7446:F7446"/>
    <mergeCell ref="E7447:F7447"/>
    <mergeCell ref="H7449:I7449"/>
    <mergeCell ref="E7451:F7451"/>
    <mergeCell ref="E7452:F7452"/>
    <mergeCell ref="E7453:F7453"/>
    <mergeCell ref="E7454:F7454"/>
    <mergeCell ref="E7455:F7455"/>
    <mergeCell ref="E7456:F7456"/>
    <mergeCell ref="E7411:F7411"/>
    <mergeCell ref="E7412:F7412"/>
    <mergeCell ref="E7413:F7413"/>
    <mergeCell ref="E7414:F7414"/>
    <mergeCell ref="H7416:I7416"/>
    <mergeCell ref="E7418:F7418"/>
    <mergeCell ref="E7419:F7419"/>
    <mergeCell ref="E7420:F7420"/>
    <mergeCell ref="H7422:I7422"/>
    <mergeCell ref="E7424:F7424"/>
    <mergeCell ref="E7425:F7425"/>
    <mergeCell ref="E7426:F7426"/>
    <mergeCell ref="H7428:I7428"/>
    <mergeCell ref="E7430:F7430"/>
    <mergeCell ref="E7431:F7431"/>
    <mergeCell ref="E7432:F7432"/>
    <mergeCell ref="H7434:I7434"/>
    <mergeCell ref="H7389:I7389"/>
    <mergeCell ref="E7391:F7391"/>
    <mergeCell ref="E7392:F7392"/>
    <mergeCell ref="E7393:F7393"/>
    <mergeCell ref="E7394:F7394"/>
    <mergeCell ref="E7395:F7395"/>
    <mergeCell ref="E7396:F7396"/>
    <mergeCell ref="E7397:F7397"/>
    <mergeCell ref="E7398:F7398"/>
    <mergeCell ref="H7400:I7400"/>
    <mergeCell ref="E7402:F7402"/>
    <mergeCell ref="E7403:F7403"/>
    <mergeCell ref="E7404:F7404"/>
    <mergeCell ref="E7405:F7405"/>
    <mergeCell ref="H7407:I7407"/>
    <mergeCell ref="E7409:F7409"/>
    <mergeCell ref="E7410:F7410"/>
    <mergeCell ref="E7369:F7369"/>
    <mergeCell ref="E7370:F7370"/>
    <mergeCell ref="E7371:F7371"/>
    <mergeCell ref="E7372:F7372"/>
    <mergeCell ref="E7373:F7373"/>
    <mergeCell ref="E7374:F7374"/>
    <mergeCell ref="E7375:F7375"/>
    <mergeCell ref="E7376:F7376"/>
    <mergeCell ref="H7378:I7378"/>
    <mergeCell ref="E7380:F7380"/>
    <mergeCell ref="E7381:F7381"/>
    <mergeCell ref="E7382:F7382"/>
    <mergeCell ref="E7383:F7383"/>
    <mergeCell ref="E7384:F7384"/>
    <mergeCell ref="E7385:F7385"/>
    <mergeCell ref="E7386:F7386"/>
    <mergeCell ref="E7387:F7387"/>
    <mergeCell ref="H7347:I7347"/>
    <mergeCell ref="E7349:F7349"/>
    <mergeCell ref="E7350:F7350"/>
    <mergeCell ref="E7351:F7351"/>
    <mergeCell ref="E7352:F7352"/>
    <mergeCell ref="E7353:F7353"/>
    <mergeCell ref="E7354:F7354"/>
    <mergeCell ref="H7356:I7356"/>
    <mergeCell ref="E7358:F7358"/>
    <mergeCell ref="E7359:F7359"/>
    <mergeCell ref="E7360:F7360"/>
    <mergeCell ref="E7361:F7361"/>
    <mergeCell ref="E7362:F7362"/>
    <mergeCell ref="E7363:F7363"/>
    <mergeCell ref="E7364:F7364"/>
    <mergeCell ref="E7365:F7365"/>
    <mergeCell ref="H7367:I7367"/>
    <mergeCell ref="H7326:I7326"/>
    <mergeCell ref="E7328:F7328"/>
    <mergeCell ref="E7329:F7329"/>
    <mergeCell ref="E7330:F7330"/>
    <mergeCell ref="E7331:F7331"/>
    <mergeCell ref="E7332:F7332"/>
    <mergeCell ref="E7333:F7333"/>
    <mergeCell ref="E7334:F7334"/>
    <mergeCell ref="E7335:F7335"/>
    <mergeCell ref="E7336:F7336"/>
    <mergeCell ref="E7337:F7337"/>
    <mergeCell ref="H7339:I7339"/>
    <mergeCell ref="E7341:F7341"/>
    <mergeCell ref="E7342:F7342"/>
    <mergeCell ref="E7343:F7343"/>
    <mergeCell ref="E7344:F7344"/>
    <mergeCell ref="E7345:F7345"/>
    <mergeCell ref="E7300:F7300"/>
    <mergeCell ref="H7302:I7302"/>
    <mergeCell ref="E7304:F7304"/>
    <mergeCell ref="E7305:F7305"/>
    <mergeCell ref="E7306:F7306"/>
    <mergeCell ref="H7308:I7308"/>
    <mergeCell ref="E7310:F7310"/>
    <mergeCell ref="E7311:F7311"/>
    <mergeCell ref="E7312:F7312"/>
    <mergeCell ref="H7314:I7314"/>
    <mergeCell ref="E7316:F7316"/>
    <mergeCell ref="E7317:F7317"/>
    <mergeCell ref="E7318:F7318"/>
    <mergeCell ref="H7320:I7320"/>
    <mergeCell ref="E7322:F7322"/>
    <mergeCell ref="E7323:F7323"/>
    <mergeCell ref="E7324:F7324"/>
    <mergeCell ref="E7277:F7277"/>
    <mergeCell ref="E7278:F7278"/>
    <mergeCell ref="H7280:I7280"/>
    <mergeCell ref="E7282:F7282"/>
    <mergeCell ref="E7283:F7283"/>
    <mergeCell ref="E7284:F7284"/>
    <mergeCell ref="H7286:I7286"/>
    <mergeCell ref="E7288:F7288"/>
    <mergeCell ref="E7289:F7289"/>
    <mergeCell ref="E7290:F7290"/>
    <mergeCell ref="H7292:I7292"/>
    <mergeCell ref="E7294:F7294"/>
    <mergeCell ref="E7295:F7295"/>
    <mergeCell ref="E7296:F7296"/>
    <mergeCell ref="E7297:F7297"/>
    <mergeCell ref="E7298:F7298"/>
    <mergeCell ref="E7299:F7299"/>
    <mergeCell ref="E7254:F7254"/>
    <mergeCell ref="E7255:F7255"/>
    <mergeCell ref="E7256:F7256"/>
    <mergeCell ref="H7258:I7258"/>
    <mergeCell ref="E7260:F7260"/>
    <mergeCell ref="E7261:F7261"/>
    <mergeCell ref="E7262:F7262"/>
    <mergeCell ref="E7263:F7263"/>
    <mergeCell ref="E7264:F7264"/>
    <mergeCell ref="E7265:F7265"/>
    <mergeCell ref="E7266:F7266"/>
    <mergeCell ref="H7268:I7268"/>
    <mergeCell ref="E7270:F7270"/>
    <mergeCell ref="E7271:F7271"/>
    <mergeCell ref="E7272:F7272"/>
    <mergeCell ref="H7274:I7274"/>
    <mergeCell ref="E7276:F7276"/>
    <mergeCell ref="H7230:I7230"/>
    <mergeCell ref="E7232:F7232"/>
    <mergeCell ref="E7233:F7233"/>
    <mergeCell ref="E7234:F7234"/>
    <mergeCell ref="H7236:I7236"/>
    <mergeCell ref="E7238:F7238"/>
    <mergeCell ref="E7239:F7239"/>
    <mergeCell ref="E7240:F7240"/>
    <mergeCell ref="H7242:I7242"/>
    <mergeCell ref="E7244:F7244"/>
    <mergeCell ref="E7245:F7245"/>
    <mergeCell ref="E7246:F7246"/>
    <mergeCell ref="E7247:F7247"/>
    <mergeCell ref="E7248:F7248"/>
    <mergeCell ref="H7250:I7250"/>
    <mergeCell ref="E7252:F7252"/>
    <mergeCell ref="E7253:F7253"/>
    <mergeCell ref="E7208:F7208"/>
    <mergeCell ref="E7209:F7209"/>
    <mergeCell ref="E7210:F7210"/>
    <mergeCell ref="E7211:F7211"/>
    <mergeCell ref="E7212:F7212"/>
    <mergeCell ref="E7213:F7213"/>
    <mergeCell ref="E7214:F7214"/>
    <mergeCell ref="E7215:F7215"/>
    <mergeCell ref="H7217:I7217"/>
    <mergeCell ref="E7219:F7219"/>
    <mergeCell ref="E7220:F7220"/>
    <mergeCell ref="E7221:F7221"/>
    <mergeCell ref="E7222:F7222"/>
    <mergeCell ref="H7224:I7224"/>
    <mergeCell ref="E7226:F7226"/>
    <mergeCell ref="E7227:F7227"/>
    <mergeCell ref="E7228:F7228"/>
    <mergeCell ref="E7185:F7185"/>
    <mergeCell ref="E7186:F7186"/>
    <mergeCell ref="H7188:I7188"/>
    <mergeCell ref="E7190:F7190"/>
    <mergeCell ref="E7191:F7191"/>
    <mergeCell ref="E7192:F7192"/>
    <mergeCell ref="E7193:F7193"/>
    <mergeCell ref="E7194:F7194"/>
    <mergeCell ref="E7195:F7195"/>
    <mergeCell ref="H7197:I7197"/>
    <mergeCell ref="E7199:F7199"/>
    <mergeCell ref="E7200:F7200"/>
    <mergeCell ref="E7201:F7201"/>
    <mergeCell ref="E7202:F7202"/>
    <mergeCell ref="E7203:F7203"/>
    <mergeCell ref="E7204:F7204"/>
    <mergeCell ref="H7206:I7206"/>
    <mergeCell ref="E7162:F7162"/>
    <mergeCell ref="E7163:F7163"/>
    <mergeCell ref="H7165:I7165"/>
    <mergeCell ref="E7167:F7167"/>
    <mergeCell ref="E7168:F7168"/>
    <mergeCell ref="E7169:F7169"/>
    <mergeCell ref="E7170:F7170"/>
    <mergeCell ref="E7171:F7171"/>
    <mergeCell ref="H7173:I7173"/>
    <mergeCell ref="E7175:F7175"/>
    <mergeCell ref="E7176:F7176"/>
    <mergeCell ref="E7177:F7177"/>
    <mergeCell ref="E7178:F7178"/>
    <mergeCell ref="H7180:I7180"/>
    <mergeCell ref="E7182:F7182"/>
    <mergeCell ref="E7183:F7183"/>
    <mergeCell ref="E7184:F7184"/>
    <mergeCell ref="E7141:F7141"/>
    <mergeCell ref="E7142:F7142"/>
    <mergeCell ref="E7143:F7143"/>
    <mergeCell ref="E7144:F7144"/>
    <mergeCell ref="E7145:F7145"/>
    <mergeCell ref="E7146:F7146"/>
    <mergeCell ref="E7147:F7147"/>
    <mergeCell ref="E7148:F7148"/>
    <mergeCell ref="H7150:I7150"/>
    <mergeCell ref="E7152:F7152"/>
    <mergeCell ref="E7153:F7153"/>
    <mergeCell ref="E7154:F7154"/>
    <mergeCell ref="E7155:F7155"/>
    <mergeCell ref="E7156:F7156"/>
    <mergeCell ref="H7158:I7158"/>
    <mergeCell ref="E7160:F7160"/>
    <mergeCell ref="E7161:F7161"/>
    <mergeCell ref="E7120:F7120"/>
    <mergeCell ref="E7121:F7121"/>
    <mergeCell ref="E7122:F7122"/>
    <mergeCell ref="E7123:F7123"/>
    <mergeCell ref="H7125:I7125"/>
    <mergeCell ref="E7127:F7127"/>
    <mergeCell ref="E7128:F7128"/>
    <mergeCell ref="E7129:F7129"/>
    <mergeCell ref="E7130:F7130"/>
    <mergeCell ref="E7131:F7131"/>
    <mergeCell ref="E7132:F7132"/>
    <mergeCell ref="E7133:F7133"/>
    <mergeCell ref="E7134:F7134"/>
    <mergeCell ref="E7135:F7135"/>
    <mergeCell ref="E7136:F7136"/>
    <mergeCell ref="H7138:I7138"/>
    <mergeCell ref="E7140:F7140"/>
    <mergeCell ref="H7098:I7098"/>
    <mergeCell ref="E7100:F7100"/>
    <mergeCell ref="E7101:F7101"/>
    <mergeCell ref="E7102:F7102"/>
    <mergeCell ref="E7103:F7103"/>
    <mergeCell ref="E7104:F7104"/>
    <mergeCell ref="H7106:I7106"/>
    <mergeCell ref="E7108:F7108"/>
    <mergeCell ref="E7109:F7109"/>
    <mergeCell ref="E7110:F7110"/>
    <mergeCell ref="E7111:F7111"/>
    <mergeCell ref="E7112:F7112"/>
    <mergeCell ref="H7114:I7114"/>
    <mergeCell ref="E7116:F7116"/>
    <mergeCell ref="E7117:F7117"/>
    <mergeCell ref="E7118:F7118"/>
    <mergeCell ref="E7119:F7119"/>
    <mergeCell ref="E7076:F7076"/>
    <mergeCell ref="E7077:F7077"/>
    <mergeCell ref="E7078:F7078"/>
    <mergeCell ref="E7079:F7079"/>
    <mergeCell ref="H7081:I7081"/>
    <mergeCell ref="E7083:F7083"/>
    <mergeCell ref="E7084:F7084"/>
    <mergeCell ref="E7085:F7085"/>
    <mergeCell ref="E7086:F7086"/>
    <mergeCell ref="E7087:F7087"/>
    <mergeCell ref="E7088:F7088"/>
    <mergeCell ref="H7090:I7090"/>
    <mergeCell ref="E7092:F7092"/>
    <mergeCell ref="E7093:F7093"/>
    <mergeCell ref="E7094:F7094"/>
    <mergeCell ref="E7095:F7095"/>
    <mergeCell ref="E7096:F7096"/>
    <mergeCell ref="E7055:F7055"/>
    <mergeCell ref="E7056:F7056"/>
    <mergeCell ref="E7057:F7057"/>
    <mergeCell ref="H7059:I7059"/>
    <mergeCell ref="E7061:F7061"/>
    <mergeCell ref="E7062:F7062"/>
    <mergeCell ref="E7063:F7063"/>
    <mergeCell ref="E7064:F7064"/>
    <mergeCell ref="E7065:F7065"/>
    <mergeCell ref="E7066:F7066"/>
    <mergeCell ref="H7068:I7068"/>
    <mergeCell ref="E7070:F7070"/>
    <mergeCell ref="E7071:F7071"/>
    <mergeCell ref="E7072:F7072"/>
    <mergeCell ref="E7073:F7073"/>
    <mergeCell ref="E7074:F7074"/>
    <mergeCell ref="E7075:F7075"/>
    <mergeCell ref="E7034:F7034"/>
    <mergeCell ref="E7035:F7035"/>
    <mergeCell ref="H7037:I7037"/>
    <mergeCell ref="E7039:F7039"/>
    <mergeCell ref="E7040:F7040"/>
    <mergeCell ref="E7041:F7041"/>
    <mergeCell ref="E7042:F7042"/>
    <mergeCell ref="E7043:F7043"/>
    <mergeCell ref="E7044:F7044"/>
    <mergeCell ref="E7045:F7045"/>
    <mergeCell ref="E7046:F7046"/>
    <mergeCell ref="E7047:F7047"/>
    <mergeCell ref="E7048:F7048"/>
    <mergeCell ref="H7050:I7050"/>
    <mergeCell ref="E7052:F7052"/>
    <mergeCell ref="E7053:F7053"/>
    <mergeCell ref="E7054:F7054"/>
    <mergeCell ref="H7012:I7012"/>
    <mergeCell ref="E7014:F7014"/>
    <mergeCell ref="E7015:F7015"/>
    <mergeCell ref="E7016:F7016"/>
    <mergeCell ref="H7018:I7018"/>
    <mergeCell ref="E7020:F7020"/>
    <mergeCell ref="E7021:F7021"/>
    <mergeCell ref="E7022:F7022"/>
    <mergeCell ref="H7024:I7024"/>
    <mergeCell ref="E7026:F7026"/>
    <mergeCell ref="E7027:F7027"/>
    <mergeCell ref="E7028:F7028"/>
    <mergeCell ref="E7029:F7029"/>
    <mergeCell ref="E7030:F7030"/>
    <mergeCell ref="E7031:F7031"/>
    <mergeCell ref="E7032:F7032"/>
    <mergeCell ref="E7033:F7033"/>
    <mergeCell ref="E6988:F6988"/>
    <mergeCell ref="H6990:I6990"/>
    <mergeCell ref="E6992:F6992"/>
    <mergeCell ref="E6993:F6993"/>
    <mergeCell ref="E6994:F6994"/>
    <mergeCell ref="E6995:F6995"/>
    <mergeCell ref="E6996:F6996"/>
    <mergeCell ref="E6997:F6997"/>
    <mergeCell ref="E6998:F6998"/>
    <mergeCell ref="H7000:I7000"/>
    <mergeCell ref="E7002:F7002"/>
    <mergeCell ref="E7003:F7003"/>
    <mergeCell ref="E7004:F7004"/>
    <mergeCell ref="H7006:I7006"/>
    <mergeCell ref="E7008:F7008"/>
    <mergeCell ref="E7009:F7009"/>
    <mergeCell ref="E7010:F7010"/>
    <mergeCell ref="E6967:F6967"/>
    <mergeCell ref="E6968:F6968"/>
    <mergeCell ref="E6969:F6969"/>
    <mergeCell ref="H6971:I6971"/>
    <mergeCell ref="E6973:F6973"/>
    <mergeCell ref="E6974:F6974"/>
    <mergeCell ref="E6975:F6975"/>
    <mergeCell ref="E6976:F6976"/>
    <mergeCell ref="E6977:F6977"/>
    <mergeCell ref="E6978:F6978"/>
    <mergeCell ref="E6979:F6979"/>
    <mergeCell ref="E6980:F6980"/>
    <mergeCell ref="H6982:I6982"/>
    <mergeCell ref="E6984:F6984"/>
    <mergeCell ref="E6985:F6985"/>
    <mergeCell ref="E6986:F6986"/>
    <mergeCell ref="E6987:F6987"/>
    <mergeCell ref="E6942:F6942"/>
    <mergeCell ref="E6943:F6943"/>
    <mergeCell ref="E6944:F6944"/>
    <mergeCell ref="E6945:F6945"/>
    <mergeCell ref="H6947:I6947"/>
    <mergeCell ref="E6949:F6949"/>
    <mergeCell ref="E6950:F6950"/>
    <mergeCell ref="E6951:F6951"/>
    <mergeCell ref="H6953:I6953"/>
    <mergeCell ref="E6955:F6955"/>
    <mergeCell ref="E6956:F6956"/>
    <mergeCell ref="E6957:F6957"/>
    <mergeCell ref="H6959:I6959"/>
    <mergeCell ref="E6961:F6961"/>
    <mergeCell ref="E6962:F6962"/>
    <mergeCell ref="E6963:F6963"/>
    <mergeCell ref="H6965:I6965"/>
    <mergeCell ref="E6921:F6921"/>
    <mergeCell ref="E6922:F6922"/>
    <mergeCell ref="E6923:F6923"/>
    <mergeCell ref="E6924:F6924"/>
    <mergeCell ref="E6925:F6925"/>
    <mergeCell ref="E6926:F6926"/>
    <mergeCell ref="E6927:F6927"/>
    <mergeCell ref="H6929:I6929"/>
    <mergeCell ref="E6931:F6931"/>
    <mergeCell ref="E6932:F6932"/>
    <mergeCell ref="E6933:F6933"/>
    <mergeCell ref="E6934:F6934"/>
    <mergeCell ref="E6935:F6935"/>
    <mergeCell ref="H6937:I6937"/>
    <mergeCell ref="E6939:F6939"/>
    <mergeCell ref="E6940:F6940"/>
    <mergeCell ref="E6941:F6941"/>
    <mergeCell ref="H6899:I6899"/>
    <mergeCell ref="E6901:F6901"/>
    <mergeCell ref="E6902:F6902"/>
    <mergeCell ref="E6903:F6903"/>
    <mergeCell ref="E6904:F6904"/>
    <mergeCell ref="E6905:F6905"/>
    <mergeCell ref="E6906:F6906"/>
    <mergeCell ref="E6907:F6907"/>
    <mergeCell ref="H6909:I6909"/>
    <mergeCell ref="E6911:F6911"/>
    <mergeCell ref="E6912:F6912"/>
    <mergeCell ref="E6913:F6913"/>
    <mergeCell ref="E6914:F6914"/>
    <mergeCell ref="E6915:F6915"/>
    <mergeCell ref="E6916:F6916"/>
    <mergeCell ref="E6917:F6917"/>
    <mergeCell ref="H6919:I6919"/>
    <mergeCell ref="E6873:F6873"/>
    <mergeCell ref="H6875:I6875"/>
    <mergeCell ref="E6877:F6877"/>
    <mergeCell ref="E6878:F6878"/>
    <mergeCell ref="E6879:F6879"/>
    <mergeCell ref="H6881:I6881"/>
    <mergeCell ref="E6883:F6883"/>
    <mergeCell ref="E6884:F6884"/>
    <mergeCell ref="E6885:F6885"/>
    <mergeCell ref="H6887:I6887"/>
    <mergeCell ref="E6889:F6889"/>
    <mergeCell ref="E6890:F6890"/>
    <mergeCell ref="E6891:F6891"/>
    <mergeCell ref="H6893:I6893"/>
    <mergeCell ref="E6895:F6895"/>
    <mergeCell ref="E6896:F6896"/>
    <mergeCell ref="E6897:F6897"/>
    <mergeCell ref="E6852:F6852"/>
    <mergeCell ref="E6853:F6853"/>
    <mergeCell ref="E6854:F6854"/>
    <mergeCell ref="E6855:F6855"/>
    <mergeCell ref="H6857:I6857"/>
    <mergeCell ref="E6859:F6859"/>
    <mergeCell ref="E6860:F6860"/>
    <mergeCell ref="E6861:F6861"/>
    <mergeCell ref="E6862:F6862"/>
    <mergeCell ref="E6863:F6863"/>
    <mergeCell ref="H6865:I6865"/>
    <mergeCell ref="E6867:F6867"/>
    <mergeCell ref="E6868:F6868"/>
    <mergeCell ref="E6869:F6869"/>
    <mergeCell ref="E6870:F6870"/>
    <mergeCell ref="E6871:F6871"/>
    <mergeCell ref="E6872:F6872"/>
    <mergeCell ref="H6830:I6830"/>
    <mergeCell ref="E6832:F6832"/>
    <mergeCell ref="E6833:F6833"/>
    <mergeCell ref="E6834:F6834"/>
    <mergeCell ref="E6835:F6835"/>
    <mergeCell ref="E6836:F6836"/>
    <mergeCell ref="E6837:F6837"/>
    <mergeCell ref="H6839:I6839"/>
    <mergeCell ref="E6841:F6841"/>
    <mergeCell ref="E6842:F6842"/>
    <mergeCell ref="E6843:F6843"/>
    <mergeCell ref="E6844:F6844"/>
    <mergeCell ref="E6845:F6845"/>
    <mergeCell ref="E6846:F6846"/>
    <mergeCell ref="H6848:I6848"/>
    <mergeCell ref="E6850:F6850"/>
    <mergeCell ref="E6851:F6851"/>
    <mergeCell ref="E6808:F6808"/>
    <mergeCell ref="E6809:F6809"/>
    <mergeCell ref="E6810:F6810"/>
    <mergeCell ref="E6811:F6811"/>
    <mergeCell ref="H6813:I6813"/>
    <mergeCell ref="E6815:F6815"/>
    <mergeCell ref="E6816:F6816"/>
    <mergeCell ref="E6817:F6817"/>
    <mergeCell ref="E6818:F6818"/>
    <mergeCell ref="E6819:F6819"/>
    <mergeCell ref="E6820:F6820"/>
    <mergeCell ref="E6821:F6821"/>
    <mergeCell ref="E6822:F6822"/>
    <mergeCell ref="H6824:I6824"/>
    <mergeCell ref="E6826:F6826"/>
    <mergeCell ref="E6827:F6827"/>
    <mergeCell ref="E6828:F6828"/>
    <mergeCell ref="E6785:F6785"/>
    <mergeCell ref="E6786:F6786"/>
    <mergeCell ref="E6787:F6787"/>
    <mergeCell ref="H6789:I6789"/>
    <mergeCell ref="E6791:F6791"/>
    <mergeCell ref="E6792:F6792"/>
    <mergeCell ref="E6793:F6793"/>
    <mergeCell ref="H6795:I6795"/>
    <mergeCell ref="E6797:F6797"/>
    <mergeCell ref="E6798:F6798"/>
    <mergeCell ref="E6799:F6799"/>
    <mergeCell ref="E6800:F6800"/>
    <mergeCell ref="E6801:F6801"/>
    <mergeCell ref="E6802:F6802"/>
    <mergeCell ref="H6804:I6804"/>
    <mergeCell ref="E6806:F6806"/>
    <mergeCell ref="E6807:F6807"/>
    <mergeCell ref="H6761:I6761"/>
    <mergeCell ref="E6763:F6763"/>
    <mergeCell ref="E6764:F6764"/>
    <mergeCell ref="E6765:F6765"/>
    <mergeCell ref="E6766:F6766"/>
    <mergeCell ref="E6767:F6767"/>
    <mergeCell ref="E6768:F6768"/>
    <mergeCell ref="E6769:F6769"/>
    <mergeCell ref="H6771:I6771"/>
    <mergeCell ref="E6773:F6773"/>
    <mergeCell ref="E6774:F6774"/>
    <mergeCell ref="E6775:F6775"/>
    <mergeCell ref="H6777:I6777"/>
    <mergeCell ref="E6779:F6779"/>
    <mergeCell ref="E6780:F6780"/>
    <mergeCell ref="E6781:F6781"/>
    <mergeCell ref="H6783:I6783"/>
    <mergeCell ref="E6739:F6739"/>
    <mergeCell ref="H6741:I6741"/>
    <mergeCell ref="E6743:F6743"/>
    <mergeCell ref="E6744:F6744"/>
    <mergeCell ref="E6745:F6745"/>
    <mergeCell ref="E6746:F6746"/>
    <mergeCell ref="E6747:F6747"/>
    <mergeCell ref="E6748:F6748"/>
    <mergeCell ref="E6749:F6749"/>
    <mergeCell ref="E6750:F6750"/>
    <mergeCell ref="E6751:F6751"/>
    <mergeCell ref="H6753:I6753"/>
    <mergeCell ref="E6755:F6755"/>
    <mergeCell ref="E6756:F6756"/>
    <mergeCell ref="E6757:F6757"/>
    <mergeCell ref="E6758:F6758"/>
    <mergeCell ref="E6759:F6759"/>
    <mergeCell ref="E6718:F6718"/>
    <mergeCell ref="E6719:F6719"/>
    <mergeCell ref="H6721:I6721"/>
    <mergeCell ref="E6723:F6723"/>
    <mergeCell ref="E6724:F6724"/>
    <mergeCell ref="E6725:F6725"/>
    <mergeCell ref="E6726:F6726"/>
    <mergeCell ref="E6727:F6727"/>
    <mergeCell ref="E6728:F6728"/>
    <mergeCell ref="E6729:F6729"/>
    <mergeCell ref="H6731:I6731"/>
    <mergeCell ref="E6733:F6733"/>
    <mergeCell ref="E6734:F6734"/>
    <mergeCell ref="E6735:F6735"/>
    <mergeCell ref="E6736:F6736"/>
    <mergeCell ref="E6737:F6737"/>
    <mergeCell ref="E6738:F6738"/>
    <mergeCell ref="E6697:F6697"/>
    <mergeCell ref="E6698:F6698"/>
    <mergeCell ref="E6699:F6699"/>
    <mergeCell ref="E6700:F6700"/>
    <mergeCell ref="H6702:I6702"/>
    <mergeCell ref="E6704:F6704"/>
    <mergeCell ref="E6705:F6705"/>
    <mergeCell ref="E6706:F6706"/>
    <mergeCell ref="E6707:F6707"/>
    <mergeCell ref="E6708:F6708"/>
    <mergeCell ref="E6709:F6709"/>
    <mergeCell ref="H6711:I6711"/>
    <mergeCell ref="E6713:F6713"/>
    <mergeCell ref="E6714:F6714"/>
    <mergeCell ref="E6715:F6715"/>
    <mergeCell ref="E6716:F6716"/>
    <mergeCell ref="E6717:F6717"/>
    <mergeCell ref="E6676:F6676"/>
    <mergeCell ref="E6677:F6677"/>
    <mergeCell ref="E6678:F6678"/>
    <mergeCell ref="H6680:I6680"/>
    <mergeCell ref="E6682:F6682"/>
    <mergeCell ref="E6683:F6683"/>
    <mergeCell ref="E6684:F6684"/>
    <mergeCell ref="E6685:F6685"/>
    <mergeCell ref="E6686:F6686"/>
    <mergeCell ref="E6687:F6687"/>
    <mergeCell ref="E6688:F6688"/>
    <mergeCell ref="H6690:I6690"/>
    <mergeCell ref="E6692:F6692"/>
    <mergeCell ref="E6693:F6693"/>
    <mergeCell ref="E6694:F6694"/>
    <mergeCell ref="E6695:F6695"/>
    <mergeCell ref="E6696:F6696"/>
    <mergeCell ref="E6655:F6655"/>
    <mergeCell ref="E6656:F6656"/>
    <mergeCell ref="E6657:F6657"/>
    <mergeCell ref="H6659:I6659"/>
    <mergeCell ref="E6661:F6661"/>
    <mergeCell ref="E6662:F6662"/>
    <mergeCell ref="E6663:F6663"/>
    <mergeCell ref="E6664:F6664"/>
    <mergeCell ref="E6665:F6665"/>
    <mergeCell ref="E6666:F6666"/>
    <mergeCell ref="E6667:F6667"/>
    <mergeCell ref="E6668:F6668"/>
    <mergeCell ref="H6670:I6670"/>
    <mergeCell ref="E6672:F6672"/>
    <mergeCell ref="E6673:F6673"/>
    <mergeCell ref="E6674:F6674"/>
    <mergeCell ref="E6675:F6675"/>
    <mergeCell ref="E6630:F6630"/>
    <mergeCell ref="E6631:F6631"/>
    <mergeCell ref="E6632:F6632"/>
    <mergeCell ref="E6633:F6633"/>
    <mergeCell ref="H6635:I6635"/>
    <mergeCell ref="E6637:F6637"/>
    <mergeCell ref="E6638:F6638"/>
    <mergeCell ref="E6639:F6639"/>
    <mergeCell ref="H6641:I6641"/>
    <mergeCell ref="E6643:F6643"/>
    <mergeCell ref="E6644:F6644"/>
    <mergeCell ref="E6645:F6645"/>
    <mergeCell ref="H6647:I6647"/>
    <mergeCell ref="E6649:F6649"/>
    <mergeCell ref="E6650:F6650"/>
    <mergeCell ref="E6651:F6651"/>
    <mergeCell ref="H6653:I6653"/>
    <mergeCell ref="E6607:F6607"/>
    <mergeCell ref="H6609:I6609"/>
    <mergeCell ref="E6611:F6611"/>
    <mergeCell ref="E6612:F6612"/>
    <mergeCell ref="E6613:F6613"/>
    <mergeCell ref="E6614:F6614"/>
    <mergeCell ref="E6615:F6615"/>
    <mergeCell ref="E6616:F6616"/>
    <mergeCell ref="E6617:F6617"/>
    <mergeCell ref="H6619:I6619"/>
    <mergeCell ref="E6621:F6621"/>
    <mergeCell ref="E6622:F6622"/>
    <mergeCell ref="E6623:F6623"/>
    <mergeCell ref="E6624:F6624"/>
    <mergeCell ref="H6626:I6626"/>
    <mergeCell ref="E6628:F6628"/>
    <mergeCell ref="E6629:F6629"/>
    <mergeCell ref="E6586:F6586"/>
    <mergeCell ref="H6588:I6588"/>
    <mergeCell ref="E6590:F6590"/>
    <mergeCell ref="E6591:F6591"/>
    <mergeCell ref="E6592:F6592"/>
    <mergeCell ref="E6593:F6593"/>
    <mergeCell ref="E6594:F6594"/>
    <mergeCell ref="E6595:F6595"/>
    <mergeCell ref="E6596:F6596"/>
    <mergeCell ref="E6597:F6597"/>
    <mergeCell ref="E6598:F6598"/>
    <mergeCell ref="E6599:F6599"/>
    <mergeCell ref="H6601:I6601"/>
    <mergeCell ref="E6603:F6603"/>
    <mergeCell ref="E6604:F6604"/>
    <mergeCell ref="E6605:F6605"/>
    <mergeCell ref="E6606:F6606"/>
    <mergeCell ref="E6567:F6567"/>
    <mergeCell ref="E6568:F6568"/>
    <mergeCell ref="H6570:I6570"/>
    <mergeCell ref="E6572:F6572"/>
    <mergeCell ref="E6573:F6573"/>
    <mergeCell ref="E6574:F6574"/>
    <mergeCell ref="E6575:F6575"/>
    <mergeCell ref="E6576:F6576"/>
    <mergeCell ref="E6577:F6577"/>
    <mergeCell ref="E6578:F6578"/>
    <mergeCell ref="E6579:F6579"/>
    <mergeCell ref="E6580:F6580"/>
    <mergeCell ref="E6581:F6581"/>
    <mergeCell ref="E6582:F6582"/>
    <mergeCell ref="E6583:F6583"/>
    <mergeCell ref="E6584:F6584"/>
    <mergeCell ref="E6585:F6585"/>
    <mergeCell ref="E6548:F6548"/>
    <mergeCell ref="E6549:F6549"/>
    <mergeCell ref="H6551:I6551"/>
    <mergeCell ref="E6553:F6553"/>
    <mergeCell ref="E6554:F6554"/>
    <mergeCell ref="E6555:F6555"/>
    <mergeCell ref="E6556:F6556"/>
    <mergeCell ref="E6557:F6557"/>
    <mergeCell ref="E6558:F6558"/>
    <mergeCell ref="E6559:F6559"/>
    <mergeCell ref="E6560:F6560"/>
    <mergeCell ref="E6561:F6561"/>
    <mergeCell ref="E6562:F6562"/>
    <mergeCell ref="E6563:F6563"/>
    <mergeCell ref="E6564:F6564"/>
    <mergeCell ref="E6565:F6565"/>
    <mergeCell ref="E6566:F6566"/>
    <mergeCell ref="E6529:F6529"/>
    <mergeCell ref="E6530:F6530"/>
    <mergeCell ref="H6532:I6532"/>
    <mergeCell ref="E6534:F6534"/>
    <mergeCell ref="E6535:F6535"/>
    <mergeCell ref="E6536:F6536"/>
    <mergeCell ref="E6537:F6537"/>
    <mergeCell ref="E6538:F6538"/>
    <mergeCell ref="E6539:F6539"/>
    <mergeCell ref="E6540:F6540"/>
    <mergeCell ref="E6541:F6541"/>
    <mergeCell ref="E6542:F6542"/>
    <mergeCell ref="E6543:F6543"/>
    <mergeCell ref="E6544:F6544"/>
    <mergeCell ref="E6545:F6545"/>
    <mergeCell ref="E6546:F6546"/>
    <mergeCell ref="E6547:F6547"/>
    <mergeCell ref="E6510:F6510"/>
    <mergeCell ref="E6511:F6511"/>
    <mergeCell ref="H6513:I6513"/>
    <mergeCell ref="E6515:F6515"/>
    <mergeCell ref="E6516:F6516"/>
    <mergeCell ref="E6517:F6517"/>
    <mergeCell ref="E6518:F6518"/>
    <mergeCell ref="E6519:F6519"/>
    <mergeCell ref="E6520:F6520"/>
    <mergeCell ref="E6521:F6521"/>
    <mergeCell ref="E6522:F6522"/>
    <mergeCell ref="E6523:F6523"/>
    <mergeCell ref="E6524:F6524"/>
    <mergeCell ref="E6525:F6525"/>
    <mergeCell ref="E6526:F6526"/>
    <mergeCell ref="E6527:F6527"/>
    <mergeCell ref="E6528:F6528"/>
    <mergeCell ref="E6493:F6493"/>
    <mergeCell ref="E6494:F6494"/>
    <mergeCell ref="E6495:F6495"/>
    <mergeCell ref="E6496:F6496"/>
    <mergeCell ref="E6497:F6497"/>
    <mergeCell ref="E6498:F6498"/>
    <mergeCell ref="E6499:F6499"/>
    <mergeCell ref="E6500:F6500"/>
    <mergeCell ref="E6501:F6501"/>
    <mergeCell ref="E6502:F6502"/>
    <mergeCell ref="E6503:F6503"/>
    <mergeCell ref="E6504:F6504"/>
    <mergeCell ref="E6505:F6505"/>
    <mergeCell ref="E6506:F6506"/>
    <mergeCell ref="E6507:F6507"/>
    <mergeCell ref="E6508:F6508"/>
    <mergeCell ref="E6509:F6509"/>
    <mergeCell ref="E6468:F6468"/>
    <mergeCell ref="H6470:I6470"/>
    <mergeCell ref="E6472:F6472"/>
    <mergeCell ref="E6473:F6473"/>
    <mergeCell ref="E6474:F6474"/>
    <mergeCell ref="E6475:F6475"/>
    <mergeCell ref="H6477:I6477"/>
    <mergeCell ref="E6479:F6479"/>
    <mergeCell ref="E6480:F6480"/>
    <mergeCell ref="E6481:F6481"/>
    <mergeCell ref="E6482:F6482"/>
    <mergeCell ref="H6484:I6484"/>
    <mergeCell ref="E6486:F6486"/>
    <mergeCell ref="E6487:F6487"/>
    <mergeCell ref="E6488:F6488"/>
    <mergeCell ref="H6490:I6490"/>
    <mergeCell ref="E6492:F6492"/>
    <mergeCell ref="E6447:F6447"/>
    <mergeCell ref="E6448:F6448"/>
    <mergeCell ref="E6449:F6449"/>
    <mergeCell ref="E6450:F6450"/>
    <mergeCell ref="E6451:F6451"/>
    <mergeCell ref="E6452:F6452"/>
    <mergeCell ref="E6453:F6453"/>
    <mergeCell ref="E6454:F6454"/>
    <mergeCell ref="H6456:I6456"/>
    <mergeCell ref="E6458:F6458"/>
    <mergeCell ref="E6459:F6459"/>
    <mergeCell ref="E6460:F6460"/>
    <mergeCell ref="E6461:F6461"/>
    <mergeCell ref="H6463:I6463"/>
    <mergeCell ref="E6465:F6465"/>
    <mergeCell ref="E6466:F6466"/>
    <mergeCell ref="E6467:F6467"/>
    <mergeCell ref="E6422:F6422"/>
    <mergeCell ref="H6424:I6424"/>
    <mergeCell ref="E6426:F6426"/>
    <mergeCell ref="E6427:F6427"/>
    <mergeCell ref="E6428:F6428"/>
    <mergeCell ref="H6430:I6430"/>
    <mergeCell ref="E6432:F6432"/>
    <mergeCell ref="E6433:F6433"/>
    <mergeCell ref="E6434:F6434"/>
    <mergeCell ref="H6436:I6436"/>
    <mergeCell ref="E6438:F6438"/>
    <mergeCell ref="E6439:F6439"/>
    <mergeCell ref="E6440:F6440"/>
    <mergeCell ref="E6441:F6441"/>
    <mergeCell ref="E6442:F6442"/>
    <mergeCell ref="E6443:F6443"/>
    <mergeCell ref="H6445:I6445"/>
    <mergeCell ref="E6399:F6399"/>
    <mergeCell ref="E6400:F6400"/>
    <mergeCell ref="H6402:I6402"/>
    <mergeCell ref="E6404:F6404"/>
    <mergeCell ref="E6405:F6405"/>
    <mergeCell ref="E6406:F6406"/>
    <mergeCell ref="E6407:F6407"/>
    <mergeCell ref="E6408:F6408"/>
    <mergeCell ref="E6409:F6409"/>
    <mergeCell ref="E6410:F6410"/>
    <mergeCell ref="H6412:I6412"/>
    <mergeCell ref="E6414:F6414"/>
    <mergeCell ref="E6415:F6415"/>
    <mergeCell ref="E6416:F6416"/>
    <mergeCell ref="H6418:I6418"/>
    <mergeCell ref="E6420:F6420"/>
    <mergeCell ref="E6421:F6421"/>
    <mergeCell ref="E6378:F6378"/>
    <mergeCell ref="E6379:F6379"/>
    <mergeCell ref="H6381:I6381"/>
    <mergeCell ref="E6383:F6383"/>
    <mergeCell ref="E6384:F6384"/>
    <mergeCell ref="E6385:F6385"/>
    <mergeCell ref="E6386:F6386"/>
    <mergeCell ref="E6387:F6387"/>
    <mergeCell ref="E6388:F6388"/>
    <mergeCell ref="E6389:F6389"/>
    <mergeCell ref="E6390:F6390"/>
    <mergeCell ref="E6391:F6391"/>
    <mergeCell ref="E6392:F6392"/>
    <mergeCell ref="H6394:I6394"/>
    <mergeCell ref="E6396:F6396"/>
    <mergeCell ref="E6397:F6397"/>
    <mergeCell ref="E6398:F6398"/>
    <mergeCell ref="E6359:F6359"/>
    <mergeCell ref="E6360:F6360"/>
    <mergeCell ref="E6361:F6361"/>
    <mergeCell ref="E6362:F6362"/>
    <mergeCell ref="E6363:F6363"/>
    <mergeCell ref="E6364:F6364"/>
    <mergeCell ref="E6365:F6365"/>
    <mergeCell ref="E6366:F6366"/>
    <mergeCell ref="H6368:I6368"/>
    <mergeCell ref="E6370:F6370"/>
    <mergeCell ref="E6371:F6371"/>
    <mergeCell ref="E6372:F6372"/>
    <mergeCell ref="E6373:F6373"/>
    <mergeCell ref="E6374:F6374"/>
    <mergeCell ref="E6375:F6375"/>
    <mergeCell ref="E6376:F6376"/>
    <mergeCell ref="E6377:F6377"/>
    <mergeCell ref="E6338:F6338"/>
    <mergeCell ref="E6339:F6339"/>
    <mergeCell ref="E6340:F6340"/>
    <mergeCell ref="H6342:I6342"/>
    <mergeCell ref="E6344:F6344"/>
    <mergeCell ref="E6345:F6345"/>
    <mergeCell ref="E6346:F6346"/>
    <mergeCell ref="E6347:F6347"/>
    <mergeCell ref="E6348:F6348"/>
    <mergeCell ref="E6349:F6349"/>
    <mergeCell ref="E6350:F6350"/>
    <mergeCell ref="E6351:F6351"/>
    <mergeCell ref="E6352:F6352"/>
    <mergeCell ref="E6353:F6353"/>
    <mergeCell ref="H6355:I6355"/>
    <mergeCell ref="E6357:F6357"/>
    <mergeCell ref="E6358:F6358"/>
    <mergeCell ref="E6319:F6319"/>
    <mergeCell ref="E6320:F6320"/>
    <mergeCell ref="E6321:F6321"/>
    <mergeCell ref="E6322:F6322"/>
    <mergeCell ref="E6323:F6323"/>
    <mergeCell ref="E6324:F6324"/>
    <mergeCell ref="E6325:F6325"/>
    <mergeCell ref="E6326:F6326"/>
    <mergeCell ref="E6327:F6327"/>
    <mergeCell ref="H6329:I6329"/>
    <mergeCell ref="E6331:F6331"/>
    <mergeCell ref="E6332:F6332"/>
    <mergeCell ref="E6333:F6333"/>
    <mergeCell ref="E6334:F6334"/>
    <mergeCell ref="E6335:F6335"/>
    <mergeCell ref="E6336:F6336"/>
    <mergeCell ref="E6337:F6337"/>
    <mergeCell ref="E6298:F6298"/>
    <mergeCell ref="E6299:F6299"/>
    <mergeCell ref="E6300:F6300"/>
    <mergeCell ref="H6302:I6302"/>
    <mergeCell ref="E6304:F6304"/>
    <mergeCell ref="E6305:F6305"/>
    <mergeCell ref="E6306:F6306"/>
    <mergeCell ref="E6307:F6307"/>
    <mergeCell ref="E6308:F6308"/>
    <mergeCell ref="E6309:F6309"/>
    <mergeCell ref="E6310:F6310"/>
    <mergeCell ref="E6311:F6311"/>
    <mergeCell ref="E6312:F6312"/>
    <mergeCell ref="E6313:F6313"/>
    <mergeCell ref="E6314:F6314"/>
    <mergeCell ref="H6316:I6316"/>
    <mergeCell ref="E6318:F6318"/>
    <mergeCell ref="E6279:F6279"/>
    <mergeCell ref="E6280:F6280"/>
    <mergeCell ref="E6281:F6281"/>
    <mergeCell ref="E6282:F6282"/>
    <mergeCell ref="E6283:F6283"/>
    <mergeCell ref="E6284:F6284"/>
    <mergeCell ref="E6285:F6285"/>
    <mergeCell ref="E6286:F6286"/>
    <mergeCell ref="H6288:I6288"/>
    <mergeCell ref="E6290:F6290"/>
    <mergeCell ref="E6291:F6291"/>
    <mergeCell ref="E6292:F6292"/>
    <mergeCell ref="E6293:F6293"/>
    <mergeCell ref="E6294:F6294"/>
    <mergeCell ref="E6295:F6295"/>
    <mergeCell ref="E6296:F6296"/>
    <mergeCell ref="E6297:F6297"/>
    <mergeCell ref="E6258:F6258"/>
    <mergeCell ref="H6260:I6260"/>
    <mergeCell ref="E6262:F6262"/>
    <mergeCell ref="E6263:F6263"/>
    <mergeCell ref="E6264:F6264"/>
    <mergeCell ref="E6265:F6265"/>
    <mergeCell ref="E6266:F6266"/>
    <mergeCell ref="E6267:F6267"/>
    <mergeCell ref="E6268:F6268"/>
    <mergeCell ref="E6269:F6269"/>
    <mergeCell ref="E6270:F6270"/>
    <mergeCell ref="E6271:F6271"/>
    <mergeCell ref="E6272:F6272"/>
    <mergeCell ref="H6274:I6274"/>
    <mergeCell ref="E6276:F6276"/>
    <mergeCell ref="E6277:F6277"/>
    <mergeCell ref="E6278:F6278"/>
    <mergeCell ref="E6239:F6239"/>
    <mergeCell ref="E6240:F6240"/>
    <mergeCell ref="E6241:F6241"/>
    <mergeCell ref="E6242:F6242"/>
    <mergeCell ref="E6243:F6243"/>
    <mergeCell ref="E6244:F6244"/>
    <mergeCell ref="E6245:F6245"/>
    <mergeCell ref="H6247:I6247"/>
    <mergeCell ref="E6249:F6249"/>
    <mergeCell ref="E6250:F6250"/>
    <mergeCell ref="E6251:F6251"/>
    <mergeCell ref="E6252:F6252"/>
    <mergeCell ref="E6253:F6253"/>
    <mergeCell ref="E6254:F6254"/>
    <mergeCell ref="E6255:F6255"/>
    <mergeCell ref="E6256:F6256"/>
    <mergeCell ref="E6257:F6257"/>
    <mergeCell ref="E6218:F6218"/>
    <mergeCell ref="E6219:F6219"/>
    <mergeCell ref="H6221:I6221"/>
    <mergeCell ref="E6223:F6223"/>
    <mergeCell ref="E6224:F6224"/>
    <mergeCell ref="E6225:F6225"/>
    <mergeCell ref="E6226:F6226"/>
    <mergeCell ref="E6227:F6227"/>
    <mergeCell ref="E6228:F6228"/>
    <mergeCell ref="E6229:F6229"/>
    <mergeCell ref="E6230:F6230"/>
    <mergeCell ref="E6231:F6231"/>
    <mergeCell ref="E6232:F6232"/>
    <mergeCell ref="H6234:I6234"/>
    <mergeCell ref="E6236:F6236"/>
    <mergeCell ref="E6237:F6237"/>
    <mergeCell ref="E6238:F6238"/>
    <mergeCell ref="E6199:F6199"/>
    <mergeCell ref="E6200:F6200"/>
    <mergeCell ref="E6201:F6201"/>
    <mergeCell ref="E6202:F6202"/>
    <mergeCell ref="E6203:F6203"/>
    <mergeCell ref="E6204:F6204"/>
    <mergeCell ref="E6205:F6205"/>
    <mergeCell ref="E6206:F6206"/>
    <mergeCell ref="H6208:I6208"/>
    <mergeCell ref="E6210:F6210"/>
    <mergeCell ref="E6211:F6211"/>
    <mergeCell ref="E6212:F6212"/>
    <mergeCell ref="E6213:F6213"/>
    <mergeCell ref="E6214:F6214"/>
    <mergeCell ref="E6215:F6215"/>
    <mergeCell ref="E6216:F6216"/>
    <mergeCell ref="E6217:F6217"/>
    <mergeCell ref="E6178:F6178"/>
    <mergeCell ref="E6179:F6179"/>
    <mergeCell ref="E6180:F6180"/>
    <mergeCell ref="H6182:I6182"/>
    <mergeCell ref="E6184:F6184"/>
    <mergeCell ref="E6185:F6185"/>
    <mergeCell ref="E6186:F6186"/>
    <mergeCell ref="E6187:F6187"/>
    <mergeCell ref="E6188:F6188"/>
    <mergeCell ref="E6189:F6189"/>
    <mergeCell ref="E6190:F6190"/>
    <mergeCell ref="E6191:F6191"/>
    <mergeCell ref="E6192:F6192"/>
    <mergeCell ref="E6193:F6193"/>
    <mergeCell ref="H6195:I6195"/>
    <mergeCell ref="E6197:F6197"/>
    <mergeCell ref="E6198:F6198"/>
    <mergeCell ref="E6159:F6159"/>
    <mergeCell ref="E6160:F6160"/>
    <mergeCell ref="E6161:F6161"/>
    <mergeCell ref="E6162:F6162"/>
    <mergeCell ref="E6163:F6163"/>
    <mergeCell ref="E6164:F6164"/>
    <mergeCell ref="E6165:F6165"/>
    <mergeCell ref="E6166:F6166"/>
    <mergeCell ref="E6167:F6167"/>
    <mergeCell ref="H6169:I6169"/>
    <mergeCell ref="E6171:F6171"/>
    <mergeCell ref="E6172:F6172"/>
    <mergeCell ref="E6173:F6173"/>
    <mergeCell ref="E6174:F6174"/>
    <mergeCell ref="E6175:F6175"/>
    <mergeCell ref="E6176:F6176"/>
    <mergeCell ref="E6177:F6177"/>
    <mergeCell ref="E6138:F6138"/>
    <mergeCell ref="E6139:F6139"/>
    <mergeCell ref="E6140:F6140"/>
    <mergeCell ref="E6141:F6141"/>
    <mergeCell ref="H6143:I6143"/>
    <mergeCell ref="E6145:F6145"/>
    <mergeCell ref="E6146:F6146"/>
    <mergeCell ref="E6147:F6147"/>
    <mergeCell ref="E6148:F6148"/>
    <mergeCell ref="E6149:F6149"/>
    <mergeCell ref="E6150:F6150"/>
    <mergeCell ref="E6151:F6151"/>
    <mergeCell ref="E6152:F6152"/>
    <mergeCell ref="E6153:F6153"/>
    <mergeCell ref="E6154:F6154"/>
    <mergeCell ref="H6156:I6156"/>
    <mergeCell ref="E6158:F6158"/>
    <mergeCell ref="E6119:F6119"/>
    <mergeCell ref="E6120:F6120"/>
    <mergeCell ref="E6121:F6121"/>
    <mergeCell ref="E6122:F6122"/>
    <mergeCell ref="E6123:F6123"/>
    <mergeCell ref="E6124:F6124"/>
    <mergeCell ref="E6125:F6125"/>
    <mergeCell ref="E6126:F6126"/>
    <mergeCell ref="E6127:F6127"/>
    <mergeCell ref="E6128:F6128"/>
    <mergeCell ref="H6130:I6130"/>
    <mergeCell ref="E6132:F6132"/>
    <mergeCell ref="E6133:F6133"/>
    <mergeCell ref="E6134:F6134"/>
    <mergeCell ref="E6135:F6135"/>
    <mergeCell ref="E6136:F6136"/>
    <mergeCell ref="E6137:F6137"/>
    <mergeCell ref="E6094:F6094"/>
    <mergeCell ref="E6095:F6095"/>
    <mergeCell ref="H6097:I6097"/>
    <mergeCell ref="E6099:F6099"/>
    <mergeCell ref="E6100:F6100"/>
    <mergeCell ref="E6101:F6101"/>
    <mergeCell ref="E6102:F6102"/>
    <mergeCell ref="H6104:I6104"/>
    <mergeCell ref="E6106:F6106"/>
    <mergeCell ref="E6107:F6107"/>
    <mergeCell ref="E6108:F6108"/>
    <mergeCell ref="E6109:F6109"/>
    <mergeCell ref="H6111:I6111"/>
    <mergeCell ref="E6113:F6113"/>
    <mergeCell ref="E6114:F6114"/>
    <mergeCell ref="E6115:F6115"/>
    <mergeCell ref="H6117:I6117"/>
    <mergeCell ref="H6072:I6072"/>
    <mergeCell ref="E6074:F6074"/>
    <mergeCell ref="E6075:F6075"/>
    <mergeCell ref="E6076:F6076"/>
    <mergeCell ref="E6077:F6077"/>
    <mergeCell ref="E6078:F6078"/>
    <mergeCell ref="H6080:I6080"/>
    <mergeCell ref="E6082:F6082"/>
    <mergeCell ref="E6083:F6083"/>
    <mergeCell ref="E6084:F6084"/>
    <mergeCell ref="E6085:F6085"/>
    <mergeCell ref="E6086:F6086"/>
    <mergeCell ref="E6087:F6087"/>
    <mergeCell ref="E6088:F6088"/>
    <mergeCell ref="H6090:I6090"/>
    <mergeCell ref="E6092:F6092"/>
    <mergeCell ref="E6093:F6093"/>
    <mergeCell ref="E6052:F6052"/>
    <mergeCell ref="E6053:F6053"/>
    <mergeCell ref="E6054:F6054"/>
    <mergeCell ref="E6055:F6055"/>
    <mergeCell ref="E6056:F6056"/>
    <mergeCell ref="E6057:F6057"/>
    <mergeCell ref="H6059:I6059"/>
    <mergeCell ref="E6061:F6061"/>
    <mergeCell ref="E6062:F6062"/>
    <mergeCell ref="E6063:F6063"/>
    <mergeCell ref="E6064:F6064"/>
    <mergeCell ref="E6065:F6065"/>
    <mergeCell ref="E6066:F6066"/>
    <mergeCell ref="E6067:F6067"/>
    <mergeCell ref="E6068:F6068"/>
    <mergeCell ref="E6069:F6069"/>
    <mergeCell ref="E6070:F6070"/>
    <mergeCell ref="H6028:I6028"/>
    <mergeCell ref="E6030:F6030"/>
    <mergeCell ref="E6031:F6031"/>
    <mergeCell ref="E6032:F6032"/>
    <mergeCell ref="H6034:I6034"/>
    <mergeCell ref="E6036:F6036"/>
    <mergeCell ref="E6037:F6037"/>
    <mergeCell ref="E6038:F6038"/>
    <mergeCell ref="H6040:I6040"/>
    <mergeCell ref="E6042:F6042"/>
    <mergeCell ref="E6043:F6043"/>
    <mergeCell ref="E6044:F6044"/>
    <mergeCell ref="H6046:I6046"/>
    <mergeCell ref="E6048:F6048"/>
    <mergeCell ref="E6049:F6049"/>
    <mergeCell ref="E6050:F6050"/>
    <mergeCell ref="E6051:F6051"/>
    <mergeCell ref="E6006:F6006"/>
    <mergeCell ref="E6007:F6007"/>
    <mergeCell ref="E6008:F6008"/>
    <mergeCell ref="E6009:F6009"/>
    <mergeCell ref="E6010:F6010"/>
    <mergeCell ref="H6012:I6012"/>
    <mergeCell ref="E6014:F6014"/>
    <mergeCell ref="E6015:F6015"/>
    <mergeCell ref="E6016:F6016"/>
    <mergeCell ref="E6017:F6017"/>
    <mergeCell ref="E6018:F6018"/>
    <mergeCell ref="E6019:F6019"/>
    <mergeCell ref="E6020:F6020"/>
    <mergeCell ref="H6022:I6022"/>
    <mergeCell ref="E6024:F6024"/>
    <mergeCell ref="E6025:F6025"/>
    <mergeCell ref="E6026:F6026"/>
    <mergeCell ref="E5985:F5985"/>
    <mergeCell ref="E5986:F5986"/>
    <mergeCell ref="E5987:F5987"/>
    <mergeCell ref="E5988:F5988"/>
    <mergeCell ref="E5989:F5989"/>
    <mergeCell ref="E5990:F5990"/>
    <mergeCell ref="E5991:F5991"/>
    <mergeCell ref="E5992:F5992"/>
    <mergeCell ref="E5993:F5993"/>
    <mergeCell ref="H5995:I5995"/>
    <mergeCell ref="E5997:F5997"/>
    <mergeCell ref="E5998:F5998"/>
    <mergeCell ref="E5999:F5999"/>
    <mergeCell ref="E6000:F6000"/>
    <mergeCell ref="E6001:F6001"/>
    <mergeCell ref="E6002:F6002"/>
    <mergeCell ref="H6004:I6004"/>
    <mergeCell ref="E5960:F5960"/>
    <mergeCell ref="E5961:F5961"/>
    <mergeCell ref="E5962:F5962"/>
    <mergeCell ref="H5964:I5964"/>
    <mergeCell ref="E5966:F5966"/>
    <mergeCell ref="E5967:F5967"/>
    <mergeCell ref="E5968:F5968"/>
    <mergeCell ref="H5970:I5970"/>
    <mergeCell ref="E5972:F5972"/>
    <mergeCell ref="E5973:F5973"/>
    <mergeCell ref="E5974:F5974"/>
    <mergeCell ref="H5976:I5976"/>
    <mergeCell ref="E5978:F5978"/>
    <mergeCell ref="E5979:F5979"/>
    <mergeCell ref="E5980:F5980"/>
    <mergeCell ref="H5982:I5982"/>
    <mergeCell ref="E5984:F5984"/>
    <mergeCell ref="E5937:F5937"/>
    <mergeCell ref="E5938:F5938"/>
    <mergeCell ref="E5939:F5939"/>
    <mergeCell ref="E5940:F5940"/>
    <mergeCell ref="H5942:I5942"/>
    <mergeCell ref="E5944:F5944"/>
    <mergeCell ref="E5945:F5945"/>
    <mergeCell ref="E5946:F5946"/>
    <mergeCell ref="E5947:F5947"/>
    <mergeCell ref="H5949:I5949"/>
    <mergeCell ref="E5951:F5951"/>
    <mergeCell ref="E5952:F5952"/>
    <mergeCell ref="E5953:F5953"/>
    <mergeCell ref="E5954:F5954"/>
    <mergeCell ref="E5955:F5955"/>
    <mergeCell ref="E5956:F5956"/>
    <mergeCell ref="H5958:I5958"/>
    <mergeCell ref="E5912:F5912"/>
    <mergeCell ref="E5913:F5913"/>
    <mergeCell ref="E5914:F5914"/>
    <mergeCell ref="H5916:I5916"/>
    <mergeCell ref="E5918:F5918"/>
    <mergeCell ref="E5919:F5919"/>
    <mergeCell ref="E5920:F5920"/>
    <mergeCell ref="H5922:I5922"/>
    <mergeCell ref="E5924:F5924"/>
    <mergeCell ref="E5925:F5925"/>
    <mergeCell ref="E5926:F5926"/>
    <mergeCell ref="H5928:I5928"/>
    <mergeCell ref="E5930:F5930"/>
    <mergeCell ref="E5931:F5931"/>
    <mergeCell ref="E5932:F5932"/>
    <mergeCell ref="H5934:I5934"/>
    <mergeCell ref="E5936:F5936"/>
    <mergeCell ref="E5889:F5889"/>
    <mergeCell ref="E5890:F5890"/>
    <mergeCell ref="H5892:I5892"/>
    <mergeCell ref="E5894:F5894"/>
    <mergeCell ref="E5895:F5895"/>
    <mergeCell ref="E5896:F5896"/>
    <mergeCell ref="E5897:F5897"/>
    <mergeCell ref="E5898:F5898"/>
    <mergeCell ref="H5900:I5900"/>
    <mergeCell ref="E5902:F5902"/>
    <mergeCell ref="E5903:F5903"/>
    <mergeCell ref="E5904:F5904"/>
    <mergeCell ref="E5905:F5905"/>
    <mergeCell ref="E5906:F5906"/>
    <mergeCell ref="E5907:F5907"/>
    <mergeCell ref="E5908:F5908"/>
    <mergeCell ref="H5910:I5910"/>
    <mergeCell ref="H5865:I5865"/>
    <mergeCell ref="E5867:F5867"/>
    <mergeCell ref="E5868:F5868"/>
    <mergeCell ref="E5869:F5869"/>
    <mergeCell ref="E5870:F5870"/>
    <mergeCell ref="E5871:F5871"/>
    <mergeCell ref="E5872:F5872"/>
    <mergeCell ref="H5874:I5874"/>
    <mergeCell ref="E5876:F5876"/>
    <mergeCell ref="E5877:F5877"/>
    <mergeCell ref="E5878:F5878"/>
    <mergeCell ref="H5880:I5880"/>
    <mergeCell ref="E5882:F5882"/>
    <mergeCell ref="E5883:F5883"/>
    <mergeCell ref="E5884:F5884"/>
    <mergeCell ref="H5886:I5886"/>
    <mergeCell ref="E5888:F5888"/>
    <mergeCell ref="H5844:I5844"/>
    <mergeCell ref="E5846:F5846"/>
    <mergeCell ref="E5847:F5847"/>
    <mergeCell ref="E5848:F5848"/>
    <mergeCell ref="E5849:F5849"/>
    <mergeCell ref="E5850:F5850"/>
    <mergeCell ref="E5851:F5851"/>
    <mergeCell ref="E5852:F5852"/>
    <mergeCell ref="E5853:F5853"/>
    <mergeCell ref="E5854:F5854"/>
    <mergeCell ref="E5855:F5855"/>
    <mergeCell ref="H5857:I5857"/>
    <mergeCell ref="E5859:F5859"/>
    <mergeCell ref="E5860:F5860"/>
    <mergeCell ref="E5861:F5861"/>
    <mergeCell ref="E5862:F5862"/>
    <mergeCell ref="E5863:F5863"/>
    <mergeCell ref="E5822:F5822"/>
    <mergeCell ref="E5823:F5823"/>
    <mergeCell ref="E5824:F5824"/>
    <mergeCell ref="E5825:F5825"/>
    <mergeCell ref="H5827:I5827"/>
    <mergeCell ref="E5829:F5829"/>
    <mergeCell ref="E5830:F5830"/>
    <mergeCell ref="E5831:F5831"/>
    <mergeCell ref="E5832:F5832"/>
    <mergeCell ref="E5833:F5833"/>
    <mergeCell ref="E5834:F5834"/>
    <mergeCell ref="H5836:I5836"/>
    <mergeCell ref="E5838:F5838"/>
    <mergeCell ref="E5839:F5839"/>
    <mergeCell ref="E5840:F5840"/>
    <mergeCell ref="E5841:F5841"/>
    <mergeCell ref="E5842:F5842"/>
    <mergeCell ref="E5801:F5801"/>
    <mergeCell ref="E5802:F5802"/>
    <mergeCell ref="E5803:F5803"/>
    <mergeCell ref="H5805:I5805"/>
    <mergeCell ref="E5807:F5807"/>
    <mergeCell ref="E5808:F5808"/>
    <mergeCell ref="E5809:F5809"/>
    <mergeCell ref="E5810:F5810"/>
    <mergeCell ref="E5811:F5811"/>
    <mergeCell ref="E5812:F5812"/>
    <mergeCell ref="E5813:F5813"/>
    <mergeCell ref="E5814:F5814"/>
    <mergeCell ref="E5815:F5815"/>
    <mergeCell ref="E5816:F5816"/>
    <mergeCell ref="H5818:I5818"/>
    <mergeCell ref="E5820:F5820"/>
    <mergeCell ref="E5821:F5821"/>
    <mergeCell ref="H5781:I5781"/>
    <mergeCell ref="E5783:F5783"/>
    <mergeCell ref="E5784:F5784"/>
    <mergeCell ref="E5785:F5785"/>
    <mergeCell ref="E5786:F5786"/>
    <mergeCell ref="E5787:F5787"/>
    <mergeCell ref="E5788:F5788"/>
    <mergeCell ref="E5789:F5789"/>
    <mergeCell ref="E5790:F5790"/>
    <mergeCell ref="H5792:I5792"/>
    <mergeCell ref="E5794:F5794"/>
    <mergeCell ref="E5795:F5795"/>
    <mergeCell ref="E5796:F5796"/>
    <mergeCell ref="E5797:F5797"/>
    <mergeCell ref="E5798:F5798"/>
    <mergeCell ref="E5799:F5799"/>
    <mergeCell ref="E5800:F5800"/>
    <mergeCell ref="E5759:F5759"/>
    <mergeCell ref="E5760:F5760"/>
    <mergeCell ref="E5761:F5761"/>
    <mergeCell ref="E5762:F5762"/>
    <mergeCell ref="E5763:F5763"/>
    <mergeCell ref="H5765:I5765"/>
    <mergeCell ref="E5767:F5767"/>
    <mergeCell ref="E5768:F5768"/>
    <mergeCell ref="E5769:F5769"/>
    <mergeCell ref="E5770:F5770"/>
    <mergeCell ref="E5771:F5771"/>
    <mergeCell ref="H5773:I5773"/>
    <mergeCell ref="E5775:F5775"/>
    <mergeCell ref="E5776:F5776"/>
    <mergeCell ref="E5777:F5777"/>
    <mergeCell ref="E5778:F5778"/>
    <mergeCell ref="E5779:F5779"/>
    <mergeCell ref="E5736:F5736"/>
    <mergeCell ref="H5738:I5738"/>
    <mergeCell ref="E5740:F5740"/>
    <mergeCell ref="E5741:F5741"/>
    <mergeCell ref="E5742:F5742"/>
    <mergeCell ref="E5743:F5743"/>
    <mergeCell ref="E5744:F5744"/>
    <mergeCell ref="E5745:F5745"/>
    <mergeCell ref="E5746:F5746"/>
    <mergeCell ref="H5748:I5748"/>
    <mergeCell ref="E5750:F5750"/>
    <mergeCell ref="E5751:F5751"/>
    <mergeCell ref="E5752:F5752"/>
    <mergeCell ref="E5753:F5753"/>
    <mergeCell ref="E5754:F5754"/>
    <mergeCell ref="H5756:I5756"/>
    <mergeCell ref="E5758:F5758"/>
    <mergeCell ref="E5713:F5713"/>
    <mergeCell ref="E5714:F5714"/>
    <mergeCell ref="H5716:I5716"/>
    <mergeCell ref="E5718:F5718"/>
    <mergeCell ref="E5719:F5719"/>
    <mergeCell ref="E5720:F5720"/>
    <mergeCell ref="H5722:I5722"/>
    <mergeCell ref="E5724:F5724"/>
    <mergeCell ref="E5725:F5725"/>
    <mergeCell ref="E5726:F5726"/>
    <mergeCell ref="H5728:I5728"/>
    <mergeCell ref="E5730:F5730"/>
    <mergeCell ref="E5731:F5731"/>
    <mergeCell ref="E5732:F5732"/>
    <mergeCell ref="E5733:F5733"/>
    <mergeCell ref="E5734:F5734"/>
    <mergeCell ref="E5735:F5735"/>
    <mergeCell ref="E5690:F5690"/>
    <mergeCell ref="E5691:F5691"/>
    <mergeCell ref="E5692:F5692"/>
    <mergeCell ref="E5693:F5693"/>
    <mergeCell ref="H5695:I5695"/>
    <mergeCell ref="E5697:F5697"/>
    <mergeCell ref="E5698:F5698"/>
    <mergeCell ref="E5699:F5699"/>
    <mergeCell ref="E5700:F5700"/>
    <mergeCell ref="E5701:F5701"/>
    <mergeCell ref="E5702:F5702"/>
    <mergeCell ref="H5704:I5704"/>
    <mergeCell ref="E5706:F5706"/>
    <mergeCell ref="E5707:F5707"/>
    <mergeCell ref="E5708:F5708"/>
    <mergeCell ref="H5710:I5710"/>
    <mergeCell ref="E5712:F5712"/>
    <mergeCell ref="E5667:F5667"/>
    <mergeCell ref="E5668:F5668"/>
    <mergeCell ref="E5669:F5669"/>
    <mergeCell ref="E5670:F5670"/>
    <mergeCell ref="H5672:I5672"/>
    <mergeCell ref="E5674:F5674"/>
    <mergeCell ref="E5675:F5675"/>
    <mergeCell ref="E5676:F5676"/>
    <mergeCell ref="E5677:F5677"/>
    <mergeCell ref="H5679:I5679"/>
    <mergeCell ref="E5681:F5681"/>
    <mergeCell ref="E5682:F5682"/>
    <mergeCell ref="E5683:F5683"/>
    <mergeCell ref="E5684:F5684"/>
    <mergeCell ref="E5685:F5685"/>
    <mergeCell ref="H5687:I5687"/>
    <mergeCell ref="E5689:F5689"/>
    <mergeCell ref="E5646:F5646"/>
    <mergeCell ref="E5647:F5647"/>
    <mergeCell ref="E5648:F5648"/>
    <mergeCell ref="E5649:F5649"/>
    <mergeCell ref="H5651:I5651"/>
    <mergeCell ref="E5653:F5653"/>
    <mergeCell ref="E5654:F5654"/>
    <mergeCell ref="E5655:F5655"/>
    <mergeCell ref="E5656:F5656"/>
    <mergeCell ref="E5657:F5657"/>
    <mergeCell ref="E5658:F5658"/>
    <mergeCell ref="E5659:F5659"/>
    <mergeCell ref="H5661:I5661"/>
    <mergeCell ref="E5663:F5663"/>
    <mergeCell ref="E5664:F5664"/>
    <mergeCell ref="E5665:F5665"/>
    <mergeCell ref="E5666:F5666"/>
    <mergeCell ref="E5625:F5625"/>
    <mergeCell ref="H5627:I5627"/>
    <mergeCell ref="E5629:F5629"/>
    <mergeCell ref="E5630:F5630"/>
    <mergeCell ref="E5631:F5631"/>
    <mergeCell ref="E5632:F5632"/>
    <mergeCell ref="E5633:F5633"/>
    <mergeCell ref="E5634:F5634"/>
    <mergeCell ref="E5635:F5635"/>
    <mergeCell ref="E5636:F5636"/>
    <mergeCell ref="H5638:I5638"/>
    <mergeCell ref="E5640:F5640"/>
    <mergeCell ref="E5641:F5641"/>
    <mergeCell ref="E5642:F5642"/>
    <mergeCell ref="E5643:F5643"/>
    <mergeCell ref="E5644:F5644"/>
    <mergeCell ref="E5645:F5645"/>
    <mergeCell ref="E5604:F5604"/>
    <mergeCell ref="E5605:F5605"/>
    <mergeCell ref="E5606:F5606"/>
    <mergeCell ref="E5607:F5607"/>
    <mergeCell ref="E5608:F5608"/>
    <mergeCell ref="H5610:I5610"/>
    <mergeCell ref="E5612:F5612"/>
    <mergeCell ref="E5613:F5613"/>
    <mergeCell ref="E5614:F5614"/>
    <mergeCell ref="E5615:F5615"/>
    <mergeCell ref="E5616:F5616"/>
    <mergeCell ref="H5618:I5618"/>
    <mergeCell ref="E5620:F5620"/>
    <mergeCell ref="E5621:F5621"/>
    <mergeCell ref="E5622:F5622"/>
    <mergeCell ref="E5623:F5623"/>
    <mergeCell ref="E5624:F5624"/>
    <mergeCell ref="E5581:F5581"/>
    <mergeCell ref="E5582:F5582"/>
    <mergeCell ref="H5584:I5584"/>
    <mergeCell ref="E5586:F5586"/>
    <mergeCell ref="E5587:F5587"/>
    <mergeCell ref="E5588:F5588"/>
    <mergeCell ref="E5589:F5589"/>
    <mergeCell ref="E5590:F5590"/>
    <mergeCell ref="H5592:I5592"/>
    <mergeCell ref="E5594:F5594"/>
    <mergeCell ref="E5595:F5595"/>
    <mergeCell ref="E5596:F5596"/>
    <mergeCell ref="E5597:F5597"/>
    <mergeCell ref="E5598:F5598"/>
    <mergeCell ref="E5599:F5599"/>
    <mergeCell ref="E5600:F5600"/>
    <mergeCell ref="H5602:I5602"/>
    <mergeCell ref="E5560:F5560"/>
    <mergeCell ref="E5561:F5561"/>
    <mergeCell ref="E5562:F5562"/>
    <mergeCell ref="E5563:F5563"/>
    <mergeCell ref="E5564:F5564"/>
    <mergeCell ref="H5566:I5566"/>
    <mergeCell ref="E5568:F5568"/>
    <mergeCell ref="E5569:F5569"/>
    <mergeCell ref="E5570:F5570"/>
    <mergeCell ref="E5571:F5571"/>
    <mergeCell ref="E5572:F5572"/>
    <mergeCell ref="E5573:F5573"/>
    <mergeCell ref="H5575:I5575"/>
    <mergeCell ref="E5577:F5577"/>
    <mergeCell ref="E5578:F5578"/>
    <mergeCell ref="E5579:F5579"/>
    <mergeCell ref="E5580:F5580"/>
    <mergeCell ref="E5537:F5537"/>
    <mergeCell ref="E5538:F5538"/>
    <mergeCell ref="E5539:F5539"/>
    <mergeCell ref="H5541:I5541"/>
    <mergeCell ref="E5543:F5543"/>
    <mergeCell ref="E5544:F5544"/>
    <mergeCell ref="E5545:F5545"/>
    <mergeCell ref="E5546:F5546"/>
    <mergeCell ref="E5547:F5547"/>
    <mergeCell ref="E5548:F5548"/>
    <mergeCell ref="H5550:I5550"/>
    <mergeCell ref="E5552:F5552"/>
    <mergeCell ref="E5553:F5553"/>
    <mergeCell ref="E5554:F5554"/>
    <mergeCell ref="E5555:F5555"/>
    <mergeCell ref="H5557:I5557"/>
    <mergeCell ref="E5559:F5559"/>
    <mergeCell ref="E5514:F5514"/>
    <mergeCell ref="E5515:F5515"/>
    <mergeCell ref="E5516:F5516"/>
    <mergeCell ref="H5518:I5518"/>
    <mergeCell ref="E5520:F5520"/>
    <mergeCell ref="E5521:F5521"/>
    <mergeCell ref="E5522:F5522"/>
    <mergeCell ref="E5523:F5523"/>
    <mergeCell ref="E5524:F5524"/>
    <mergeCell ref="H5526:I5526"/>
    <mergeCell ref="E5528:F5528"/>
    <mergeCell ref="E5529:F5529"/>
    <mergeCell ref="E5530:F5530"/>
    <mergeCell ref="E5531:F5531"/>
    <mergeCell ref="E5532:F5532"/>
    <mergeCell ref="H5534:I5534"/>
    <mergeCell ref="E5536:F5536"/>
    <mergeCell ref="H5490:I5490"/>
    <mergeCell ref="E5492:F5492"/>
    <mergeCell ref="E5493:F5493"/>
    <mergeCell ref="E5494:F5494"/>
    <mergeCell ref="H5496:I5496"/>
    <mergeCell ref="E5498:F5498"/>
    <mergeCell ref="E5499:F5499"/>
    <mergeCell ref="E5500:F5500"/>
    <mergeCell ref="H5502:I5502"/>
    <mergeCell ref="E5504:F5504"/>
    <mergeCell ref="E5505:F5505"/>
    <mergeCell ref="E5506:F5506"/>
    <mergeCell ref="E5507:F5507"/>
    <mergeCell ref="E5508:F5508"/>
    <mergeCell ref="H5510:I5510"/>
    <mergeCell ref="E5512:F5512"/>
    <mergeCell ref="E5513:F5513"/>
    <mergeCell ref="E5466:F5466"/>
    <mergeCell ref="E5467:F5467"/>
    <mergeCell ref="E5468:F5468"/>
    <mergeCell ref="E5469:F5469"/>
    <mergeCell ref="E5470:F5470"/>
    <mergeCell ref="H5472:I5472"/>
    <mergeCell ref="E5474:F5474"/>
    <mergeCell ref="E5475:F5475"/>
    <mergeCell ref="E5476:F5476"/>
    <mergeCell ref="H5478:I5478"/>
    <mergeCell ref="E5480:F5480"/>
    <mergeCell ref="E5481:F5481"/>
    <mergeCell ref="E5482:F5482"/>
    <mergeCell ref="H5484:I5484"/>
    <mergeCell ref="E5486:F5486"/>
    <mergeCell ref="E5487:F5487"/>
    <mergeCell ref="E5488:F5488"/>
    <mergeCell ref="E5443:F5443"/>
    <mergeCell ref="E5444:F5444"/>
    <mergeCell ref="H5446:I5446"/>
    <mergeCell ref="E5448:F5448"/>
    <mergeCell ref="E5449:F5449"/>
    <mergeCell ref="E5450:F5450"/>
    <mergeCell ref="H5452:I5452"/>
    <mergeCell ref="E5454:F5454"/>
    <mergeCell ref="E5455:F5455"/>
    <mergeCell ref="E5456:F5456"/>
    <mergeCell ref="E5457:F5457"/>
    <mergeCell ref="E5458:F5458"/>
    <mergeCell ref="E5459:F5459"/>
    <mergeCell ref="H5461:I5461"/>
    <mergeCell ref="E5463:F5463"/>
    <mergeCell ref="E5464:F5464"/>
    <mergeCell ref="E5465:F5465"/>
    <mergeCell ref="E5420:F5420"/>
    <mergeCell ref="E5421:F5421"/>
    <mergeCell ref="E5422:F5422"/>
    <mergeCell ref="E5423:F5423"/>
    <mergeCell ref="E5424:F5424"/>
    <mergeCell ref="E5425:F5425"/>
    <mergeCell ref="E5426:F5426"/>
    <mergeCell ref="H5428:I5428"/>
    <mergeCell ref="E5430:F5430"/>
    <mergeCell ref="E5431:F5431"/>
    <mergeCell ref="E5432:F5432"/>
    <mergeCell ref="H5434:I5434"/>
    <mergeCell ref="E5436:F5436"/>
    <mergeCell ref="E5437:F5437"/>
    <mergeCell ref="E5438:F5438"/>
    <mergeCell ref="H5440:I5440"/>
    <mergeCell ref="E5442:F5442"/>
    <mergeCell ref="E5399:F5399"/>
    <mergeCell ref="E5400:F5400"/>
    <mergeCell ref="E5401:F5401"/>
    <mergeCell ref="E5402:F5402"/>
    <mergeCell ref="E5403:F5403"/>
    <mergeCell ref="E5404:F5404"/>
    <mergeCell ref="E5405:F5405"/>
    <mergeCell ref="E5406:F5406"/>
    <mergeCell ref="E5407:F5407"/>
    <mergeCell ref="E5408:F5408"/>
    <mergeCell ref="H5410:I5410"/>
    <mergeCell ref="E5412:F5412"/>
    <mergeCell ref="E5413:F5413"/>
    <mergeCell ref="E5414:F5414"/>
    <mergeCell ref="E5415:F5415"/>
    <mergeCell ref="E5416:F5416"/>
    <mergeCell ref="H5418:I5418"/>
    <mergeCell ref="H5377:I5377"/>
    <mergeCell ref="E5379:F5379"/>
    <mergeCell ref="E5380:F5380"/>
    <mergeCell ref="E5381:F5381"/>
    <mergeCell ref="E5382:F5382"/>
    <mergeCell ref="E5383:F5383"/>
    <mergeCell ref="E5384:F5384"/>
    <mergeCell ref="E5385:F5385"/>
    <mergeCell ref="H5387:I5387"/>
    <mergeCell ref="E5389:F5389"/>
    <mergeCell ref="E5390:F5390"/>
    <mergeCell ref="E5391:F5391"/>
    <mergeCell ref="E5392:F5392"/>
    <mergeCell ref="E5393:F5393"/>
    <mergeCell ref="E5394:F5394"/>
    <mergeCell ref="E5395:F5395"/>
    <mergeCell ref="H5397:I5397"/>
    <mergeCell ref="H5354:I5354"/>
    <mergeCell ref="E5356:F5356"/>
    <mergeCell ref="E5357:F5357"/>
    <mergeCell ref="E5358:F5358"/>
    <mergeCell ref="E5359:F5359"/>
    <mergeCell ref="E5360:F5360"/>
    <mergeCell ref="H5362:I5362"/>
    <mergeCell ref="E5364:F5364"/>
    <mergeCell ref="E5365:F5365"/>
    <mergeCell ref="E5366:F5366"/>
    <mergeCell ref="E5367:F5367"/>
    <mergeCell ref="E5368:F5368"/>
    <mergeCell ref="H5370:I5370"/>
    <mergeCell ref="E5372:F5372"/>
    <mergeCell ref="E5373:F5373"/>
    <mergeCell ref="E5374:F5374"/>
    <mergeCell ref="E5375:F5375"/>
    <mergeCell ref="E5332:F5332"/>
    <mergeCell ref="E5333:F5333"/>
    <mergeCell ref="E5334:F5334"/>
    <mergeCell ref="E5335:F5335"/>
    <mergeCell ref="E5336:F5336"/>
    <mergeCell ref="H5338:I5338"/>
    <mergeCell ref="E5340:F5340"/>
    <mergeCell ref="E5341:F5341"/>
    <mergeCell ref="E5342:F5342"/>
    <mergeCell ref="E5343:F5343"/>
    <mergeCell ref="E5344:F5344"/>
    <mergeCell ref="H5346:I5346"/>
    <mergeCell ref="E5348:F5348"/>
    <mergeCell ref="E5349:F5349"/>
    <mergeCell ref="E5350:F5350"/>
    <mergeCell ref="E5351:F5351"/>
    <mergeCell ref="E5352:F5352"/>
    <mergeCell ref="E5311:F5311"/>
    <mergeCell ref="E5312:F5312"/>
    <mergeCell ref="E5313:F5313"/>
    <mergeCell ref="E5314:F5314"/>
    <mergeCell ref="H5316:I5316"/>
    <mergeCell ref="E5318:F5318"/>
    <mergeCell ref="E5319:F5319"/>
    <mergeCell ref="E5320:F5320"/>
    <mergeCell ref="E5321:F5321"/>
    <mergeCell ref="E5322:F5322"/>
    <mergeCell ref="E5323:F5323"/>
    <mergeCell ref="E5324:F5324"/>
    <mergeCell ref="H5326:I5326"/>
    <mergeCell ref="E5328:F5328"/>
    <mergeCell ref="E5329:F5329"/>
    <mergeCell ref="E5330:F5330"/>
    <mergeCell ref="E5331:F5331"/>
    <mergeCell ref="E5290:F5290"/>
    <mergeCell ref="E5291:F5291"/>
    <mergeCell ref="H5293:I5293"/>
    <mergeCell ref="E5295:F5295"/>
    <mergeCell ref="E5296:F5296"/>
    <mergeCell ref="E5297:F5297"/>
    <mergeCell ref="E5298:F5298"/>
    <mergeCell ref="E5299:F5299"/>
    <mergeCell ref="E5300:F5300"/>
    <mergeCell ref="E5301:F5301"/>
    <mergeCell ref="E5302:F5302"/>
    <mergeCell ref="E5303:F5303"/>
    <mergeCell ref="H5305:I5305"/>
    <mergeCell ref="E5307:F5307"/>
    <mergeCell ref="E5308:F5308"/>
    <mergeCell ref="E5309:F5309"/>
    <mergeCell ref="E5310:F5310"/>
    <mergeCell ref="E5271:F5271"/>
    <mergeCell ref="E5272:F5272"/>
    <mergeCell ref="E5273:F5273"/>
    <mergeCell ref="E5274:F5274"/>
    <mergeCell ref="E5275:F5275"/>
    <mergeCell ref="E5276:F5276"/>
    <mergeCell ref="E5277:F5277"/>
    <mergeCell ref="E5278:F5278"/>
    <mergeCell ref="E5279:F5279"/>
    <mergeCell ref="E5280:F5280"/>
    <mergeCell ref="E5281:F5281"/>
    <mergeCell ref="E5282:F5282"/>
    <mergeCell ref="E5283:F5283"/>
    <mergeCell ref="E5284:F5284"/>
    <mergeCell ref="H5286:I5286"/>
    <mergeCell ref="E5288:F5288"/>
    <mergeCell ref="E5289:F5289"/>
    <mergeCell ref="E5252:F5252"/>
    <mergeCell ref="E5253:F5253"/>
    <mergeCell ref="E5254:F5254"/>
    <mergeCell ref="E5255:F5255"/>
    <mergeCell ref="E5256:F5256"/>
    <mergeCell ref="E5257:F5257"/>
    <mergeCell ref="E5258:F5258"/>
    <mergeCell ref="E5259:F5259"/>
    <mergeCell ref="E5260:F5260"/>
    <mergeCell ref="E5261:F5261"/>
    <mergeCell ref="H5263:I5263"/>
    <mergeCell ref="E5265:F5265"/>
    <mergeCell ref="E5266:F5266"/>
    <mergeCell ref="E5267:F5267"/>
    <mergeCell ref="E5268:F5268"/>
    <mergeCell ref="E5269:F5269"/>
    <mergeCell ref="E5270:F5270"/>
    <mergeCell ref="E5233:F5233"/>
    <mergeCell ref="E5234:F5234"/>
    <mergeCell ref="E5235:F5235"/>
    <mergeCell ref="E5236:F5236"/>
    <mergeCell ref="H5238:I5238"/>
    <mergeCell ref="E5240:F5240"/>
    <mergeCell ref="E5241:F5241"/>
    <mergeCell ref="E5242:F5242"/>
    <mergeCell ref="E5243:F5243"/>
    <mergeCell ref="E5244:F5244"/>
    <mergeCell ref="E5245:F5245"/>
    <mergeCell ref="E5246:F5246"/>
    <mergeCell ref="E5247:F5247"/>
    <mergeCell ref="E5248:F5248"/>
    <mergeCell ref="E5249:F5249"/>
    <mergeCell ref="E5250:F5250"/>
    <mergeCell ref="E5251:F5251"/>
    <mergeCell ref="E5216:F5216"/>
    <mergeCell ref="E5217:F5217"/>
    <mergeCell ref="E5218:F5218"/>
    <mergeCell ref="E5219:F5219"/>
    <mergeCell ref="E5220:F5220"/>
    <mergeCell ref="E5221:F5221"/>
    <mergeCell ref="E5222:F5222"/>
    <mergeCell ref="E5223:F5223"/>
    <mergeCell ref="E5224:F5224"/>
    <mergeCell ref="E5225:F5225"/>
    <mergeCell ref="E5226:F5226"/>
    <mergeCell ref="E5227:F5227"/>
    <mergeCell ref="E5228:F5228"/>
    <mergeCell ref="E5229:F5229"/>
    <mergeCell ref="E5230:F5230"/>
    <mergeCell ref="E5231:F5231"/>
    <mergeCell ref="E5232:F5232"/>
    <mergeCell ref="E5197:F5197"/>
    <mergeCell ref="E5198:F5198"/>
    <mergeCell ref="E5199:F5199"/>
    <mergeCell ref="E5200:F5200"/>
    <mergeCell ref="E5201:F5201"/>
    <mergeCell ref="E5202:F5202"/>
    <mergeCell ref="E5203:F5203"/>
    <mergeCell ref="E5204:F5204"/>
    <mergeCell ref="E5205:F5205"/>
    <mergeCell ref="E5206:F5206"/>
    <mergeCell ref="H5208:I5208"/>
    <mergeCell ref="E5210:F5210"/>
    <mergeCell ref="E5211:F5211"/>
    <mergeCell ref="E5212:F5212"/>
    <mergeCell ref="E5213:F5213"/>
    <mergeCell ref="E5214:F5214"/>
    <mergeCell ref="E5215:F5215"/>
    <mergeCell ref="E5178:F5178"/>
    <mergeCell ref="E5179:F5179"/>
    <mergeCell ref="E5180:F5180"/>
    <mergeCell ref="H5182:I5182"/>
    <mergeCell ref="E5184:F5184"/>
    <mergeCell ref="E5185:F5185"/>
    <mergeCell ref="E5186:F5186"/>
    <mergeCell ref="E5187:F5187"/>
    <mergeCell ref="E5188:F5188"/>
    <mergeCell ref="E5189:F5189"/>
    <mergeCell ref="E5190:F5190"/>
    <mergeCell ref="E5191:F5191"/>
    <mergeCell ref="E5192:F5192"/>
    <mergeCell ref="E5193:F5193"/>
    <mergeCell ref="E5194:F5194"/>
    <mergeCell ref="E5195:F5195"/>
    <mergeCell ref="E5196:F5196"/>
    <mergeCell ref="E5161:F5161"/>
    <mergeCell ref="E5162:F5162"/>
    <mergeCell ref="E5163:F5163"/>
    <mergeCell ref="E5164:F5164"/>
    <mergeCell ref="E5165:F5165"/>
    <mergeCell ref="E5166:F5166"/>
    <mergeCell ref="E5167:F5167"/>
    <mergeCell ref="E5168:F5168"/>
    <mergeCell ref="E5169:F5169"/>
    <mergeCell ref="E5170:F5170"/>
    <mergeCell ref="E5171:F5171"/>
    <mergeCell ref="E5172:F5172"/>
    <mergeCell ref="E5173:F5173"/>
    <mergeCell ref="E5174:F5174"/>
    <mergeCell ref="E5175:F5175"/>
    <mergeCell ref="E5176:F5176"/>
    <mergeCell ref="E5177:F5177"/>
    <mergeCell ref="E5142:F5142"/>
    <mergeCell ref="E5143:F5143"/>
    <mergeCell ref="E5144:F5144"/>
    <mergeCell ref="E5145:F5145"/>
    <mergeCell ref="E5146:F5146"/>
    <mergeCell ref="E5147:F5147"/>
    <mergeCell ref="E5148:F5148"/>
    <mergeCell ref="E5149:F5149"/>
    <mergeCell ref="E5150:F5150"/>
    <mergeCell ref="E5151:F5151"/>
    <mergeCell ref="E5152:F5152"/>
    <mergeCell ref="E5153:F5153"/>
    <mergeCell ref="E5154:F5154"/>
    <mergeCell ref="E5155:F5155"/>
    <mergeCell ref="E5156:F5156"/>
    <mergeCell ref="E5157:F5157"/>
    <mergeCell ref="H5159:I5159"/>
    <mergeCell ref="E5123:F5123"/>
    <mergeCell ref="E5124:F5124"/>
    <mergeCell ref="E5125:F5125"/>
    <mergeCell ref="E5126:F5126"/>
    <mergeCell ref="E5127:F5127"/>
    <mergeCell ref="E5128:F5128"/>
    <mergeCell ref="E5129:F5129"/>
    <mergeCell ref="E5130:F5130"/>
    <mergeCell ref="E5131:F5131"/>
    <mergeCell ref="E5132:F5132"/>
    <mergeCell ref="H5134:I5134"/>
    <mergeCell ref="E5136:F5136"/>
    <mergeCell ref="E5137:F5137"/>
    <mergeCell ref="E5138:F5138"/>
    <mergeCell ref="E5139:F5139"/>
    <mergeCell ref="E5140:F5140"/>
    <mergeCell ref="E5141:F5141"/>
    <mergeCell ref="E5104:F5104"/>
    <mergeCell ref="E5105:F5105"/>
    <mergeCell ref="E5106:F5106"/>
    <mergeCell ref="E5107:F5107"/>
    <mergeCell ref="E5108:F5108"/>
    <mergeCell ref="E5109:F5109"/>
    <mergeCell ref="E5110:F5110"/>
    <mergeCell ref="E5111:F5111"/>
    <mergeCell ref="H5113:I5113"/>
    <mergeCell ref="E5115:F5115"/>
    <mergeCell ref="E5116:F5116"/>
    <mergeCell ref="E5117:F5117"/>
    <mergeCell ref="E5118:F5118"/>
    <mergeCell ref="E5119:F5119"/>
    <mergeCell ref="E5120:F5120"/>
    <mergeCell ref="E5121:F5121"/>
    <mergeCell ref="E5122:F5122"/>
    <mergeCell ref="E5083:F5083"/>
    <mergeCell ref="E5084:F5084"/>
    <mergeCell ref="E5085:F5085"/>
    <mergeCell ref="E5086:F5086"/>
    <mergeCell ref="E5087:F5087"/>
    <mergeCell ref="E5088:F5088"/>
    <mergeCell ref="E5089:F5089"/>
    <mergeCell ref="H5091:I5091"/>
    <mergeCell ref="E5093:F5093"/>
    <mergeCell ref="E5094:F5094"/>
    <mergeCell ref="E5095:F5095"/>
    <mergeCell ref="H5097:I5097"/>
    <mergeCell ref="E5099:F5099"/>
    <mergeCell ref="E5100:F5100"/>
    <mergeCell ref="E5101:F5101"/>
    <mergeCell ref="E5102:F5102"/>
    <mergeCell ref="E5103:F5103"/>
    <mergeCell ref="E5062:F5062"/>
    <mergeCell ref="E5063:F5063"/>
    <mergeCell ref="E5064:F5064"/>
    <mergeCell ref="E5065:F5065"/>
    <mergeCell ref="E5066:F5066"/>
    <mergeCell ref="E5067:F5067"/>
    <mergeCell ref="E5068:F5068"/>
    <mergeCell ref="E5069:F5069"/>
    <mergeCell ref="H5071:I5071"/>
    <mergeCell ref="E5073:F5073"/>
    <mergeCell ref="E5074:F5074"/>
    <mergeCell ref="E5075:F5075"/>
    <mergeCell ref="E5076:F5076"/>
    <mergeCell ref="E5077:F5077"/>
    <mergeCell ref="E5078:F5078"/>
    <mergeCell ref="H5080:I5080"/>
    <mergeCell ref="E5082:F5082"/>
    <mergeCell ref="E5041:F5041"/>
    <mergeCell ref="E5042:F5042"/>
    <mergeCell ref="E5043:F5043"/>
    <mergeCell ref="E5044:F5044"/>
    <mergeCell ref="E5045:F5045"/>
    <mergeCell ref="H5047:I5047"/>
    <mergeCell ref="E5049:F5049"/>
    <mergeCell ref="E5050:F5050"/>
    <mergeCell ref="E5051:F5051"/>
    <mergeCell ref="E5052:F5052"/>
    <mergeCell ref="E5053:F5053"/>
    <mergeCell ref="E5054:F5054"/>
    <mergeCell ref="E5055:F5055"/>
    <mergeCell ref="E5056:F5056"/>
    <mergeCell ref="E5057:F5057"/>
    <mergeCell ref="E5058:F5058"/>
    <mergeCell ref="H5060:I5060"/>
    <mergeCell ref="E5020:F5020"/>
    <mergeCell ref="E5021:F5021"/>
    <mergeCell ref="E5022:F5022"/>
    <mergeCell ref="E5023:F5023"/>
    <mergeCell ref="E5024:F5024"/>
    <mergeCell ref="E5025:F5025"/>
    <mergeCell ref="E5026:F5026"/>
    <mergeCell ref="E5027:F5027"/>
    <mergeCell ref="E5028:F5028"/>
    <mergeCell ref="H5030:I5030"/>
    <mergeCell ref="E5032:F5032"/>
    <mergeCell ref="E5033:F5033"/>
    <mergeCell ref="E5034:F5034"/>
    <mergeCell ref="E5035:F5035"/>
    <mergeCell ref="E5036:F5036"/>
    <mergeCell ref="E5037:F5037"/>
    <mergeCell ref="H5039:I5039"/>
    <mergeCell ref="E4997:F4997"/>
    <mergeCell ref="E4998:F4998"/>
    <mergeCell ref="E4999:F4999"/>
    <mergeCell ref="E5000:F5000"/>
    <mergeCell ref="H5002:I5002"/>
    <mergeCell ref="E5004:F5004"/>
    <mergeCell ref="E5005:F5005"/>
    <mergeCell ref="E5006:F5006"/>
    <mergeCell ref="E5007:F5007"/>
    <mergeCell ref="H5009:I5009"/>
    <mergeCell ref="E5011:F5011"/>
    <mergeCell ref="E5012:F5012"/>
    <mergeCell ref="E5013:F5013"/>
    <mergeCell ref="E5014:F5014"/>
    <mergeCell ref="E5015:F5015"/>
    <mergeCell ref="H5017:I5017"/>
    <mergeCell ref="E5019:F5019"/>
    <mergeCell ref="E4968:F4968"/>
    <mergeCell ref="H4970:I4970"/>
    <mergeCell ref="F4973:G4973"/>
    <mergeCell ref="E4974:F4974"/>
    <mergeCell ref="E4975:F4975"/>
    <mergeCell ref="E4976:F4976"/>
    <mergeCell ref="H4978:I4978"/>
    <mergeCell ref="E4981:F4981"/>
    <mergeCell ref="E4982:F4982"/>
    <mergeCell ref="E4983:F4983"/>
    <mergeCell ref="E4984:F4984"/>
    <mergeCell ref="H4986:I4986"/>
    <mergeCell ref="E4989:F4989"/>
    <mergeCell ref="E4990:F4990"/>
    <mergeCell ref="E4991:F4991"/>
    <mergeCell ref="E4992:F4992"/>
    <mergeCell ref="H4994:I4994"/>
    <mergeCell ref="E4945:F4945"/>
    <mergeCell ref="E4946:F4946"/>
    <mergeCell ref="H4948:I4948"/>
    <mergeCell ref="F4951:G4951"/>
    <mergeCell ref="E4952:F4952"/>
    <mergeCell ref="E4953:F4953"/>
    <mergeCell ref="E4954:F4954"/>
    <mergeCell ref="E4955:F4955"/>
    <mergeCell ref="E4956:F4956"/>
    <mergeCell ref="E4957:F4957"/>
    <mergeCell ref="E4958:F4958"/>
    <mergeCell ref="E4959:F4959"/>
    <mergeCell ref="H4961:I4961"/>
    <mergeCell ref="E4964:F4964"/>
    <mergeCell ref="E4965:F4965"/>
    <mergeCell ref="E4966:F4966"/>
    <mergeCell ref="E4967:F4967"/>
    <mergeCell ref="E4919:F4919"/>
    <mergeCell ref="E4920:F4920"/>
    <mergeCell ref="E4921:F4921"/>
    <mergeCell ref="H4923:I4923"/>
    <mergeCell ref="E4926:F4926"/>
    <mergeCell ref="E4927:F4927"/>
    <mergeCell ref="E4928:F4928"/>
    <mergeCell ref="E4929:F4929"/>
    <mergeCell ref="E4930:F4930"/>
    <mergeCell ref="E4931:F4931"/>
    <mergeCell ref="H4933:I4933"/>
    <mergeCell ref="F4936:G4936"/>
    <mergeCell ref="E4937:F4937"/>
    <mergeCell ref="E4938:F4938"/>
    <mergeCell ref="E4939:F4939"/>
    <mergeCell ref="H4941:I4941"/>
    <mergeCell ref="E4944:F4944"/>
    <mergeCell ref="E4893:F4893"/>
    <mergeCell ref="H4895:I4895"/>
    <mergeCell ref="E4898:F4898"/>
    <mergeCell ref="E4899:F4899"/>
    <mergeCell ref="E4900:F4900"/>
    <mergeCell ref="E4901:F4901"/>
    <mergeCell ref="E4902:F4902"/>
    <mergeCell ref="H4904:I4904"/>
    <mergeCell ref="F4907:G4907"/>
    <mergeCell ref="E4908:F4908"/>
    <mergeCell ref="E4909:F4909"/>
    <mergeCell ref="E4910:F4910"/>
    <mergeCell ref="E4911:F4911"/>
    <mergeCell ref="E4912:F4912"/>
    <mergeCell ref="H4914:I4914"/>
    <mergeCell ref="E4917:F4917"/>
    <mergeCell ref="E4918:F4918"/>
    <mergeCell ref="E4870:F4870"/>
    <mergeCell ref="H4872:I4872"/>
    <mergeCell ref="F4875:G4875"/>
    <mergeCell ref="E4876:F4876"/>
    <mergeCell ref="E4877:F4877"/>
    <mergeCell ref="E4878:F4878"/>
    <mergeCell ref="E4879:F4879"/>
    <mergeCell ref="E4880:F4880"/>
    <mergeCell ref="E4881:F4881"/>
    <mergeCell ref="E4882:F4882"/>
    <mergeCell ref="H4884:I4884"/>
    <mergeCell ref="E4887:F4887"/>
    <mergeCell ref="E4888:F4888"/>
    <mergeCell ref="E4889:F4889"/>
    <mergeCell ref="E4890:F4890"/>
    <mergeCell ref="E4891:F4891"/>
    <mergeCell ref="E4892:F4892"/>
    <mergeCell ref="E4847:F4847"/>
    <mergeCell ref="E4848:F4848"/>
    <mergeCell ref="E4849:F4849"/>
    <mergeCell ref="E4850:F4850"/>
    <mergeCell ref="E4851:F4851"/>
    <mergeCell ref="E4852:F4852"/>
    <mergeCell ref="E4853:F4853"/>
    <mergeCell ref="H4855:I4855"/>
    <mergeCell ref="E4858:F4858"/>
    <mergeCell ref="E4859:F4859"/>
    <mergeCell ref="E4860:F4860"/>
    <mergeCell ref="E4861:F4861"/>
    <mergeCell ref="H4863:I4863"/>
    <mergeCell ref="F4866:G4866"/>
    <mergeCell ref="F4867:G4867"/>
    <mergeCell ref="E4868:F4868"/>
    <mergeCell ref="E4869:F4869"/>
    <mergeCell ref="F4824:G4824"/>
    <mergeCell ref="E4825:F4825"/>
    <mergeCell ref="E4826:F4826"/>
    <mergeCell ref="E4827:F4827"/>
    <mergeCell ref="E4828:F4828"/>
    <mergeCell ref="E4829:F4829"/>
    <mergeCell ref="E4830:F4830"/>
    <mergeCell ref="E4831:F4831"/>
    <mergeCell ref="H4833:I4833"/>
    <mergeCell ref="E4836:F4836"/>
    <mergeCell ref="E4837:F4837"/>
    <mergeCell ref="E4838:F4838"/>
    <mergeCell ref="E4839:F4839"/>
    <mergeCell ref="E4840:F4840"/>
    <mergeCell ref="E4841:F4841"/>
    <mergeCell ref="E4842:F4842"/>
    <mergeCell ref="H4844:I4844"/>
    <mergeCell ref="E4801:F4801"/>
    <mergeCell ref="E4802:F4802"/>
    <mergeCell ref="E4803:F4803"/>
    <mergeCell ref="E4804:F4804"/>
    <mergeCell ref="E4805:F4805"/>
    <mergeCell ref="H4807:I4807"/>
    <mergeCell ref="E4810:F4810"/>
    <mergeCell ref="E4811:F4811"/>
    <mergeCell ref="E4812:F4812"/>
    <mergeCell ref="E4813:F4813"/>
    <mergeCell ref="E4814:F4814"/>
    <mergeCell ref="E4815:F4815"/>
    <mergeCell ref="E4816:F4816"/>
    <mergeCell ref="E4817:F4817"/>
    <mergeCell ref="E4818:F4818"/>
    <mergeCell ref="E4819:F4819"/>
    <mergeCell ref="H4821:I4821"/>
    <mergeCell ref="E4778:F4778"/>
    <mergeCell ref="H4780:I4780"/>
    <mergeCell ref="E4783:F4783"/>
    <mergeCell ref="E4784:F4784"/>
    <mergeCell ref="E4785:F4785"/>
    <mergeCell ref="E4786:F4786"/>
    <mergeCell ref="E4787:F4787"/>
    <mergeCell ref="E4788:F4788"/>
    <mergeCell ref="E4789:F4789"/>
    <mergeCell ref="H4791:I4791"/>
    <mergeCell ref="F4794:G4794"/>
    <mergeCell ref="F4795:G4795"/>
    <mergeCell ref="E4796:F4796"/>
    <mergeCell ref="E4797:F4797"/>
    <mergeCell ref="E4798:F4798"/>
    <mergeCell ref="E4799:F4799"/>
    <mergeCell ref="E4800:F4800"/>
    <mergeCell ref="E4755:F4755"/>
    <mergeCell ref="E4756:F4756"/>
    <mergeCell ref="E4757:F4757"/>
    <mergeCell ref="E4758:F4758"/>
    <mergeCell ref="E4759:F4759"/>
    <mergeCell ref="H4761:I4761"/>
    <mergeCell ref="E4764:F4764"/>
    <mergeCell ref="E4765:F4765"/>
    <mergeCell ref="E4766:F4766"/>
    <mergeCell ref="E4767:F4767"/>
    <mergeCell ref="E4768:F4768"/>
    <mergeCell ref="E4769:F4769"/>
    <mergeCell ref="H4771:I4771"/>
    <mergeCell ref="E4774:F4774"/>
    <mergeCell ref="E4775:F4775"/>
    <mergeCell ref="E4776:F4776"/>
    <mergeCell ref="E4777:F4777"/>
    <mergeCell ref="E4732:F4732"/>
    <mergeCell ref="E4733:F4733"/>
    <mergeCell ref="H4735:I4735"/>
    <mergeCell ref="E4738:F4738"/>
    <mergeCell ref="E4739:F4739"/>
    <mergeCell ref="E4740:F4740"/>
    <mergeCell ref="E4741:F4741"/>
    <mergeCell ref="E4742:F4742"/>
    <mergeCell ref="H4744:I4744"/>
    <mergeCell ref="E4747:F4747"/>
    <mergeCell ref="E4748:F4748"/>
    <mergeCell ref="E4749:F4749"/>
    <mergeCell ref="E4750:F4750"/>
    <mergeCell ref="E4751:F4751"/>
    <mergeCell ref="E4752:F4752"/>
    <mergeCell ref="E4753:F4753"/>
    <mergeCell ref="E4754:F4754"/>
    <mergeCell ref="E4709:F4709"/>
    <mergeCell ref="E4710:F4710"/>
    <mergeCell ref="E4711:F4711"/>
    <mergeCell ref="E4712:F4712"/>
    <mergeCell ref="E4713:F4713"/>
    <mergeCell ref="E4714:F4714"/>
    <mergeCell ref="E4715:F4715"/>
    <mergeCell ref="H4717:I4717"/>
    <mergeCell ref="E4720:F4720"/>
    <mergeCell ref="E4721:F4721"/>
    <mergeCell ref="E4722:F4722"/>
    <mergeCell ref="E4723:F4723"/>
    <mergeCell ref="E4724:F4724"/>
    <mergeCell ref="H4726:I4726"/>
    <mergeCell ref="E4729:F4729"/>
    <mergeCell ref="E4730:F4730"/>
    <mergeCell ref="E4731:F4731"/>
    <mergeCell ref="E4683:F4683"/>
    <mergeCell ref="H4685:I4685"/>
    <mergeCell ref="E4688:F4688"/>
    <mergeCell ref="E4689:F4689"/>
    <mergeCell ref="E4690:F4690"/>
    <mergeCell ref="E4691:F4691"/>
    <mergeCell ref="E4692:F4692"/>
    <mergeCell ref="E4693:F4693"/>
    <mergeCell ref="H4695:I4695"/>
    <mergeCell ref="E4698:F4698"/>
    <mergeCell ref="E4699:F4699"/>
    <mergeCell ref="E4700:F4700"/>
    <mergeCell ref="E4701:F4701"/>
    <mergeCell ref="E4702:F4702"/>
    <mergeCell ref="E4703:F4703"/>
    <mergeCell ref="E4704:F4704"/>
    <mergeCell ref="H4706:I4706"/>
    <mergeCell ref="E4660:F4660"/>
    <mergeCell ref="E4661:F4661"/>
    <mergeCell ref="E4662:F4662"/>
    <mergeCell ref="E4663:F4663"/>
    <mergeCell ref="E4664:F4664"/>
    <mergeCell ref="H4666:I4666"/>
    <mergeCell ref="E4669:F4669"/>
    <mergeCell ref="E4670:F4670"/>
    <mergeCell ref="E4671:F4671"/>
    <mergeCell ref="E4672:F4672"/>
    <mergeCell ref="E4673:F4673"/>
    <mergeCell ref="H4675:I4675"/>
    <mergeCell ref="E4678:F4678"/>
    <mergeCell ref="E4679:F4679"/>
    <mergeCell ref="E4680:F4680"/>
    <mergeCell ref="E4681:F4681"/>
    <mergeCell ref="E4682:F4682"/>
    <mergeCell ref="E4634:F4634"/>
    <mergeCell ref="E4635:F4635"/>
    <mergeCell ref="E4636:F4636"/>
    <mergeCell ref="E4637:F4637"/>
    <mergeCell ref="E4638:F4638"/>
    <mergeCell ref="H4640:I4640"/>
    <mergeCell ref="E4643:F4643"/>
    <mergeCell ref="E4644:F4644"/>
    <mergeCell ref="E4645:F4645"/>
    <mergeCell ref="H4647:I4647"/>
    <mergeCell ref="E4650:F4650"/>
    <mergeCell ref="E4651:F4651"/>
    <mergeCell ref="E4652:F4652"/>
    <mergeCell ref="E4653:F4653"/>
    <mergeCell ref="E4654:F4654"/>
    <mergeCell ref="E4655:F4655"/>
    <mergeCell ref="H4657:I4657"/>
    <mergeCell ref="E4608:F4608"/>
    <mergeCell ref="E4609:F4609"/>
    <mergeCell ref="E4610:F4610"/>
    <mergeCell ref="H4612:I4612"/>
    <mergeCell ref="E4615:F4615"/>
    <mergeCell ref="E4616:F4616"/>
    <mergeCell ref="E4617:F4617"/>
    <mergeCell ref="E4618:F4618"/>
    <mergeCell ref="E4619:F4619"/>
    <mergeCell ref="H4621:I4621"/>
    <mergeCell ref="E4624:F4624"/>
    <mergeCell ref="E4625:F4625"/>
    <mergeCell ref="E4626:F4626"/>
    <mergeCell ref="E4627:F4627"/>
    <mergeCell ref="E4628:F4628"/>
    <mergeCell ref="H4630:I4630"/>
    <mergeCell ref="F4633:G4633"/>
    <mergeCell ref="E4585:F4585"/>
    <mergeCell ref="E4586:F4586"/>
    <mergeCell ref="E4587:F4587"/>
    <mergeCell ref="E4588:F4588"/>
    <mergeCell ref="H4590:I4590"/>
    <mergeCell ref="E4593:F4593"/>
    <mergeCell ref="E4594:F4594"/>
    <mergeCell ref="E4595:F4595"/>
    <mergeCell ref="E4596:F4596"/>
    <mergeCell ref="E4597:F4597"/>
    <mergeCell ref="E4598:F4598"/>
    <mergeCell ref="E4599:F4599"/>
    <mergeCell ref="H4601:I4601"/>
    <mergeCell ref="E4604:F4604"/>
    <mergeCell ref="E4605:F4605"/>
    <mergeCell ref="E4606:F4606"/>
    <mergeCell ref="E4607:F4607"/>
    <mergeCell ref="E4559:F4559"/>
    <mergeCell ref="H4561:I4561"/>
    <mergeCell ref="E4564:F4564"/>
    <mergeCell ref="E4565:F4565"/>
    <mergeCell ref="E4566:F4566"/>
    <mergeCell ref="E4567:F4567"/>
    <mergeCell ref="E4568:F4568"/>
    <mergeCell ref="H4570:I4570"/>
    <mergeCell ref="E4573:F4573"/>
    <mergeCell ref="E4574:F4574"/>
    <mergeCell ref="E4575:F4575"/>
    <mergeCell ref="E4576:F4576"/>
    <mergeCell ref="E4577:F4577"/>
    <mergeCell ref="H4579:I4579"/>
    <mergeCell ref="E4582:F4582"/>
    <mergeCell ref="E4583:F4583"/>
    <mergeCell ref="E4584:F4584"/>
    <mergeCell ref="H4534:I4534"/>
    <mergeCell ref="E4537:F4537"/>
    <mergeCell ref="E4538:F4538"/>
    <mergeCell ref="E4539:F4539"/>
    <mergeCell ref="E4540:F4540"/>
    <mergeCell ref="E4541:F4541"/>
    <mergeCell ref="H4543:I4543"/>
    <mergeCell ref="E4546:F4546"/>
    <mergeCell ref="E4547:F4547"/>
    <mergeCell ref="E4548:F4548"/>
    <mergeCell ref="E4549:F4549"/>
    <mergeCell ref="E4550:F4550"/>
    <mergeCell ref="H4552:I4552"/>
    <mergeCell ref="E4555:F4555"/>
    <mergeCell ref="E4556:F4556"/>
    <mergeCell ref="E4557:F4557"/>
    <mergeCell ref="E4558:F4558"/>
    <mergeCell ref="E4510:F4510"/>
    <mergeCell ref="E4511:F4511"/>
    <mergeCell ref="E4512:F4512"/>
    <mergeCell ref="H4514:I4514"/>
    <mergeCell ref="E4517:F4517"/>
    <mergeCell ref="E4518:F4518"/>
    <mergeCell ref="E4519:F4519"/>
    <mergeCell ref="E4520:F4520"/>
    <mergeCell ref="E4521:F4521"/>
    <mergeCell ref="H4523:I4523"/>
    <mergeCell ref="E4526:F4526"/>
    <mergeCell ref="E4527:F4527"/>
    <mergeCell ref="E4528:F4528"/>
    <mergeCell ref="E4529:F4529"/>
    <mergeCell ref="E4530:F4530"/>
    <mergeCell ref="E4531:F4531"/>
    <mergeCell ref="E4532:F4532"/>
    <mergeCell ref="E4487:F4487"/>
    <mergeCell ref="E4488:F4488"/>
    <mergeCell ref="E4489:F4489"/>
    <mergeCell ref="H4491:I4491"/>
    <mergeCell ref="F4494:G4494"/>
    <mergeCell ref="E4495:F4495"/>
    <mergeCell ref="E4496:F4496"/>
    <mergeCell ref="E4497:F4497"/>
    <mergeCell ref="E4498:F4498"/>
    <mergeCell ref="E4499:F4499"/>
    <mergeCell ref="E4500:F4500"/>
    <mergeCell ref="E4501:F4501"/>
    <mergeCell ref="H4503:I4503"/>
    <mergeCell ref="E4506:F4506"/>
    <mergeCell ref="E4507:F4507"/>
    <mergeCell ref="E4508:F4508"/>
    <mergeCell ref="E4509:F4509"/>
    <mergeCell ref="H4462:I4462"/>
    <mergeCell ref="E4465:F4465"/>
    <mergeCell ref="E4466:F4466"/>
    <mergeCell ref="E4467:F4467"/>
    <mergeCell ref="E4468:F4468"/>
    <mergeCell ref="E4469:F4469"/>
    <mergeCell ref="H4471:I4471"/>
    <mergeCell ref="E4474:F4474"/>
    <mergeCell ref="E4475:F4475"/>
    <mergeCell ref="E4476:F4476"/>
    <mergeCell ref="E4477:F4477"/>
    <mergeCell ref="E4478:F4478"/>
    <mergeCell ref="H4480:I4480"/>
    <mergeCell ref="E4483:F4483"/>
    <mergeCell ref="E4484:F4484"/>
    <mergeCell ref="E4485:F4485"/>
    <mergeCell ref="E4486:F4486"/>
    <mergeCell ref="E4438:F4438"/>
    <mergeCell ref="H4440:I4440"/>
    <mergeCell ref="E4443:F4443"/>
    <mergeCell ref="E4444:F4444"/>
    <mergeCell ref="E4445:F4445"/>
    <mergeCell ref="E4446:F4446"/>
    <mergeCell ref="E4447:F4447"/>
    <mergeCell ref="E4448:F4448"/>
    <mergeCell ref="E4449:F4449"/>
    <mergeCell ref="H4451:I4451"/>
    <mergeCell ref="E4454:F4454"/>
    <mergeCell ref="E4455:F4455"/>
    <mergeCell ref="E4456:F4456"/>
    <mergeCell ref="E4457:F4457"/>
    <mergeCell ref="E4458:F4458"/>
    <mergeCell ref="E4459:F4459"/>
    <mergeCell ref="E4460:F4460"/>
    <mergeCell ref="E4418:F4418"/>
    <mergeCell ref="E4419:F4419"/>
    <mergeCell ref="E4420:F4420"/>
    <mergeCell ref="E4421:F4421"/>
    <mergeCell ref="E4422:F4422"/>
    <mergeCell ref="E4423:F4423"/>
    <mergeCell ref="E4424:F4424"/>
    <mergeCell ref="E4425:F4425"/>
    <mergeCell ref="E4426:F4426"/>
    <mergeCell ref="E4427:F4427"/>
    <mergeCell ref="H4429:I4429"/>
    <mergeCell ref="E4432:F4432"/>
    <mergeCell ref="E4433:F4433"/>
    <mergeCell ref="E4434:F4434"/>
    <mergeCell ref="E4435:F4435"/>
    <mergeCell ref="E4436:F4436"/>
    <mergeCell ref="E4437:F4437"/>
    <mergeCell ref="E4395:F4395"/>
    <mergeCell ref="E4396:F4396"/>
    <mergeCell ref="E4397:F4397"/>
    <mergeCell ref="E4398:F4398"/>
    <mergeCell ref="E4399:F4399"/>
    <mergeCell ref="E4400:F4400"/>
    <mergeCell ref="E4401:F4401"/>
    <mergeCell ref="E4402:F4402"/>
    <mergeCell ref="E4403:F4403"/>
    <mergeCell ref="H4405:I4405"/>
    <mergeCell ref="E4408:F4408"/>
    <mergeCell ref="E4409:F4409"/>
    <mergeCell ref="E4410:F4410"/>
    <mergeCell ref="E4411:F4411"/>
    <mergeCell ref="E4412:F4412"/>
    <mergeCell ref="E4413:F4413"/>
    <mergeCell ref="H4415:I4415"/>
    <mergeCell ref="E4369:F4369"/>
    <mergeCell ref="E4370:F4370"/>
    <mergeCell ref="E4371:F4371"/>
    <mergeCell ref="E4372:F4372"/>
    <mergeCell ref="H4374:I4374"/>
    <mergeCell ref="E4377:F4377"/>
    <mergeCell ref="E4378:F4378"/>
    <mergeCell ref="E4379:F4379"/>
    <mergeCell ref="H4381:I4381"/>
    <mergeCell ref="E4384:F4384"/>
    <mergeCell ref="E4385:F4385"/>
    <mergeCell ref="E4386:F4386"/>
    <mergeCell ref="E4387:F4387"/>
    <mergeCell ref="E4388:F4388"/>
    <mergeCell ref="H4390:I4390"/>
    <mergeCell ref="E4393:F4393"/>
    <mergeCell ref="E4394:F4394"/>
    <mergeCell ref="E4343:F4343"/>
    <mergeCell ref="E4344:F4344"/>
    <mergeCell ref="E4345:F4345"/>
    <mergeCell ref="E4346:F4346"/>
    <mergeCell ref="H4348:I4348"/>
    <mergeCell ref="E4351:F4351"/>
    <mergeCell ref="E4352:F4352"/>
    <mergeCell ref="E4353:F4353"/>
    <mergeCell ref="E4354:F4354"/>
    <mergeCell ref="E4355:F4355"/>
    <mergeCell ref="H4357:I4357"/>
    <mergeCell ref="E4360:F4360"/>
    <mergeCell ref="E4361:F4361"/>
    <mergeCell ref="E4362:F4362"/>
    <mergeCell ref="E4363:F4363"/>
    <mergeCell ref="H4365:I4365"/>
    <mergeCell ref="E4368:F4368"/>
    <mergeCell ref="E4317:F4317"/>
    <mergeCell ref="H4319:I4319"/>
    <mergeCell ref="E4322:F4322"/>
    <mergeCell ref="E4323:F4323"/>
    <mergeCell ref="E4324:F4324"/>
    <mergeCell ref="E4325:F4325"/>
    <mergeCell ref="E4326:F4326"/>
    <mergeCell ref="H4328:I4328"/>
    <mergeCell ref="F4331:G4331"/>
    <mergeCell ref="E4332:F4332"/>
    <mergeCell ref="E4333:F4333"/>
    <mergeCell ref="E4334:F4334"/>
    <mergeCell ref="E4335:F4335"/>
    <mergeCell ref="E4336:F4336"/>
    <mergeCell ref="H4338:I4338"/>
    <mergeCell ref="E4341:F4341"/>
    <mergeCell ref="E4342:F4342"/>
    <mergeCell ref="H4292:I4292"/>
    <mergeCell ref="E4295:F4295"/>
    <mergeCell ref="E4296:F4296"/>
    <mergeCell ref="E4297:F4297"/>
    <mergeCell ref="E4298:F4298"/>
    <mergeCell ref="E4299:F4299"/>
    <mergeCell ref="H4301:I4301"/>
    <mergeCell ref="E4304:F4304"/>
    <mergeCell ref="E4305:F4305"/>
    <mergeCell ref="E4306:F4306"/>
    <mergeCell ref="E4307:F4307"/>
    <mergeCell ref="E4308:F4308"/>
    <mergeCell ref="H4310:I4310"/>
    <mergeCell ref="E4313:F4313"/>
    <mergeCell ref="E4314:F4314"/>
    <mergeCell ref="E4315:F4315"/>
    <mergeCell ref="E4316:F4316"/>
    <mergeCell ref="E4268:F4268"/>
    <mergeCell ref="E4269:F4269"/>
    <mergeCell ref="E4270:F4270"/>
    <mergeCell ref="E4271:F4271"/>
    <mergeCell ref="E4272:F4272"/>
    <mergeCell ref="H4274:I4274"/>
    <mergeCell ref="E4277:F4277"/>
    <mergeCell ref="E4278:F4278"/>
    <mergeCell ref="E4279:F4279"/>
    <mergeCell ref="E4280:F4280"/>
    <mergeCell ref="E4281:F4281"/>
    <mergeCell ref="H4283:I4283"/>
    <mergeCell ref="E4286:F4286"/>
    <mergeCell ref="E4287:F4287"/>
    <mergeCell ref="E4288:F4288"/>
    <mergeCell ref="E4289:F4289"/>
    <mergeCell ref="E4290:F4290"/>
    <mergeCell ref="E4242:F4242"/>
    <mergeCell ref="E4243:F4243"/>
    <mergeCell ref="H4245:I4245"/>
    <mergeCell ref="E4248:F4248"/>
    <mergeCell ref="E4249:F4249"/>
    <mergeCell ref="E4250:F4250"/>
    <mergeCell ref="E4251:F4251"/>
    <mergeCell ref="E4252:F4252"/>
    <mergeCell ref="E4253:F4253"/>
    <mergeCell ref="H4255:I4255"/>
    <mergeCell ref="E4258:F4258"/>
    <mergeCell ref="E4259:F4259"/>
    <mergeCell ref="E4260:F4260"/>
    <mergeCell ref="E4261:F4261"/>
    <mergeCell ref="E4262:F4262"/>
    <mergeCell ref="H4264:I4264"/>
    <mergeCell ref="E4267:F4267"/>
    <mergeCell ref="E4216:F4216"/>
    <mergeCell ref="E4217:F4217"/>
    <mergeCell ref="H4219:I4219"/>
    <mergeCell ref="F4222:G4222"/>
    <mergeCell ref="F4223:G4223"/>
    <mergeCell ref="E4224:F4224"/>
    <mergeCell ref="E4225:F4225"/>
    <mergeCell ref="E4226:F4226"/>
    <mergeCell ref="E4227:F4227"/>
    <mergeCell ref="H4229:I4229"/>
    <mergeCell ref="E4232:F4232"/>
    <mergeCell ref="E4233:F4233"/>
    <mergeCell ref="E4234:F4234"/>
    <mergeCell ref="E4235:F4235"/>
    <mergeCell ref="H4237:I4237"/>
    <mergeCell ref="E4240:F4240"/>
    <mergeCell ref="E4241:F4241"/>
    <mergeCell ref="E4193:F4193"/>
    <mergeCell ref="E4194:F4194"/>
    <mergeCell ref="E4195:F4195"/>
    <mergeCell ref="E4196:F4196"/>
    <mergeCell ref="H4198:I4198"/>
    <mergeCell ref="E4201:F4201"/>
    <mergeCell ref="E4202:F4202"/>
    <mergeCell ref="E4203:F4203"/>
    <mergeCell ref="E4204:F4204"/>
    <mergeCell ref="E4205:F4205"/>
    <mergeCell ref="E4206:F4206"/>
    <mergeCell ref="H4208:I4208"/>
    <mergeCell ref="F4211:G4211"/>
    <mergeCell ref="E4212:F4212"/>
    <mergeCell ref="E4213:F4213"/>
    <mergeCell ref="E4214:F4214"/>
    <mergeCell ref="E4215:F4215"/>
    <mergeCell ref="H4168:I4168"/>
    <mergeCell ref="E4171:F4171"/>
    <mergeCell ref="E4172:F4172"/>
    <mergeCell ref="E4173:F4173"/>
    <mergeCell ref="E4174:F4174"/>
    <mergeCell ref="E4175:F4175"/>
    <mergeCell ref="H4177:I4177"/>
    <mergeCell ref="F4180:G4180"/>
    <mergeCell ref="E4181:F4181"/>
    <mergeCell ref="E4182:F4182"/>
    <mergeCell ref="E4183:F4183"/>
    <mergeCell ref="E4184:F4184"/>
    <mergeCell ref="E4185:F4185"/>
    <mergeCell ref="E4186:F4186"/>
    <mergeCell ref="H4188:I4188"/>
    <mergeCell ref="E4191:F4191"/>
    <mergeCell ref="E4192:F4192"/>
    <mergeCell ref="E4144:F4144"/>
    <mergeCell ref="E4145:F4145"/>
    <mergeCell ref="E4146:F4146"/>
    <mergeCell ref="E4147:F4147"/>
    <mergeCell ref="E4148:F4148"/>
    <mergeCell ref="H4150:I4150"/>
    <mergeCell ref="E4153:F4153"/>
    <mergeCell ref="E4154:F4154"/>
    <mergeCell ref="E4155:F4155"/>
    <mergeCell ref="E4156:F4156"/>
    <mergeCell ref="E4157:F4157"/>
    <mergeCell ref="H4159:I4159"/>
    <mergeCell ref="E4162:F4162"/>
    <mergeCell ref="E4163:F4163"/>
    <mergeCell ref="E4164:F4164"/>
    <mergeCell ref="E4165:F4165"/>
    <mergeCell ref="E4166:F4166"/>
    <mergeCell ref="E4118:F4118"/>
    <mergeCell ref="E4119:F4119"/>
    <mergeCell ref="E4120:F4120"/>
    <mergeCell ref="E4121:F4121"/>
    <mergeCell ref="H4123:I4123"/>
    <mergeCell ref="E4126:F4126"/>
    <mergeCell ref="E4127:F4127"/>
    <mergeCell ref="E4128:F4128"/>
    <mergeCell ref="E4129:F4129"/>
    <mergeCell ref="E4130:F4130"/>
    <mergeCell ref="H4132:I4132"/>
    <mergeCell ref="E4135:F4135"/>
    <mergeCell ref="E4136:F4136"/>
    <mergeCell ref="E4137:F4137"/>
    <mergeCell ref="E4138:F4138"/>
    <mergeCell ref="E4139:F4139"/>
    <mergeCell ref="H4141:I4141"/>
    <mergeCell ref="E4092:F4092"/>
    <mergeCell ref="E4093:F4093"/>
    <mergeCell ref="H4095:I4095"/>
    <mergeCell ref="E4098:F4098"/>
    <mergeCell ref="E4099:F4099"/>
    <mergeCell ref="E4100:F4100"/>
    <mergeCell ref="E4101:F4101"/>
    <mergeCell ref="E4102:F4102"/>
    <mergeCell ref="H4104:I4104"/>
    <mergeCell ref="E4107:F4107"/>
    <mergeCell ref="E4108:F4108"/>
    <mergeCell ref="E4109:F4109"/>
    <mergeCell ref="E4110:F4110"/>
    <mergeCell ref="E4111:F4111"/>
    <mergeCell ref="H4113:I4113"/>
    <mergeCell ref="F4116:G4116"/>
    <mergeCell ref="E4117:F4117"/>
    <mergeCell ref="E4069:F4069"/>
    <mergeCell ref="E4070:F4070"/>
    <mergeCell ref="E4071:F4071"/>
    <mergeCell ref="E4072:F4072"/>
    <mergeCell ref="H4074:I4074"/>
    <mergeCell ref="E4077:F4077"/>
    <mergeCell ref="E4078:F4078"/>
    <mergeCell ref="E4079:F4079"/>
    <mergeCell ref="E4080:F4080"/>
    <mergeCell ref="E4081:F4081"/>
    <mergeCell ref="E4082:F4082"/>
    <mergeCell ref="H4084:I4084"/>
    <mergeCell ref="E4087:F4087"/>
    <mergeCell ref="E4088:F4088"/>
    <mergeCell ref="E4089:F4089"/>
    <mergeCell ref="E4090:F4090"/>
    <mergeCell ref="E4091:F4091"/>
    <mergeCell ref="H4044:I4044"/>
    <mergeCell ref="E4047:F4047"/>
    <mergeCell ref="E4048:F4048"/>
    <mergeCell ref="E4049:F4049"/>
    <mergeCell ref="E4050:F4050"/>
    <mergeCell ref="E4051:F4051"/>
    <mergeCell ref="E4052:F4052"/>
    <mergeCell ref="H4054:I4054"/>
    <mergeCell ref="E4057:F4057"/>
    <mergeCell ref="E4058:F4058"/>
    <mergeCell ref="E4059:F4059"/>
    <mergeCell ref="E4060:F4060"/>
    <mergeCell ref="E4061:F4061"/>
    <mergeCell ref="E4062:F4062"/>
    <mergeCell ref="H4064:I4064"/>
    <mergeCell ref="E4067:F4067"/>
    <mergeCell ref="E4068:F4068"/>
    <mergeCell ref="E4020:F4020"/>
    <mergeCell ref="E4021:F4021"/>
    <mergeCell ref="E4022:F4022"/>
    <mergeCell ref="H4024:I4024"/>
    <mergeCell ref="E4027:F4027"/>
    <mergeCell ref="E4028:F4028"/>
    <mergeCell ref="E4029:F4029"/>
    <mergeCell ref="E4030:F4030"/>
    <mergeCell ref="E4031:F4031"/>
    <mergeCell ref="E4032:F4032"/>
    <mergeCell ref="H4034:I4034"/>
    <mergeCell ref="E4037:F4037"/>
    <mergeCell ref="E4038:F4038"/>
    <mergeCell ref="E4039:F4039"/>
    <mergeCell ref="E4040:F4040"/>
    <mergeCell ref="E4041:F4041"/>
    <mergeCell ref="E4042:F4042"/>
    <mergeCell ref="E3997:F3997"/>
    <mergeCell ref="E3998:F3998"/>
    <mergeCell ref="E3999:F3999"/>
    <mergeCell ref="E4000:F4000"/>
    <mergeCell ref="E4001:F4001"/>
    <mergeCell ref="E4002:F4002"/>
    <mergeCell ref="H4004:I4004"/>
    <mergeCell ref="E4007:F4007"/>
    <mergeCell ref="E4008:F4008"/>
    <mergeCell ref="E4009:F4009"/>
    <mergeCell ref="E4010:F4010"/>
    <mergeCell ref="E4011:F4011"/>
    <mergeCell ref="E4012:F4012"/>
    <mergeCell ref="H4014:I4014"/>
    <mergeCell ref="E4017:F4017"/>
    <mergeCell ref="E4018:F4018"/>
    <mergeCell ref="E4019:F4019"/>
    <mergeCell ref="E3971:F3971"/>
    <mergeCell ref="E3972:F3972"/>
    <mergeCell ref="H3974:I3974"/>
    <mergeCell ref="E3977:F3977"/>
    <mergeCell ref="E3978:F3978"/>
    <mergeCell ref="E3979:F3979"/>
    <mergeCell ref="E3980:F3980"/>
    <mergeCell ref="E3981:F3981"/>
    <mergeCell ref="E3982:F3982"/>
    <mergeCell ref="H3984:I3984"/>
    <mergeCell ref="E3987:F3987"/>
    <mergeCell ref="E3988:F3988"/>
    <mergeCell ref="E3989:F3989"/>
    <mergeCell ref="E3990:F3990"/>
    <mergeCell ref="E3991:F3991"/>
    <mergeCell ref="E3992:F3992"/>
    <mergeCell ref="H3994:I3994"/>
    <mergeCell ref="E3948:F3948"/>
    <mergeCell ref="E3949:F3949"/>
    <mergeCell ref="E3950:F3950"/>
    <mergeCell ref="E3951:F3951"/>
    <mergeCell ref="E3952:F3952"/>
    <mergeCell ref="H3954:I3954"/>
    <mergeCell ref="E3957:F3957"/>
    <mergeCell ref="E3958:F3958"/>
    <mergeCell ref="E3959:F3959"/>
    <mergeCell ref="E3960:F3960"/>
    <mergeCell ref="E3961:F3961"/>
    <mergeCell ref="E3962:F3962"/>
    <mergeCell ref="H3964:I3964"/>
    <mergeCell ref="E3967:F3967"/>
    <mergeCell ref="E3968:F3968"/>
    <mergeCell ref="E3969:F3969"/>
    <mergeCell ref="E3970:F3970"/>
    <mergeCell ref="E3922:F3922"/>
    <mergeCell ref="H3924:I3924"/>
    <mergeCell ref="E3927:F3927"/>
    <mergeCell ref="E3928:F3928"/>
    <mergeCell ref="E3929:F3929"/>
    <mergeCell ref="E3930:F3930"/>
    <mergeCell ref="E3931:F3931"/>
    <mergeCell ref="H3933:I3933"/>
    <mergeCell ref="F3936:G3936"/>
    <mergeCell ref="E3937:F3937"/>
    <mergeCell ref="E3938:F3938"/>
    <mergeCell ref="E3939:F3939"/>
    <mergeCell ref="E3940:F3940"/>
    <mergeCell ref="E3941:F3941"/>
    <mergeCell ref="E3942:F3942"/>
    <mergeCell ref="H3944:I3944"/>
    <mergeCell ref="E3947:F3947"/>
    <mergeCell ref="E3896:F3896"/>
    <mergeCell ref="E3897:F3897"/>
    <mergeCell ref="H3899:I3899"/>
    <mergeCell ref="E3902:F3902"/>
    <mergeCell ref="E3903:F3903"/>
    <mergeCell ref="E3904:F3904"/>
    <mergeCell ref="E3905:F3905"/>
    <mergeCell ref="H3907:I3907"/>
    <mergeCell ref="E3910:F3910"/>
    <mergeCell ref="E3911:F3911"/>
    <mergeCell ref="E3912:F3912"/>
    <mergeCell ref="E3913:F3913"/>
    <mergeCell ref="H3915:I3915"/>
    <mergeCell ref="E3918:F3918"/>
    <mergeCell ref="E3919:F3919"/>
    <mergeCell ref="E3920:F3920"/>
    <mergeCell ref="E3921:F3921"/>
    <mergeCell ref="E3870:F3870"/>
    <mergeCell ref="E3871:F3871"/>
    <mergeCell ref="E3872:F3872"/>
    <mergeCell ref="E3873:F3873"/>
    <mergeCell ref="H3875:I3875"/>
    <mergeCell ref="E3878:F3878"/>
    <mergeCell ref="E3879:F3879"/>
    <mergeCell ref="E3880:F3880"/>
    <mergeCell ref="E3881:F3881"/>
    <mergeCell ref="H3883:I3883"/>
    <mergeCell ref="E3886:F3886"/>
    <mergeCell ref="E3887:F3887"/>
    <mergeCell ref="E3888:F3888"/>
    <mergeCell ref="E3889:F3889"/>
    <mergeCell ref="H3891:I3891"/>
    <mergeCell ref="E3894:F3894"/>
    <mergeCell ref="E3895:F3895"/>
    <mergeCell ref="H3842:I3842"/>
    <mergeCell ref="E3845:F3845"/>
    <mergeCell ref="E3846:F3846"/>
    <mergeCell ref="E3847:F3847"/>
    <mergeCell ref="E3848:F3848"/>
    <mergeCell ref="H3850:I3850"/>
    <mergeCell ref="E3853:F3853"/>
    <mergeCell ref="E3854:F3854"/>
    <mergeCell ref="E3855:F3855"/>
    <mergeCell ref="E3856:F3856"/>
    <mergeCell ref="H3858:I3858"/>
    <mergeCell ref="E3861:F3861"/>
    <mergeCell ref="E3862:F3862"/>
    <mergeCell ref="E3863:F3863"/>
    <mergeCell ref="E3864:F3864"/>
    <mergeCell ref="H3866:I3866"/>
    <mergeCell ref="E3869:F3869"/>
    <mergeCell ref="H3816:I3816"/>
    <mergeCell ref="E3819:F3819"/>
    <mergeCell ref="E3820:F3820"/>
    <mergeCell ref="E3821:F3821"/>
    <mergeCell ref="E3822:F3822"/>
    <mergeCell ref="H3824:I3824"/>
    <mergeCell ref="E3827:F3827"/>
    <mergeCell ref="E3828:F3828"/>
    <mergeCell ref="E3829:F3829"/>
    <mergeCell ref="E3830:F3830"/>
    <mergeCell ref="E3831:F3831"/>
    <mergeCell ref="H3833:I3833"/>
    <mergeCell ref="E3836:F3836"/>
    <mergeCell ref="E3837:F3837"/>
    <mergeCell ref="E3838:F3838"/>
    <mergeCell ref="E3839:F3839"/>
    <mergeCell ref="E3840:F3840"/>
    <mergeCell ref="E3789:F3789"/>
    <mergeCell ref="E3790:F3790"/>
    <mergeCell ref="H3792:I3792"/>
    <mergeCell ref="E3795:F3795"/>
    <mergeCell ref="E3796:F3796"/>
    <mergeCell ref="E3797:F3797"/>
    <mergeCell ref="E3798:F3798"/>
    <mergeCell ref="H3800:I3800"/>
    <mergeCell ref="E3803:F3803"/>
    <mergeCell ref="E3804:F3804"/>
    <mergeCell ref="E3805:F3805"/>
    <mergeCell ref="E3806:F3806"/>
    <mergeCell ref="H3808:I3808"/>
    <mergeCell ref="E3811:F3811"/>
    <mergeCell ref="E3812:F3812"/>
    <mergeCell ref="E3813:F3813"/>
    <mergeCell ref="E3814:F3814"/>
    <mergeCell ref="E3763:F3763"/>
    <mergeCell ref="E3764:F3764"/>
    <mergeCell ref="E3765:F3765"/>
    <mergeCell ref="E3766:F3766"/>
    <mergeCell ref="H3768:I3768"/>
    <mergeCell ref="E3771:F3771"/>
    <mergeCell ref="E3772:F3772"/>
    <mergeCell ref="E3773:F3773"/>
    <mergeCell ref="E3774:F3774"/>
    <mergeCell ref="H3776:I3776"/>
    <mergeCell ref="E3779:F3779"/>
    <mergeCell ref="E3780:F3780"/>
    <mergeCell ref="E3781:F3781"/>
    <mergeCell ref="E3782:F3782"/>
    <mergeCell ref="H3784:I3784"/>
    <mergeCell ref="E3787:F3787"/>
    <mergeCell ref="E3788:F3788"/>
    <mergeCell ref="H3738:I3738"/>
    <mergeCell ref="E3741:F3741"/>
    <mergeCell ref="E3742:F3742"/>
    <mergeCell ref="E3743:F3743"/>
    <mergeCell ref="E3744:F3744"/>
    <mergeCell ref="E3745:F3745"/>
    <mergeCell ref="E3746:F3746"/>
    <mergeCell ref="E3747:F3747"/>
    <mergeCell ref="H3749:I3749"/>
    <mergeCell ref="F3752:G3752"/>
    <mergeCell ref="E3753:F3753"/>
    <mergeCell ref="E3754:F3754"/>
    <mergeCell ref="E3755:F3755"/>
    <mergeCell ref="E3756:F3756"/>
    <mergeCell ref="E3757:F3757"/>
    <mergeCell ref="E3758:F3758"/>
    <mergeCell ref="H3760:I3760"/>
    <mergeCell ref="E3714:F3714"/>
    <mergeCell ref="H3716:I3716"/>
    <mergeCell ref="E3719:F3719"/>
    <mergeCell ref="E3720:F3720"/>
    <mergeCell ref="E3721:F3721"/>
    <mergeCell ref="E3722:F3722"/>
    <mergeCell ref="E3723:F3723"/>
    <mergeCell ref="E3724:F3724"/>
    <mergeCell ref="H3726:I3726"/>
    <mergeCell ref="F3729:G3729"/>
    <mergeCell ref="E3730:F3730"/>
    <mergeCell ref="E3731:F3731"/>
    <mergeCell ref="E3732:F3732"/>
    <mergeCell ref="E3733:F3733"/>
    <mergeCell ref="E3734:F3734"/>
    <mergeCell ref="E3735:F3735"/>
    <mergeCell ref="E3736:F3736"/>
    <mergeCell ref="E3691:F3691"/>
    <mergeCell ref="E3692:F3692"/>
    <mergeCell ref="E3693:F3693"/>
    <mergeCell ref="E3694:F3694"/>
    <mergeCell ref="H3696:I3696"/>
    <mergeCell ref="E3699:F3699"/>
    <mergeCell ref="E3700:F3700"/>
    <mergeCell ref="E3701:F3701"/>
    <mergeCell ref="E3702:F3702"/>
    <mergeCell ref="E3703:F3703"/>
    <mergeCell ref="E3704:F3704"/>
    <mergeCell ref="H3706:I3706"/>
    <mergeCell ref="E3709:F3709"/>
    <mergeCell ref="E3710:F3710"/>
    <mergeCell ref="E3711:F3711"/>
    <mergeCell ref="E3712:F3712"/>
    <mergeCell ref="E3713:F3713"/>
    <mergeCell ref="H3666:I3666"/>
    <mergeCell ref="E3669:F3669"/>
    <mergeCell ref="E3670:F3670"/>
    <mergeCell ref="E3671:F3671"/>
    <mergeCell ref="E3672:F3672"/>
    <mergeCell ref="E3673:F3673"/>
    <mergeCell ref="E3674:F3674"/>
    <mergeCell ref="H3676:I3676"/>
    <mergeCell ref="E3679:F3679"/>
    <mergeCell ref="E3680:F3680"/>
    <mergeCell ref="E3681:F3681"/>
    <mergeCell ref="E3682:F3682"/>
    <mergeCell ref="E3683:F3683"/>
    <mergeCell ref="E3684:F3684"/>
    <mergeCell ref="H3686:I3686"/>
    <mergeCell ref="E3689:F3689"/>
    <mergeCell ref="E3690:F3690"/>
    <mergeCell ref="E3642:F3642"/>
    <mergeCell ref="E3643:F3643"/>
    <mergeCell ref="E3644:F3644"/>
    <mergeCell ref="H3646:I3646"/>
    <mergeCell ref="E3649:F3649"/>
    <mergeCell ref="E3650:F3650"/>
    <mergeCell ref="E3651:F3651"/>
    <mergeCell ref="E3652:F3652"/>
    <mergeCell ref="E3653:F3653"/>
    <mergeCell ref="E3654:F3654"/>
    <mergeCell ref="H3656:I3656"/>
    <mergeCell ref="E3659:F3659"/>
    <mergeCell ref="E3660:F3660"/>
    <mergeCell ref="E3661:F3661"/>
    <mergeCell ref="E3662:F3662"/>
    <mergeCell ref="E3663:F3663"/>
    <mergeCell ref="E3664:F3664"/>
    <mergeCell ref="E3619:F3619"/>
    <mergeCell ref="E3620:F3620"/>
    <mergeCell ref="E3621:F3621"/>
    <mergeCell ref="E3622:F3622"/>
    <mergeCell ref="E3623:F3623"/>
    <mergeCell ref="E3624:F3624"/>
    <mergeCell ref="H3626:I3626"/>
    <mergeCell ref="E3629:F3629"/>
    <mergeCell ref="E3630:F3630"/>
    <mergeCell ref="E3631:F3631"/>
    <mergeCell ref="E3632:F3632"/>
    <mergeCell ref="E3633:F3633"/>
    <mergeCell ref="E3634:F3634"/>
    <mergeCell ref="H3636:I3636"/>
    <mergeCell ref="E3639:F3639"/>
    <mergeCell ref="E3640:F3640"/>
    <mergeCell ref="E3641:F3641"/>
    <mergeCell ref="E3593:F3593"/>
    <mergeCell ref="E3594:F3594"/>
    <mergeCell ref="H3596:I3596"/>
    <mergeCell ref="E3599:F3599"/>
    <mergeCell ref="E3600:F3600"/>
    <mergeCell ref="E3601:F3601"/>
    <mergeCell ref="E3602:F3602"/>
    <mergeCell ref="E3603:F3603"/>
    <mergeCell ref="E3604:F3604"/>
    <mergeCell ref="H3606:I3606"/>
    <mergeCell ref="E3609:F3609"/>
    <mergeCell ref="E3610:F3610"/>
    <mergeCell ref="E3611:F3611"/>
    <mergeCell ref="E3612:F3612"/>
    <mergeCell ref="E3613:F3613"/>
    <mergeCell ref="E3614:F3614"/>
    <mergeCell ref="H3616:I3616"/>
    <mergeCell ref="E3570:F3570"/>
    <mergeCell ref="E3571:F3571"/>
    <mergeCell ref="E3572:F3572"/>
    <mergeCell ref="E3573:F3573"/>
    <mergeCell ref="E3574:F3574"/>
    <mergeCell ref="H3576:I3576"/>
    <mergeCell ref="E3579:F3579"/>
    <mergeCell ref="E3580:F3580"/>
    <mergeCell ref="E3581:F3581"/>
    <mergeCell ref="E3582:F3582"/>
    <mergeCell ref="E3583:F3583"/>
    <mergeCell ref="E3584:F3584"/>
    <mergeCell ref="H3586:I3586"/>
    <mergeCell ref="E3589:F3589"/>
    <mergeCell ref="E3590:F3590"/>
    <mergeCell ref="E3591:F3591"/>
    <mergeCell ref="E3592:F3592"/>
    <mergeCell ref="E3544:F3544"/>
    <mergeCell ref="H3546:I3546"/>
    <mergeCell ref="E3549:F3549"/>
    <mergeCell ref="E3550:F3550"/>
    <mergeCell ref="E3551:F3551"/>
    <mergeCell ref="E3552:F3552"/>
    <mergeCell ref="E3553:F3553"/>
    <mergeCell ref="E3554:F3554"/>
    <mergeCell ref="H3556:I3556"/>
    <mergeCell ref="E3559:F3559"/>
    <mergeCell ref="E3560:F3560"/>
    <mergeCell ref="E3561:F3561"/>
    <mergeCell ref="E3562:F3562"/>
    <mergeCell ref="E3563:F3563"/>
    <mergeCell ref="E3564:F3564"/>
    <mergeCell ref="H3566:I3566"/>
    <mergeCell ref="E3569:F3569"/>
    <mergeCell ref="E3521:F3521"/>
    <mergeCell ref="E3522:F3522"/>
    <mergeCell ref="E3523:F3523"/>
    <mergeCell ref="E3524:F3524"/>
    <mergeCell ref="H3526:I3526"/>
    <mergeCell ref="E3529:F3529"/>
    <mergeCell ref="E3530:F3530"/>
    <mergeCell ref="E3531:F3531"/>
    <mergeCell ref="E3532:F3532"/>
    <mergeCell ref="E3533:F3533"/>
    <mergeCell ref="E3534:F3534"/>
    <mergeCell ref="H3536:I3536"/>
    <mergeCell ref="E3539:F3539"/>
    <mergeCell ref="E3540:F3540"/>
    <mergeCell ref="E3541:F3541"/>
    <mergeCell ref="E3542:F3542"/>
    <mergeCell ref="E3543:F3543"/>
    <mergeCell ref="H3496:I3496"/>
    <mergeCell ref="E3499:F3499"/>
    <mergeCell ref="E3500:F3500"/>
    <mergeCell ref="E3501:F3501"/>
    <mergeCell ref="E3502:F3502"/>
    <mergeCell ref="E3503:F3503"/>
    <mergeCell ref="E3504:F3504"/>
    <mergeCell ref="H3506:I3506"/>
    <mergeCell ref="E3509:F3509"/>
    <mergeCell ref="E3510:F3510"/>
    <mergeCell ref="E3511:F3511"/>
    <mergeCell ref="E3512:F3512"/>
    <mergeCell ref="E3513:F3513"/>
    <mergeCell ref="E3514:F3514"/>
    <mergeCell ref="H3516:I3516"/>
    <mergeCell ref="E3519:F3519"/>
    <mergeCell ref="E3520:F3520"/>
    <mergeCell ref="E3472:F3472"/>
    <mergeCell ref="E3473:F3473"/>
    <mergeCell ref="E3474:F3474"/>
    <mergeCell ref="H3476:I3476"/>
    <mergeCell ref="E3479:F3479"/>
    <mergeCell ref="E3480:F3480"/>
    <mergeCell ref="E3481:F3481"/>
    <mergeCell ref="E3482:F3482"/>
    <mergeCell ref="E3483:F3483"/>
    <mergeCell ref="E3484:F3484"/>
    <mergeCell ref="H3486:I3486"/>
    <mergeCell ref="E3489:F3489"/>
    <mergeCell ref="E3490:F3490"/>
    <mergeCell ref="E3491:F3491"/>
    <mergeCell ref="E3492:F3492"/>
    <mergeCell ref="E3493:F3493"/>
    <mergeCell ref="E3494:F3494"/>
    <mergeCell ref="E3449:F3449"/>
    <mergeCell ref="E3450:F3450"/>
    <mergeCell ref="E3451:F3451"/>
    <mergeCell ref="E3452:F3452"/>
    <mergeCell ref="E3453:F3453"/>
    <mergeCell ref="E3454:F3454"/>
    <mergeCell ref="H3456:I3456"/>
    <mergeCell ref="E3459:F3459"/>
    <mergeCell ref="E3460:F3460"/>
    <mergeCell ref="E3461:F3461"/>
    <mergeCell ref="E3462:F3462"/>
    <mergeCell ref="E3463:F3463"/>
    <mergeCell ref="E3464:F3464"/>
    <mergeCell ref="H3466:I3466"/>
    <mergeCell ref="E3469:F3469"/>
    <mergeCell ref="E3470:F3470"/>
    <mergeCell ref="E3471:F3471"/>
    <mergeCell ref="E3423:F3423"/>
    <mergeCell ref="E3424:F3424"/>
    <mergeCell ref="H3426:I3426"/>
    <mergeCell ref="E3429:F3429"/>
    <mergeCell ref="E3430:F3430"/>
    <mergeCell ref="E3431:F3431"/>
    <mergeCell ref="E3432:F3432"/>
    <mergeCell ref="E3433:F3433"/>
    <mergeCell ref="E3434:F3434"/>
    <mergeCell ref="H3436:I3436"/>
    <mergeCell ref="E3439:F3439"/>
    <mergeCell ref="E3440:F3440"/>
    <mergeCell ref="E3441:F3441"/>
    <mergeCell ref="E3442:F3442"/>
    <mergeCell ref="E3443:F3443"/>
    <mergeCell ref="E3444:F3444"/>
    <mergeCell ref="H3446:I3446"/>
    <mergeCell ref="E3400:F3400"/>
    <mergeCell ref="E3401:F3401"/>
    <mergeCell ref="E3402:F3402"/>
    <mergeCell ref="E3403:F3403"/>
    <mergeCell ref="H3405:I3405"/>
    <mergeCell ref="E3408:F3408"/>
    <mergeCell ref="E3409:F3409"/>
    <mergeCell ref="E3410:F3410"/>
    <mergeCell ref="E3411:F3411"/>
    <mergeCell ref="E3412:F3412"/>
    <mergeCell ref="E3413:F3413"/>
    <mergeCell ref="H3415:I3415"/>
    <mergeCell ref="F3418:G3418"/>
    <mergeCell ref="E3419:F3419"/>
    <mergeCell ref="E3420:F3420"/>
    <mergeCell ref="E3421:F3421"/>
    <mergeCell ref="E3422:F3422"/>
    <mergeCell ref="H3375:I3375"/>
    <mergeCell ref="E3378:F3378"/>
    <mergeCell ref="E3379:F3379"/>
    <mergeCell ref="E3380:F3380"/>
    <mergeCell ref="E3381:F3381"/>
    <mergeCell ref="E3382:F3382"/>
    <mergeCell ref="E3383:F3383"/>
    <mergeCell ref="H3385:I3385"/>
    <mergeCell ref="E3388:F3388"/>
    <mergeCell ref="E3389:F3389"/>
    <mergeCell ref="E3390:F3390"/>
    <mergeCell ref="E3391:F3391"/>
    <mergeCell ref="E3392:F3392"/>
    <mergeCell ref="E3393:F3393"/>
    <mergeCell ref="H3395:I3395"/>
    <mergeCell ref="E3398:F3398"/>
    <mergeCell ref="E3399:F3399"/>
    <mergeCell ref="E3351:F3351"/>
    <mergeCell ref="E3352:F3352"/>
    <mergeCell ref="E3353:F3353"/>
    <mergeCell ref="H3355:I3355"/>
    <mergeCell ref="E3358:F3358"/>
    <mergeCell ref="E3359:F3359"/>
    <mergeCell ref="E3360:F3360"/>
    <mergeCell ref="E3361:F3361"/>
    <mergeCell ref="E3362:F3362"/>
    <mergeCell ref="E3363:F3363"/>
    <mergeCell ref="H3365:I3365"/>
    <mergeCell ref="E3368:F3368"/>
    <mergeCell ref="E3369:F3369"/>
    <mergeCell ref="E3370:F3370"/>
    <mergeCell ref="E3371:F3371"/>
    <mergeCell ref="E3372:F3372"/>
    <mergeCell ref="E3373:F3373"/>
    <mergeCell ref="E3325:F3325"/>
    <mergeCell ref="H3327:I3327"/>
    <mergeCell ref="E3330:F3330"/>
    <mergeCell ref="E3331:F3331"/>
    <mergeCell ref="E3332:F3332"/>
    <mergeCell ref="E3333:F3333"/>
    <mergeCell ref="H3335:I3335"/>
    <mergeCell ref="E3338:F3338"/>
    <mergeCell ref="E3339:F3339"/>
    <mergeCell ref="E3340:F3340"/>
    <mergeCell ref="E3341:F3341"/>
    <mergeCell ref="E3342:F3342"/>
    <mergeCell ref="E3343:F3343"/>
    <mergeCell ref="H3345:I3345"/>
    <mergeCell ref="E3348:F3348"/>
    <mergeCell ref="E3349:F3349"/>
    <mergeCell ref="E3350:F3350"/>
    <mergeCell ref="E3299:F3299"/>
    <mergeCell ref="E3300:F3300"/>
    <mergeCell ref="H3302:I3302"/>
    <mergeCell ref="F3305:G3305"/>
    <mergeCell ref="E3306:F3306"/>
    <mergeCell ref="E3307:F3307"/>
    <mergeCell ref="E3308:F3308"/>
    <mergeCell ref="E3309:F3309"/>
    <mergeCell ref="H3311:I3311"/>
    <mergeCell ref="E3314:F3314"/>
    <mergeCell ref="E3315:F3315"/>
    <mergeCell ref="E3316:F3316"/>
    <mergeCell ref="E3317:F3317"/>
    <mergeCell ref="H3319:I3319"/>
    <mergeCell ref="E3322:F3322"/>
    <mergeCell ref="E3323:F3323"/>
    <mergeCell ref="E3324:F3324"/>
    <mergeCell ref="E3276:F3276"/>
    <mergeCell ref="E3277:F3277"/>
    <mergeCell ref="E3278:F3278"/>
    <mergeCell ref="E3279:F3279"/>
    <mergeCell ref="E3280:F3280"/>
    <mergeCell ref="E3281:F3281"/>
    <mergeCell ref="H3283:I3283"/>
    <mergeCell ref="E3286:F3286"/>
    <mergeCell ref="E3287:F3287"/>
    <mergeCell ref="E3288:F3288"/>
    <mergeCell ref="E3289:F3289"/>
    <mergeCell ref="E3290:F3290"/>
    <mergeCell ref="E3291:F3291"/>
    <mergeCell ref="H3293:I3293"/>
    <mergeCell ref="E3296:F3296"/>
    <mergeCell ref="E3297:F3297"/>
    <mergeCell ref="E3298:F3298"/>
    <mergeCell ref="E3253:F3253"/>
    <mergeCell ref="E3254:F3254"/>
    <mergeCell ref="E3255:F3255"/>
    <mergeCell ref="E3256:F3256"/>
    <mergeCell ref="E3257:F3257"/>
    <mergeCell ref="H3259:I3259"/>
    <mergeCell ref="F3262:G3262"/>
    <mergeCell ref="F3263:G3263"/>
    <mergeCell ref="E3264:F3264"/>
    <mergeCell ref="E3265:F3265"/>
    <mergeCell ref="E3266:F3266"/>
    <mergeCell ref="E3267:F3267"/>
    <mergeCell ref="E3268:F3268"/>
    <mergeCell ref="E3269:F3269"/>
    <mergeCell ref="E3270:F3270"/>
    <mergeCell ref="E3271:F3271"/>
    <mergeCell ref="H3273:I3273"/>
    <mergeCell ref="E3227:F3227"/>
    <mergeCell ref="E3228:F3228"/>
    <mergeCell ref="H3230:I3230"/>
    <mergeCell ref="E3233:F3233"/>
    <mergeCell ref="E3234:F3234"/>
    <mergeCell ref="E3235:F3235"/>
    <mergeCell ref="E3236:F3236"/>
    <mergeCell ref="E3237:F3237"/>
    <mergeCell ref="H3239:I3239"/>
    <mergeCell ref="E3242:F3242"/>
    <mergeCell ref="E3243:F3243"/>
    <mergeCell ref="E3244:F3244"/>
    <mergeCell ref="E3245:F3245"/>
    <mergeCell ref="E3246:F3246"/>
    <mergeCell ref="E3247:F3247"/>
    <mergeCell ref="H3249:I3249"/>
    <mergeCell ref="E3252:F3252"/>
    <mergeCell ref="E3204:F3204"/>
    <mergeCell ref="E3205:F3205"/>
    <mergeCell ref="E3206:F3206"/>
    <mergeCell ref="H3208:I3208"/>
    <mergeCell ref="E3211:F3211"/>
    <mergeCell ref="E3212:F3212"/>
    <mergeCell ref="E3213:F3213"/>
    <mergeCell ref="E3214:F3214"/>
    <mergeCell ref="E3215:F3215"/>
    <mergeCell ref="E3216:F3216"/>
    <mergeCell ref="H3218:I3218"/>
    <mergeCell ref="E3221:F3221"/>
    <mergeCell ref="E3222:F3222"/>
    <mergeCell ref="E3223:F3223"/>
    <mergeCell ref="E3224:F3224"/>
    <mergeCell ref="E3225:F3225"/>
    <mergeCell ref="E3226:F3226"/>
    <mergeCell ref="E3181:F3181"/>
    <mergeCell ref="E3182:F3182"/>
    <mergeCell ref="E3183:F3183"/>
    <mergeCell ref="H3185:I3185"/>
    <mergeCell ref="E3188:F3188"/>
    <mergeCell ref="E3189:F3189"/>
    <mergeCell ref="E3190:F3190"/>
    <mergeCell ref="E3191:F3191"/>
    <mergeCell ref="E3192:F3192"/>
    <mergeCell ref="E3193:F3193"/>
    <mergeCell ref="E3194:F3194"/>
    <mergeCell ref="E3195:F3195"/>
    <mergeCell ref="H3197:I3197"/>
    <mergeCell ref="F3200:G3200"/>
    <mergeCell ref="E3201:F3201"/>
    <mergeCell ref="E3202:F3202"/>
    <mergeCell ref="E3203:F3203"/>
    <mergeCell ref="E3158:F3158"/>
    <mergeCell ref="E3159:F3159"/>
    <mergeCell ref="H3161:I3161"/>
    <mergeCell ref="E3164:F3164"/>
    <mergeCell ref="E3165:F3165"/>
    <mergeCell ref="E3166:F3166"/>
    <mergeCell ref="E3167:F3167"/>
    <mergeCell ref="E3168:F3168"/>
    <mergeCell ref="E3169:F3169"/>
    <mergeCell ref="E3170:F3170"/>
    <mergeCell ref="E3171:F3171"/>
    <mergeCell ref="H3173:I3173"/>
    <mergeCell ref="E3176:F3176"/>
    <mergeCell ref="E3177:F3177"/>
    <mergeCell ref="E3178:F3178"/>
    <mergeCell ref="E3179:F3179"/>
    <mergeCell ref="E3180:F3180"/>
    <mergeCell ref="F3135:G3135"/>
    <mergeCell ref="E3136:F3136"/>
    <mergeCell ref="E3137:F3137"/>
    <mergeCell ref="E3138:F3138"/>
    <mergeCell ref="H3140:I3140"/>
    <mergeCell ref="F3143:G3143"/>
    <mergeCell ref="E3144:F3144"/>
    <mergeCell ref="E3145:F3145"/>
    <mergeCell ref="E3146:F3146"/>
    <mergeCell ref="E3147:F3147"/>
    <mergeCell ref="E3148:F3148"/>
    <mergeCell ref="E3149:F3149"/>
    <mergeCell ref="H3151:I3151"/>
    <mergeCell ref="E3154:F3154"/>
    <mergeCell ref="E3155:F3155"/>
    <mergeCell ref="E3156:F3156"/>
    <mergeCell ref="E3157:F3157"/>
    <mergeCell ref="E3109:F3109"/>
    <mergeCell ref="E3110:F3110"/>
    <mergeCell ref="E3111:F3111"/>
    <mergeCell ref="E3112:F3112"/>
    <mergeCell ref="E3113:F3113"/>
    <mergeCell ref="E3114:F3114"/>
    <mergeCell ref="H3116:I3116"/>
    <mergeCell ref="E3119:F3119"/>
    <mergeCell ref="E3120:F3120"/>
    <mergeCell ref="E3121:F3121"/>
    <mergeCell ref="E3122:F3122"/>
    <mergeCell ref="H3124:I3124"/>
    <mergeCell ref="E3127:F3127"/>
    <mergeCell ref="E3128:F3128"/>
    <mergeCell ref="E3129:F3129"/>
    <mergeCell ref="H3131:I3131"/>
    <mergeCell ref="F3134:G3134"/>
    <mergeCell ref="E3086:F3086"/>
    <mergeCell ref="E3087:F3087"/>
    <mergeCell ref="E3088:F3088"/>
    <mergeCell ref="H3090:I3090"/>
    <mergeCell ref="E3093:F3093"/>
    <mergeCell ref="E3094:F3094"/>
    <mergeCell ref="E3095:F3095"/>
    <mergeCell ref="E3096:F3096"/>
    <mergeCell ref="E3097:F3097"/>
    <mergeCell ref="E3098:F3098"/>
    <mergeCell ref="E3099:F3099"/>
    <mergeCell ref="H3101:I3101"/>
    <mergeCell ref="E3104:F3104"/>
    <mergeCell ref="E3105:F3105"/>
    <mergeCell ref="E3106:F3106"/>
    <mergeCell ref="E3107:F3107"/>
    <mergeCell ref="E3108:F3108"/>
    <mergeCell ref="E3063:F3063"/>
    <mergeCell ref="E3064:F3064"/>
    <mergeCell ref="E3065:F3065"/>
    <mergeCell ref="E3066:F3066"/>
    <mergeCell ref="H3068:I3068"/>
    <mergeCell ref="E3071:F3071"/>
    <mergeCell ref="E3072:F3072"/>
    <mergeCell ref="E3073:F3073"/>
    <mergeCell ref="E3074:F3074"/>
    <mergeCell ref="E3075:F3075"/>
    <mergeCell ref="E3076:F3076"/>
    <mergeCell ref="E3077:F3077"/>
    <mergeCell ref="H3079:I3079"/>
    <mergeCell ref="E3082:F3082"/>
    <mergeCell ref="E3083:F3083"/>
    <mergeCell ref="E3084:F3084"/>
    <mergeCell ref="E3085:F3085"/>
    <mergeCell ref="E3040:F3040"/>
    <mergeCell ref="E3041:F3041"/>
    <mergeCell ref="E3042:F3042"/>
    <mergeCell ref="H3044:I3044"/>
    <mergeCell ref="E3047:F3047"/>
    <mergeCell ref="E3048:F3048"/>
    <mergeCell ref="E3049:F3049"/>
    <mergeCell ref="E3050:F3050"/>
    <mergeCell ref="E3051:F3051"/>
    <mergeCell ref="E3052:F3052"/>
    <mergeCell ref="E3053:F3053"/>
    <mergeCell ref="E3054:F3054"/>
    <mergeCell ref="H3056:I3056"/>
    <mergeCell ref="E3059:F3059"/>
    <mergeCell ref="E3060:F3060"/>
    <mergeCell ref="E3061:F3061"/>
    <mergeCell ref="E3062:F3062"/>
    <mergeCell ref="E3017:F3017"/>
    <mergeCell ref="E3018:F3018"/>
    <mergeCell ref="E3019:F3019"/>
    <mergeCell ref="E3020:F3020"/>
    <mergeCell ref="E3021:F3021"/>
    <mergeCell ref="E3022:F3022"/>
    <mergeCell ref="E3023:F3023"/>
    <mergeCell ref="H3025:I3025"/>
    <mergeCell ref="F3028:G3028"/>
    <mergeCell ref="E3029:F3029"/>
    <mergeCell ref="E3030:F3030"/>
    <mergeCell ref="E3031:F3031"/>
    <mergeCell ref="E3032:F3032"/>
    <mergeCell ref="E3033:F3033"/>
    <mergeCell ref="H3035:I3035"/>
    <mergeCell ref="E3038:F3038"/>
    <mergeCell ref="E3039:F3039"/>
    <mergeCell ref="H2995:I2995"/>
    <mergeCell ref="E2998:F2998"/>
    <mergeCell ref="E2999:F2999"/>
    <mergeCell ref="E3000:F3000"/>
    <mergeCell ref="E3001:F3001"/>
    <mergeCell ref="E3002:F3002"/>
    <mergeCell ref="E3003:F3003"/>
    <mergeCell ref="E3004:F3004"/>
    <mergeCell ref="E3005:F3005"/>
    <mergeCell ref="E3006:F3006"/>
    <mergeCell ref="E3007:F3007"/>
    <mergeCell ref="E3008:F3008"/>
    <mergeCell ref="H3010:I3010"/>
    <mergeCell ref="E3013:F3013"/>
    <mergeCell ref="E3014:F3014"/>
    <mergeCell ref="E3015:F3015"/>
    <mergeCell ref="E3016:F3016"/>
    <mergeCell ref="E2968:F2968"/>
    <mergeCell ref="H2970:I2970"/>
    <mergeCell ref="E2973:F2973"/>
    <mergeCell ref="E2974:F2974"/>
    <mergeCell ref="E2975:F2975"/>
    <mergeCell ref="E2976:F2976"/>
    <mergeCell ref="H2978:I2978"/>
    <mergeCell ref="E2981:F2981"/>
    <mergeCell ref="E2982:F2982"/>
    <mergeCell ref="E2983:F2983"/>
    <mergeCell ref="H2985:I2985"/>
    <mergeCell ref="E2988:F2988"/>
    <mergeCell ref="E2989:F2989"/>
    <mergeCell ref="E2990:F2990"/>
    <mergeCell ref="E2991:F2991"/>
    <mergeCell ref="E2992:F2992"/>
    <mergeCell ref="E2993:F2993"/>
    <mergeCell ref="H2943:I2943"/>
    <mergeCell ref="E2946:F2946"/>
    <mergeCell ref="E2947:F2947"/>
    <mergeCell ref="E2948:F2948"/>
    <mergeCell ref="E2949:F2949"/>
    <mergeCell ref="E2950:F2950"/>
    <mergeCell ref="E2951:F2951"/>
    <mergeCell ref="E2952:F2952"/>
    <mergeCell ref="H2954:I2954"/>
    <mergeCell ref="E2957:F2957"/>
    <mergeCell ref="E2958:F2958"/>
    <mergeCell ref="E2959:F2959"/>
    <mergeCell ref="E2960:F2960"/>
    <mergeCell ref="H2962:I2962"/>
    <mergeCell ref="E2965:F2965"/>
    <mergeCell ref="E2966:F2966"/>
    <mergeCell ref="E2967:F2967"/>
    <mergeCell ref="H2920:I2920"/>
    <mergeCell ref="E2923:F2923"/>
    <mergeCell ref="E2924:F2924"/>
    <mergeCell ref="E2925:F2925"/>
    <mergeCell ref="E2926:F2926"/>
    <mergeCell ref="E2927:F2927"/>
    <mergeCell ref="E2928:F2928"/>
    <mergeCell ref="E2929:F2929"/>
    <mergeCell ref="E2930:F2930"/>
    <mergeCell ref="H2932:I2932"/>
    <mergeCell ref="E2935:F2935"/>
    <mergeCell ref="E2936:F2936"/>
    <mergeCell ref="E2937:F2937"/>
    <mergeCell ref="E2938:F2938"/>
    <mergeCell ref="E2939:F2939"/>
    <mergeCell ref="E2940:F2940"/>
    <mergeCell ref="E2941:F2941"/>
    <mergeCell ref="E2899:F2899"/>
    <mergeCell ref="E2900:F2900"/>
    <mergeCell ref="E2901:F2901"/>
    <mergeCell ref="E2902:F2902"/>
    <mergeCell ref="E2903:F2903"/>
    <mergeCell ref="E2904:F2904"/>
    <mergeCell ref="E2905:F2905"/>
    <mergeCell ref="H2907:I2907"/>
    <mergeCell ref="E2910:F2910"/>
    <mergeCell ref="E2911:F2911"/>
    <mergeCell ref="E2912:F2912"/>
    <mergeCell ref="E2913:F2913"/>
    <mergeCell ref="E2914:F2914"/>
    <mergeCell ref="E2915:F2915"/>
    <mergeCell ref="E2916:F2916"/>
    <mergeCell ref="E2917:F2917"/>
    <mergeCell ref="E2918:F2918"/>
    <mergeCell ref="E2873:F2873"/>
    <mergeCell ref="E2874:F2874"/>
    <mergeCell ref="H2876:I2876"/>
    <mergeCell ref="E2879:F2879"/>
    <mergeCell ref="E2880:F2880"/>
    <mergeCell ref="E2881:F2881"/>
    <mergeCell ref="E2882:F2882"/>
    <mergeCell ref="E2883:F2883"/>
    <mergeCell ref="H2885:I2885"/>
    <mergeCell ref="E2888:F2888"/>
    <mergeCell ref="E2889:F2889"/>
    <mergeCell ref="E2890:F2890"/>
    <mergeCell ref="E2891:F2891"/>
    <mergeCell ref="E2892:F2892"/>
    <mergeCell ref="E2893:F2893"/>
    <mergeCell ref="E2894:F2894"/>
    <mergeCell ref="H2896:I2896"/>
    <mergeCell ref="E2850:F2850"/>
    <mergeCell ref="E2851:F2851"/>
    <mergeCell ref="E2852:F2852"/>
    <mergeCell ref="H2854:I2854"/>
    <mergeCell ref="E2857:F2857"/>
    <mergeCell ref="E2858:F2858"/>
    <mergeCell ref="E2859:F2859"/>
    <mergeCell ref="E2860:F2860"/>
    <mergeCell ref="E2861:F2861"/>
    <mergeCell ref="E2862:F2862"/>
    <mergeCell ref="E2863:F2863"/>
    <mergeCell ref="H2865:I2865"/>
    <mergeCell ref="E2868:F2868"/>
    <mergeCell ref="E2869:F2869"/>
    <mergeCell ref="E2870:F2870"/>
    <mergeCell ref="E2871:F2871"/>
    <mergeCell ref="E2872:F2872"/>
    <mergeCell ref="E2827:F2827"/>
    <mergeCell ref="E2828:F2828"/>
    <mergeCell ref="E2829:F2829"/>
    <mergeCell ref="E2830:F2830"/>
    <mergeCell ref="H2832:I2832"/>
    <mergeCell ref="E2835:F2835"/>
    <mergeCell ref="E2836:F2836"/>
    <mergeCell ref="E2837:F2837"/>
    <mergeCell ref="E2838:F2838"/>
    <mergeCell ref="E2839:F2839"/>
    <mergeCell ref="E2840:F2840"/>
    <mergeCell ref="E2841:F2841"/>
    <mergeCell ref="H2843:I2843"/>
    <mergeCell ref="E2846:F2846"/>
    <mergeCell ref="E2847:F2847"/>
    <mergeCell ref="E2848:F2848"/>
    <mergeCell ref="E2849:F2849"/>
    <mergeCell ref="E2804:F2804"/>
    <mergeCell ref="E2805:F2805"/>
    <mergeCell ref="H2807:I2807"/>
    <mergeCell ref="E2810:F2810"/>
    <mergeCell ref="E2811:F2811"/>
    <mergeCell ref="E2812:F2812"/>
    <mergeCell ref="E2813:F2813"/>
    <mergeCell ref="E2814:F2814"/>
    <mergeCell ref="E2815:F2815"/>
    <mergeCell ref="E2816:F2816"/>
    <mergeCell ref="E2817:F2817"/>
    <mergeCell ref="E2818:F2818"/>
    <mergeCell ref="H2820:I2820"/>
    <mergeCell ref="E2823:F2823"/>
    <mergeCell ref="E2824:F2824"/>
    <mergeCell ref="E2825:F2825"/>
    <mergeCell ref="E2826:F2826"/>
    <mergeCell ref="E2784:F2784"/>
    <mergeCell ref="E2785:F2785"/>
    <mergeCell ref="E2786:F2786"/>
    <mergeCell ref="E2787:F2787"/>
    <mergeCell ref="E2788:F2788"/>
    <mergeCell ref="E2789:F2789"/>
    <mergeCell ref="E2790:F2790"/>
    <mergeCell ref="E2791:F2791"/>
    <mergeCell ref="E2792:F2792"/>
    <mergeCell ref="H2794:I2794"/>
    <mergeCell ref="E2797:F2797"/>
    <mergeCell ref="E2798:F2798"/>
    <mergeCell ref="E2799:F2799"/>
    <mergeCell ref="E2800:F2800"/>
    <mergeCell ref="E2801:F2801"/>
    <mergeCell ref="E2802:F2802"/>
    <mergeCell ref="E2803:F2803"/>
    <mergeCell ref="H2759:I2759"/>
    <mergeCell ref="E2762:F2762"/>
    <mergeCell ref="E2763:F2763"/>
    <mergeCell ref="E2764:F2764"/>
    <mergeCell ref="E2765:F2765"/>
    <mergeCell ref="E2766:F2766"/>
    <mergeCell ref="E2767:F2767"/>
    <mergeCell ref="E2768:F2768"/>
    <mergeCell ref="H2770:I2770"/>
    <mergeCell ref="E2773:F2773"/>
    <mergeCell ref="E2774:F2774"/>
    <mergeCell ref="E2775:F2775"/>
    <mergeCell ref="E2776:F2776"/>
    <mergeCell ref="E2777:F2777"/>
    <mergeCell ref="E2778:F2778"/>
    <mergeCell ref="E2779:F2779"/>
    <mergeCell ref="H2781:I2781"/>
    <mergeCell ref="E2735:F2735"/>
    <mergeCell ref="H2737:I2737"/>
    <mergeCell ref="E2740:F2740"/>
    <mergeCell ref="E2741:F2741"/>
    <mergeCell ref="E2742:F2742"/>
    <mergeCell ref="E2743:F2743"/>
    <mergeCell ref="E2744:F2744"/>
    <mergeCell ref="E2745:F2745"/>
    <mergeCell ref="E2746:F2746"/>
    <mergeCell ref="H2748:I2748"/>
    <mergeCell ref="E2751:F2751"/>
    <mergeCell ref="E2752:F2752"/>
    <mergeCell ref="E2753:F2753"/>
    <mergeCell ref="E2754:F2754"/>
    <mergeCell ref="E2755:F2755"/>
    <mergeCell ref="E2756:F2756"/>
    <mergeCell ref="E2757:F2757"/>
    <mergeCell ref="E2712:F2712"/>
    <mergeCell ref="H2714:I2714"/>
    <mergeCell ref="E2717:F2717"/>
    <mergeCell ref="E2718:F2718"/>
    <mergeCell ref="E2719:F2719"/>
    <mergeCell ref="E2720:F2720"/>
    <mergeCell ref="E2721:F2721"/>
    <mergeCell ref="E2722:F2722"/>
    <mergeCell ref="E2723:F2723"/>
    <mergeCell ref="H2725:I2725"/>
    <mergeCell ref="E2728:F2728"/>
    <mergeCell ref="E2729:F2729"/>
    <mergeCell ref="E2730:F2730"/>
    <mergeCell ref="E2731:F2731"/>
    <mergeCell ref="E2732:F2732"/>
    <mergeCell ref="E2733:F2733"/>
    <mergeCell ref="E2734:F2734"/>
    <mergeCell ref="E2689:F2689"/>
    <mergeCell ref="E2690:F2690"/>
    <mergeCell ref="H2692:I2692"/>
    <mergeCell ref="E2695:F2695"/>
    <mergeCell ref="E2696:F2696"/>
    <mergeCell ref="E2697:F2697"/>
    <mergeCell ref="E2698:F2698"/>
    <mergeCell ref="E2699:F2699"/>
    <mergeCell ref="E2700:F2700"/>
    <mergeCell ref="E2701:F2701"/>
    <mergeCell ref="H2703:I2703"/>
    <mergeCell ref="E2706:F2706"/>
    <mergeCell ref="E2707:F2707"/>
    <mergeCell ref="E2708:F2708"/>
    <mergeCell ref="E2709:F2709"/>
    <mergeCell ref="E2710:F2710"/>
    <mergeCell ref="E2711:F2711"/>
    <mergeCell ref="H2667:I2667"/>
    <mergeCell ref="E2670:F2670"/>
    <mergeCell ref="E2671:F2671"/>
    <mergeCell ref="E2672:F2672"/>
    <mergeCell ref="E2673:F2673"/>
    <mergeCell ref="E2674:F2674"/>
    <mergeCell ref="E2675:F2675"/>
    <mergeCell ref="E2676:F2676"/>
    <mergeCell ref="E2677:F2677"/>
    <mergeCell ref="E2678:F2678"/>
    <mergeCell ref="H2680:I2680"/>
    <mergeCell ref="E2683:F2683"/>
    <mergeCell ref="E2684:F2684"/>
    <mergeCell ref="E2685:F2685"/>
    <mergeCell ref="E2686:F2686"/>
    <mergeCell ref="E2687:F2687"/>
    <mergeCell ref="E2688:F2688"/>
    <mergeCell ref="E2646:F2646"/>
    <mergeCell ref="E2647:F2647"/>
    <mergeCell ref="E2648:F2648"/>
    <mergeCell ref="E2649:F2649"/>
    <mergeCell ref="E2650:F2650"/>
    <mergeCell ref="E2651:F2651"/>
    <mergeCell ref="E2652:F2652"/>
    <mergeCell ref="E2653:F2653"/>
    <mergeCell ref="E2654:F2654"/>
    <mergeCell ref="H2656:I2656"/>
    <mergeCell ref="E2659:F2659"/>
    <mergeCell ref="E2660:F2660"/>
    <mergeCell ref="E2661:F2661"/>
    <mergeCell ref="E2662:F2662"/>
    <mergeCell ref="E2663:F2663"/>
    <mergeCell ref="E2664:F2664"/>
    <mergeCell ref="E2665:F2665"/>
    <mergeCell ref="E2623:F2623"/>
    <mergeCell ref="E2624:F2624"/>
    <mergeCell ref="H2626:I2626"/>
    <mergeCell ref="E2629:F2629"/>
    <mergeCell ref="E2630:F2630"/>
    <mergeCell ref="E2631:F2631"/>
    <mergeCell ref="E2632:F2632"/>
    <mergeCell ref="E2633:F2633"/>
    <mergeCell ref="E2634:F2634"/>
    <mergeCell ref="E2635:F2635"/>
    <mergeCell ref="E2636:F2636"/>
    <mergeCell ref="E2637:F2637"/>
    <mergeCell ref="E2638:F2638"/>
    <mergeCell ref="E2639:F2639"/>
    <mergeCell ref="E2640:F2640"/>
    <mergeCell ref="H2642:I2642"/>
    <mergeCell ref="E2645:F2645"/>
    <mergeCell ref="E2603:F2603"/>
    <mergeCell ref="E2604:F2604"/>
    <mergeCell ref="E2605:F2605"/>
    <mergeCell ref="H2607:I2607"/>
    <mergeCell ref="E2610:F2610"/>
    <mergeCell ref="E2611:F2611"/>
    <mergeCell ref="E2612:F2612"/>
    <mergeCell ref="E2613:F2613"/>
    <mergeCell ref="E2614:F2614"/>
    <mergeCell ref="E2615:F2615"/>
    <mergeCell ref="E2616:F2616"/>
    <mergeCell ref="E2617:F2617"/>
    <mergeCell ref="E2618:F2618"/>
    <mergeCell ref="E2619:F2619"/>
    <mergeCell ref="E2620:F2620"/>
    <mergeCell ref="E2621:F2621"/>
    <mergeCell ref="E2622:F2622"/>
    <mergeCell ref="E2580:F2580"/>
    <mergeCell ref="E2581:F2581"/>
    <mergeCell ref="E2582:F2582"/>
    <mergeCell ref="E2583:F2583"/>
    <mergeCell ref="H2585:I2585"/>
    <mergeCell ref="E2588:F2588"/>
    <mergeCell ref="E2589:F2589"/>
    <mergeCell ref="E2590:F2590"/>
    <mergeCell ref="E2591:F2591"/>
    <mergeCell ref="E2592:F2592"/>
    <mergeCell ref="E2593:F2593"/>
    <mergeCell ref="E2594:F2594"/>
    <mergeCell ref="E2595:F2595"/>
    <mergeCell ref="H2597:I2597"/>
    <mergeCell ref="E2600:F2600"/>
    <mergeCell ref="E2601:F2601"/>
    <mergeCell ref="E2602:F2602"/>
    <mergeCell ref="E2557:F2557"/>
    <mergeCell ref="E2558:F2558"/>
    <mergeCell ref="E2559:F2559"/>
    <mergeCell ref="H2561:I2561"/>
    <mergeCell ref="E2564:F2564"/>
    <mergeCell ref="E2565:F2565"/>
    <mergeCell ref="E2566:F2566"/>
    <mergeCell ref="E2567:F2567"/>
    <mergeCell ref="E2568:F2568"/>
    <mergeCell ref="E2569:F2569"/>
    <mergeCell ref="E2570:F2570"/>
    <mergeCell ref="E2571:F2571"/>
    <mergeCell ref="H2573:I2573"/>
    <mergeCell ref="E2576:F2576"/>
    <mergeCell ref="E2577:F2577"/>
    <mergeCell ref="E2578:F2578"/>
    <mergeCell ref="E2579:F2579"/>
    <mergeCell ref="E2534:F2534"/>
    <mergeCell ref="E2535:F2535"/>
    <mergeCell ref="E2536:F2536"/>
    <mergeCell ref="E2537:F2537"/>
    <mergeCell ref="H2539:I2539"/>
    <mergeCell ref="E2542:F2542"/>
    <mergeCell ref="E2543:F2543"/>
    <mergeCell ref="E2544:F2544"/>
    <mergeCell ref="E2545:F2545"/>
    <mergeCell ref="E2546:F2546"/>
    <mergeCell ref="E2547:F2547"/>
    <mergeCell ref="E2548:F2548"/>
    <mergeCell ref="H2550:I2550"/>
    <mergeCell ref="F2553:G2553"/>
    <mergeCell ref="E2554:F2554"/>
    <mergeCell ref="E2555:F2555"/>
    <mergeCell ref="E2556:F2556"/>
    <mergeCell ref="E2508:F2508"/>
    <mergeCell ref="E2509:F2509"/>
    <mergeCell ref="E2510:F2510"/>
    <mergeCell ref="E2511:F2511"/>
    <mergeCell ref="H2513:I2513"/>
    <mergeCell ref="E2516:F2516"/>
    <mergeCell ref="E2517:F2517"/>
    <mergeCell ref="E2518:F2518"/>
    <mergeCell ref="E2519:F2519"/>
    <mergeCell ref="E2520:F2520"/>
    <mergeCell ref="E2521:F2521"/>
    <mergeCell ref="H2523:I2523"/>
    <mergeCell ref="E2526:F2526"/>
    <mergeCell ref="E2527:F2527"/>
    <mergeCell ref="E2528:F2528"/>
    <mergeCell ref="E2529:F2529"/>
    <mergeCell ref="H2531:I2531"/>
    <mergeCell ref="E2485:F2485"/>
    <mergeCell ref="E2486:F2486"/>
    <mergeCell ref="E2487:F2487"/>
    <mergeCell ref="H2489:I2489"/>
    <mergeCell ref="E2492:F2492"/>
    <mergeCell ref="E2493:F2493"/>
    <mergeCell ref="E2494:F2494"/>
    <mergeCell ref="E2495:F2495"/>
    <mergeCell ref="E2496:F2496"/>
    <mergeCell ref="E2497:F2497"/>
    <mergeCell ref="E2498:F2498"/>
    <mergeCell ref="E2499:F2499"/>
    <mergeCell ref="H2501:I2501"/>
    <mergeCell ref="E2504:F2504"/>
    <mergeCell ref="E2505:F2505"/>
    <mergeCell ref="E2506:F2506"/>
    <mergeCell ref="E2507:F2507"/>
    <mergeCell ref="E2462:F2462"/>
    <mergeCell ref="E2463:F2463"/>
    <mergeCell ref="H2465:I2465"/>
    <mergeCell ref="E2468:F2468"/>
    <mergeCell ref="E2469:F2469"/>
    <mergeCell ref="E2470:F2470"/>
    <mergeCell ref="E2471:F2471"/>
    <mergeCell ref="E2472:F2472"/>
    <mergeCell ref="E2473:F2473"/>
    <mergeCell ref="E2474:F2474"/>
    <mergeCell ref="E2475:F2475"/>
    <mergeCell ref="H2477:I2477"/>
    <mergeCell ref="E2480:F2480"/>
    <mergeCell ref="E2481:F2481"/>
    <mergeCell ref="E2482:F2482"/>
    <mergeCell ref="E2483:F2483"/>
    <mergeCell ref="E2484:F2484"/>
    <mergeCell ref="E2439:F2439"/>
    <mergeCell ref="H2441:I2441"/>
    <mergeCell ref="E2444:F2444"/>
    <mergeCell ref="E2445:F2445"/>
    <mergeCell ref="E2446:F2446"/>
    <mergeCell ref="E2447:F2447"/>
    <mergeCell ref="E2448:F2448"/>
    <mergeCell ref="E2449:F2449"/>
    <mergeCell ref="E2450:F2450"/>
    <mergeCell ref="E2451:F2451"/>
    <mergeCell ref="H2453:I2453"/>
    <mergeCell ref="E2456:F2456"/>
    <mergeCell ref="E2457:F2457"/>
    <mergeCell ref="E2458:F2458"/>
    <mergeCell ref="E2459:F2459"/>
    <mergeCell ref="E2460:F2460"/>
    <mergeCell ref="E2461:F2461"/>
    <mergeCell ref="E2416:F2416"/>
    <mergeCell ref="H2418:I2418"/>
    <mergeCell ref="E2421:F2421"/>
    <mergeCell ref="E2422:F2422"/>
    <mergeCell ref="E2423:F2423"/>
    <mergeCell ref="E2424:F2424"/>
    <mergeCell ref="E2425:F2425"/>
    <mergeCell ref="E2426:F2426"/>
    <mergeCell ref="E2427:F2427"/>
    <mergeCell ref="E2428:F2428"/>
    <mergeCell ref="H2430:I2430"/>
    <mergeCell ref="E2433:F2433"/>
    <mergeCell ref="E2434:F2434"/>
    <mergeCell ref="E2435:F2435"/>
    <mergeCell ref="E2436:F2436"/>
    <mergeCell ref="E2437:F2437"/>
    <mergeCell ref="E2438:F2438"/>
    <mergeCell ref="H2394:I2394"/>
    <mergeCell ref="E2397:F2397"/>
    <mergeCell ref="E2398:F2398"/>
    <mergeCell ref="E2399:F2399"/>
    <mergeCell ref="E2400:F2400"/>
    <mergeCell ref="E2401:F2401"/>
    <mergeCell ref="E2402:F2402"/>
    <mergeCell ref="E2403:F2403"/>
    <mergeCell ref="E2404:F2404"/>
    <mergeCell ref="H2406:I2406"/>
    <mergeCell ref="E2409:F2409"/>
    <mergeCell ref="E2410:F2410"/>
    <mergeCell ref="E2411:F2411"/>
    <mergeCell ref="E2412:F2412"/>
    <mergeCell ref="E2413:F2413"/>
    <mergeCell ref="E2414:F2414"/>
    <mergeCell ref="E2415:F2415"/>
    <mergeCell ref="E2373:F2373"/>
    <mergeCell ref="E2374:F2374"/>
    <mergeCell ref="E2375:F2375"/>
    <mergeCell ref="E2376:F2376"/>
    <mergeCell ref="E2377:F2377"/>
    <mergeCell ref="E2378:F2378"/>
    <mergeCell ref="E2379:F2379"/>
    <mergeCell ref="E2380:F2380"/>
    <mergeCell ref="H2382:I2382"/>
    <mergeCell ref="E2385:F2385"/>
    <mergeCell ref="E2386:F2386"/>
    <mergeCell ref="E2387:F2387"/>
    <mergeCell ref="E2388:F2388"/>
    <mergeCell ref="E2389:F2389"/>
    <mergeCell ref="E2390:F2390"/>
    <mergeCell ref="E2391:F2391"/>
    <mergeCell ref="E2392:F2392"/>
    <mergeCell ref="E2347:F2347"/>
    <mergeCell ref="E2348:F2348"/>
    <mergeCell ref="H2350:I2350"/>
    <mergeCell ref="E2353:F2353"/>
    <mergeCell ref="E2354:F2354"/>
    <mergeCell ref="E2355:F2355"/>
    <mergeCell ref="E2356:F2356"/>
    <mergeCell ref="E2357:F2357"/>
    <mergeCell ref="E2358:F2358"/>
    <mergeCell ref="H2360:I2360"/>
    <mergeCell ref="E2363:F2363"/>
    <mergeCell ref="E2364:F2364"/>
    <mergeCell ref="E2365:F2365"/>
    <mergeCell ref="E2366:F2366"/>
    <mergeCell ref="E2367:F2367"/>
    <mergeCell ref="E2368:F2368"/>
    <mergeCell ref="H2370:I2370"/>
    <mergeCell ref="E2324:F2324"/>
    <mergeCell ref="E2325:F2325"/>
    <mergeCell ref="E2326:F2326"/>
    <mergeCell ref="E2327:F2327"/>
    <mergeCell ref="E2328:F2328"/>
    <mergeCell ref="H2330:I2330"/>
    <mergeCell ref="E2333:F2333"/>
    <mergeCell ref="E2334:F2334"/>
    <mergeCell ref="E2335:F2335"/>
    <mergeCell ref="E2336:F2336"/>
    <mergeCell ref="E2337:F2337"/>
    <mergeCell ref="E2338:F2338"/>
    <mergeCell ref="H2340:I2340"/>
    <mergeCell ref="E2343:F2343"/>
    <mergeCell ref="E2344:F2344"/>
    <mergeCell ref="E2345:F2345"/>
    <mergeCell ref="E2346:F2346"/>
    <mergeCell ref="E2301:F2301"/>
    <mergeCell ref="E2302:F2302"/>
    <mergeCell ref="E2303:F2303"/>
    <mergeCell ref="E2304:F2304"/>
    <mergeCell ref="E2305:F2305"/>
    <mergeCell ref="E2306:F2306"/>
    <mergeCell ref="E2307:F2307"/>
    <mergeCell ref="E2308:F2308"/>
    <mergeCell ref="H2310:I2310"/>
    <mergeCell ref="E2313:F2313"/>
    <mergeCell ref="E2314:F2314"/>
    <mergeCell ref="E2315:F2315"/>
    <mergeCell ref="E2316:F2316"/>
    <mergeCell ref="E2317:F2317"/>
    <mergeCell ref="E2318:F2318"/>
    <mergeCell ref="H2320:I2320"/>
    <mergeCell ref="E2323:F2323"/>
    <mergeCell ref="E2278:F2278"/>
    <mergeCell ref="E2279:F2279"/>
    <mergeCell ref="E2280:F2280"/>
    <mergeCell ref="E2281:F2281"/>
    <mergeCell ref="E2282:F2282"/>
    <mergeCell ref="E2283:F2283"/>
    <mergeCell ref="E2284:F2284"/>
    <mergeCell ref="H2286:I2286"/>
    <mergeCell ref="E2289:F2289"/>
    <mergeCell ref="E2290:F2290"/>
    <mergeCell ref="E2291:F2291"/>
    <mergeCell ref="E2292:F2292"/>
    <mergeCell ref="E2293:F2293"/>
    <mergeCell ref="E2294:F2294"/>
    <mergeCell ref="E2295:F2295"/>
    <mergeCell ref="E2296:F2296"/>
    <mergeCell ref="H2298:I2298"/>
    <mergeCell ref="E2255:F2255"/>
    <mergeCell ref="E2256:F2256"/>
    <mergeCell ref="E2257:F2257"/>
    <mergeCell ref="E2258:F2258"/>
    <mergeCell ref="E2259:F2259"/>
    <mergeCell ref="E2260:F2260"/>
    <mergeCell ref="H2262:I2262"/>
    <mergeCell ref="E2265:F2265"/>
    <mergeCell ref="E2266:F2266"/>
    <mergeCell ref="E2267:F2267"/>
    <mergeCell ref="E2268:F2268"/>
    <mergeCell ref="E2269:F2269"/>
    <mergeCell ref="E2270:F2270"/>
    <mergeCell ref="E2271:F2271"/>
    <mergeCell ref="E2272:F2272"/>
    <mergeCell ref="H2274:I2274"/>
    <mergeCell ref="E2277:F2277"/>
    <mergeCell ref="E2232:F2232"/>
    <mergeCell ref="E2233:F2233"/>
    <mergeCell ref="E2234:F2234"/>
    <mergeCell ref="E2235:F2235"/>
    <mergeCell ref="E2236:F2236"/>
    <mergeCell ref="H2238:I2238"/>
    <mergeCell ref="E2241:F2241"/>
    <mergeCell ref="E2242:F2242"/>
    <mergeCell ref="E2243:F2243"/>
    <mergeCell ref="E2244:F2244"/>
    <mergeCell ref="E2245:F2245"/>
    <mergeCell ref="E2246:F2246"/>
    <mergeCell ref="E2247:F2247"/>
    <mergeCell ref="E2248:F2248"/>
    <mergeCell ref="H2250:I2250"/>
    <mergeCell ref="E2253:F2253"/>
    <mergeCell ref="E2254:F2254"/>
    <mergeCell ref="E2209:F2209"/>
    <mergeCell ref="E2210:F2210"/>
    <mergeCell ref="E2211:F2211"/>
    <mergeCell ref="E2212:F2212"/>
    <mergeCell ref="H2214:I2214"/>
    <mergeCell ref="E2217:F2217"/>
    <mergeCell ref="E2218:F2218"/>
    <mergeCell ref="E2219:F2219"/>
    <mergeCell ref="E2220:F2220"/>
    <mergeCell ref="E2221:F2221"/>
    <mergeCell ref="E2222:F2222"/>
    <mergeCell ref="E2223:F2223"/>
    <mergeCell ref="E2224:F2224"/>
    <mergeCell ref="H2226:I2226"/>
    <mergeCell ref="E2229:F2229"/>
    <mergeCell ref="E2230:F2230"/>
    <mergeCell ref="E2231:F2231"/>
    <mergeCell ref="E2186:F2186"/>
    <mergeCell ref="E2187:F2187"/>
    <mergeCell ref="E2188:F2188"/>
    <mergeCell ref="H2190:I2190"/>
    <mergeCell ref="E2193:F2193"/>
    <mergeCell ref="E2194:F2194"/>
    <mergeCell ref="E2195:F2195"/>
    <mergeCell ref="E2196:F2196"/>
    <mergeCell ref="E2197:F2197"/>
    <mergeCell ref="E2198:F2198"/>
    <mergeCell ref="E2199:F2199"/>
    <mergeCell ref="E2200:F2200"/>
    <mergeCell ref="H2202:I2202"/>
    <mergeCell ref="E2205:F2205"/>
    <mergeCell ref="E2206:F2206"/>
    <mergeCell ref="E2207:F2207"/>
    <mergeCell ref="E2208:F2208"/>
    <mergeCell ref="E2163:F2163"/>
    <mergeCell ref="E2164:F2164"/>
    <mergeCell ref="H2166:I2166"/>
    <mergeCell ref="E2169:F2169"/>
    <mergeCell ref="E2170:F2170"/>
    <mergeCell ref="E2171:F2171"/>
    <mergeCell ref="E2172:F2172"/>
    <mergeCell ref="E2173:F2173"/>
    <mergeCell ref="E2174:F2174"/>
    <mergeCell ref="E2175:F2175"/>
    <mergeCell ref="E2176:F2176"/>
    <mergeCell ref="H2178:I2178"/>
    <mergeCell ref="E2181:F2181"/>
    <mergeCell ref="E2182:F2182"/>
    <mergeCell ref="E2183:F2183"/>
    <mergeCell ref="E2184:F2184"/>
    <mergeCell ref="E2185:F2185"/>
    <mergeCell ref="E2140:F2140"/>
    <mergeCell ref="E2141:F2141"/>
    <mergeCell ref="E2142:F2142"/>
    <mergeCell ref="E2143:F2143"/>
    <mergeCell ref="E2144:F2144"/>
    <mergeCell ref="E2145:F2145"/>
    <mergeCell ref="E2146:F2146"/>
    <mergeCell ref="H2148:I2148"/>
    <mergeCell ref="E2151:F2151"/>
    <mergeCell ref="E2152:F2152"/>
    <mergeCell ref="E2153:F2153"/>
    <mergeCell ref="E2154:F2154"/>
    <mergeCell ref="E2155:F2155"/>
    <mergeCell ref="H2157:I2157"/>
    <mergeCell ref="E2160:F2160"/>
    <mergeCell ref="E2161:F2161"/>
    <mergeCell ref="E2162:F2162"/>
    <mergeCell ref="E2117:F2117"/>
    <mergeCell ref="E2118:F2118"/>
    <mergeCell ref="E2119:F2119"/>
    <mergeCell ref="E2120:F2120"/>
    <mergeCell ref="E2121:F2121"/>
    <mergeCell ref="E2122:F2122"/>
    <mergeCell ref="H2124:I2124"/>
    <mergeCell ref="E2127:F2127"/>
    <mergeCell ref="E2128:F2128"/>
    <mergeCell ref="E2129:F2129"/>
    <mergeCell ref="E2130:F2130"/>
    <mergeCell ref="E2131:F2131"/>
    <mergeCell ref="E2132:F2132"/>
    <mergeCell ref="E2133:F2133"/>
    <mergeCell ref="E2134:F2134"/>
    <mergeCell ref="E2135:F2135"/>
    <mergeCell ref="H2137:I2137"/>
    <mergeCell ref="E2094:F2094"/>
    <mergeCell ref="E2095:F2095"/>
    <mergeCell ref="E2096:F2096"/>
    <mergeCell ref="H2098:I2098"/>
    <mergeCell ref="E2101:F2101"/>
    <mergeCell ref="E2102:F2102"/>
    <mergeCell ref="E2103:F2103"/>
    <mergeCell ref="E2104:F2104"/>
    <mergeCell ref="E2105:F2105"/>
    <mergeCell ref="E2106:F2106"/>
    <mergeCell ref="E2107:F2107"/>
    <mergeCell ref="E2108:F2108"/>
    <mergeCell ref="E2109:F2109"/>
    <mergeCell ref="H2111:I2111"/>
    <mergeCell ref="E2114:F2114"/>
    <mergeCell ref="E2115:F2115"/>
    <mergeCell ref="E2116:F2116"/>
    <mergeCell ref="E2071:F2071"/>
    <mergeCell ref="E2072:F2072"/>
    <mergeCell ref="E2073:F2073"/>
    <mergeCell ref="E2074:F2074"/>
    <mergeCell ref="H2076:I2076"/>
    <mergeCell ref="E2079:F2079"/>
    <mergeCell ref="E2080:F2080"/>
    <mergeCell ref="E2081:F2081"/>
    <mergeCell ref="E2082:F2082"/>
    <mergeCell ref="E2083:F2083"/>
    <mergeCell ref="E2084:F2084"/>
    <mergeCell ref="H2086:I2086"/>
    <mergeCell ref="E2089:F2089"/>
    <mergeCell ref="E2090:F2090"/>
    <mergeCell ref="E2091:F2091"/>
    <mergeCell ref="E2092:F2092"/>
    <mergeCell ref="E2093:F2093"/>
    <mergeCell ref="E2048:F2048"/>
    <mergeCell ref="E2049:F2049"/>
    <mergeCell ref="E2050:F2050"/>
    <mergeCell ref="E2051:F2051"/>
    <mergeCell ref="E2052:F2052"/>
    <mergeCell ref="H2054:I2054"/>
    <mergeCell ref="E2057:F2057"/>
    <mergeCell ref="E2058:F2058"/>
    <mergeCell ref="E2059:F2059"/>
    <mergeCell ref="E2060:F2060"/>
    <mergeCell ref="E2061:F2061"/>
    <mergeCell ref="E2062:F2062"/>
    <mergeCell ref="E2063:F2063"/>
    <mergeCell ref="E2064:F2064"/>
    <mergeCell ref="H2066:I2066"/>
    <mergeCell ref="E2069:F2069"/>
    <mergeCell ref="E2070:F2070"/>
    <mergeCell ref="E2025:F2025"/>
    <mergeCell ref="E2026:F2026"/>
    <mergeCell ref="E2027:F2027"/>
    <mergeCell ref="E2028:F2028"/>
    <mergeCell ref="H2030:I2030"/>
    <mergeCell ref="E2033:F2033"/>
    <mergeCell ref="E2034:F2034"/>
    <mergeCell ref="E2035:F2035"/>
    <mergeCell ref="E2036:F2036"/>
    <mergeCell ref="E2037:F2037"/>
    <mergeCell ref="E2038:F2038"/>
    <mergeCell ref="E2039:F2039"/>
    <mergeCell ref="E2040:F2040"/>
    <mergeCell ref="H2042:I2042"/>
    <mergeCell ref="E2045:F2045"/>
    <mergeCell ref="E2046:F2046"/>
    <mergeCell ref="E2047:F2047"/>
    <mergeCell ref="H2000:I2000"/>
    <mergeCell ref="E2003:F2003"/>
    <mergeCell ref="E2004:F2004"/>
    <mergeCell ref="E2005:F2005"/>
    <mergeCell ref="E2006:F2006"/>
    <mergeCell ref="E2007:F2007"/>
    <mergeCell ref="H2009:I2009"/>
    <mergeCell ref="E2012:F2012"/>
    <mergeCell ref="E2013:F2013"/>
    <mergeCell ref="E2014:F2014"/>
    <mergeCell ref="E2015:F2015"/>
    <mergeCell ref="E2016:F2016"/>
    <mergeCell ref="H2018:I2018"/>
    <mergeCell ref="E2021:F2021"/>
    <mergeCell ref="E2022:F2022"/>
    <mergeCell ref="E2023:F2023"/>
    <mergeCell ref="E2024:F2024"/>
    <mergeCell ref="E1976:F1976"/>
    <mergeCell ref="E1977:F1977"/>
    <mergeCell ref="E1978:F1978"/>
    <mergeCell ref="E1979:F1979"/>
    <mergeCell ref="H1981:I1981"/>
    <mergeCell ref="E1984:F1984"/>
    <mergeCell ref="E1985:F1985"/>
    <mergeCell ref="E1986:F1986"/>
    <mergeCell ref="E1987:F1987"/>
    <mergeCell ref="E1988:F1988"/>
    <mergeCell ref="E1989:F1989"/>
    <mergeCell ref="H1991:I1991"/>
    <mergeCell ref="E1994:F1994"/>
    <mergeCell ref="E1995:F1995"/>
    <mergeCell ref="E1996:F1996"/>
    <mergeCell ref="E1997:F1997"/>
    <mergeCell ref="E1998:F1998"/>
    <mergeCell ref="E1953:F1953"/>
    <mergeCell ref="E1954:F1954"/>
    <mergeCell ref="E1955:F1955"/>
    <mergeCell ref="E1956:F1956"/>
    <mergeCell ref="E1957:F1957"/>
    <mergeCell ref="E1958:F1958"/>
    <mergeCell ref="H1960:I1960"/>
    <mergeCell ref="F1963:G1963"/>
    <mergeCell ref="E1964:F1964"/>
    <mergeCell ref="E1965:F1965"/>
    <mergeCell ref="E1966:F1966"/>
    <mergeCell ref="E1967:F1967"/>
    <mergeCell ref="E1968:F1968"/>
    <mergeCell ref="E1969:F1969"/>
    <mergeCell ref="H1971:I1971"/>
    <mergeCell ref="E1974:F1974"/>
    <mergeCell ref="E1975:F1975"/>
    <mergeCell ref="E1930:F1930"/>
    <mergeCell ref="E1931:F1931"/>
    <mergeCell ref="E1932:F1932"/>
    <mergeCell ref="H1934:I1934"/>
    <mergeCell ref="F1937:G1937"/>
    <mergeCell ref="E1938:F1938"/>
    <mergeCell ref="E1939:F1939"/>
    <mergeCell ref="E1940:F1940"/>
    <mergeCell ref="E1941:F1941"/>
    <mergeCell ref="E1942:F1942"/>
    <mergeCell ref="E1943:F1943"/>
    <mergeCell ref="E1944:F1944"/>
    <mergeCell ref="H1946:I1946"/>
    <mergeCell ref="E1949:F1949"/>
    <mergeCell ref="E1950:F1950"/>
    <mergeCell ref="E1951:F1951"/>
    <mergeCell ref="E1952:F1952"/>
    <mergeCell ref="E1910:F1910"/>
    <mergeCell ref="E1911:F1911"/>
    <mergeCell ref="E1912:F1912"/>
    <mergeCell ref="H1914:I1914"/>
    <mergeCell ref="F1917:G1917"/>
    <mergeCell ref="F1918:G1918"/>
    <mergeCell ref="E1919:F1919"/>
    <mergeCell ref="E1920:F1920"/>
    <mergeCell ref="E1921:F1921"/>
    <mergeCell ref="E1922:F1922"/>
    <mergeCell ref="E1923:F1923"/>
    <mergeCell ref="E1924:F1924"/>
    <mergeCell ref="E1925:F1925"/>
    <mergeCell ref="E1926:F1926"/>
    <mergeCell ref="E1927:F1927"/>
    <mergeCell ref="E1928:F1928"/>
    <mergeCell ref="E1929:F1929"/>
    <mergeCell ref="H1885:I1885"/>
    <mergeCell ref="F1888:G1888"/>
    <mergeCell ref="E1889:F1889"/>
    <mergeCell ref="E1890:F1890"/>
    <mergeCell ref="E1891:F1891"/>
    <mergeCell ref="E1892:F1892"/>
    <mergeCell ref="E1893:F1893"/>
    <mergeCell ref="E1894:F1894"/>
    <mergeCell ref="H1896:I1896"/>
    <mergeCell ref="E1899:F1899"/>
    <mergeCell ref="E1900:F1900"/>
    <mergeCell ref="E1901:F1901"/>
    <mergeCell ref="E1902:F1902"/>
    <mergeCell ref="E1903:F1903"/>
    <mergeCell ref="H1905:I1905"/>
    <mergeCell ref="E1908:F1908"/>
    <mergeCell ref="E1909:F1909"/>
    <mergeCell ref="E1861:F1861"/>
    <mergeCell ref="E1862:F1862"/>
    <mergeCell ref="E1863:F1863"/>
    <mergeCell ref="E1864:F1864"/>
    <mergeCell ref="H1866:I1866"/>
    <mergeCell ref="F1869:G1869"/>
    <mergeCell ref="E1870:F1870"/>
    <mergeCell ref="E1871:F1871"/>
    <mergeCell ref="E1872:F1872"/>
    <mergeCell ref="E1873:F1873"/>
    <mergeCell ref="E1874:F1874"/>
    <mergeCell ref="H1876:I1876"/>
    <mergeCell ref="E1879:F1879"/>
    <mergeCell ref="E1880:F1880"/>
    <mergeCell ref="E1881:F1881"/>
    <mergeCell ref="E1882:F1882"/>
    <mergeCell ref="E1883:F1883"/>
    <mergeCell ref="E1838:F1838"/>
    <mergeCell ref="E1839:F1839"/>
    <mergeCell ref="E1840:F1840"/>
    <mergeCell ref="E1841:F1841"/>
    <mergeCell ref="E1842:F1842"/>
    <mergeCell ref="E1843:F1843"/>
    <mergeCell ref="H1845:I1845"/>
    <mergeCell ref="F1848:G1848"/>
    <mergeCell ref="F1849:G1849"/>
    <mergeCell ref="E1850:F1850"/>
    <mergeCell ref="E1851:F1851"/>
    <mergeCell ref="E1852:F1852"/>
    <mergeCell ref="E1853:F1853"/>
    <mergeCell ref="E1854:F1854"/>
    <mergeCell ref="E1855:F1855"/>
    <mergeCell ref="H1857:I1857"/>
    <mergeCell ref="E1860:F1860"/>
    <mergeCell ref="E1812:F1812"/>
    <mergeCell ref="E1813:F1813"/>
    <mergeCell ref="E1814:F1814"/>
    <mergeCell ref="E1815:F1815"/>
    <mergeCell ref="H1817:I1817"/>
    <mergeCell ref="E1820:F1820"/>
    <mergeCell ref="E1821:F1821"/>
    <mergeCell ref="E1822:F1822"/>
    <mergeCell ref="E1823:F1823"/>
    <mergeCell ref="E1824:F1824"/>
    <mergeCell ref="H1826:I1826"/>
    <mergeCell ref="E1829:F1829"/>
    <mergeCell ref="E1830:F1830"/>
    <mergeCell ref="E1831:F1831"/>
    <mergeCell ref="E1832:F1832"/>
    <mergeCell ref="E1833:F1833"/>
    <mergeCell ref="H1835:I1835"/>
    <mergeCell ref="E1786:F1786"/>
    <mergeCell ref="E1787:F1787"/>
    <mergeCell ref="E1788:F1788"/>
    <mergeCell ref="H1790:I1790"/>
    <mergeCell ref="F1793:G1793"/>
    <mergeCell ref="E1794:F1794"/>
    <mergeCell ref="E1795:F1795"/>
    <mergeCell ref="E1796:F1796"/>
    <mergeCell ref="E1797:F1797"/>
    <mergeCell ref="H1799:I1799"/>
    <mergeCell ref="E1802:F1802"/>
    <mergeCell ref="E1803:F1803"/>
    <mergeCell ref="E1804:F1804"/>
    <mergeCell ref="E1805:F1805"/>
    <mergeCell ref="H1807:I1807"/>
    <mergeCell ref="E1810:F1810"/>
    <mergeCell ref="E1811:F1811"/>
    <mergeCell ref="E1763:F1763"/>
    <mergeCell ref="E1764:F1764"/>
    <mergeCell ref="E1765:F1765"/>
    <mergeCell ref="E1766:F1766"/>
    <mergeCell ref="E1767:F1767"/>
    <mergeCell ref="H1769:I1769"/>
    <mergeCell ref="E1772:F1772"/>
    <mergeCell ref="E1773:F1773"/>
    <mergeCell ref="E1774:F1774"/>
    <mergeCell ref="E1775:F1775"/>
    <mergeCell ref="E1776:F1776"/>
    <mergeCell ref="E1777:F1777"/>
    <mergeCell ref="H1779:I1779"/>
    <mergeCell ref="E1782:F1782"/>
    <mergeCell ref="E1783:F1783"/>
    <mergeCell ref="E1784:F1784"/>
    <mergeCell ref="E1785:F1785"/>
    <mergeCell ref="E1740:F1740"/>
    <mergeCell ref="E1741:F1741"/>
    <mergeCell ref="E1742:F1742"/>
    <mergeCell ref="E1743:F1743"/>
    <mergeCell ref="H1745:I1745"/>
    <mergeCell ref="F1748:G1748"/>
    <mergeCell ref="E1749:F1749"/>
    <mergeCell ref="E1750:F1750"/>
    <mergeCell ref="E1751:F1751"/>
    <mergeCell ref="E1752:F1752"/>
    <mergeCell ref="E1753:F1753"/>
    <mergeCell ref="E1754:F1754"/>
    <mergeCell ref="E1755:F1755"/>
    <mergeCell ref="H1757:I1757"/>
    <mergeCell ref="E1760:F1760"/>
    <mergeCell ref="E1761:F1761"/>
    <mergeCell ref="E1762:F1762"/>
    <mergeCell ref="E1717:F1717"/>
    <mergeCell ref="E1718:F1718"/>
    <mergeCell ref="E1719:F1719"/>
    <mergeCell ref="H1721:I1721"/>
    <mergeCell ref="E1724:F1724"/>
    <mergeCell ref="E1725:F1725"/>
    <mergeCell ref="E1726:F1726"/>
    <mergeCell ref="E1727:F1727"/>
    <mergeCell ref="E1728:F1728"/>
    <mergeCell ref="E1729:F1729"/>
    <mergeCell ref="E1730:F1730"/>
    <mergeCell ref="E1731:F1731"/>
    <mergeCell ref="H1733:I1733"/>
    <mergeCell ref="E1736:F1736"/>
    <mergeCell ref="E1737:F1737"/>
    <mergeCell ref="E1738:F1738"/>
    <mergeCell ref="E1739:F1739"/>
    <mergeCell ref="E1694:F1694"/>
    <mergeCell ref="E1695:F1695"/>
    <mergeCell ref="E1696:F1696"/>
    <mergeCell ref="H1698:I1698"/>
    <mergeCell ref="E1701:F1701"/>
    <mergeCell ref="E1702:F1702"/>
    <mergeCell ref="E1703:F1703"/>
    <mergeCell ref="E1704:F1704"/>
    <mergeCell ref="E1705:F1705"/>
    <mergeCell ref="H1707:I1707"/>
    <mergeCell ref="F1710:G1710"/>
    <mergeCell ref="F1711:G1711"/>
    <mergeCell ref="E1712:F1712"/>
    <mergeCell ref="E1713:F1713"/>
    <mergeCell ref="E1714:F1714"/>
    <mergeCell ref="E1715:F1715"/>
    <mergeCell ref="E1716:F1716"/>
    <mergeCell ref="E1671:F1671"/>
    <mergeCell ref="E1672:F1672"/>
    <mergeCell ref="E1673:F1673"/>
    <mergeCell ref="H1675:I1675"/>
    <mergeCell ref="F1678:G1678"/>
    <mergeCell ref="E1679:F1679"/>
    <mergeCell ref="E1680:F1680"/>
    <mergeCell ref="E1681:F1681"/>
    <mergeCell ref="E1682:F1682"/>
    <mergeCell ref="E1683:F1683"/>
    <mergeCell ref="E1684:F1684"/>
    <mergeCell ref="E1685:F1685"/>
    <mergeCell ref="E1686:F1686"/>
    <mergeCell ref="E1687:F1687"/>
    <mergeCell ref="H1689:I1689"/>
    <mergeCell ref="E1692:F1692"/>
    <mergeCell ref="E1693:F1693"/>
    <mergeCell ref="E1648:F1648"/>
    <mergeCell ref="E1649:F1649"/>
    <mergeCell ref="H1651:I1651"/>
    <mergeCell ref="F1654:G1654"/>
    <mergeCell ref="E1655:F1655"/>
    <mergeCell ref="E1656:F1656"/>
    <mergeCell ref="E1657:F1657"/>
    <mergeCell ref="E1658:F1658"/>
    <mergeCell ref="E1659:F1659"/>
    <mergeCell ref="E1660:F1660"/>
    <mergeCell ref="E1661:F1661"/>
    <mergeCell ref="H1663:I1663"/>
    <mergeCell ref="F1666:G1666"/>
    <mergeCell ref="E1667:F1667"/>
    <mergeCell ref="E1668:F1668"/>
    <mergeCell ref="E1669:F1669"/>
    <mergeCell ref="E1670:F1670"/>
    <mergeCell ref="E1625:F1625"/>
    <mergeCell ref="E1626:F1626"/>
    <mergeCell ref="E1627:F1627"/>
    <mergeCell ref="H1629:I1629"/>
    <mergeCell ref="F1632:G1632"/>
    <mergeCell ref="F1633:G1633"/>
    <mergeCell ref="E1634:F1634"/>
    <mergeCell ref="E1635:F1635"/>
    <mergeCell ref="E1636:F1636"/>
    <mergeCell ref="E1637:F1637"/>
    <mergeCell ref="E1638:F1638"/>
    <mergeCell ref="H1640:I1640"/>
    <mergeCell ref="E1643:F1643"/>
    <mergeCell ref="E1644:F1644"/>
    <mergeCell ref="E1645:F1645"/>
    <mergeCell ref="E1646:F1646"/>
    <mergeCell ref="E1647:F1647"/>
    <mergeCell ref="E1599:F1599"/>
    <mergeCell ref="H1601:I1601"/>
    <mergeCell ref="E1604:F1604"/>
    <mergeCell ref="E1605:F1605"/>
    <mergeCell ref="E1606:F1606"/>
    <mergeCell ref="E1607:F1607"/>
    <mergeCell ref="E1608:F1608"/>
    <mergeCell ref="H1610:I1610"/>
    <mergeCell ref="F1613:G1613"/>
    <mergeCell ref="E1614:F1614"/>
    <mergeCell ref="E1615:F1615"/>
    <mergeCell ref="E1616:F1616"/>
    <mergeCell ref="E1617:F1617"/>
    <mergeCell ref="E1618:F1618"/>
    <mergeCell ref="H1620:I1620"/>
    <mergeCell ref="E1623:F1623"/>
    <mergeCell ref="E1624:F1624"/>
    <mergeCell ref="E1576:F1576"/>
    <mergeCell ref="E1577:F1577"/>
    <mergeCell ref="E1578:F1578"/>
    <mergeCell ref="E1579:F1579"/>
    <mergeCell ref="H1581:I1581"/>
    <mergeCell ref="F1584:G1584"/>
    <mergeCell ref="F1585:G1585"/>
    <mergeCell ref="E1586:F1586"/>
    <mergeCell ref="E1587:F1587"/>
    <mergeCell ref="E1588:F1588"/>
    <mergeCell ref="E1589:F1589"/>
    <mergeCell ref="E1590:F1590"/>
    <mergeCell ref="H1592:I1592"/>
    <mergeCell ref="E1595:F1595"/>
    <mergeCell ref="E1596:F1596"/>
    <mergeCell ref="E1597:F1597"/>
    <mergeCell ref="E1598:F1598"/>
    <mergeCell ref="H1554:I1554"/>
    <mergeCell ref="E1557:F1557"/>
    <mergeCell ref="E1558:F1558"/>
    <mergeCell ref="E1559:F1559"/>
    <mergeCell ref="E1560:F1560"/>
    <mergeCell ref="E1561:F1561"/>
    <mergeCell ref="E1562:F1562"/>
    <mergeCell ref="E1563:F1563"/>
    <mergeCell ref="E1564:F1564"/>
    <mergeCell ref="E1565:F1565"/>
    <mergeCell ref="H1567:I1567"/>
    <mergeCell ref="E1570:F1570"/>
    <mergeCell ref="E1571:F1571"/>
    <mergeCell ref="E1572:F1572"/>
    <mergeCell ref="E1573:F1573"/>
    <mergeCell ref="E1574:F1574"/>
    <mergeCell ref="E1575:F1575"/>
    <mergeCell ref="E1533:F1533"/>
    <mergeCell ref="E1534:F1534"/>
    <mergeCell ref="E1535:F1535"/>
    <mergeCell ref="E1536:F1536"/>
    <mergeCell ref="E1537:F1537"/>
    <mergeCell ref="E1538:F1538"/>
    <mergeCell ref="H1540:I1540"/>
    <mergeCell ref="E1543:F1543"/>
    <mergeCell ref="E1544:F1544"/>
    <mergeCell ref="E1545:F1545"/>
    <mergeCell ref="E1546:F1546"/>
    <mergeCell ref="E1547:F1547"/>
    <mergeCell ref="E1548:F1548"/>
    <mergeCell ref="E1549:F1549"/>
    <mergeCell ref="E1550:F1550"/>
    <mergeCell ref="E1551:F1551"/>
    <mergeCell ref="E1552:F1552"/>
    <mergeCell ref="E1510:F1510"/>
    <mergeCell ref="E1511:F1511"/>
    <mergeCell ref="H1513:I1513"/>
    <mergeCell ref="E1516:F1516"/>
    <mergeCell ref="E1517:F1517"/>
    <mergeCell ref="E1518:F1518"/>
    <mergeCell ref="E1519:F1519"/>
    <mergeCell ref="E1520:F1520"/>
    <mergeCell ref="E1521:F1521"/>
    <mergeCell ref="E1522:F1522"/>
    <mergeCell ref="E1523:F1523"/>
    <mergeCell ref="E1524:F1524"/>
    <mergeCell ref="E1525:F1525"/>
    <mergeCell ref="H1527:I1527"/>
    <mergeCell ref="E1530:F1530"/>
    <mergeCell ref="E1531:F1531"/>
    <mergeCell ref="E1532:F1532"/>
    <mergeCell ref="E1490:F1490"/>
    <mergeCell ref="E1491:F1491"/>
    <mergeCell ref="E1492:F1492"/>
    <mergeCell ref="E1493:F1493"/>
    <mergeCell ref="E1494:F1494"/>
    <mergeCell ref="E1495:F1495"/>
    <mergeCell ref="E1496:F1496"/>
    <mergeCell ref="E1497:F1497"/>
    <mergeCell ref="E1498:F1498"/>
    <mergeCell ref="H1500:I1500"/>
    <mergeCell ref="F1503:G1503"/>
    <mergeCell ref="E1504:F1504"/>
    <mergeCell ref="E1505:F1505"/>
    <mergeCell ref="E1506:F1506"/>
    <mergeCell ref="E1507:F1507"/>
    <mergeCell ref="E1508:F1508"/>
    <mergeCell ref="E1509:F1509"/>
    <mergeCell ref="F1467:G1467"/>
    <mergeCell ref="E1468:F1468"/>
    <mergeCell ref="E1469:F1469"/>
    <mergeCell ref="E1470:F1470"/>
    <mergeCell ref="E1471:F1471"/>
    <mergeCell ref="E1472:F1472"/>
    <mergeCell ref="E1473:F1473"/>
    <mergeCell ref="E1474:F1474"/>
    <mergeCell ref="H1476:I1476"/>
    <mergeCell ref="E1479:F1479"/>
    <mergeCell ref="E1480:F1480"/>
    <mergeCell ref="E1481:F1481"/>
    <mergeCell ref="E1482:F1482"/>
    <mergeCell ref="E1483:F1483"/>
    <mergeCell ref="E1484:F1484"/>
    <mergeCell ref="E1485:F1485"/>
    <mergeCell ref="H1487:I1487"/>
    <mergeCell ref="E1444:F1444"/>
    <mergeCell ref="E1445:F1445"/>
    <mergeCell ref="E1446:F1446"/>
    <mergeCell ref="H1448:I1448"/>
    <mergeCell ref="E1451:F1451"/>
    <mergeCell ref="E1452:F1452"/>
    <mergeCell ref="E1453:F1453"/>
    <mergeCell ref="E1454:F1454"/>
    <mergeCell ref="E1455:F1455"/>
    <mergeCell ref="E1456:F1456"/>
    <mergeCell ref="E1457:F1457"/>
    <mergeCell ref="E1458:F1458"/>
    <mergeCell ref="E1459:F1459"/>
    <mergeCell ref="E1460:F1460"/>
    <mergeCell ref="E1461:F1461"/>
    <mergeCell ref="E1462:F1462"/>
    <mergeCell ref="H1464:I1464"/>
    <mergeCell ref="E1421:F1421"/>
    <mergeCell ref="E1422:F1422"/>
    <mergeCell ref="H1424:I1424"/>
    <mergeCell ref="E1427:F1427"/>
    <mergeCell ref="E1428:F1428"/>
    <mergeCell ref="E1429:F1429"/>
    <mergeCell ref="E1430:F1430"/>
    <mergeCell ref="E1431:F1431"/>
    <mergeCell ref="E1432:F1432"/>
    <mergeCell ref="E1433:F1433"/>
    <mergeCell ref="H1435:I1435"/>
    <mergeCell ref="E1438:F1438"/>
    <mergeCell ref="E1439:F1439"/>
    <mergeCell ref="E1440:F1440"/>
    <mergeCell ref="E1441:F1441"/>
    <mergeCell ref="E1442:F1442"/>
    <mergeCell ref="E1443:F1443"/>
    <mergeCell ref="E1398:F1398"/>
    <mergeCell ref="E1399:F1399"/>
    <mergeCell ref="E1400:F1400"/>
    <mergeCell ref="H1402:I1402"/>
    <mergeCell ref="E1405:F1405"/>
    <mergeCell ref="E1406:F1406"/>
    <mergeCell ref="E1407:F1407"/>
    <mergeCell ref="E1408:F1408"/>
    <mergeCell ref="E1409:F1409"/>
    <mergeCell ref="E1410:F1410"/>
    <mergeCell ref="E1411:F1411"/>
    <mergeCell ref="H1413:I1413"/>
    <mergeCell ref="E1416:F1416"/>
    <mergeCell ref="E1417:F1417"/>
    <mergeCell ref="E1418:F1418"/>
    <mergeCell ref="E1419:F1419"/>
    <mergeCell ref="E1420:F1420"/>
    <mergeCell ref="E1375:F1375"/>
    <mergeCell ref="E1376:F1376"/>
    <mergeCell ref="E1377:F1377"/>
    <mergeCell ref="E1378:F1378"/>
    <mergeCell ref="H1380:I1380"/>
    <mergeCell ref="E1383:F1383"/>
    <mergeCell ref="E1384:F1384"/>
    <mergeCell ref="E1385:F1385"/>
    <mergeCell ref="E1386:F1386"/>
    <mergeCell ref="E1387:F1387"/>
    <mergeCell ref="E1388:F1388"/>
    <mergeCell ref="E1389:F1389"/>
    <mergeCell ref="H1391:I1391"/>
    <mergeCell ref="E1394:F1394"/>
    <mergeCell ref="E1395:F1395"/>
    <mergeCell ref="E1396:F1396"/>
    <mergeCell ref="E1397:F1397"/>
    <mergeCell ref="E1352:F1352"/>
    <mergeCell ref="E1353:F1353"/>
    <mergeCell ref="E1354:F1354"/>
    <mergeCell ref="E1355:F1355"/>
    <mergeCell ref="H1357:I1357"/>
    <mergeCell ref="F1360:G1360"/>
    <mergeCell ref="E1361:F1361"/>
    <mergeCell ref="E1362:F1362"/>
    <mergeCell ref="E1363:F1363"/>
    <mergeCell ref="E1364:F1364"/>
    <mergeCell ref="E1365:F1365"/>
    <mergeCell ref="E1366:F1366"/>
    <mergeCell ref="E1367:F1367"/>
    <mergeCell ref="H1369:I1369"/>
    <mergeCell ref="E1372:F1372"/>
    <mergeCell ref="E1373:F1373"/>
    <mergeCell ref="E1374:F1374"/>
    <mergeCell ref="E1332:F1332"/>
    <mergeCell ref="E1333:F1333"/>
    <mergeCell ref="E1334:F1334"/>
    <mergeCell ref="E1335:F1335"/>
    <mergeCell ref="E1336:F1336"/>
    <mergeCell ref="E1337:F1337"/>
    <mergeCell ref="E1338:F1338"/>
    <mergeCell ref="E1339:F1339"/>
    <mergeCell ref="H1341:I1341"/>
    <mergeCell ref="E1344:F1344"/>
    <mergeCell ref="E1345:F1345"/>
    <mergeCell ref="E1346:F1346"/>
    <mergeCell ref="E1347:F1347"/>
    <mergeCell ref="E1348:F1348"/>
    <mergeCell ref="E1349:F1349"/>
    <mergeCell ref="E1350:F1350"/>
    <mergeCell ref="E1351:F1351"/>
    <mergeCell ref="E1309:F1309"/>
    <mergeCell ref="E1310:F1310"/>
    <mergeCell ref="E1311:F1311"/>
    <mergeCell ref="E1312:F1312"/>
    <mergeCell ref="E1313:F1313"/>
    <mergeCell ref="E1314:F1314"/>
    <mergeCell ref="E1315:F1315"/>
    <mergeCell ref="H1317:I1317"/>
    <mergeCell ref="E1320:F1320"/>
    <mergeCell ref="E1321:F1321"/>
    <mergeCell ref="E1322:F1322"/>
    <mergeCell ref="E1323:F1323"/>
    <mergeCell ref="E1324:F1324"/>
    <mergeCell ref="E1325:F1325"/>
    <mergeCell ref="E1326:F1326"/>
    <mergeCell ref="H1328:I1328"/>
    <mergeCell ref="E1331:F1331"/>
    <mergeCell ref="E1286:F1286"/>
    <mergeCell ref="H1288:I1288"/>
    <mergeCell ref="E1291:F1291"/>
    <mergeCell ref="E1292:F1292"/>
    <mergeCell ref="E1293:F1293"/>
    <mergeCell ref="E1294:F1294"/>
    <mergeCell ref="E1295:F1295"/>
    <mergeCell ref="E1296:F1296"/>
    <mergeCell ref="E1297:F1297"/>
    <mergeCell ref="E1298:F1298"/>
    <mergeCell ref="E1299:F1299"/>
    <mergeCell ref="E1300:F1300"/>
    <mergeCell ref="E1301:F1301"/>
    <mergeCell ref="E1302:F1302"/>
    <mergeCell ref="E1303:F1303"/>
    <mergeCell ref="H1305:I1305"/>
    <mergeCell ref="F1308:G1308"/>
    <mergeCell ref="E1266:F1266"/>
    <mergeCell ref="E1267:F1267"/>
    <mergeCell ref="E1268:F1268"/>
    <mergeCell ref="E1269:F1269"/>
    <mergeCell ref="E1270:F1270"/>
    <mergeCell ref="E1271:F1271"/>
    <mergeCell ref="E1272:F1272"/>
    <mergeCell ref="E1273:F1273"/>
    <mergeCell ref="H1275:I1275"/>
    <mergeCell ref="E1278:F1278"/>
    <mergeCell ref="E1279:F1279"/>
    <mergeCell ref="E1280:F1280"/>
    <mergeCell ref="E1281:F1281"/>
    <mergeCell ref="E1282:F1282"/>
    <mergeCell ref="E1283:F1283"/>
    <mergeCell ref="E1284:F1284"/>
    <mergeCell ref="E1285:F1285"/>
    <mergeCell ref="H1241:I1241"/>
    <mergeCell ref="E1244:F1244"/>
    <mergeCell ref="E1245:F1245"/>
    <mergeCell ref="E1246:F1246"/>
    <mergeCell ref="E1247:F1247"/>
    <mergeCell ref="E1248:F1248"/>
    <mergeCell ref="E1249:F1249"/>
    <mergeCell ref="E1250:F1250"/>
    <mergeCell ref="H1252:I1252"/>
    <mergeCell ref="E1255:F1255"/>
    <mergeCell ref="E1256:F1256"/>
    <mergeCell ref="E1257:F1257"/>
    <mergeCell ref="E1258:F1258"/>
    <mergeCell ref="E1259:F1259"/>
    <mergeCell ref="E1260:F1260"/>
    <mergeCell ref="E1261:F1261"/>
    <mergeCell ref="H1263:I1263"/>
    <mergeCell ref="E1217:F1217"/>
    <mergeCell ref="H1219:I1219"/>
    <mergeCell ref="E1222:F1222"/>
    <mergeCell ref="E1223:F1223"/>
    <mergeCell ref="E1224:F1224"/>
    <mergeCell ref="E1225:F1225"/>
    <mergeCell ref="E1226:F1226"/>
    <mergeCell ref="E1227:F1227"/>
    <mergeCell ref="E1228:F1228"/>
    <mergeCell ref="H1230:I1230"/>
    <mergeCell ref="E1233:F1233"/>
    <mergeCell ref="E1234:F1234"/>
    <mergeCell ref="E1235:F1235"/>
    <mergeCell ref="E1236:F1236"/>
    <mergeCell ref="E1237:F1237"/>
    <mergeCell ref="E1238:F1238"/>
    <mergeCell ref="E1239:F1239"/>
    <mergeCell ref="E1194:F1194"/>
    <mergeCell ref="H1196:I1196"/>
    <mergeCell ref="F1199:G1199"/>
    <mergeCell ref="E1200:F1200"/>
    <mergeCell ref="E1201:F1201"/>
    <mergeCell ref="E1202:F1202"/>
    <mergeCell ref="E1203:F1203"/>
    <mergeCell ref="E1204:F1204"/>
    <mergeCell ref="E1205:F1205"/>
    <mergeCell ref="E1206:F1206"/>
    <mergeCell ref="H1208:I1208"/>
    <mergeCell ref="E1211:F1211"/>
    <mergeCell ref="E1212:F1212"/>
    <mergeCell ref="E1213:F1213"/>
    <mergeCell ref="E1214:F1214"/>
    <mergeCell ref="E1215:F1215"/>
    <mergeCell ref="E1216:F1216"/>
    <mergeCell ref="E1171:F1171"/>
    <mergeCell ref="E1172:F1172"/>
    <mergeCell ref="E1173:F1173"/>
    <mergeCell ref="E1174:F1174"/>
    <mergeCell ref="H1176:I1176"/>
    <mergeCell ref="F1179:G1179"/>
    <mergeCell ref="E1180:F1180"/>
    <mergeCell ref="E1181:F1181"/>
    <mergeCell ref="E1182:F1182"/>
    <mergeCell ref="E1183:F1183"/>
    <mergeCell ref="E1184:F1184"/>
    <mergeCell ref="E1185:F1185"/>
    <mergeCell ref="H1187:I1187"/>
    <mergeCell ref="E1190:F1190"/>
    <mergeCell ref="E1191:F1191"/>
    <mergeCell ref="E1192:F1192"/>
    <mergeCell ref="E1193:F1193"/>
    <mergeCell ref="E1151:F1151"/>
    <mergeCell ref="E1152:F1152"/>
    <mergeCell ref="E1153:F1153"/>
    <mergeCell ref="E1154:F1154"/>
    <mergeCell ref="E1155:F1155"/>
    <mergeCell ref="E1156:F1156"/>
    <mergeCell ref="H1158:I1158"/>
    <mergeCell ref="E1161:F1161"/>
    <mergeCell ref="E1162:F1162"/>
    <mergeCell ref="E1163:F1163"/>
    <mergeCell ref="E1164:F1164"/>
    <mergeCell ref="E1165:F1165"/>
    <mergeCell ref="E1166:F1166"/>
    <mergeCell ref="E1167:F1167"/>
    <mergeCell ref="E1168:F1168"/>
    <mergeCell ref="E1169:F1169"/>
    <mergeCell ref="E1170:F1170"/>
    <mergeCell ref="E1128:F1128"/>
    <mergeCell ref="E1129:F1129"/>
    <mergeCell ref="E1130:F1130"/>
    <mergeCell ref="E1131:F1131"/>
    <mergeCell ref="E1132:F1132"/>
    <mergeCell ref="E1133:F1133"/>
    <mergeCell ref="E1134:F1134"/>
    <mergeCell ref="H1136:I1136"/>
    <mergeCell ref="E1139:F1139"/>
    <mergeCell ref="E1140:F1140"/>
    <mergeCell ref="E1141:F1141"/>
    <mergeCell ref="E1142:F1142"/>
    <mergeCell ref="E1143:F1143"/>
    <mergeCell ref="E1144:F1144"/>
    <mergeCell ref="E1145:F1145"/>
    <mergeCell ref="H1147:I1147"/>
    <mergeCell ref="E1150:F1150"/>
    <mergeCell ref="E1105:F1105"/>
    <mergeCell ref="E1106:F1106"/>
    <mergeCell ref="E1107:F1107"/>
    <mergeCell ref="E1108:F1108"/>
    <mergeCell ref="E1109:F1109"/>
    <mergeCell ref="E1110:F1110"/>
    <mergeCell ref="E1111:F1111"/>
    <mergeCell ref="H1113:I1113"/>
    <mergeCell ref="F1116:G1116"/>
    <mergeCell ref="E1117:F1117"/>
    <mergeCell ref="E1118:F1118"/>
    <mergeCell ref="E1119:F1119"/>
    <mergeCell ref="E1120:F1120"/>
    <mergeCell ref="E1121:F1121"/>
    <mergeCell ref="E1122:F1122"/>
    <mergeCell ref="H1124:I1124"/>
    <mergeCell ref="E1127:F1127"/>
    <mergeCell ref="E1082:F1082"/>
    <mergeCell ref="E1083:F1083"/>
    <mergeCell ref="E1084:F1084"/>
    <mergeCell ref="E1085:F1085"/>
    <mergeCell ref="E1086:F1086"/>
    <mergeCell ref="E1087:F1087"/>
    <mergeCell ref="H1089:I1089"/>
    <mergeCell ref="F1092:G1092"/>
    <mergeCell ref="E1093:F1093"/>
    <mergeCell ref="E1094:F1094"/>
    <mergeCell ref="E1095:F1095"/>
    <mergeCell ref="E1096:F1096"/>
    <mergeCell ref="E1097:F1097"/>
    <mergeCell ref="H1099:I1099"/>
    <mergeCell ref="E1102:F1102"/>
    <mergeCell ref="E1103:F1103"/>
    <mergeCell ref="E1104:F1104"/>
    <mergeCell ref="E1059:F1059"/>
    <mergeCell ref="E1060:F1060"/>
    <mergeCell ref="E1061:F1061"/>
    <mergeCell ref="E1062:F1062"/>
    <mergeCell ref="E1063:F1063"/>
    <mergeCell ref="E1064:F1064"/>
    <mergeCell ref="E1065:F1065"/>
    <mergeCell ref="H1067:I1067"/>
    <mergeCell ref="E1070:F1070"/>
    <mergeCell ref="E1071:F1071"/>
    <mergeCell ref="E1072:F1072"/>
    <mergeCell ref="E1073:F1073"/>
    <mergeCell ref="E1074:F1074"/>
    <mergeCell ref="E1075:F1075"/>
    <mergeCell ref="E1076:F1076"/>
    <mergeCell ref="H1078:I1078"/>
    <mergeCell ref="E1081:F1081"/>
    <mergeCell ref="J1043:J1044"/>
    <mergeCell ref="A1046:F1046"/>
    <mergeCell ref="G1046:I1046"/>
    <mergeCell ref="A1047:F1047"/>
    <mergeCell ref="G1047:I1047"/>
    <mergeCell ref="A1048:F1048"/>
    <mergeCell ref="G1048:I1048"/>
    <mergeCell ref="A1049:F1049"/>
    <mergeCell ref="G1049:I1049"/>
    <mergeCell ref="A1050:F1050"/>
    <mergeCell ref="G1050:I1050"/>
    <mergeCell ref="A1051:F1051"/>
    <mergeCell ref="G1051:I1051"/>
    <mergeCell ref="H1053:I1053"/>
    <mergeCell ref="F1056:G1056"/>
    <mergeCell ref="E1057:F1057"/>
    <mergeCell ref="E1058:F1058"/>
    <mergeCell ref="A1032:F1032"/>
    <mergeCell ref="G1032:I1032"/>
    <mergeCell ref="A1033:F1033"/>
    <mergeCell ref="G1033:I1033"/>
    <mergeCell ref="A1034:F1034"/>
    <mergeCell ref="G1034:I1034"/>
    <mergeCell ref="A1035:F1035"/>
    <mergeCell ref="G1035:I1035"/>
    <mergeCell ref="A1036:F1036"/>
    <mergeCell ref="G1036:I1036"/>
    <mergeCell ref="H1038:I1038"/>
    <mergeCell ref="E1041:F1041"/>
    <mergeCell ref="E1042:F1042"/>
    <mergeCell ref="A1043:A1044"/>
    <mergeCell ref="B1043:B1044"/>
    <mergeCell ref="C1043:C1044"/>
    <mergeCell ref="D1043:D1044"/>
    <mergeCell ref="E1043:E1044"/>
    <mergeCell ref="F1043:G1043"/>
    <mergeCell ref="H1043:I1043"/>
    <mergeCell ref="H1019:I1019"/>
    <mergeCell ref="E1022:F1022"/>
    <mergeCell ref="E1023:F1023"/>
    <mergeCell ref="A1024:A1025"/>
    <mergeCell ref="B1024:B1025"/>
    <mergeCell ref="C1024:C1025"/>
    <mergeCell ref="D1024:D1025"/>
    <mergeCell ref="E1024:E1025"/>
    <mergeCell ref="F1024:G1024"/>
    <mergeCell ref="H1024:I1024"/>
    <mergeCell ref="J1024:J1025"/>
    <mergeCell ref="A1027:F1027"/>
    <mergeCell ref="G1027:I1027"/>
    <mergeCell ref="F1028:I1028"/>
    <mergeCell ref="A1030:F1030"/>
    <mergeCell ref="G1030:I1030"/>
    <mergeCell ref="A1031:F1031"/>
    <mergeCell ref="G1031:I1031"/>
    <mergeCell ref="F1007:I1007"/>
    <mergeCell ref="A1009:F1009"/>
    <mergeCell ref="G1009:I1009"/>
    <mergeCell ref="A1010:F1010"/>
    <mergeCell ref="G1010:I1010"/>
    <mergeCell ref="A1011:F1011"/>
    <mergeCell ref="G1011:I1011"/>
    <mergeCell ref="A1012:F1012"/>
    <mergeCell ref="G1012:I1012"/>
    <mergeCell ref="A1013:F1013"/>
    <mergeCell ref="G1013:I1013"/>
    <mergeCell ref="A1014:F1014"/>
    <mergeCell ref="G1014:I1014"/>
    <mergeCell ref="G1015:I1015"/>
    <mergeCell ref="G1016:I1016"/>
    <mergeCell ref="A1017:F1017"/>
    <mergeCell ref="G1017:I1017"/>
    <mergeCell ref="E984:F984"/>
    <mergeCell ref="E985:F985"/>
    <mergeCell ref="E986:F986"/>
    <mergeCell ref="E987:F987"/>
    <mergeCell ref="E988:F988"/>
    <mergeCell ref="H990:I990"/>
    <mergeCell ref="E993:F993"/>
    <mergeCell ref="E994:F994"/>
    <mergeCell ref="E995:F995"/>
    <mergeCell ref="E996:F996"/>
    <mergeCell ref="E997:F997"/>
    <mergeCell ref="E998:F998"/>
    <mergeCell ref="E999:F999"/>
    <mergeCell ref="E1000:F1000"/>
    <mergeCell ref="H1002:I1002"/>
    <mergeCell ref="E1005:F1005"/>
    <mergeCell ref="E1006:F1006"/>
    <mergeCell ref="E961:F961"/>
    <mergeCell ref="E962:F962"/>
    <mergeCell ref="E963:F963"/>
    <mergeCell ref="E964:F964"/>
    <mergeCell ref="E965:F965"/>
    <mergeCell ref="E966:F966"/>
    <mergeCell ref="H968:I968"/>
    <mergeCell ref="E971:F971"/>
    <mergeCell ref="E972:F972"/>
    <mergeCell ref="E973:F973"/>
    <mergeCell ref="E974:F974"/>
    <mergeCell ref="E975:F975"/>
    <mergeCell ref="E976:F976"/>
    <mergeCell ref="E977:F977"/>
    <mergeCell ref="H979:I979"/>
    <mergeCell ref="E982:F982"/>
    <mergeCell ref="E983:F983"/>
    <mergeCell ref="E938:F938"/>
    <mergeCell ref="E939:F939"/>
    <mergeCell ref="E940:F940"/>
    <mergeCell ref="E941:F941"/>
    <mergeCell ref="E942:F942"/>
    <mergeCell ref="E943:F943"/>
    <mergeCell ref="H945:I945"/>
    <mergeCell ref="F948:G948"/>
    <mergeCell ref="E949:F949"/>
    <mergeCell ref="E950:F950"/>
    <mergeCell ref="E951:F951"/>
    <mergeCell ref="E952:F952"/>
    <mergeCell ref="E953:F953"/>
    <mergeCell ref="E954:F954"/>
    <mergeCell ref="E955:F955"/>
    <mergeCell ref="H957:I957"/>
    <mergeCell ref="E960:F960"/>
    <mergeCell ref="E915:F915"/>
    <mergeCell ref="E916:F916"/>
    <mergeCell ref="E917:F917"/>
    <mergeCell ref="E918:F918"/>
    <mergeCell ref="H920:I920"/>
    <mergeCell ref="E923:F923"/>
    <mergeCell ref="E924:F924"/>
    <mergeCell ref="E925:F925"/>
    <mergeCell ref="E926:F926"/>
    <mergeCell ref="E927:F927"/>
    <mergeCell ref="E928:F928"/>
    <mergeCell ref="E929:F929"/>
    <mergeCell ref="E930:F930"/>
    <mergeCell ref="E931:F931"/>
    <mergeCell ref="H933:I933"/>
    <mergeCell ref="E936:F936"/>
    <mergeCell ref="E937:F937"/>
    <mergeCell ref="E892:F892"/>
    <mergeCell ref="E893:F893"/>
    <mergeCell ref="H895:I895"/>
    <mergeCell ref="E898:F898"/>
    <mergeCell ref="E899:F899"/>
    <mergeCell ref="E900:F900"/>
    <mergeCell ref="E901:F901"/>
    <mergeCell ref="E902:F902"/>
    <mergeCell ref="E903:F903"/>
    <mergeCell ref="E904:F904"/>
    <mergeCell ref="E905:F905"/>
    <mergeCell ref="E906:F906"/>
    <mergeCell ref="H908:I908"/>
    <mergeCell ref="E911:F911"/>
    <mergeCell ref="E912:F912"/>
    <mergeCell ref="E913:F913"/>
    <mergeCell ref="E914:F914"/>
    <mergeCell ref="E869:F869"/>
    <mergeCell ref="E870:F870"/>
    <mergeCell ref="E871:F871"/>
    <mergeCell ref="E872:F872"/>
    <mergeCell ref="H874:I874"/>
    <mergeCell ref="E877:F877"/>
    <mergeCell ref="E878:F878"/>
    <mergeCell ref="E879:F879"/>
    <mergeCell ref="E880:F880"/>
    <mergeCell ref="E881:F881"/>
    <mergeCell ref="E882:F882"/>
    <mergeCell ref="E883:F883"/>
    <mergeCell ref="H885:I885"/>
    <mergeCell ref="E888:F888"/>
    <mergeCell ref="E889:F889"/>
    <mergeCell ref="E890:F890"/>
    <mergeCell ref="E891:F891"/>
    <mergeCell ref="E846:F846"/>
    <mergeCell ref="E847:F847"/>
    <mergeCell ref="E848:F848"/>
    <mergeCell ref="E849:F849"/>
    <mergeCell ref="E850:F850"/>
    <mergeCell ref="H852:I852"/>
    <mergeCell ref="E855:F855"/>
    <mergeCell ref="E856:F856"/>
    <mergeCell ref="E857:F857"/>
    <mergeCell ref="E858:F858"/>
    <mergeCell ref="E859:F859"/>
    <mergeCell ref="E860:F860"/>
    <mergeCell ref="E861:F861"/>
    <mergeCell ref="H863:I863"/>
    <mergeCell ref="E866:F866"/>
    <mergeCell ref="E867:F867"/>
    <mergeCell ref="E868:F868"/>
    <mergeCell ref="J830:J831"/>
    <mergeCell ref="A833:F833"/>
    <mergeCell ref="G833:I833"/>
    <mergeCell ref="A834:F834"/>
    <mergeCell ref="G834:I834"/>
    <mergeCell ref="A835:F835"/>
    <mergeCell ref="G835:I835"/>
    <mergeCell ref="A836:F836"/>
    <mergeCell ref="G836:I836"/>
    <mergeCell ref="A837:F837"/>
    <mergeCell ref="G837:I837"/>
    <mergeCell ref="A838:F838"/>
    <mergeCell ref="G838:I838"/>
    <mergeCell ref="H840:I840"/>
    <mergeCell ref="F843:G843"/>
    <mergeCell ref="E844:F844"/>
    <mergeCell ref="E845:F845"/>
    <mergeCell ref="A820:F820"/>
    <mergeCell ref="G820:I820"/>
    <mergeCell ref="A821:F821"/>
    <mergeCell ref="G821:I821"/>
    <mergeCell ref="A822:F822"/>
    <mergeCell ref="G822:I822"/>
    <mergeCell ref="A823:F823"/>
    <mergeCell ref="G823:I823"/>
    <mergeCell ref="H825:I825"/>
    <mergeCell ref="E828:F828"/>
    <mergeCell ref="E829:F829"/>
    <mergeCell ref="A830:A831"/>
    <mergeCell ref="B830:B831"/>
    <mergeCell ref="C830:C831"/>
    <mergeCell ref="D830:D831"/>
    <mergeCell ref="E830:E831"/>
    <mergeCell ref="F830:G830"/>
    <mergeCell ref="H830:I830"/>
    <mergeCell ref="A811:A812"/>
    <mergeCell ref="B811:B812"/>
    <mergeCell ref="C811:C812"/>
    <mergeCell ref="D811:D812"/>
    <mergeCell ref="E811:E812"/>
    <mergeCell ref="F811:G811"/>
    <mergeCell ref="H811:I811"/>
    <mergeCell ref="J811:J812"/>
    <mergeCell ref="A814:F814"/>
    <mergeCell ref="G814:I814"/>
    <mergeCell ref="F815:I815"/>
    <mergeCell ref="A817:F817"/>
    <mergeCell ref="G817:I817"/>
    <mergeCell ref="A818:F818"/>
    <mergeCell ref="G818:I818"/>
    <mergeCell ref="A819:F819"/>
    <mergeCell ref="G819:I819"/>
    <mergeCell ref="A797:F797"/>
    <mergeCell ref="G797:I797"/>
    <mergeCell ref="A798:F798"/>
    <mergeCell ref="G798:I798"/>
    <mergeCell ref="A799:F799"/>
    <mergeCell ref="G799:I799"/>
    <mergeCell ref="A800:F800"/>
    <mergeCell ref="G800:I800"/>
    <mergeCell ref="A801:F801"/>
    <mergeCell ref="G801:I801"/>
    <mergeCell ref="G802:I802"/>
    <mergeCell ref="G803:I803"/>
    <mergeCell ref="A804:F804"/>
    <mergeCell ref="G804:I804"/>
    <mergeCell ref="H806:I806"/>
    <mergeCell ref="E809:F809"/>
    <mergeCell ref="E810:F810"/>
    <mergeCell ref="E773:F773"/>
    <mergeCell ref="E774:F774"/>
    <mergeCell ref="E775:F775"/>
    <mergeCell ref="H777:I777"/>
    <mergeCell ref="E780:F780"/>
    <mergeCell ref="E781:F781"/>
    <mergeCell ref="E782:F782"/>
    <mergeCell ref="E783:F783"/>
    <mergeCell ref="E784:F784"/>
    <mergeCell ref="E785:F785"/>
    <mergeCell ref="E786:F786"/>
    <mergeCell ref="E787:F787"/>
    <mergeCell ref="H789:I789"/>
    <mergeCell ref="E792:F792"/>
    <mergeCell ref="E793:F793"/>
    <mergeCell ref="F794:I794"/>
    <mergeCell ref="A796:F796"/>
    <mergeCell ref="G796:I796"/>
    <mergeCell ref="E750:F750"/>
    <mergeCell ref="E751:F751"/>
    <mergeCell ref="E752:F752"/>
    <mergeCell ref="E753:F753"/>
    <mergeCell ref="H755:I755"/>
    <mergeCell ref="E758:F758"/>
    <mergeCell ref="E759:F759"/>
    <mergeCell ref="E760:F760"/>
    <mergeCell ref="E761:F761"/>
    <mergeCell ref="E762:F762"/>
    <mergeCell ref="E763:F763"/>
    <mergeCell ref="E764:F764"/>
    <mergeCell ref="H766:I766"/>
    <mergeCell ref="E769:F769"/>
    <mergeCell ref="E770:F770"/>
    <mergeCell ref="E771:F771"/>
    <mergeCell ref="E772:F772"/>
    <mergeCell ref="E727:F727"/>
    <mergeCell ref="E728:F728"/>
    <mergeCell ref="E729:F729"/>
    <mergeCell ref="E730:F730"/>
    <mergeCell ref="E731:F731"/>
    <mergeCell ref="H733:I733"/>
    <mergeCell ref="E736:F736"/>
    <mergeCell ref="E737:F737"/>
    <mergeCell ref="E738:F738"/>
    <mergeCell ref="E739:F739"/>
    <mergeCell ref="E740:F740"/>
    <mergeCell ref="E741:F741"/>
    <mergeCell ref="E742:F742"/>
    <mergeCell ref="H744:I744"/>
    <mergeCell ref="E747:F747"/>
    <mergeCell ref="E748:F748"/>
    <mergeCell ref="E749:F749"/>
    <mergeCell ref="J711:J712"/>
    <mergeCell ref="A714:F714"/>
    <mergeCell ref="G714:I714"/>
    <mergeCell ref="A715:F715"/>
    <mergeCell ref="G715:I715"/>
    <mergeCell ref="A716:F716"/>
    <mergeCell ref="G716:I716"/>
    <mergeCell ref="A717:F717"/>
    <mergeCell ref="G717:I717"/>
    <mergeCell ref="A718:F718"/>
    <mergeCell ref="G718:I718"/>
    <mergeCell ref="A719:F719"/>
    <mergeCell ref="G719:I719"/>
    <mergeCell ref="H721:I721"/>
    <mergeCell ref="F724:G724"/>
    <mergeCell ref="E725:F725"/>
    <mergeCell ref="E726:F726"/>
    <mergeCell ref="A701:F701"/>
    <mergeCell ref="G701:I701"/>
    <mergeCell ref="A702:F702"/>
    <mergeCell ref="G702:I702"/>
    <mergeCell ref="A703:F703"/>
    <mergeCell ref="G703:I703"/>
    <mergeCell ref="A704:F704"/>
    <mergeCell ref="G704:I704"/>
    <mergeCell ref="H706:I706"/>
    <mergeCell ref="E709:F709"/>
    <mergeCell ref="E710:F710"/>
    <mergeCell ref="A711:A712"/>
    <mergeCell ref="B711:B712"/>
    <mergeCell ref="C711:C712"/>
    <mergeCell ref="D711:D712"/>
    <mergeCell ref="E711:E712"/>
    <mergeCell ref="F711:G711"/>
    <mergeCell ref="H711:I711"/>
    <mergeCell ref="A692:A693"/>
    <mergeCell ref="B692:B693"/>
    <mergeCell ref="C692:C693"/>
    <mergeCell ref="D692:D693"/>
    <mergeCell ref="E692:E693"/>
    <mergeCell ref="F692:G692"/>
    <mergeCell ref="H692:I692"/>
    <mergeCell ref="J692:J693"/>
    <mergeCell ref="A695:F695"/>
    <mergeCell ref="G695:I695"/>
    <mergeCell ref="F696:I696"/>
    <mergeCell ref="A698:F698"/>
    <mergeCell ref="G698:I698"/>
    <mergeCell ref="A699:F699"/>
    <mergeCell ref="G699:I699"/>
    <mergeCell ref="A700:F700"/>
    <mergeCell ref="G700:I700"/>
    <mergeCell ref="A678:F678"/>
    <mergeCell ref="G678:I678"/>
    <mergeCell ref="A679:F679"/>
    <mergeCell ref="G679:I679"/>
    <mergeCell ref="A680:F680"/>
    <mergeCell ref="G680:I680"/>
    <mergeCell ref="A681:F681"/>
    <mergeCell ref="G681:I681"/>
    <mergeCell ref="A682:F682"/>
    <mergeCell ref="G682:I682"/>
    <mergeCell ref="G683:I683"/>
    <mergeCell ref="G684:I684"/>
    <mergeCell ref="A685:F685"/>
    <mergeCell ref="G685:I685"/>
    <mergeCell ref="H687:I687"/>
    <mergeCell ref="E690:F690"/>
    <mergeCell ref="E691:F691"/>
    <mergeCell ref="E654:F654"/>
    <mergeCell ref="E655:F655"/>
    <mergeCell ref="E656:F656"/>
    <mergeCell ref="H658:I658"/>
    <mergeCell ref="E661:F661"/>
    <mergeCell ref="E662:F662"/>
    <mergeCell ref="E663:F663"/>
    <mergeCell ref="E664:F664"/>
    <mergeCell ref="E665:F665"/>
    <mergeCell ref="E666:F666"/>
    <mergeCell ref="E667:F667"/>
    <mergeCell ref="E668:F668"/>
    <mergeCell ref="H670:I670"/>
    <mergeCell ref="E673:F673"/>
    <mergeCell ref="E674:F674"/>
    <mergeCell ref="F675:I675"/>
    <mergeCell ref="A677:F677"/>
    <mergeCell ref="G677:I677"/>
    <mergeCell ref="E631:F631"/>
    <mergeCell ref="E632:F632"/>
    <mergeCell ref="E633:F633"/>
    <mergeCell ref="E634:F634"/>
    <mergeCell ref="H636:I636"/>
    <mergeCell ref="E639:F639"/>
    <mergeCell ref="E640:F640"/>
    <mergeCell ref="E641:F641"/>
    <mergeCell ref="E642:F642"/>
    <mergeCell ref="E643:F643"/>
    <mergeCell ref="E644:F644"/>
    <mergeCell ref="E645:F645"/>
    <mergeCell ref="H647:I647"/>
    <mergeCell ref="E650:F650"/>
    <mergeCell ref="E651:F651"/>
    <mergeCell ref="E652:F652"/>
    <mergeCell ref="E653:F653"/>
    <mergeCell ref="E608:F608"/>
    <mergeCell ref="E609:F609"/>
    <mergeCell ref="E610:F610"/>
    <mergeCell ref="E611:F611"/>
    <mergeCell ref="E612:F612"/>
    <mergeCell ref="H614:I614"/>
    <mergeCell ref="E617:F617"/>
    <mergeCell ref="E618:F618"/>
    <mergeCell ref="E619:F619"/>
    <mergeCell ref="E620:F620"/>
    <mergeCell ref="E621:F621"/>
    <mergeCell ref="E622:F622"/>
    <mergeCell ref="E623:F623"/>
    <mergeCell ref="H625:I625"/>
    <mergeCell ref="E628:F628"/>
    <mergeCell ref="E629:F629"/>
    <mergeCell ref="E630:F630"/>
    <mergeCell ref="J592:J593"/>
    <mergeCell ref="A595:F595"/>
    <mergeCell ref="G595:I595"/>
    <mergeCell ref="A596:F596"/>
    <mergeCell ref="G596:I596"/>
    <mergeCell ref="A597:F597"/>
    <mergeCell ref="G597:I597"/>
    <mergeCell ref="A598:F598"/>
    <mergeCell ref="G598:I598"/>
    <mergeCell ref="A599:F599"/>
    <mergeCell ref="G599:I599"/>
    <mergeCell ref="A600:F600"/>
    <mergeCell ref="G600:I600"/>
    <mergeCell ref="H602:I602"/>
    <mergeCell ref="F605:G605"/>
    <mergeCell ref="E606:F606"/>
    <mergeCell ref="E607:F607"/>
    <mergeCell ref="A581:F581"/>
    <mergeCell ref="G581:I581"/>
    <mergeCell ref="A582:F582"/>
    <mergeCell ref="G582:I582"/>
    <mergeCell ref="A583:F583"/>
    <mergeCell ref="G583:I583"/>
    <mergeCell ref="A584:F584"/>
    <mergeCell ref="G584:I584"/>
    <mergeCell ref="A585:F585"/>
    <mergeCell ref="G585:I585"/>
    <mergeCell ref="H587:I587"/>
    <mergeCell ref="E590:F590"/>
    <mergeCell ref="E591:F591"/>
    <mergeCell ref="A592:A593"/>
    <mergeCell ref="B592:B593"/>
    <mergeCell ref="C592:C593"/>
    <mergeCell ref="D592:D593"/>
    <mergeCell ref="E592:E593"/>
    <mergeCell ref="F592:G592"/>
    <mergeCell ref="H592:I592"/>
    <mergeCell ref="H568:I568"/>
    <mergeCell ref="E571:F571"/>
    <mergeCell ref="E572:F572"/>
    <mergeCell ref="A573:A574"/>
    <mergeCell ref="B573:B574"/>
    <mergeCell ref="C573:C574"/>
    <mergeCell ref="D573:D574"/>
    <mergeCell ref="E573:E574"/>
    <mergeCell ref="F573:G573"/>
    <mergeCell ref="H573:I573"/>
    <mergeCell ref="J573:J574"/>
    <mergeCell ref="A576:F576"/>
    <mergeCell ref="G576:I576"/>
    <mergeCell ref="F577:I577"/>
    <mergeCell ref="A579:F579"/>
    <mergeCell ref="G579:I579"/>
    <mergeCell ref="A580:F580"/>
    <mergeCell ref="G580:I580"/>
    <mergeCell ref="E555:F555"/>
    <mergeCell ref="F556:I556"/>
    <mergeCell ref="A558:F558"/>
    <mergeCell ref="G558:I558"/>
    <mergeCell ref="A559:F559"/>
    <mergeCell ref="G559:I559"/>
    <mergeCell ref="A560:F560"/>
    <mergeCell ref="G560:I560"/>
    <mergeCell ref="A561:F561"/>
    <mergeCell ref="G561:I561"/>
    <mergeCell ref="A562:F562"/>
    <mergeCell ref="G562:I562"/>
    <mergeCell ref="A563:F563"/>
    <mergeCell ref="G563:I563"/>
    <mergeCell ref="G564:I564"/>
    <mergeCell ref="G565:I565"/>
    <mergeCell ref="A566:F566"/>
    <mergeCell ref="G566:I566"/>
    <mergeCell ref="E532:F532"/>
    <mergeCell ref="E533:F533"/>
    <mergeCell ref="E534:F534"/>
    <mergeCell ref="E535:F535"/>
    <mergeCell ref="E536:F536"/>
    <mergeCell ref="E537:F537"/>
    <mergeCell ref="H539:I539"/>
    <mergeCell ref="E542:F542"/>
    <mergeCell ref="E543:F543"/>
    <mergeCell ref="E544:F544"/>
    <mergeCell ref="E545:F545"/>
    <mergeCell ref="E546:F546"/>
    <mergeCell ref="E547:F547"/>
    <mergeCell ref="E548:F548"/>
    <mergeCell ref="E549:F549"/>
    <mergeCell ref="H551:I551"/>
    <mergeCell ref="E554:F554"/>
    <mergeCell ref="E509:F509"/>
    <mergeCell ref="E510:F510"/>
    <mergeCell ref="E511:F511"/>
    <mergeCell ref="E512:F512"/>
    <mergeCell ref="E513:F513"/>
    <mergeCell ref="E514:F514"/>
    <mergeCell ref="E515:F515"/>
    <mergeCell ref="H517:I517"/>
    <mergeCell ref="E520:F520"/>
    <mergeCell ref="E521:F521"/>
    <mergeCell ref="E522:F522"/>
    <mergeCell ref="E523:F523"/>
    <mergeCell ref="E524:F524"/>
    <mergeCell ref="E525:F525"/>
    <mergeCell ref="E526:F526"/>
    <mergeCell ref="H528:I528"/>
    <mergeCell ref="E531:F531"/>
    <mergeCell ref="E486:F486"/>
    <mergeCell ref="E487:F487"/>
    <mergeCell ref="E488:F488"/>
    <mergeCell ref="E489:F489"/>
    <mergeCell ref="E490:F490"/>
    <mergeCell ref="E491:F491"/>
    <mergeCell ref="E492:F492"/>
    <mergeCell ref="H494:I494"/>
    <mergeCell ref="F497:G497"/>
    <mergeCell ref="E498:F498"/>
    <mergeCell ref="E499:F499"/>
    <mergeCell ref="E500:F500"/>
    <mergeCell ref="E501:F501"/>
    <mergeCell ref="E502:F502"/>
    <mergeCell ref="E503:F503"/>
    <mergeCell ref="E504:F504"/>
    <mergeCell ref="H506:I506"/>
    <mergeCell ref="H464:I464"/>
    <mergeCell ref="E467:F467"/>
    <mergeCell ref="E468:F468"/>
    <mergeCell ref="E469:F469"/>
    <mergeCell ref="E470:F470"/>
    <mergeCell ref="E471:F471"/>
    <mergeCell ref="E472:F472"/>
    <mergeCell ref="E473:F473"/>
    <mergeCell ref="E474:F474"/>
    <mergeCell ref="H476:I476"/>
    <mergeCell ref="E479:F479"/>
    <mergeCell ref="E480:F480"/>
    <mergeCell ref="E481:F481"/>
    <mergeCell ref="E482:F482"/>
    <mergeCell ref="E483:F483"/>
    <mergeCell ref="E484:F484"/>
    <mergeCell ref="E485:F485"/>
    <mergeCell ref="E440:F440"/>
    <mergeCell ref="H442:I442"/>
    <mergeCell ref="E445:F445"/>
    <mergeCell ref="E446:F446"/>
    <mergeCell ref="E447:F447"/>
    <mergeCell ref="E448:F448"/>
    <mergeCell ref="E449:F449"/>
    <mergeCell ref="E450:F450"/>
    <mergeCell ref="E451:F451"/>
    <mergeCell ref="H453:I453"/>
    <mergeCell ref="E456:F456"/>
    <mergeCell ref="E457:F457"/>
    <mergeCell ref="E458:F458"/>
    <mergeCell ref="E459:F459"/>
    <mergeCell ref="E460:F460"/>
    <mergeCell ref="E461:F461"/>
    <mergeCell ref="E462:F462"/>
    <mergeCell ref="E417:F417"/>
    <mergeCell ref="E418:F418"/>
    <mergeCell ref="H420:I420"/>
    <mergeCell ref="E423:F423"/>
    <mergeCell ref="E424:F424"/>
    <mergeCell ref="E425:F425"/>
    <mergeCell ref="E426:F426"/>
    <mergeCell ref="E427:F427"/>
    <mergeCell ref="E428:F428"/>
    <mergeCell ref="E429:F429"/>
    <mergeCell ref="H431:I431"/>
    <mergeCell ref="E434:F434"/>
    <mergeCell ref="E435:F435"/>
    <mergeCell ref="E436:F436"/>
    <mergeCell ref="E437:F437"/>
    <mergeCell ref="E438:F438"/>
    <mergeCell ref="E439:F439"/>
    <mergeCell ref="E394:F394"/>
    <mergeCell ref="E395:F395"/>
    <mergeCell ref="H397:I397"/>
    <mergeCell ref="F400:G400"/>
    <mergeCell ref="E401:F401"/>
    <mergeCell ref="E402:F402"/>
    <mergeCell ref="E403:F403"/>
    <mergeCell ref="E404:F404"/>
    <mergeCell ref="E405:F405"/>
    <mergeCell ref="E406:F406"/>
    <mergeCell ref="E407:F407"/>
    <mergeCell ref="H409:I409"/>
    <mergeCell ref="E412:F412"/>
    <mergeCell ref="E413:F413"/>
    <mergeCell ref="E414:F414"/>
    <mergeCell ref="E415:F415"/>
    <mergeCell ref="E416:F416"/>
    <mergeCell ref="H372:I372"/>
    <mergeCell ref="F375:G375"/>
    <mergeCell ref="F376:G376"/>
    <mergeCell ref="E377:F377"/>
    <mergeCell ref="E378:F378"/>
    <mergeCell ref="E379:F379"/>
    <mergeCell ref="E380:F380"/>
    <mergeCell ref="E381:F381"/>
    <mergeCell ref="E382:F382"/>
    <mergeCell ref="E383:F383"/>
    <mergeCell ref="E384:F384"/>
    <mergeCell ref="E385:F385"/>
    <mergeCell ref="E386:F386"/>
    <mergeCell ref="H388:I388"/>
    <mergeCell ref="E391:F391"/>
    <mergeCell ref="E392:F392"/>
    <mergeCell ref="E393:F393"/>
    <mergeCell ref="E351:F351"/>
    <mergeCell ref="E352:F352"/>
    <mergeCell ref="H354:I354"/>
    <mergeCell ref="F357:G357"/>
    <mergeCell ref="E358:F358"/>
    <mergeCell ref="E359:F359"/>
    <mergeCell ref="E360:F360"/>
    <mergeCell ref="E361:F361"/>
    <mergeCell ref="E362:F362"/>
    <mergeCell ref="E363:F363"/>
    <mergeCell ref="E364:F364"/>
    <mergeCell ref="E365:F365"/>
    <mergeCell ref="E366:F366"/>
    <mergeCell ref="E367:F367"/>
    <mergeCell ref="E368:F368"/>
    <mergeCell ref="E369:F369"/>
    <mergeCell ref="E370:F370"/>
    <mergeCell ref="E328:F328"/>
    <mergeCell ref="E329:F329"/>
    <mergeCell ref="E330:F330"/>
    <mergeCell ref="E331:F331"/>
    <mergeCell ref="H333:I333"/>
    <mergeCell ref="E336:F336"/>
    <mergeCell ref="E337:F337"/>
    <mergeCell ref="E338:F338"/>
    <mergeCell ref="E339:F339"/>
    <mergeCell ref="E340:F340"/>
    <mergeCell ref="E341:F341"/>
    <mergeCell ref="E342:F342"/>
    <mergeCell ref="E343:F343"/>
    <mergeCell ref="E344:F344"/>
    <mergeCell ref="H346:I346"/>
    <mergeCell ref="E349:F349"/>
    <mergeCell ref="E350:F350"/>
    <mergeCell ref="E305:F305"/>
    <mergeCell ref="E306:F306"/>
    <mergeCell ref="E307:F307"/>
    <mergeCell ref="E308:F308"/>
    <mergeCell ref="E309:F309"/>
    <mergeCell ref="E310:F310"/>
    <mergeCell ref="E311:F311"/>
    <mergeCell ref="E312:F312"/>
    <mergeCell ref="H314:I314"/>
    <mergeCell ref="E317:F317"/>
    <mergeCell ref="E318:F318"/>
    <mergeCell ref="E319:F319"/>
    <mergeCell ref="E320:F320"/>
    <mergeCell ref="E321:F321"/>
    <mergeCell ref="E322:F322"/>
    <mergeCell ref="H324:I324"/>
    <mergeCell ref="F327:G327"/>
    <mergeCell ref="E282:F282"/>
    <mergeCell ref="E283:F283"/>
    <mergeCell ref="H285:I285"/>
    <mergeCell ref="E288:F288"/>
    <mergeCell ref="E289:F289"/>
    <mergeCell ref="E290:F290"/>
    <mergeCell ref="E291:F291"/>
    <mergeCell ref="E292:F292"/>
    <mergeCell ref="E293:F293"/>
    <mergeCell ref="E294:F294"/>
    <mergeCell ref="E295:F295"/>
    <mergeCell ref="E296:F296"/>
    <mergeCell ref="E297:F297"/>
    <mergeCell ref="H299:I299"/>
    <mergeCell ref="E302:F302"/>
    <mergeCell ref="E303:F303"/>
    <mergeCell ref="E304:F304"/>
    <mergeCell ref="E265:F265"/>
    <mergeCell ref="E266:F266"/>
    <mergeCell ref="E267:F267"/>
    <mergeCell ref="E268:F268"/>
    <mergeCell ref="E269:F269"/>
    <mergeCell ref="E270:F270"/>
    <mergeCell ref="E271:F271"/>
    <mergeCell ref="E272:F272"/>
    <mergeCell ref="E273:F273"/>
    <mergeCell ref="E274:F274"/>
    <mergeCell ref="E275:F275"/>
    <mergeCell ref="E276:F276"/>
    <mergeCell ref="E277:F277"/>
    <mergeCell ref="E278:F278"/>
    <mergeCell ref="E279:F279"/>
    <mergeCell ref="E280:F280"/>
    <mergeCell ref="E281:F281"/>
    <mergeCell ref="E248:F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F261"/>
    <mergeCell ref="E262:F262"/>
    <mergeCell ref="E263:F263"/>
    <mergeCell ref="E264:F264"/>
    <mergeCell ref="E228:F228"/>
    <mergeCell ref="E229:F229"/>
    <mergeCell ref="E230:F230"/>
    <mergeCell ref="E231:F231"/>
    <mergeCell ref="E232:F232"/>
    <mergeCell ref="E233:F233"/>
    <mergeCell ref="E234:F234"/>
    <mergeCell ref="H236:I236"/>
    <mergeCell ref="E239:F239"/>
    <mergeCell ref="E240:F240"/>
    <mergeCell ref="E241:F241"/>
    <mergeCell ref="E242:F242"/>
    <mergeCell ref="E243:F243"/>
    <mergeCell ref="E244:F244"/>
    <mergeCell ref="E245:F245"/>
    <mergeCell ref="E246:F246"/>
    <mergeCell ref="E247:F247"/>
    <mergeCell ref="E211:F211"/>
    <mergeCell ref="E212:F212"/>
    <mergeCell ref="E213:F213"/>
    <mergeCell ref="E214:F214"/>
    <mergeCell ref="E215:F215"/>
    <mergeCell ref="E216:F216"/>
    <mergeCell ref="E217:F217"/>
    <mergeCell ref="E218:F218"/>
    <mergeCell ref="E219:F219"/>
    <mergeCell ref="E220:F220"/>
    <mergeCell ref="E221:F221"/>
    <mergeCell ref="E222:F222"/>
    <mergeCell ref="E223:F223"/>
    <mergeCell ref="E224:F224"/>
    <mergeCell ref="E225:F225"/>
    <mergeCell ref="E226:F226"/>
    <mergeCell ref="E227:F227"/>
    <mergeCell ref="E194:F194"/>
    <mergeCell ref="E195:F195"/>
    <mergeCell ref="E196:F196"/>
    <mergeCell ref="E197:F197"/>
    <mergeCell ref="E198:F198"/>
    <mergeCell ref="E199:F199"/>
    <mergeCell ref="E200:F200"/>
    <mergeCell ref="E201:F201"/>
    <mergeCell ref="E202:F202"/>
    <mergeCell ref="E203:F203"/>
    <mergeCell ref="E204:F204"/>
    <mergeCell ref="E205:F205"/>
    <mergeCell ref="E206:F206"/>
    <mergeCell ref="E207:F207"/>
    <mergeCell ref="E208:F208"/>
    <mergeCell ref="E209:F209"/>
    <mergeCell ref="E210:F210"/>
    <mergeCell ref="E177:F177"/>
    <mergeCell ref="E178:F178"/>
    <mergeCell ref="E179:F179"/>
    <mergeCell ref="E180:F180"/>
    <mergeCell ref="E181:F181"/>
    <mergeCell ref="E182:F182"/>
    <mergeCell ref="E183:F183"/>
    <mergeCell ref="E184:F184"/>
    <mergeCell ref="E185:F185"/>
    <mergeCell ref="E186:F186"/>
    <mergeCell ref="E187:F187"/>
    <mergeCell ref="E188:F188"/>
    <mergeCell ref="E189:F189"/>
    <mergeCell ref="E190:F190"/>
    <mergeCell ref="E191:F191"/>
    <mergeCell ref="E192:F192"/>
    <mergeCell ref="E193:F193"/>
    <mergeCell ref="E160:F160"/>
    <mergeCell ref="E161:F161"/>
    <mergeCell ref="E162:F162"/>
    <mergeCell ref="E163:F163"/>
    <mergeCell ref="E164:F164"/>
    <mergeCell ref="E165:F165"/>
    <mergeCell ref="E166:F166"/>
    <mergeCell ref="E167:F167"/>
    <mergeCell ref="E168:F168"/>
    <mergeCell ref="E169:F169"/>
    <mergeCell ref="E170:F170"/>
    <mergeCell ref="E171:F171"/>
    <mergeCell ref="E172:F172"/>
    <mergeCell ref="E173:F173"/>
    <mergeCell ref="E174:F174"/>
    <mergeCell ref="E175:F175"/>
    <mergeCell ref="E176:F176"/>
    <mergeCell ref="E140:F140"/>
    <mergeCell ref="E141:F141"/>
    <mergeCell ref="E142:F142"/>
    <mergeCell ref="E143:F143"/>
    <mergeCell ref="E144:F144"/>
    <mergeCell ref="E145:F145"/>
    <mergeCell ref="E146:F146"/>
    <mergeCell ref="E147:F147"/>
    <mergeCell ref="E148:F148"/>
    <mergeCell ref="E149:F149"/>
    <mergeCell ref="E150:F150"/>
    <mergeCell ref="E151:F151"/>
    <mergeCell ref="E152:F152"/>
    <mergeCell ref="H154:I154"/>
    <mergeCell ref="E157:F157"/>
    <mergeCell ref="E158:F158"/>
    <mergeCell ref="E159:F159"/>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 ref="E105:F105"/>
    <mergeCell ref="E69:F69"/>
    <mergeCell ref="E70:F70"/>
    <mergeCell ref="E71:F71"/>
    <mergeCell ref="E72:F72"/>
    <mergeCell ref="H74:I74"/>
    <mergeCell ref="E77:F77"/>
    <mergeCell ref="E78:F78"/>
    <mergeCell ref="E79:F79"/>
    <mergeCell ref="E80:F80"/>
    <mergeCell ref="E81:F81"/>
    <mergeCell ref="E82:F82"/>
    <mergeCell ref="E83:F83"/>
    <mergeCell ref="E84:F84"/>
    <mergeCell ref="E85:F85"/>
    <mergeCell ref="E86:F86"/>
    <mergeCell ref="E87:F87"/>
    <mergeCell ref="E88:F88"/>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12:F12"/>
    <mergeCell ref="E13:F13"/>
    <mergeCell ref="E14:F14"/>
    <mergeCell ref="H16:I16"/>
    <mergeCell ref="E19:F19"/>
    <mergeCell ref="E20:F20"/>
    <mergeCell ref="E21:F21"/>
    <mergeCell ref="E22:F22"/>
    <mergeCell ref="E23:F23"/>
    <mergeCell ref="H25:I25"/>
    <mergeCell ref="F28:G28"/>
    <mergeCell ref="E29:F29"/>
    <mergeCell ref="E30:F30"/>
    <mergeCell ref="E31:F31"/>
    <mergeCell ref="E32:F32"/>
    <mergeCell ref="E33:F33"/>
    <mergeCell ref="E34:F34"/>
    <mergeCell ref="C1:D1"/>
    <mergeCell ref="E1:F1"/>
    <mergeCell ref="G1:H1"/>
    <mergeCell ref="I1:J1"/>
    <mergeCell ref="C2:D2"/>
    <mergeCell ref="E2:F2"/>
    <mergeCell ref="G2:H2"/>
    <mergeCell ref="I2:J2"/>
    <mergeCell ref="A3:J3"/>
    <mergeCell ref="F4:G4"/>
    <mergeCell ref="E5:F5"/>
    <mergeCell ref="E6:F6"/>
    <mergeCell ref="E7:F7"/>
    <mergeCell ref="E8:F8"/>
    <mergeCell ref="E9:F9"/>
    <mergeCell ref="E10:F10"/>
    <mergeCell ref="E11:F11"/>
  </mergeCells>
  <pageMargins left="0.51180555555555496" right="0.51180555555555496" top="0.78749999999999998" bottom="0.63472222222222197" header="0.51180555555555496" footer="0.31527777777777799"/>
  <pageSetup paperSize="9" scale="3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4"/>
  <sheetViews>
    <sheetView showZeros="0" zoomScale="70" zoomScaleNormal="70" workbookViewId="0">
      <selection activeCell="H6" sqref="H6"/>
    </sheetView>
  </sheetViews>
  <sheetFormatPr defaultColWidth="8.7109375" defaultRowHeight="15"/>
  <cols>
    <col min="1" max="2" width="11.42578125" customWidth="1"/>
    <col min="3" max="3" width="68.5703125" customWidth="1"/>
    <col min="4" max="4" width="28.5703125" customWidth="1"/>
    <col min="5" max="5" width="11.42578125" customWidth="1"/>
    <col min="6" max="13" width="14.85546875" customWidth="1"/>
    <col min="14" max="14" width="16.85546875" customWidth="1"/>
    <col min="15" max="15" width="14.85546875" customWidth="1"/>
    <col min="16" max="16" width="9" customWidth="1"/>
    <col min="17" max="17" width="17.140625" customWidth="1"/>
  </cols>
  <sheetData>
    <row r="1" spans="1:17" ht="15" customHeight="1">
      <c r="A1" s="163"/>
      <c r="B1" s="163"/>
      <c r="C1" s="163" t="s">
        <v>1358</v>
      </c>
      <c r="D1" s="163" t="s">
        <v>1359</v>
      </c>
      <c r="E1" s="278" t="s">
        <v>1360</v>
      </c>
      <c r="F1" s="278"/>
      <c r="G1" s="278"/>
      <c r="H1" s="278" t="s">
        <v>1361</v>
      </c>
      <c r="I1" s="278"/>
      <c r="J1" s="278"/>
      <c r="K1" s="278"/>
      <c r="L1" s="278"/>
      <c r="M1" s="278"/>
      <c r="N1" s="278"/>
      <c r="O1" s="278"/>
    </row>
    <row r="2" spans="1:17" ht="92.45" customHeight="1">
      <c r="A2" s="164"/>
      <c r="B2" s="164"/>
      <c r="C2" s="164" t="s">
        <v>1362</v>
      </c>
      <c r="D2" s="279" t="s">
        <v>3432</v>
      </c>
      <c r="E2" s="279"/>
      <c r="F2" s="279"/>
      <c r="G2" s="165" t="s">
        <v>3433</v>
      </c>
      <c r="H2" s="280" t="s">
        <v>3434</v>
      </c>
      <c r="I2" s="280"/>
      <c r="J2" s="280"/>
      <c r="K2" s="280"/>
      <c r="L2" s="280"/>
      <c r="M2" s="280"/>
      <c r="N2" s="280"/>
      <c r="O2" s="280"/>
    </row>
    <row r="3" spans="1:17" ht="15" customHeight="1">
      <c r="A3" s="281" t="s">
        <v>3435</v>
      </c>
      <c r="B3" s="281"/>
      <c r="C3" s="281"/>
      <c r="D3" s="281"/>
      <c r="E3" s="281"/>
      <c r="F3" s="281"/>
      <c r="G3" s="281"/>
      <c r="H3" s="281"/>
      <c r="I3" s="281"/>
      <c r="J3" s="281"/>
      <c r="K3" s="281"/>
      <c r="L3" s="281"/>
      <c r="M3" s="281"/>
      <c r="N3" s="281"/>
      <c r="O3" s="281"/>
      <c r="P3" s="166"/>
      <c r="Q3" s="166"/>
    </row>
    <row r="4" spans="1:17" ht="15" customHeight="1">
      <c r="A4" s="282" t="s">
        <v>165</v>
      </c>
      <c r="B4" s="282" t="s">
        <v>1367</v>
      </c>
      <c r="C4" s="282" t="s">
        <v>1368</v>
      </c>
      <c r="D4" s="282" t="s">
        <v>1369</v>
      </c>
      <c r="E4" s="282" t="s">
        <v>1370</v>
      </c>
      <c r="F4" s="282" t="s">
        <v>170</v>
      </c>
      <c r="G4" s="282"/>
      <c r="H4" s="282" t="s">
        <v>3436</v>
      </c>
      <c r="I4" s="282"/>
      <c r="J4" s="282" t="s">
        <v>1373</v>
      </c>
      <c r="K4" s="282"/>
      <c r="L4" s="282"/>
      <c r="M4" s="282" t="s">
        <v>3437</v>
      </c>
      <c r="N4" s="282" t="s">
        <v>3438</v>
      </c>
      <c r="O4" s="282" t="s">
        <v>3439</v>
      </c>
      <c r="P4" s="168"/>
      <c r="Q4" s="166"/>
    </row>
    <row r="5" spans="1:17" ht="15.75">
      <c r="A5" s="282"/>
      <c r="B5" s="282"/>
      <c r="C5" s="282"/>
      <c r="D5" s="282"/>
      <c r="E5" s="282"/>
      <c r="F5" s="167" t="s">
        <v>1751</v>
      </c>
      <c r="G5" s="167" t="s">
        <v>1752</v>
      </c>
      <c r="H5" s="167" t="s">
        <v>1751</v>
      </c>
      <c r="I5" s="167" t="s">
        <v>1752</v>
      </c>
      <c r="J5" s="167" t="s">
        <v>1751</v>
      </c>
      <c r="K5" s="167" t="s">
        <v>1752</v>
      </c>
      <c r="L5" s="167" t="s">
        <v>3440</v>
      </c>
      <c r="M5" s="282"/>
      <c r="N5" s="282"/>
      <c r="O5" s="282"/>
      <c r="P5" s="167"/>
      <c r="Q5" s="169"/>
    </row>
    <row r="6" spans="1:17" ht="30">
      <c r="A6" s="170" t="s">
        <v>2268</v>
      </c>
      <c r="B6" s="170" t="s">
        <v>182</v>
      </c>
      <c r="C6" s="170" t="s">
        <v>2269</v>
      </c>
      <c r="D6" s="170" t="s">
        <v>1395</v>
      </c>
      <c r="E6" s="170" t="s">
        <v>185</v>
      </c>
      <c r="F6" s="170" t="s">
        <v>3441</v>
      </c>
      <c r="G6" s="170"/>
      <c r="H6" s="170" t="s">
        <v>3442</v>
      </c>
      <c r="I6" s="170"/>
      <c r="J6" s="170" t="s">
        <v>3442</v>
      </c>
      <c r="K6" s="170"/>
      <c r="L6" s="171">
        <v>579784.29</v>
      </c>
      <c r="M6" s="170" t="s">
        <v>3443</v>
      </c>
      <c r="N6" s="171">
        <v>579784.29</v>
      </c>
      <c r="O6" s="170" t="s">
        <v>3443</v>
      </c>
      <c r="P6" s="172" t="s">
        <v>1747</v>
      </c>
    </row>
    <row r="7" spans="1:17" ht="45">
      <c r="A7" s="170" t="s">
        <v>1985</v>
      </c>
      <c r="B7" s="170" t="s">
        <v>177</v>
      </c>
      <c r="C7" s="170" t="s">
        <v>1986</v>
      </c>
      <c r="D7" s="170" t="s">
        <v>1482</v>
      </c>
      <c r="E7" s="170" t="s">
        <v>185</v>
      </c>
      <c r="F7" s="170" t="s">
        <v>3444</v>
      </c>
      <c r="G7" s="170"/>
      <c r="H7" s="170" t="s">
        <v>3445</v>
      </c>
      <c r="I7" s="170"/>
      <c r="J7" s="170" t="s">
        <v>3446</v>
      </c>
      <c r="K7" s="170"/>
      <c r="L7" s="171">
        <v>334797.50104320003</v>
      </c>
      <c r="M7" s="170" t="s">
        <v>3447</v>
      </c>
      <c r="N7" s="171">
        <v>914581.79104319995</v>
      </c>
      <c r="O7" s="170" t="s">
        <v>3448</v>
      </c>
      <c r="P7" s="172" t="s">
        <v>1747</v>
      </c>
    </row>
    <row r="8" spans="1:17" ht="45">
      <c r="A8" s="170" t="s">
        <v>1675</v>
      </c>
      <c r="B8" s="170" t="s">
        <v>177</v>
      </c>
      <c r="C8" s="170" t="s">
        <v>1676</v>
      </c>
      <c r="D8" s="170" t="s">
        <v>1482</v>
      </c>
      <c r="E8" s="170" t="s">
        <v>211</v>
      </c>
      <c r="F8" s="170" t="s">
        <v>3449</v>
      </c>
      <c r="G8" s="170"/>
      <c r="H8" s="170" t="s">
        <v>3450</v>
      </c>
      <c r="I8" s="170"/>
      <c r="J8" s="170" t="s">
        <v>3451</v>
      </c>
      <c r="K8" s="170"/>
      <c r="L8" s="171">
        <v>201957.81196799999</v>
      </c>
      <c r="M8" s="170" t="s">
        <v>3452</v>
      </c>
      <c r="N8" s="171">
        <v>1116539.6030112</v>
      </c>
      <c r="O8" s="170" t="s">
        <v>3453</v>
      </c>
      <c r="P8" s="172" t="s">
        <v>1747</v>
      </c>
    </row>
    <row r="9" spans="1:17" ht="45">
      <c r="A9" s="170" t="s">
        <v>1777</v>
      </c>
      <c r="B9" s="170" t="s">
        <v>177</v>
      </c>
      <c r="C9" s="170" t="s">
        <v>1778</v>
      </c>
      <c r="D9" s="170" t="s">
        <v>1482</v>
      </c>
      <c r="E9" s="170" t="s">
        <v>189</v>
      </c>
      <c r="F9" s="170" t="s">
        <v>3454</v>
      </c>
      <c r="G9" s="170"/>
      <c r="H9" s="170" t="s">
        <v>3455</v>
      </c>
      <c r="I9" s="170"/>
      <c r="J9" s="170" t="s">
        <v>3456</v>
      </c>
      <c r="K9" s="170"/>
      <c r="L9" s="171">
        <v>182983.0986</v>
      </c>
      <c r="M9" s="170" t="s">
        <v>3457</v>
      </c>
      <c r="N9" s="171">
        <v>1299522.7016112001</v>
      </c>
      <c r="O9" s="170" t="s">
        <v>3458</v>
      </c>
      <c r="P9" s="172" t="s">
        <v>1747</v>
      </c>
    </row>
    <row r="10" spans="1:17" ht="45">
      <c r="A10" s="170" t="s">
        <v>1900</v>
      </c>
      <c r="B10" s="170" t="s">
        <v>177</v>
      </c>
      <c r="C10" s="170" t="s">
        <v>1901</v>
      </c>
      <c r="D10" s="170" t="s">
        <v>1398</v>
      </c>
      <c r="E10" s="170" t="s">
        <v>180</v>
      </c>
      <c r="F10" s="170" t="s">
        <v>3459</v>
      </c>
      <c r="G10" s="170"/>
      <c r="H10" s="170" t="s">
        <v>3460</v>
      </c>
      <c r="I10" s="170"/>
      <c r="J10" s="170" t="s">
        <v>3461</v>
      </c>
      <c r="K10" s="170"/>
      <c r="L10" s="171">
        <v>165579.15410183201</v>
      </c>
      <c r="M10" s="170" t="s">
        <v>3462</v>
      </c>
      <c r="N10" s="171">
        <v>1465101.8557130001</v>
      </c>
      <c r="O10" s="170" t="s">
        <v>3463</v>
      </c>
      <c r="P10" s="172" t="s">
        <v>1747</v>
      </c>
    </row>
    <row r="11" spans="1:17" ht="45">
      <c r="A11" s="170" t="s">
        <v>1773</v>
      </c>
      <c r="B11" s="170" t="s">
        <v>177</v>
      </c>
      <c r="C11" s="170" t="s">
        <v>1774</v>
      </c>
      <c r="D11" s="170" t="s">
        <v>1482</v>
      </c>
      <c r="E11" s="170" t="s">
        <v>211</v>
      </c>
      <c r="F11" s="170" t="s">
        <v>3464</v>
      </c>
      <c r="G11" s="170"/>
      <c r="H11" s="170" t="s">
        <v>3465</v>
      </c>
      <c r="I11" s="170"/>
      <c r="J11" s="170" t="s">
        <v>3466</v>
      </c>
      <c r="K11" s="170"/>
      <c r="L11" s="171">
        <v>124337.952192</v>
      </c>
      <c r="M11" s="170" t="s">
        <v>3467</v>
      </c>
      <c r="N11" s="171">
        <v>1589439.8079049999</v>
      </c>
      <c r="O11" s="170" t="s">
        <v>3468</v>
      </c>
      <c r="P11" s="172" t="s">
        <v>1747</v>
      </c>
    </row>
    <row r="12" spans="1:17" ht="45">
      <c r="A12" s="170" t="s">
        <v>1896</v>
      </c>
      <c r="B12" s="170" t="s">
        <v>177</v>
      </c>
      <c r="C12" s="170" t="s">
        <v>1897</v>
      </c>
      <c r="D12" s="170" t="s">
        <v>1398</v>
      </c>
      <c r="E12" s="170" t="s">
        <v>180</v>
      </c>
      <c r="F12" s="170" t="s">
        <v>3469</v>
      </c>
      <c r="G12" s="170"/>
      <c r="H12" s="170" t="s">
        <v>3470</v>
      </c>
      <c r="I12" s="170"/>
      <c r="J12" s="170" t="s">
        <v>3471</v>
      </c>
      <c r="K12" s="170"/>
      <c r="L12" s="171">
        <v>123859.79867130199</v>
      </c>
      <c r="M12" s="170" t="s">
        <v>3472</v>
      </c>
      <c r="N12" s="171">
        <v>1713299.6065763</v>
      </c>
      <c r="O12" s="170" t="s">
        <v>3473</v>
      </c>
      <c r="P12" s="172" t="s">
        <v>1747</v>
      </c>
    </row>
    <row r="13" spans="1:17" ht="45">
      <c r="A13" s="170" t="s">
        <v>1816</v>
      </c>
      <c r="B13" s="170" t="s">
        <v>177</v>
      </c>
      <c r="C13" s="170" t="s">
        <v>1817</v>
      </c>
      <c r="D13" s="170" t="s">
        <v>1482</v>
      </c>
      <c r="E13" s="170" t="s">
        <v>232</v>
      </c>
      <c r="F13" s="170" t="s">
        <v>3474</v>
      </c>
      <c r="G13" s="170"/>
      <c r="H13" s="170" t="s">
        <v>3475</v>
      </c>
      <c r="I13" s="170"/>
      <c r="J13" s="170" t="s">
        <v>3476</v>
      </c>
      <c r="K13" s="170"/>
      <c r="L13" s="171">
        <v>115493.80671198999</v>
      </c>
      <c r="M13" s="170" t="s">
        <v>3477</v>
      </c>
      <c r="N13" s="171">
        <v>1828793.4132882999</v>
      </c>
      <c r="O13" s="170" t="s">
        <v>3478</v>
      </c>
      <c r="P13" s="172" t="s">
        <v>1747</v>
      </c>
    </row>
    <row r="14" spans="1:17" ht="45">
      <c r="A14" s="170" t="s">
        <v>1847</v>
      </c>
      <c r="B14" s="170" t="s">
        <v>177</v>
      </c>
      <c r="C14" s="170" t="s">
        <v>1848</v>
      </c>
      <c r="D14" s="170" t="s">
        <v>1482</v>
      </c>
      <c r="E14" s="170" t="s">
        <v>189</v>
      </c>
      <c r="F14" s="170" t="s">
        <v>3479</v>
      </c>
      <c r="G14" s="170"/>
      <c r="H14" s="170" t="s">
        <v>3480</v>
      </c>
      <c r="I14" s="170"/>
      <c r="J14" s="170" t="s">
        <v>3481</v>
      </c>
      <c r="K14" s="170"/>
      <c r="L14" s="171">
        <v>113263.4862</v>
      </c>
      <c r="M14" s="170" t="s">
        <v>3482</v>
      </c>
      <c r="N14" s="171">
        <v>1942056.8994883001</v>
      </c>
      <c r="O14" s="170" t="s">
        <v>3483</v>
      </c>
      <c r="P14" s="172" t="s">
        <v>1747</v>
      </c>
    </row>
    <row r="15" spans="1:17" ht="45">
      <c r="A15" s="170" t="s">
        <v>1826</v>
      </c>
      <c r="B15" s="170" t="s">
        <v>177</v>
      </c>
      <c r="C15" s="170" t="s">
        <v>1827</v>
      </c>
      <c r="D15" s="170" t="s">
        <v>1482</v>
      </c>
      <c r="E15" s="170" t="s">
        <v>185</v>
      </c>
      <c r="F15" s="170" t="s">
        <v>3484</v>
      </c>
      <c r="G15" s="170"/>
      <c r="H15" s="170" t="s">
        <v>3485</v>
      </c>
      <c r="I15" s="170"/>
      <c r="J15" s="170" t="s">
        <v>3486</v>
      </c>
      <c r="K15" s="170"/>
      <c r="L15" s="171">
        <v>111425.54256</v>
      </c>
      <c r="M15" s="170" t="s">
        <v>3487</v>
      </c>
      <c r="N15" s="171">
        <v>2053482.4420483001</v>
      </c>
      <c r="O15" s="170" t="s">
        <v>3488</v>
      </c>
      <c r="P15" s="172" t="s">
        <v>1747</v>
      </c>
    </row>
    <row r="16" spans="1:17" ht="45">
      <c r="A16" s="170" t="s">
        <v>1725</v>
      </c>
      <c r="B16" s="170" t="s">
        <v>177</v>
      </c>
      <c r="C16" s="170" t="s">
        <v>1726</v>
      </c>
      <c r="D16" s="170" t="s">
        <v>1482</v>
      </c>
      <c r="E16" s="170" t="s">
        <v>211</v>
      </c>
      <c r="F16" s="170" t="s">
        <v>3489</v>
      </c>
      <c r="G16" s="170"/>
      <c r="H16" s="170" t="s">
        <v>3490</v>
      </c>
      <c r="I16" s="170"/>
      <c r="J16" s="170" t="s">
        <v>3491</v>
      </c>
      <c r="K16" s="170"/>
      <c r="L16" s="171">
        <v>111079.08084</v>
      </c>
      <c r="M16" s="170" t="s">
        <v>3487</v>
      </c>
      <c r="N16" s="171">
        <v>2164561.5228883</v>
      </c>
      <c r="O16" s="170" t="s">
        <v>3492</v>
      </c>
      <c r="P16" s="172" t="s">
        <v>1747</v>
      </c>
    </row>
    <row r="17" spans="1:16" ht="45">
      <c r="A17" s="170" t="s">
        <v>3493</v>
      </c>
      <c r="B17" s="170" t="s">
        <v>177</v>
      </c>
      <c r="C17" s="170" t="s">
        <v>3494</v>
      </c>
      <c r="D17" s="170" t="s">
        <v>1482</v>
      </c>
      <c r="E17" s="170" t="s">
        <v>232</v>
      </c>
      <c r="F17" s="170" t="s">
        <v>3495</v>
      </c>
      <c r="G17" s="170"/>
      <c r="H17" s="170" t="s">
        <v>3496</v>
      </c>
      <c r="I17" s="170"/>
      <c r="J17" s="170" t="s">
        <v>3497</v>
      </c>
      <c r="K17" s="170"/>
      <c r="L17" s="171">
        <v>93819.061342519999</v>
      </c>
      <c r="M17" s="170" t="s">
        <v>3498</v>
      </c>
      <c r="N17" s="171">
        <v>2258380.5842308002</v>
      </c>
      <c r="O17" s="170" t="s">
        <v>3499</v>
      </c>
      <c r="P17" s="172" t="s">
        <v>1747</v>
      </c>
    </row>
    <row r="18" spans="1:16" ht="45">
      <c r="A18" s="170" t="s">
        <v>3500</v>
      </c>
      <c r="B18" s="170" t="s">
        <v>177</v>
      </c>
      <c r="C18" s="170" t="s">
        <v>3501</v>
      </c>
      <c r="D18" s="170" t="s">
        <v>1482</v>
      </c>
      <c r="E18" s="170" t="s">
        <v>232</v>
      </c>
      <c r="F18" s="170" t="s">
        <v>3502</v>
      </c>
      <c r="G18" s="170"/>
      <c r="H18" s="170" t="s">
        <v>3503</v>
      </c>
      <c r="I18" s="170"/>
      <c r="J18" s="170" t="s">
        <v>3504</v>
      </c>
      <c r="K18" s="170"/>
      <c r="L18" s="171">
        <v>93399.857600160001</v>
      </c>
      <c r="M18" s="170" t="s">
        <v>3505</v>
      </c>
      <c r="N18" s="171">
        <v>2351780.4418310001</v>
      </c>
      <c r="O18" s="170" t="s">
        <v>3506</v>
      </c>
      <c r="P18" s="172" t="s">
        <v>1747</v>
      </c>
    </row>
    <row r="19" spans="1:16" ht="45">
      <c r="A19" s="170" t="s">
        <v>1963</v>
      </c>
      <c r="B19" s="170" t="s">
        <v>177</v>
      </c>
      <c r="C19" s="170" t="s">
        <v>1964</v>
      </c>
      <c r="D19" s="170" t="s">
        <v>1482</v>
      </c>
      <c r="E19" s="170" t="s">
        <v>232</v>
      </c>
      <c r="F19" s="170" t="s">
        <v>3507</v>
      </c>
      <c r="G19" s="170"/>
      <c r="H19" s="170" t="s">
        <v>3508</v>
      </c>
      <c r="I19" s="170"/>
      <c r="J19" s="170" t="s">
        <v>3509</v>
      </c>
      <c r="K19" s="170"/>
      <c r="L19" s="171">
        <v>91358.817507999993</v>
      </c>
      <c r="M19" s="170" t="s">
        <v>3510</v>
      </c>
      <c r="N19" s="171">
        <v>2443139.2593390001</v>
      </c>
      <c r="O19" s="170" t="s">
        <v>3511</v>
      </c>
      <c r="P19" s="172" t="s">
        <v>1747</v>
      </c>
    </row>
    <row r="20" spans="1:16" ht="45">
      <c r="A20" s="170" t="s">
        <v>1380</v>
      </c>
      <c r="B20" s="170" t="s">
        <v>177</v>
      </c>
      <c r="C20" s="170" t="s">
        <v>1381</v>
      </c>
      <c r="D20" s="170" t="s">
        <v>1382</v>
      </c>
      <c r="E20" s="170" t="s">
        <v>180</v>
      </c>
      <c r="F20" s="170" t="s">
        <v>3512</v>
      </c>
      <c r="G20" s="170"/>
      <c r="H20" s="170" t="s">
        <v>3513</v>
      </c>
      <c r="I20" s="170"/>
      <c r="J20" s="170" t="s">
        <v>3514</v>
      </c>
      <c r="K20" s="170"/>
      <c r="L20" s="171">
        <v>85616.033451648007</v>
      </c>
      <c r="M20" s="170" t="s">
        <v>3515</v>
      </c>
      <c r="N20" s="171">
        <v>2528755.2927907002</v>
      </c>
      <c r="O20" s="170" t="s">
        <v>3516</v>
      </c>
      <c r="P20" s="172" t="s">
        <v>1747</v>
      </c>
    </row>
    <row r="21" spans="1:16" ht="45">
      <c r="A21" s="170" t="s">
        <v>1786</v>
      </c>
      <c r="B21" s="170" t="s">
        <v>177</v>
      </c>
      <c r="C21" s="170" t="s">
        <v>1787</v>
      </c>
      <c r="D21" s="170" t="s">
        <v>1482</v>
      </c>
      <c r="E21" s="170" t="s">
        <v>189</v>
      </c>
      <c r="F21" s="170" t="s">
        <v>3517</v>
      </c>
      <c r="G21" s="170"/>
      <c r="H21" s="170" t="s">
        <v>3518</v>
      </c>
      <c r="I21" s="170"/>
      <c r="J21" s="170" t="s">
        <v>3519</v>
      </c>
      <c r="K21" s="170"/>
      <c r="L21" s="171">
        <v>83097.939704000004</v>
      </c>
      <c r="M21" s="170" t="s">
        <v>3520</v>
      </c>
      <c r="N21" s="171">
        <v>2611853.2324946998</v>
      </c>
      <c r="O21" s="170" t="s">
        <v>3521</v>
      </c>
      <c r="P21" s="172" t="s">
        <v>1747</v>
      </c>
    </row>
    <row r="22" spans="1:16" ht="45">
      <c r="A22" s="170" t="s">
        <v>2987</v>
      </c>
      <c r="B22" s="170" t="s">
        <v>177</v>
      </c>
      <c r="C22" s="170" t="s">
        <v>2988</v>
      </c>
      <c r="D22" s="170" t="s">
        <v>1398</v>
      </c>
      <c r="E22" s="170" t="s">
        <v>180</v>
      </c>
      <c r="F22" s="170" t="s">
        <v>3522</v>
      </c>
      <c r="G22" s="170"/>
      <c r="H22" s="170" t="s">
        <v>3470</v>
      </c>
      <c r="I22" s="170"/>
      <c r="J22" s="170" t="s">
        <v>3523</v>
      </c>
      <c r="K22" s="170"/>
      <c r="L22" s="171">
        <v>82609.834864707998</v>
      </c>
      <c r="M22" s="170" t="s">
        <v>3524</v>
      </c>
      <c r="N22" s="171">
        <v>2694463.0673594</v>
      </c>
      <c r="O22" s="170" t="s">
        <v>3525</v>
      </c>
      <c r="P22" s="172" t="s">
        <v>1747</v>
      </c>
    </row>
    <row r="23" spans="1:16" ht="45">
      <c r="A23" s="170" t="s">
        <v>1880</v>
      </c>
      <c r="B23" s="170" t="s">
        <v>177</v>
      </c>
      <c r="C23" s="170" t="s">
        <v>1881</v>
      </c>
      <c r="D23" s="170" t="s">
        <v>1482</v>
      </c>
      <c r="E23" s="170" t="s">
        <v>189</v>
      </c>
      <c r="F23" s="170" t="s">
        <v>3526</v>
      </c>
      <c r="G23" s="170"/>
      <c r="H23" s="170" t="s">
        <v>3527</v>
      </c>
      <c r="I23" s="170"/>
      <c r="J23" s="170" t="s">
        <v>3528</v>
      </c>
      <c r="K23" s="170"/>
      <c r="L23" s="171">
        <v>80301.384999999995</v>
      </c>
      <c r="M23" s="170" t="s">
        <v>3529</v>
      </c>
      <c r="N23" s="171">
        <v>2774764.4523594002</v>
      </c>
      <c r="O23" s="170" t="s">
        <v>3530</v>
      </c>
      <c r="P23" s="172" t="s">
        <v>1747</v>
      </c>
    </row>
    <row r="24" spans="1:16" ht="45">
      <c r="A24" s="170" t="s">
        <v>2985</v>
      </c>
      <c r="B24" s="170" t="s">
        <v>177</v>
      </c>
      <c r="C24" s="170" t="s">
        <v>2986</v>
      </c>
      <c r="D24" s="170" t="s">
        <v>1398</v>
      </c>
      <c r="E24" s="170" t="s">
        <v>180</v>
      </c>
      <c r="F24" s="170" t="s">
        <v>3531</v>
      </c>
      <c r="G24" s="170"/>
      <c r="H24" s="170" t="s">
        <v>3470</v>
      </c>
      <c r="I24" s="170"/>
      <c r="J24" s="170" t="s">
        <v>3532</v>
      </c>
      <c r="K24" s="170"/>
      <c r="L24" s="171">
        <v>77706.409702165998</v>
      </c>
      <c r="M24" s="170" t="s">
        <v>3533</v>
      </c>
      <c r="N24" s="171">
        <v>2852470.8620616002</v>
      </c>
      <c r="O24" s="170" t="s">
        <v>3534</v>
      </c>
      <c r="P24" s="172" t="s">
        <v>1747</v>
      </c>
    </row>
    <row r="25" spans="1:16" ht="45">
      <c r="A25" s="170" t="s">
        <v>3535</v>
      </c>
      <c r="B25" s="170" t="s">
        <v>177</v>
      </c>
      <c r="C25" s="170" t="s">
        <v>3536</v>
      </c>
      <c r="D25" s="170" t="s">
        <v>1482</v>
      </c>
      <c r="E25" s="170" t="s">
        <v>232</v>
      </c>
      <c r="F25" s="170" t="s">
        <v>3537</v>
      </c>
      <c r="G25" s="170"/>
      <c r="H25" s="170" t="s">
        <v>3538</v>
      </c>
      <c r="I25" s="170"/>
      <c r="J25" s="170" t="s">
        <v>3539</v>
      </c>
      <c r="K25" s="170"/>
      <c r="L25" s="171">
        <v>75138.071714999998</v>
      </c>
      <c r="M25" s="170" t="s">
        <v>3540</v>
      </c>
      <c r="N25" s="171">
        <v>2927608.9337765998</v>
      </c>
      <c r="O25" s="170" t="s">
        <v>3541</v>
      </c>
      <c r="P25" s="172" t="s">
        <v>1747</v>
      </c>
    </row>
    <row r="26" spans="1:16" ht="45">
      <c r="A26" s="170" t="s">
        <v>1965</v>
      </c>
      <c r="B26" s="170" t="s">
        <v>177</v>
      </c>
      <c r="C26" s="170" t="s">
        <v>1966</v>
      </c>
      <c r="D26" s="170" t="s">
        <v>1482</v>
      </c>
      <c r="E26" s="170" t="s">
        <v>232</v>
      </c>
      <c r="F26" s="170" t="s">
        <v>3542</v>
      </c>
      <c r="G26" s="170"/>
      <c r="H26" s="170" t="s">
        <v>3543</v>
      </c>
      <c r="I26" s="170"/>
      <c r="J26" s="170" t="s">
        <v>3544</v>
      </c>
      <c r="K26" s="170"/>
      <c r="L26" s="171">
        <v>73322.742528000002</v>
      </c>
      <c r="M26" s="170" t="s">
        <v>3545</v>
      </c>
      <c r="N26" s="171">
        <v>3000931.6763046002</v>
      </c>
      <c r="O26" s="170" t="s">
        <v>3546</v>
      </c>
      <c r="P26" s="172" t="s">
        <v>1747</v>
      </c>
    </row>
    <row r="27" spans="1:16" ht="45">
      <c r="A27" s="170" t="s">
        <v>3055</v>
      </c>
      <c r="B27" s="170" t="s">
        <v>177</v>
      </c>
      <c r="C27" s="170" t="s">
        <v>3056</v>
      </c>
      <c r="D27" s="170" t="s">
        <v>1482</v>
      </c>
      <c r="E27" s="170" t="s">
        <v>1662</v>
      </c>
      <c r="F27" s="170" t="s">
        <v>3547</v>
      </c>
      <c r="G27" s="170"/>
      <c r="H27" s="170" t="s">
        <v>3548</v>
      </c>
      <c r="I27" s="170"/>
      <c r="J27" s="170" t="s">
        <v>3549</v>
      </c>
      <c r="K27" s="170"/>
      <c r="L27" s="171">
        <v>69359.325496361998</v>
      </c>
      <c r="M27" s="170" t="s">
        <v>3550</v>
      </c>
      <c r="N27" s="171">
        <v>3070291.001801</v>
      </c>
      <c r="O27" s="170" t="s">
        <v>3551</v>
      </c>
      <c r="P27" s="172" t="s">
        <v>1747</v>
      </c>
    </row>
    <row r="28" spans="1:16" ht="75">
      <c r="A28" s="170" t="s">
        <v>3166</v>
      </c>
      <c r="B28" s="170" t="s">
        <v>177</v>
      </c>
      <c r="C28" s="170" t="s">
        <v>3167</v>
      </c>
      <c r="D28" s="170" t="s">
        <v>1385</v>
      </c>
      <c r="E28" s="170" t="s">
        <v>185</v>
      </c>
      <c r="F28" s="170" t="s">
        <v>3552</v>
      </c>
      <c r="G28" s="170"/>
      <c r="H28" s="170" t="s">
        <v>3553</v>
      </c>
      <c r="I28" s="170"/>
      <c r="J28" s="170" t="s">
        <v>3554</v>
      </c>
      <c r="K28" s="170"/>
      <c r="L28" s="171">
        <v>69135.724774688002</v>
      </c>
      <c r="M28" s="170" t="s">
        <v>3550</v>
      </c>
      <c r="N28" s="171">
        <v>3139426.7265757001</v>
      </c>
      <c r="O28" s="170" t="s">
        <v>3555</v>
      </c>
      <c r="P28" s="172" t="s">
        <v>1747</v>
      </c>
    </row>
    <row r="29" spans="1:16" ht="45">
      <c r="A29" s="170" t="s">
        <v>1707</v>
      </c>
      <c r="B29" s="170" t="s">
        <v>177</v>
      </c>
      <c r="C29" s="170" t="s">
        <v>1708</v>
      </c>
      <c r="D29" s="170" t="s">
        <v>1482</v>
      </c>
      <c r="E29" s="170" t="s">
        <v>211</v>
      </c>
      <c r="F29" s="170" t="s">
        <v>3556</v>
      </c>
      <c r="G29" s="170"/>
      <c r="H29" s="170" t="s">
        <v>3557</v>
      </c>
      <c r="I29" s="170"/>
      <c r="J29" s="170" t="s">
        <v>3558</v>
      </c>
      <c r="K29" s="170"/>
      <c r="L29" s="171">
        <v>64373.239673999997</v>
      </c>
      <c r="M29" s="170" t="s">
        <v>3559</v>
      </c>
      <c r="N29" s="171">
        <v>3203799.9662497002</v>
      </c>
      <c r="O29" s="170" t="s">
        <v>3560</v>
      </c>
      <c r="P29" s="172" t="s">
        <v>1747</v>
      </c>
    </row>
    <row r="30" spans="1:16" ht="45">
      <c r="A30" s="170" t="s">
        <v>3561</v>
      </c>
      <c r="B30" s="170" t="s">
        <v>177</v>
      </c>
      <c r="C30" s="170" t="s">
        <v>3562</v>
      </c>
      <c r="D30" s="170" t="s">
        <v>1398</v>
      </c>
      <c r="E30" s="170" t="s">
        <v>180</v>
      </c>
      <c r="F30" s="170" t="s">
        <v>3563</v>
      </c>
      <c r="G30" s="170"/>
      <c r="H30" s="170" t="s">
        <v>3564</v>
      </c>
      <c r="I30" s="170"/>
      <c r="J30" s="170" t="s">
        <v>3565</v>
      </c>
      <c r="K30" s="170"/>
      <c r="L30" s="171">
        <v>60264.6</v>
      </c>
      <c r="M30" s="170" t="s">
        <v>3566</v>
      </c>
      <c r="N30" s="171">
        <v>3264064.5662496998</v>
      </c>
      <c r="O30" s="170" t="s">
        <v>3567</v>
      </c>
      <c r="P30" s="172" t="s">
        <v>1747</v>
      </c>
    </row>
    <row r="31" spans="1:16" ht="45">
      <c r="A31" s="170" t="s">
        <v>2638</v>
      </c>
      <c r="B31" s="170" t="s">
        <v>177</v>
      </c>
      <c r="C31" s="170" t="s">
        <v>2639</v>
      </c>
      <c r="D31" s="170" t="s">
        <v>1482</v>
      </c>
      <c r="E31" s="170" t="s">
        <v>189</v>
      </c>
      <c r="F31" s="170" t="s">
        <v>3568</v>
      </c>
      <c r="G31" s="170"/>
      <c r="H31" s="170" t="s">
        <v>3569</v>
      </c>
      <c r="I31" s="170"/>
      <c r="J31" s="170" t="s">
        <v>3570</v>
      </c>
      <c r="K31" s="170"/>
      <c r="L31" s="171">
        <v>56536.603125000001</v>
      </c>
      <c r="M31" s="170" t="s">
        <v>3571</v>
      </c>
      <c r="N31" s="171">
        <v>3320601.1693747002</v>
      </c>
      <c r="O31" s="170" t="s">
        <v>3572</v>
      </c>
      <c r="P31" s="172" t="s">
        <v>1747</v>
      </c>
    </row>
    <row r="32" spans="1:16" ht="45">
      <c r="A32" s="170" t="s">
        <v>1396</v>
      </c>
      <c r="B32" s="170" t="s">
        <v>177</v>
      </c>
      <c r="C32" s="170" t="s">
        <v>1397</v>
      </c>
      <c r="D32" s="170" t="s">
        <v>1398</v>
      </c>
      <c r="E32" s="170" t="s">
        <v>180</v>
      </c>
      <c r="F32" s="170" t="s">
        <v>3573</v>
      </c>
      <c r="G32" s="170"/>
      <c r="H32" s="170" t="s">
        <v>3574</v>
      </c>
      <c r="I32" s="170"/>
      <c r="J32" s="170" t="s">
        <v>3575</v>
      </c>
      <c r="K32" s="170"/>
      <c r="L32" s="171">
        <v>55349.205119999999</v>
      </c>
      <c r="M32" s="170" t="s">
        <v>3576</v>
      </c>
      <c r="N32" s="171">
        <v>3375950.3744947002</v>
      </c>
      <c r="O32" s="170" t="s">
        <v>3577</v>
      </c>
      <c r="P32" s="172" t="s">
        <v>1747</v>
      </c>
    </row>
    <row r="33" spans="1:16" ht="45">
      <c r="A33" s="170" t="s">
        <v>3578</v>
      </c>
      <c r="B33" s="170" t="s">
        <v>177</v>
      </c>
      <c r="C33" s="170" t="s">
        <v>3579</v>
      </c>
      <c r="D33" s="170" t="s">
        <v>1398</v>
      </c>
      <c r="E33" s="170" t="s">
        <v>1409</v>
      </c>
      <c r="F33" s="170" t="s">
        <v>3580</v>
      </c>
      <c r="G33" s="170"/>
      <c r="H33" s="170" t="s">
        <v>3581</v>
      </c>
      <c r="I33" s="170"/>
      <c r="J33" s="170" t="s">
        <v>3582</v>
      </c>
      <c r="K33" s="170"/>
      <c r="L33" s="171">
        <v>53839.740636000002</v>
      </c>
      <c r="M33" s="170" t="s">
        <v>3583</v>
      </c>
      <c r="N33" s="171">
        <v>3429790.1151307002</v>
      </c>
      <c r="O33" s="170" t="s">
        <v>3584</v>
      </c>
      <c r="P33" s="172" t="s">
        <v>1747</v>
      </c>
    </row>
    <row r="34" spans="1:16" ht="60">
      <c r="A34" s="170" t="s">
        <v>1782</v>
      </c>
      <c r="B34" s="170" t="s">
        <v>177</v>
      </c>
      <c r="C34" s="170" t="s">
        <v>1783</v>
      </c>
      <c r="D34" s="170" t="s">
        <v>1482</v>
      </c>
      <c r="E34" s="170" t="s">
        <v>189</v>
      </c>
      <c r="F34" s="170" t="s">
        <v>3585</v>
      </c>
      <c r="G34" s="170"/>
      <c r="H34" s="170" t="s">
        <v>3586</v>
      </c>
      <c r="I34" s="170"/>
      <c r="J34" s="170" t="s">
        <v>3587</v>
      </c>
      <c r="K34" s="170"/>
      <c r="L34" s="171">
        <v>53754.211526400002</v>
      </c>
      <c r="M34" s="170" t="s">
        <v>3583</v>
      </c>
      <c r="N34" s="171">
        <v>3483544.3266571001</v>
      </c>
      <c r="O34" s="170" t="s">
        <v>3588</v>
      </c>
      <c r="P34" s="172" t="s">
        <v>1747</v>
      </c>
    </row>
    <row r="35" spans="1:16" ht="45">
      <c r="A35" s="170" t="s">
        <v>1814</v>
      </c>
      <c r="B35" s="170" t="s">
        <v>177</v>
      </c>
      <c r="C35" s="170" t="s">
        <v>1815</v>
      </c>
      <c r="D35" s="170" t="s">
        <v>1482</v>
      </c>
      <c r="E35" s="170" t="s">
        <v>211</v>
      </c>
      <c r="F35" s="170" t="s">
        <v>3589</v>
      </c>
      <c r="G35" s="170"/>
      <c r="H35" s="170" t="s">
        <v>3590</v>
      </c>
      <c r="I35" s="170"/>
      <c r="J35" s="170" t="s">
        <v>3591</v>
      </c>
      <c r="K35" s="170"/>
      <c r="L35" s="171">
        <v>53463.655469475001</v>
      </c>
      <c r="M35" s="170" t="s">
        <v>3583</v>
      </c>
      <c r="N35" s="171">
        <v>3537007.9821266001</v>
      </c>
      <c r="O35" s="170" t="s">
        <v>3592</v>
      </c>
      <c r="P35" s="172" t="s">
        <v>1747</v>
      </c>
    </row>
    <row r="36" spans="1:16" ht="60">
      <c r="A36" s="170" t="s">
        <v>2311</v>
      </c>
      <c r="B36" s="170" t="s">
        <v>177</v>
      </c>
      <c r="C36" s="170" t="s">
        <v>2312</v>
      </c>
      <c r="D36" s="170" t="s">
        <v>1482</v>
      </c>
      <c r="E36" s="170" t="s">
        <v>222</v>
      </c>
      <c r="F36" s="170" t="s">
        <v>3593</v>
      </c>
      <c r="G36" s="170"/>
      <c r="H36" s="170" t="s">
        <v>3594</v>
      </c>
      <c r="I36" s="170"/>
      <c r="J36" s="170" t="s">
        <v>3595</v>
      </c>
      <c r="K36" s="170"/>
      <c r="L36" s="171">
        <v>53173.82</v>
      </c>
      <c r="M36" s="170" t="s">
        <v>3596</v>
      </c>
      <c r="N36" s="171">
        <v>3590181.8021265999</v>
      </c>
      <c r="O36" s="170" t="s">
        <v>3597</v>
      </c>
      <c r="P36" s="172" t="s">
        <v>1747</v>
      </c>
    </row>
    <row r="37" spans="1:16" ht="45">
      <c r="A37" s="170" t="s">
        <v>3598</v>
      </c>
      <c r="B37" s="170" t="s">
        <v>177</v>
      </c>
      <c r="C37" s="170" t="s">
        <v>3599</v>
      </c>
      <c r="D37" s="170" t="s">
        <v>1482</v>
      </c>
      <c r="E37" s="170" t="s">
        <v>211</v>
      </c>
      <c r="F37" s="170" t="s">
        <v>3600</v>
      </c>
      <c r="G37" s="170"/>
      <c r="H37" s="170" t="s">
        <v>3601</v>
      </c>
      <c r="I37" s="170"/>
      <c r="J37" s="170" t="s">
        <v>3602</v>
      </c>
      <c r="K37" s="170"/>
      <c r="L37" s="171">
        <v>52723.983349620001</v>
      </c>
      <c r="M37" s="170" t="s">
        <v>3596</v>
      </c>
      <c r="N37" s="171">
        <v>3642905.7854761998</v>
      </c>
      <c r="O37" s="170" t="s">
        <v>3603</v>
      </c>
      <c r="P37" s="172" t="s">
        <v>1747</v>
      </c>
    </row>
    <row r="38" spans="1:16" ht="45">
      <c r="A38" s="170" t="s">
        <v>3604</v>
      </c>
      <c r="B38" s="170" t="s">
        <v>177</v>
      </c>
      <c r="C38" s="170" t="s">
        <v>3605</v>
      </c>
      <c r="D38" s="170" t="s">
        <v>1482</v>
      </c>
      <c r="E38" s="170" t="s">
        <v>232</v>
      </c>
      <c r="F38" s="170" t="s">
        <v>3606</v>
      </c>
      <c r="G38" s="170"/>
      <c r="H38" s="170" t="s">
        <v>3607</v>
      </c>
      <c r="I38" s="170"/>
      <c r="J38" s="170" t="s">
        <v>3608</v>
      </c>
      <c r="K38" s="170"/>
      <c r="L38" s="171">
        <v>51458.723319780001</v>
      </c>
      <c r="M38" s="170" t="s">
        <v>3609</v>
      </c>
      <c r="N38" s="171">
        <v>3694364.5087959999</v>
      </c>
      <c r="O38" s="170" t="s">
        <v>3610</v>
      </c>
      <c r="P38" s="172" t="s">
        <v>1747</v>
      </c>
    </row>
    <row r="39" spans="1:16" ht="45">
      <c r="A39" s="170" t="s">
        <v>1491</v>
      </c>
      <c r="B39" s="170" t="s">
        <v>177</v>
      </c>
      <c r="C39" s="170" t="s">
        <v>1492</v>
      </c>
      <c r="D39" s="170" t="s">
        <v>1482</v>
      </c>
      <c r="E39" s="170" t="s">
        <v>222</v>
      </c>
      <c r="F39" s="170" t="s">
        <v>3611</v>
      </c>
      <c r="G39" s="170"/>
      <c r="H39" s="170" t="s">
        <v>3612</v>
      </c>
      <c r="I39" s="170"/>
      <c r="J39" s="170" t="s">
        <v>3613</v>
      </c>
      <c r="K39" s="170"/>
      <c r="L39" s="171">
        <v>50029.886103750003</v>
      </c>
      <c r="M39" s="170" t="s">
        <v>3614</v>
      </c>
      <c r="N39" s="171">
        <v>3744394.3948998</v>
      </c>
      <c r="O39" s="170" t="s">
        <v>3615</v>
      </c>
      <c r="P39" s="172" t="s">
        <v>1747</v>
      </c>
    </row>
    <row r="40" spans="1:16" ht="45">
      <c r="A40" s="170" t="s">
        <v>3204</v>
      </c>
      <c r="B40" s="170" t="s">
        <v>177</v>
      </c>
      <c r="C40" s="170" t="s">
        <v>3205</v>
      </c>
      <c r="D40" s="170" t="s">
        <v>1398</v>
      </c>
      <c r="E40" s="170" t="s">
        <v>180</v>
      </c>
      <c r="F40" s="170" t="s">
        <v>3616</v>
      </c>
      <c r="G40" s="170"/>
      <c r="H40" s="170" t="s">
        <v>3470</v>
      </c>
      <c r="I40" s="170"/>
      <c r="J40" s="170" t="s">
        <v>3617</v>
      </c>
      <c r="K40" s="170"/>
      <c r="L40" s="171">
        <v>49841.619069676002</v>
      </c>
      <c r="M40" s="170" t="s">
        <v>3614</v>
      </c>
      <c r="N40" s="171">
        <v>3794236.0139695001</v>
      </c>
      <c r="O40" s="170" t="s">
        <v>3618</v>
      </c>
      <c r="P40" s="172" t="s">
        <v>1747</v>
      </c>
    </row>
    <row r="41" spans="1:16" ht="45">
      <c r="A41" s="170" t="s">
        <v>1660</v>
      </c>
      <c r="B41" s="170" t="s">
        <v>177</v>
      </c>
      <c r="C41" s="170" t="s">
        <v>1661</v>
      </c>
      <c r="D41" s="170" t="s">
        <v>1482</v>
      </c>
      <c r="E41" s="170" t="s">
        <v>1662</v>
      </c>
      <c r="F41" s="170" t="s">
        <v>3619</v>
      </c>
      <c r="G41" s="170"/>
      <c r="H41" s="170" t="s">
        <v>3620</v>
      </c>
      <c r="I41" s="170"/>
      <c r="J41" s="170" t="s">
        <v>3621</v>
      </c>
      <c r="K41" s="170"/>
      <c r="L41" s="171">
        <v>46937.677384192</v>
      </c>
      <c r="M41" s="170" t="s">
        <v>3622</v>
      </c>
      <c r="N41" s="171">
        <v>3841173.6913537001</v>
      </c>
      <c r="O41" s="170" t="s">
        <v>3623</v>
      </c>
      <c r="P41" s="172" t="s">
        <v>1747</v>
      </c>
    </row>
    <row r="42" spans="1:16" ht="45">
      <c r="A42" s="170" t="s">
        <v>1386</v>
      </c>
      <c r="B42" s="170" t="s">
        <v>177</v>
      </c>
      <c r="C42" s="170" t="s">
        <v>1387</v>
      </c>
      <c r="D42" s="170" t="s">
        <v>1382</v>
      </c>
      <c r="E42" s="170" t="s">
        <v>180</v>
      </c>
      <c r="F42" s="170" t="s">
        <v>3624</v>
      </c>
      <c r="G42" s="170"/>
      <c r="H42" s="170" t="s">
        <v>3625</v>
      </c>
      <c r="I42" s="170"/>
      <c r="J42" s="170" t="s">
        <v>3626</v>
      </c>
      <c r="K42" s="170"/>
      <c r="L42" s="171">
        <v>46296.638923188002</v>
      </c>
      <c r="M42" s="170" t="s">
        <v>3627</v>
      </c>
      <c r="N42" s="171">
        <v>3887470.3302769</v>
      </c>
      <c r="O42" s="170" t="s">
        <v>3628</v>
      </c>
      <c r="P42" s="172" t="s">
        <v>1747</v>
      </c>
    </row>
    <row r="43" spans="1:16" ht="45">
      <c r="A43" s="170" t="s">
        <v>2548</v>
      </c>
      <c r="B43" s="170" t="s">
        <v>177</v>
      </c>
      <c r="C43" s="170" t="s">
        <v>2549</v>
      </c>
      <c r="D43" s="170" t="s">
        <v>1482</v>
      </c>
      <c r="E43" s="170" t="s">
        <v>222</v>
      </c>
      <c r="F43" s="170" t="s">
        <v>3629</v>
      </c>
      <c r="G43" s="170"/>
      <c r="H43" s="170" t="s">
        <v>3630</v>
      </c>
      <c r="I43" s="170"/>
      <c r="J43" s="170" t="s">
        <v>3631</v>
      </c>
      <c r="K43" s="170"/>
      <c r="L43" s="171">
        <v>42945.703500000003</v>
      </c>
      <c r="M43" s="170" t="s">
        <v>3632</v>
      </c>
      <c r="N43" s="171">
        <v>3930416.0337768998</v>
      </c>
      <c r="O43" s="170" t="s">
        <v>3633</v>
      </c>
      <c r="P43" s="172" t="s">
        <v>1747</v>
      </c>
    </row>
    <row r="44" spans="1:16" ht="45">
      <c r="A44" s="170" t="s">
        <v>1784</v>
      </c>
      <c r="B44" s="170" t="s">
        <v>177</v>
      </c>
      <c r="C44" s="170" t="s">
        <v>1785</v>
      </c>
      <c r="D44" s="170" t="s">
        <v>1482</v>
      </c>
      <c r="E44" s="170" t="s">
        <v>222</v>
      </c>
      <c r="F44" s="170" t="s">
        <v>3634</v>
      </c>
      <c r="G44" s="170"/>
      <c r="H44" s="170" t="s">
        <v>3635</v>
      </c>
      <c r="I44" s="170"/>
      <c r="J44" s="170" t="s">
        <v>3636</v>
      </c>
      <c r="K44" s="170"/>
      <c r="L44" s="171">
        <v>42943.613148800003</v>
      </c>
      <c r="M44" s="170" t="s">
        <v>3632</v>
      </c>
      <c r="N44" s="171">
        <v>3973359.6469256999</v>
      </c>
      <c r="O44" s="170" t="s">
        <v>3637</v>
      </c>
      <c r="P44" s="172" t="s">
        <v>1747</v>
      </c>
    </row>
    <row r="45" spans="1:16" ht="45">
      <c r="A45" s="170" t="s">
        <v>2286</v>
      </c>
      <c r="B45" s="170" t="s">
        <v>177</v>
      </c>
      <c r="C45" s="170" t="s">
        <v>2287</v>
      </c>
      <c r="D45" s="170" t="s">
        <v>1398</v>
      </c>
      <c r="E45" s="170" t="s">
        <v>180</v>
      </c>
      <c r="F45" s="170" t="s">
        <v>3638</v>
      </c>
      <c r="G45" s="170"/>
      <c r="H45" s="170" t="s">
        <v>3639</v>
      </c>
      <c r="I45" s="170"/>
      <c r="J45" s="170" t="s">
        <v>3640</v>
      </c>
      <c r="K45" s="170"/>
      <c r="L45" s="171">
        <v>42453.737247493002</v>
      </c>
      <c r="M45" s="170" t="s">
        <v>3641</v>
      </c>
      <c r="N45" s="171">
        <v>4015813.3841732</v>
      </c>
      <c r="O45" s="170" t="s">
        <v>3642</v>
      </c>
      <c r="P45" s="172" t="s">
        <v>1747</v>
      </c>
    </row>
    <row r="46" spans="1:16" ht="45">
      <c r="A46" s="170" t="s">
        <v>1802</v>
      </c>
      <c r="B46" s="170" t="s">
        <v>177</v>
      </c>
      <c r="C46" s="170" t="s">
        <v>1803</v>
      </c>
      <c r="D46" s="170" t="s">
        <v>1482</v>
      </c>
      <c r="E46" s="170" t="s">
        <v>211</v>
      </c>
      <c r="F46" s="170" t="s">
        <v>3643</v>
      </c>
      <c r="G46" s="170"/>
      <c r="H46" s="170" t="s">
        <v>3644</v>
      </c>
      <c r="I46" s="170"/>
      <c r="J46" s="170" t="s">
        <v>3645</v>
      </c>
      <c r="K46" s="170"/>
      <c r="L46" s="171">
        <v>40578.013740000002</v>
      </c>
      <c r="M46" s="170" t="s">
        <v>3646</v>
      </c>
      <c r="N46" s="171">
        <v>4056391.3979131998</v>
      </c>
      <c r="O46" s="170" t="s">
        <v>3647</v>
      </c>
      <c r="P46" s="172" t="s">
        <v>1747</v>
      </c>
    </row>
    <row r="47" spans="1:16" ht="45">
      <c r="A47" s="170" t="s">
        <v>3648</v>
      </c>
      <c r="B47" s="170" t="s">
        <v>177</v>
      </c>
      <c r="C47" s="170" t="s">
        <v>3649</v>
      </c>
      <c r="D47" s="170" t="s">
        <v>1398</v>
      </c>
      <c r="E47" s="170" t="s">
        <v>1409</v>
      </c>
      <c r="F47" s="170" t="s">
        <v>3650</v>
      </c>
      <c r="G47" s="170"/>
      <c r="H47" s="170" t="s">
        <v>3651</v>
      </c>
      <c r="I47" s="170"/>
      <c r="J47" s="170" t="s">
        <v>3652</v>
      </c>
      <c r="K47" s="170"/>
      <c r="L47" s="171">
        <v>39857.215523999999</v>
      </c>
      <c r="M47" s="170" t="s">
        <v>3653</v>
      </c>
      <c r="N47" s="171">
        <v>4096248.6134372</v>
      </c>
      <c r="O47" s="170" t="s">
        <v>3654</v>
      </c>
      <c r="P47" s="172" t="s">
        <v>1747</v>
      </c>
    </row>
    <row r="48" spans="1:16" ht="45">
      <c r="A48" s="170" t="s">
        <v>2609</v>
      </c>
      <c r="B48" s="170" t="s">
        <v>177</v>
      </c>
      <c r="C48" s="170" t="s">
        <v>2610</v>
      </c>
      <c r="D48" s="170" t="s">
        <v>1482</v>
      </c>
      <c r="E48" s="170" t="s">
        <v>189</v>
      </c>
      <c r="F48" s="170" t="s">
        <v>3655</v>
      </c>
      <c r="G48" s="170"/>
      <c r="H48" s="170" t="s">
        <v>3656</v>
      </c>
      <c r="I48" s="170"/>
      <c r="J48" s="170" t="s">
        <v>3657</v>
      </c>
      <c r="K48" s="170"/>
      <c r="L48" s="171">
        <v>39413.389931999998</v>
      </c>
      <c r="M48" s="170" t="s">
        <v>3658</v>
      </c>
      <c r="N48" s="171">
        <v>4135662.0033692</v>
      </c>
      <c r="O48" s="170" t="s">
        <v>3659</v>
      </c>
      <c r="P48" s="172" t="s">
        <v>1747</v>
      </c>
    </row>
    <row r="49" spans="1:16" ht="45">
      <c r="A49" s="170" t="s">
        <v>1393</v>
      </c>
      <c r="B49" s="170" t="s">
        <v>177</v>
      </c>
      <c r="C49" s="170" t="s">
        <v>1394</v>
      </c>
      <c r="D49" s="170" t="s">
        <v>1395</v>
      </c>
      <c r="E49" s="170" t="s">
        <v>180</v>
      </c>
      <c r="F49" s="170" t="s">
        <v>3512</v>
      </c>
      <c r="G49" s="170"/>
      <c r="H49" s="170" t="s">
        <v>3660</v>
      </c>
      <c r="I49" s="170"/>
      <c r="J49" s="170" t="s">
        <v>3661</v>
      </c>
      <c r="K49" s="170"/>
      <c r="L49" s="171">
        <v>37902.931475990001</v>
      </c>
      <c r="M49" s="170" t="s">
        <v>3662</v>
      </c>
      <c r="N49" s="171">
        <v>4173564.9348451998</v>
      </c>
      <c r="O49" s="170" t="s">
        <v>3663</v>
      </c>
      <c r="P49" s="172" t="s">
        <v>1747</v>
      </c>
    </row>
    <row r="50" spans="1:16" ht="15.75">
      <c r="A50" s="170" t="s">
        <v>1909</v>
      </c>
      <c r="B50" s="170" t="s">
        <v>470</v>
      </c>
      <c r="C50" s="170" t="s">
        <v>472</v>
      </c>
      <c r="D50" s="170" t="s">
        <v>1482</v>
      </c>
      <c r="E50" s="170" t="s">
        <v>189</v>
      </c>
      <c r="F50" s="170" t="s">
        <v>3664</v>
      </c>
      <c r="G50" s="170"/>
      <c r="H50" s="170" t="s">
        <v>3665</v>
      </c>
      <c r="I50" s="170"/>
      <c r="J50" s="170" t="s">
        <v>3666</v>
      </c>
      <c r="K50" s="170"/>
      <c r="L50" s="171">
        <v>37658.126900000003</v>
      </c>
      <c r="M50" s="170" t="s">
        <v>3667</v>
      </c>
      <c r="N50" s="171">
        <v>4211223.0617452003</v>
      </c>
      <c r="O50" s="170" t="s">
        <v>3668</v>
      </c>
      <c r="P50" s="172" t="s">
        <v>1747</v>
      </c>
    </row>
    <row r="51" spans="1:16" ht="45">
      <c r="A51" s="170" t="s">
        <v>1878</v>
      </c>
      <c r="B51" s="170" t="s">
        <v>177</v>
      </c>
      <c r="C51" s="170" t="s">
        <v>1879</v>
      </c>
      <c r="D51" s="170" t="s">
        <v>1482</v>
      </c>
      <c r="E51" s="170" t="s">
        <v>222</v>
      </c>
      <c r="F51" s="170" t="s">
        <v>3669</v>
      </c>
      <c r="G51" s="170"/>
      <c r="H51" s="170" t="s">
        <v>3670</v>
      </c>
      <c r="I51" s="170"/>
      <c r="J51" s="170" t="s">
        <v>3671</v>
      </c>
      <c r="K51" s="170"/>
      <c r="L51" s="171">
        <v>36853.983924120002</v>
      </c>
      <c r="M51" s="170" t="s">
        <v>3672</v>
      </c>
      <c r="N51" s="171">
        <v>4248077.0456692996</v>
      </c>
      <c r="O51" s="170" t="s">
        <v>3673</v>
      </c>
      <c r="P51" s="172" t="s">
        <v>1747</v>
      </c>
    </row>
    <row r="52" spans="1:16" ht="60">
      <c r="A52" s="170" t="s">
        <v>3674</v>
      </c>
      <c r="B52" s="170" t="s">
        <v>177</v>
      </c>
      <c r="C52" s="170" t="s">
        <v>3675</v>
      </c>
      <c r="D52" s="170" t="s">
        <v>1385</v>
      </c>
      <c r="E52" s="170" t="s">
        <v>185</v>
      </c>
      <c r="F52" s="170" t="s">
        <v>3676</v>
      </c>
      <c r="G52" s="170"/>
      <c r="H52" s="170" t="s">
        <v>3677</v>
      </c>
      <c r="I52" s="170"/>
      <c r="J52" s="170" t="s">
        <v>3678</v>
      </c>
      <c r="K52" s="170"/>
      <c r="L52" s="171">
        <v>36299.046722872998</v>
      </c>
      <c r="M52" s="170" t="s">
        <v>3679</v>
      </c>
      <c r="N52" s="171">
        <v>4284376.0923921997</v>
      </c>
      <c r="O52" s="170" t="s">
        <v>3680</v>
      </c>
      <c r="P52" s="172" t="s">
        <v>1747</v>
      </c>
    </row>
    <row r="53" spans="1:16" ht="45">
      <c r="A53" s="170" t="s">
        <v>2255</v>
      </c>
      <c r="B53" s="170" t="s">
        <v>177</v>
      </c>
      <c r="C53" s="170" t="s">
        <v>2256</v>
      </c>
      <c r="D53" s="170" t="s">
        <v>1482</v>
      </c>
      <c r="E53" s="170" t="s">
        <v>222</v>
      </c>
      <c r="F53" s="170" t="s">
        <v>3681</v>
      </c>
      <c r="G53" s="170"/>
      <c r="H53" s="170" t="s">
        <v>3682</v>
      </c>
      <c r="I53" s="170"/>
      <c r="J53" s="170" t="s">
        <v>3683</v>
      </c>
      <c r="K53" s="170"/>
      <c r="L53" s="171">
        <v>35932.016327999998</v>
      </c>
      <c r="M53" s="170" t="s">
        <v>3684</v>
      </c>
      <c r="N53" s="171">
        <v>4320308.1087202001</v>
      </c>
      <c r="O53" s="170" t="s">
        <v>3685</v>
      </c>
      <c r="P53" s="172" t="s">
        <v>1747</v>
      </c>
    </row>
    <row r="54" spans="1:16" ht="45">
      <c r="A54" s="170" t="s">
        <v>3686</v>
      </c>
      <c r="B54" s="170" t="s">
        <v>177</v>
      </c>
      <c r="C54" s="170" t="s">
        <v>3687</v>
      </c>
      <c r="D54" s="170" t="s">
        <v>1398</v>
      </c>
      <c r="E54" s="170" t="s">
        <v>180</v>
      </c>
      <c r="F54" s="170" t="s">
        <v>3688</v>
      </c>
      <c r="G54" s="170"/>
      <c r="H54" s="170" t="s">
        <v>3689</v>
      </c>
      <c r="I54" s="170"/>
      <c r="J54" s="170" t="s">
        <v>3690</v>
      </c>
      <c r="K54" s="170"/>
      <c r="L54" s="171">
        <v>31489.030278359998</v>
      </c>
      <c r="M54" s="170" t="s">
        <v>3691</v>
      </c>
      <c r="N54" s="171">
        <v>4351797.1389985997</v>
      </c>
      <c r="O54" s="170" t="s">
        <v>3692</v>
      </c>
      <c r="P54" s="172" t="s">
        <v>1747</v>
      </c>
    </row>
    <row r="55" spans="1:16" ht="45">
      <c r="A55" s="170" t="s">
        <v>3693</v>
      </c>
      <c r="B55" s="170" t="s">
        <v>177</v>
      </c>
      <c r="C55" s="170" t="s">
        <v>3694</v>
      </c>
      <c r="D55" s="170" t="s">
        <v>1482</v>
      </c>
      <c r="E55" s="170" t="s">
        <v>232</v>
      </c>
      <c r="F55" s="170" t="s">
        <v>3695</v>
      </c>
      <c r="G55" s="170"/>
      <c r="H55" s="170" t="s">
        <v>3696</v>
      </c>
      <c r="I55" s="170"/>
      <c r="J55" s="170" t="s">
        <v>3697</v>
      </c>
      <c r="K55" s="170"/>
      <c r="L55" s="171">
        <v>30489.330679693001</v>
      </c>
      <c r="M55" s="170" t="s">
        <v>3698</v>
      </c>
      <c r="N55" s="171">
        <v>4382286.4696783004</v>
      </c>
      <c r="O55" s="170" t="s">
        <v>3699</v>
      </c>
      <c r="P55" s="172" t="s">
        <v>1747</v>
      </c>
    </row>
    <row r="56" spans="1:16" ht="45">
      <c r="A56" s="170" t="s">
        <v>1619</v>
      </c>
      <c r="B56" s="170" t="s">
        <v>177</v>
      </c>
      <c r="C56" s="170" t="s">
        <v>1620</v>
      </c>
      <c r="D56" s="170" t="s">
        <v>1482</v>
      </c>
      <c r="E56" s="170" t="s">
        <v>222</v>
      </c>
      <c r="F56" s="170" t="s">
        <v>3700</v>
      </c>
      <c r="G56" s="170"/>
      <c r="H56" s="170" t="s">
        <v>3701</v>
      </c>
      <c r="I56" s="170"/>
      <c r="J56" s="170" t="s">
        <v>3702</v>
      </c>
      <c r="K56" s="170"/>
      <c r="L56" s="171">
        <v>30225.611647139998</v>
      </c>
      <c r="M56" s="170" t="s">
        <v>3703</v>
      </c>
      <c r="N56" s="171">
        <v>4412512.0813253997</v>
      </c>
      <c r="O56" s="170" t="s">
        <v>3704</v>
      </c>
      <c r="P56" s="172" t="s">
        <v>1747</v>
      </c>
    </row>
    <row r="57" spans="1:16" ht="45">
      <c r="A57" s="170" t="s">
        <v>1615</v>
      </c>
      <c r="B57" s="170" t="s">
        <v>177</v>
      </c>
      <c r="C57" s="170" t="s">
        <v>1616</v>
      </c>
      <c r="D57" s="170" t="s">
        <v>1482</v>
      </c>
      <c r="E57" s="170" t="s">
        <v>222</v>
      </c>
      <c r="F57" s="170" t="s">
        <v>3705</v>
      </c>
      <c r="G57" s="170"/>
      <c r="H57" s="170" t="s">
        <v>3706</v>
      </c>
      <c r="I57" s="170"/>
      <c r="J57" s="170" t="s">
        <v>3707</v>
      </c>
      <c r="K57" s="170"/>
      <c r="L57" s="171">
        <v>28887.212305952002</v>
      </c>
      <c r="M57" s="170" t="s">
        <v>3708</v>
      </c>
      <c r="N57" s="171">
        <v>4441399.2936314</v>
      </c>
      <c r="O57" s="170" t="s">
        <v>3709</v>
      </c>
      <c r="P57" s="172" t="s">
        <v>1747</v>
      </c>
    </row>
    <row r="58" spans="1:16" ht="45">
      <c r="A58" s="170" t="s">
        <v>1721</v>
      </c>
      <c r="B58" s="170" t="s">
        <v>177</v>
      </c>
      <c r="C58" s="170" t="s">
        <v>1722</v>
      </c>
      <c r="D58" s="170" t="s">
        <v>1482</v>
      </c>
      <c r="E58" s="170" t="s">
        <v>222</v>
      </c>
      <c r="F58" s="170" t="s">
        <v>3710</v>
      </c>
      <c r="G58" s="170"/>
      <c r="H58" s="170" t="s">
        <v>3711</v>
      </c>
      <c r="I58" s="170"/>
      <c r="J58" s="170" t="s">
        <v>3712</v>
      </c>
      <c r="K58" s="170"/>
      <c r="L58" s="171">
        <v>27320.357958010001</v>
      </c>
      <c r="M58" s="170" t="s">
        <v>3713</v>
      </c>
      <c r="N58" s="171">
        <v>4468719.6515894001</v>
      </c>
      <c r="O58" s="170" t="s">
        <v>3714</v>
      </c>
      <c r="P58" s="172" t="s">
        <v>1747</v>
      </c>
    </row>
    <row r="59" spans="1:16" ht="45">
      <c r="A59" s="170" t="s">
        <v>1820</v>
      </c>
      <c r="B59" s="170" t="s">
        <v>177</v>
      </c>
      <c r="C59" s="170" t="s">
        <v>1821</v>
      </c>
      <c r="D59" s="170" t="s">
        <v>1482</v>
      </c>
      <c r="E59" s="170" t="s">
        <v>222</v>
      </c>
      <c r="F59" s="170" t="s">
        <v>3715</v>
      </c>
      <c r="G59" s="170"/>
      <c r="H59" s="170" t="s">
        <v>3716</v>
      </c>
      <c r="I59" s="170"/>
      <c r="J59" s="170" t="s">
        <v>3717</v>
      </c>
      <c r="K59" s="170"/>
      <c r="L59" s="171">
        <v>25789.383527900001</v>
      </c>
      <c r="M59" s="170" t="s">
        <v>3718</v>
      </c>
      <c r="N59" s="171">
        <v>4494509.0351173002</v>
      </c>
      <c r="O59" s="170" t="s">
        <v>3719</v>
      </c>
      <c r="P59" s="172" t="s">
        <v>1747</v>
      </c>
    </row>
    <row r="60" spans="1:16" ht="45">
      <c r="A60" s="170" t="s">
        <v>1977</v>
      </c>
      <c r="B60" s="170" t="s">
        <v>177</v>
      </c>
      <c r="C60" s="170" t="s">
        <v>1978</v>
      </c>
      <c r="D60" s="170" t="s">
        <v>1482</v>
      </c>
      <c r="E60" s="170" t="s">
        <v>185</v>
      </c>
      <c r="F60" s="170" t="s">
        <v>3720</v>
      </c>
      <c r="G60" s="170"/>
      <c r="H60" s="170" t="s">
        <v>3721</v>
      </c>
      <c r="I60" s="170"/>
      <c r="J60" s="170" t="s">
        <v>3722</v>
      </c>
      <c r="K60" s="170"/>
      <c r="L60" s="171">
        <v>25639.289499999999</v>
      </c>
      <c r="M60" s="170" t="s">
        <v>3718</v>
      </c>
      <c r="N60" s="171">
        <v>4520148.3246173002</v>
      </c>
      <c r="O60" s="170" t="s">
        <v>3723</v>
      </c>
      <c r="P60" s="172" t="s">
        <v>1747</v>
      </c>
    </row>
    <row r="61" spans="1:16" ht="45">
      <c r="A61" s="170" t="s">
        <v>2321</v>
      </c>
      <c r="B61" s="170" t="s">
        <v>177</v>
      </c>
      <c r="C61" s="170" t="s">
        <v>2322</v>
      </c>
      <c r="D61" s="170" t="s">
        <v>1482</v>
      </c>
      <c r="E61" s="170" t="s">
        <v>222</v>
      </c>
      <c r="F61" s="170" t="s">
        <v>3724</v>
      </c>
      <c r="G61" s="170"/>
      <c r="H61" s="170" t="s">
        <v>3725</v>
      </c>
      <c r="I61" s="170"/>
      <c r="J61" s="170" t="s">
        <v>3726</v>
      </c>
      <c r="K61" s="170"/>
      <c r="L61" s="171">
        <v>25365.717671007002</v>
      </c>
      <c r="M61" s="170" t="s">
        <v>3727</v>
      </c>
      <c r="N61" s="171">
        <v>4545514.0422882996</v>
      </c>
      <c r="O61" s="170" t="s">
        <v>3728</v>
      </c>
      <c r="P61" s="172" t="s">
        <v>1747</v>
      </c>
    </row>
    <row r="62" spans="1:16" ht="45">
      <c r="A62" s="170" t="s">
        <v>3729</v>
      </c>
      <c r="B62" s="170" t="s">
        <v>177</v>
      </c>
      <c r="C62" s="170" t="s">
        <v>3730</v>
      </c>
      <c r="D62" s="170" t="s">
        <v>1482</v>
      </c>
      <c r="E62" s="170" t="s">
        <v>232</v>
      </c>
      <c r="F62" s="170" t="s">
        <v>3731</v>
      </c>
      <c r="G62" s="170"/>
      <c r="H62" s="170" t="s">
        <v>3460</v>
      </c>
      <c r="I62" s="170"/>
      <c r="J62" s="170" t="s">
        <v>3732</v>
      </c>
      <c r="K62" s="170"/>
      <c r="L62" s="171">
        <v>24959.705694640001</v>
      </c>
      <c r="M62" s="170" t="s">
        <v>3733</v>
      </c>
      <c r="N62" s="171">
        <v>4570473.7479828997</v>
      </c>
      <c r="O62" s="170" t="s">
        <v>3734</v>
      </c>
      <c r="P62" s="172" t="s">
        <v>1747</v>
      </c>
    </row>
    <row r="63" spans="1:16" ht="45">
      <c r="A63" s="170" t="s">
        <v>2325</v>
      </c>
      <c r="B63" s="170" t="s">
        <v>177</v>
      </c>
      <c r="C63" s="170" t="s">
        <v>2326</v>
      </c>
      <c r="D63" s="170" t="s">
        <v>1482</v>
      </c>
      <c r="E63" s="170" t="s">
        <v>222</v>
      </c>
      <c r="F63" s="170" t="s">
        <v>3735</v>
      </c>
      <c r="G63" s="170"/>
      <c r="H63" s="170" t="s">
        <v>3736</v>
      </c>
      <c r="I63" s="170"/>
      <c r="J63" s="170" t="s">
        <v>3737</v>
      </c>
      <c r="K63" s="170"/>
      <c r="L63" s="171">
        <v>24745.7</v>
      </c>
      <c r="M63" s="170" t="s">
        <v>3733</v>
      </c>
      <c r="N63" s="171">
        <v>4595219.4479828998</v>
      </c>
      <c r="O63" s="170" t="s">
        <v>3738</v>
      </c>
      <c r="P63" s="172" t="s">
        <v>1747</v>
      </c>
    </row>
    <row r="64" spans="1:16" ht="45">
      <c r="A64" s="170" t="s">
        <v>2935</v>
      </c>
      <c r="B64" s="170" t="s">
        <v>177</v>
      </c>
      <c r="C64" s="170" t="s">
        <v>2936</v>
      </c>
      <c r="D64" s="170" t="s">
        <v>1385</v>
      </c>
      <c r="E64" s="170" t="s">
        <v>2937</v>
      </c>
      <c r="F64" s="170" t="s">
        <v>3739</v>
      </c>
      <c r="G64" s="170"/>
      <c r="H64" s="170" t="s">
        <v>3740</v>
      </c>
      <c r="I64" s="170"/>
      <c r="J64" s="170" t="s">
        <v>3741</v>
      </c>
      <c r="K64" s="170"/>
      <c r="L64" s="171">
        <v>24726.33159948</v>
      </c>
      <c r="M64" s="170" t="s">
        <v>3733</v>
      </c>
      <c r="N64" s="171">
        <v>4619945.7795823999</v>
      </c>
      <c r="O64" s="170" t="s">
        <v>3742</v>
      </c>
      <c r="P64" s="173" t="s">
        <v>1729</v>
      </c>
    </row>
    <row r="65" spans="1:16" ht="15.75">
      <c r="A65" s="170" t="s">
        <v>2676</v>
      </c>
      <c r="B65" s="170" t="s">
        <v>639</v>
      </c>
      <c r="C65" s="170" t="s">
        <v>2677</v>
      </c>
      <c r="D65" s="170" t="s">
        <v>1482</v>
      </c>
      <c r="E65" s="170" t="s">
        <v>211</v>
      </c>
      <c r="F65" s="170" t="s">
        <v>3743</v>
      </c>
      <c r="G65" s="170"/>
      <c r="H65" s="170" t="s">
        <v>3744</v>
      </c>
      <c r="I65" s="170"/>
      <c r="J65" s="170" t="s">
        <v>3745</v>
      </c>
      <c r="K65" s="170"/>
      <c r="L65" s="171">
        <v>24166.35</v>
      </c>
      <c r="M65" s="170" t="s">
        <v>3746</v>
      </c>
      <c r="N65" s="171">
        <v>4644112.1295824004</v>
      </c>
      <c r="O65" s="170" t="s">
        <v>3747</v>
      </c>
      <c r="P65" s="173" t="s">
        <v>1729</v>
      </c>
    </row>
    <row r="66" spans="1:16" ht="45">
      <c r="A66" s="170" t="s">
        <v>1621</v>
      </c>
      <c r="B66" s="170" t="s">
        <v>177</v>
      </c>
      <c r="C66" s="170" t="s">
        <v>1622</v>
      </c>
      <c r="D66" s="170" t="s">
        <v>1482</v>
      </c>
      <c r="E66" s="170" t="s">
        <v>189</v>
      </c>
      <c r="F66" s="170" t="s">
        <v>3748</v>
      </c>
      <c r="G66" s="170"/>
      <c r="H66" s="170" t="s">
        <v>3749</v>
      </c>
      <c r="I66" s="170"/>
      <c r="J66" s="170" t="s">
        <v>3750</v>
      </c>
      <c r="K66" s="170"/>
      <c r="L66" s="171">
        <v>23888.770747499999</v>
      </c>
      <c r="M66" s="170" t="s">
        <v>3751</v>
      </c>
      <c r="N66" s="171">
        <v>4668000.9003299</v>
      </c>
      <c r="O66" s="170" t="s">
        <v>3752</v>
      </c>
      <c r="P66" s="173" t="s">
        <v>1729</v>
      </c>
    </row>
    <row r="67" spans="1:16" ht="45">
      <c r="A67" s="170" t="s">
        <v>1855</v>
      </c>
      <c r="B67" s="170" t="s">
        <v>177</v>
      </c>
      <c r="C67" s="170" t="s">
        <v>1856</v>
      </c>
      <c r="D67" s="170" t="s">
        <v>1482</v>
      </c>
      <c r="E67" s="170" t="s">
        <v>189</v>
      </c>
      <c r="F67" s="170" t="s">
        <v>3753</v>
      </c>
      <c r="G67" s="170"/>
      <c r="H67" s="170" t="s">
        <v>3754</v>
      </c>
      <c r="I67" s="170"/>
      <c r="J67" s="170" t="s">
        <v>3755</v>
      </c>
      <c r="K67" s="170"/>
      <c r="L67" s="171">
        <v>23629.679639999998</v>
      </c>
      <c r="M67" s="170" t="s">
        <v>3751</v>
      </c>
      <c r="N67" s="171">
        <v>4691630.5799698997</v>
      </c>
      <c r="O67" s="170" t="s">
        <v>3756</v>
      </c>
      <c r="P67" s="173" t="s">
        <v>1729</v>
      </c>
    </row>
    <row r="68" spans="1:16" ht="45">
      <c r="A68" s="170" t="s">
        <v>2544</v>
      </c>
      <c r="B68" s="170" t="s">
        <v>177</v>
      </c>
      <c r="C68" s="170" t="s">
        <v>2545</v>
      </c>
      <c r="D68" s="170" t="s">
        <v>1482</v>
      </c>
      <c r="E68" s="170" t="s">
        <v>222</v>
      </c>
      <c r="F68" s="170" t="s">
        <v>3757</v>
      </c>
      <c r="G68" s="170"/>
      <c r="H68" s="170" t="s">
        <v>3758</v>
      </c>
      <c r="I68" s="170"/>
      <c r="J68" s="170" t="s">
        <v>3759</v>
      </c>
      <c r="K68" s="170"/>
      <c r="L68" s="171">
        <v>23459.05848</v>
      </c>
      <c r="M68" s="170" t="s">
        <v>3751</v>
      </c>
      <c r="N68" s="171">
        <v>4715089.6384498999</v>
      </c>
      <c r="O68" s="170" t="s">
        <v>3760</v>
      </c>
      <c r="P68" s="173" t="s">
        <v>1729</v>
      </c>
    </row>
    <row r="69" spans="1:16" ht="45">
      <c r="A69" s="170" t="s">
        <v>2509</v>
      </c>
      <c r="B69" s="170" t="s">
        <v>177</v>
      </c>
      <c r="C69" s="170" t="s">
        <v>2510</v>
      </c>
      <c r="D69" s="170" t="s">
        <v>1482</v>
      </c>
      <c r="E69" s="170" t="s">
        <v>222</v>
      </c>
      <c r="F69" s="170" t="s">
        <v>3761</v>
      </c>
      <c r="G69" s="170"/>
      <c r="H69" s="170" t="s">
        <v>3762</v>
      </c>
      <c r="I69" s="170"/>
      <c r="J69" s="170" t="s">
        <v>3763</v>
      </c>
      <c r="K69" s="170"/>
      <c r="L69" s="171">
        <v>23432.532505200001</v>
      </c>
      <c r="M69" s="170" t="s">
        <v>3751</v>
      </c>
      <c r="N69" s="171">
        <v>4738522.1709551001</v>
      </c>
      <c r="O69" s="170" t="s">
        <v>3764</v>
      </c>
      <c r="P69" s="173" t="s">
        <v>1729</v>
      </c>
    </row>
    <row r="70" spans="1:16" ht="45">
      <c r="A70" s="170" t="s">
        <v>1944</v>
      </c>
      <c r="B70" s="170" t="s">
        <v>177</v>
      </c>
      <c r="C70" s="170" t="s">
        <v>1945</v>
      </c>
      <c r="D70" s="170" t="s">
        <v>1482</v>
      </c>
      <c r="E70" s="170" t="s">
        <v>232</v>
      </c>
      <c r="F70" s="170" t="s">
        <v>3765</v>
      </c>
      <c r="G70" s="170"/>
      <c r="H70" s="170" t="s">
        <v>3766</v>
      </c>
      <c r="I70" s="170"/>
      <c r="J70" s="170" t="s">
        <v>3767</v>
      </c>
      <c r="K70" s="170"/>
      <c r="L70" s="171">
        <v>23396.375454641999</v>
      </c>
      <c r="M70" s="170" t="s">
        <v>3751</v>
      </c>
      <c r="N70" s="171">
        <v>4761918.5464097001</v>
      </c>
      <c r="O70" s="170" t="s">
        <v>3768</v>
      </c>
      <c r="P70" s="173" t="s">
        <v>1729</v>
      </c>
    </row>
    <row r="71" spans="1:16" ht="30">
      <c r="A71" s="170" t="s">
        <v>3769</v>
      </c>
      <c r="B71" s="170" t="s">
        <v>273</v>
      </c>
      <c r="C71" s="170" t="s">
        <v>1754</v>
      </c>
      <c r="D71" s="170" t="s">
        <v>1385</v>
      </c>
      <c r="E71" s="170" t="s">
        <v>185</v>
      </c>
      <c r="F71" s="170" t="s">
        <v>3770</v>
      </c>
      <c r="G71" s="170" t="s">
        <v>3771</v>
      </c>
      <c r="H71" s="170" t="s">
        <v>3772</v>
      </c>
      <c r="I71" s="170" t="s">
        <v>3773</v>
      </c>
      <c r="J71" s="170" t="s">
        <v>3774</v>
      </c>
      <c r="K71" s="170" t="s">
        <v>3775</v>
      </c>
      <c r="L71" s="171">
        <v>23003.3092467102</v>
      </c>
      <c r="M71" s="170" t="s">
        <v>3776</v>
      </c>
      <c r="N71" s="171">
        <v>4784921.8556564003</v>
      </c>
      <c r="O71" s="170" t="s">
        <v>3777</v>
      </c>
      <c r="P71" s="173" t="s">
        <v>1729</v>
      </c>
    </row>
    <row r="72" spans="1:16" ht="45">
      <c r="A72" s="170" t="s">
        <v>1709</v>
      </c>
      <c r="B72" s="170" t="s">
        <v>177</v>
      </c>
      <c r="C72" s="170" t="s">
        <v>1710</v>
      </c>
      <c r="D72" s="170" t="s">
        <v>1482</v>
      </c>
      <c r="E72" s="170" t="s">
        <v>189</v>
      </c>
      <c r="F72" s="170" t="s">
        <v>3778</v>
      </c>
      <c r="G72" s="170"/>
      <c r="H72" s="170" t="s">
        <v>3779</v>
      </c>
      <c r="I72" s="170"/>
      <c r="J72" s="170" t="s">
        <v>3780</v>
      </c>
      <c r="K72" s="170"/>
      <c r="L72" s="171">
        <v>22566.441819700001</v>
      </c>
      <c r="M72" s="170" t="s">
        <v>3781</v>
      </c>
      <c r="N72" s="171">
        <v>4807488.2974760998</v>
      </c>
      <c r="O72" s="170" t="s">
        <v>3782</v>
      </c>
      <c r="P72" s="173" t="s">
        <v>1729</v>
      </c>
    </row>
    <row r="73" spans="1:16" ht="45">
      <c r="A73" s="170" t="s">
        <v>1383</v>
      </c>
      <c r="B73" s="170" t="s">
        <v>177</v>
      </c>
      <c r="C73" s="170" t="s">
        <v>1384</v>
      </c>
      <c r="D73" s="170" t="s">
        <v>1385</v>
      </c>
      <c r="E73" s="170" t="s">
        <v>180</v>
      </c>
      <c r="F73" s="170" t="s">
        <v>3783</v>
      </c>
      <c r="G73" s="170"/>
      <c r="H73" s="170" t="s">
        <v>3784</v>
      </c>
      <c r="I73" s="170"/>
      <c r="J73" s="170" t="s">
        <v>3785</v>
      </c>
      <c r="K73" s="170"/>
      <c r="L73" s="171">
        <v>20785.927996924998</v>
      </c>
      <c r="M73" s="170" t="s">
        <v>3786</v>
      </c>
      <c r="N73" s="171">
        <v>4828274.2254729997</v>
      </c>
      <c r="O73" s="170" t="s">
        <v>3787</v>
      </c>
      <c r="P73" s="173" t="s">
        <v>1729</v>
      </c>
    </row>
    <row r="74" spans="1:16" ht="45">
      <c r="A74" s="170" t="s">
        <v>1723</v>
      </c>
      <c r="B74" s="170" t="s">
        <v>177</v>
      </c>
      <c r="C74" s="170" t="s">
        <v>1724</v>
      </c>
      <c r="D74" s="170" t="s">
        <v>1482</v>
      </c>
      <c r="E74" s="170" t="s">
        <v>222</v>
      </c>
      <c r="F74" s="170" t="s">
        <v>3788</v>
      </c>
      <c r="G74" s="170"/>
      <c r="H74" s="170" t="s">
        <v>3789</v>
      </c>
      <c r="I74" s="170"/>
      <c r="J74" s="170" t="s">
        <v>3790</v>
      </c>
      <c r="K74" s="170"/>
      <c r="L74" s="171">
        <v>20594.739714989999</v>
      </c>
      <c r="M74" s="170" t="s">
        <v>3786</v>
      </c>
      <c r="N74" s="171">
        <v>4848868.9651880004</v>
      </c>
      <c r="O74" s="170" t="s">
        <v>3791</v>
      </c>
      <c r="P74" s="173" t="s">
        <v>1729</v>
      </c>
    </row>
    <row r="75" spans="1:16" ht="45">
      <c r="A75" s="170" t="s">
        <v>3792</v>
      </c>
      <c r="B75" s="170" t="s">
        <v>177</v>
      </c>
      <c r="C75" s="170" t="s">
        <v>3793</v>
      </c>
      <c r="D75" s="170" t="s">
        <v>1398</v>
      </c>
      <c r="E75" s="170" t="s">
        <v>180</v>
      </c>
      <c r="F75" s="170" t="s">
        <v>3794</v>
      </c>
      <c r="G75" s="170"/>
      <c r="H75" s="170" t="s">
        <v>3795</v>
      </c>
      <c r="I75" s="170"/>
      <c r="J75" s="170" t="s">
        <v>3796</v>
      </c>
      <c r="K75" s="170"/>
      <c r="L75" s="171">
        <v>20245.145628433002</v>
      </c>
      <c r="M75" s="170" t="s">
        <v>3797</v>
      </c>
      <c r="N75" s="171">
        <v>4869114.1108163996</v>
      </c>
      <c r="O75" s="170" t="s">
        <v>3798</v>
      </c>
      <c r="P75" s="173" t="s">
        <v>1729</v>
      </c>
    </row>
    <row r="76" spans="1:16" ht="45">
      <c r="A76" s="170" t="s">
        <v>2033</v>
      </c>
      <c r="B76" s="170" t="s">
        <v>177</v>
      </c>
      <c r="C76" s="170" t="s">
        <v>2034</v>
      </c>
      <c r="D76" s="170" t="s">
        <v>1398</v>
      </c>
      <c r="E76" s="170" t="s">
        <v>180</v>
      </c>
      <c r="F76" s="170" t="s">
        <v>3799</v>
      </c>
      <c r="G76" s="170"/>
      <c r="H76" s="170" t="s">
        <v>3639</v>
      </c>
      <c r="I76" s="170"/>
      <c r="J76" s="170" t="s">
        <v>3800</v>
      </c>
      <c r="K76" s="170"/>
      <c r="L76" s="171">
        <v>19945.204961317999</v>
      </c>
      <c r="M76" s="170" t="s">
        <v>3797</v>
      </c>
      <c r="N76" s="171">
        <v>4889059.3157777004</v>
      </c>
      <c r="O76" s="170" t="s">
        <v>3801</v>
      </c>
      <c r="P76" s="173" t="s">
        <v>1729</v>
      </c>
    </row>
    <row r="77" spans="1:16" ht="45">
      <c r="A77" s="170" t="s">
        <v>2652</v>
      </c>
      <c r="B77" s="170" t="s">
        <v>177</v>
      </c>
      <c r="C77" s="170" t="s">
        <v>2653</v>
      </c>
      <c r="D77" s="170" t="s">
        <v>1482</v>
      </c>
      <c r="E77" s="170" t="s">
        <v>1662</v>
      </c>
      <c r="F77" s="170" t="s">
        <v>3802</v>
      </c>
      <c r="G77" s="170"/>
      <c r="H77" s="170" t="s">
        <v>3803</v>
      </c>
      <c r="I77" s="170"/>
      <c r="J77" s="170" t="s">
        <v>3804</v>
      </c>
      <c r="K77" s="170"/>
      <c r="L77" s="171">
        <v>19733.740826400001</v>
      </c>
      <c r="M77" s="170" t="s">
        <v>3805</v>
      </c>
      <c r="N77" s="171">
        <v>4908793.0566041004</v>
      </c>
      <c r="O77" s="170" t="s">
        <v>3806</v>
      </c>
      <c r="P77" s="173" t="s">
        <v>1729</v>
      </c>
    </row>
    <row r="78" spans="1:16" ht="15.75">
      <c r="A78" s="170" t="s">
        <v>2368</v>
      </c>
      <c r="B78" s="170" t="s">
        <v>639</v>
      </c>
      <c r="C78" s="170" t="s">
        <v>2369</v>
      </c>
      <c r="D78" s="170" t="s">
        <v>1482</v>
      </c>
      <c r="E78" s="170" t="s">
        <v>185</v>
      </c>
      <c r="F78" s="170" t="s">
        <v>3807</v>
      </c>
      <c r="G78" s="170"/>
      <c r="H78" s="170" t="s">
        <v>3808</v>
      </c>
      <c r="I78" s="170"/>
      <c r="J78" s="170" t="s">
        <v>3809</v>
      </c>
      <c r="K78" s="170"/>
      <c r="L78" s="171">
        <v>19562.04</v>
      </c>
      <c r="M78" s="170" t="s">
        <v>3805</v>
      </c>
      <c r="N78" s="171">
        <v>4928355.0966041004</v>
      </c>
      <c r="O78" s="170" t="s">
        <v>3810</v>
      </c>
      <c r="P78" s="173" t="s">
        <v>1729</v>
      </c>
    </row>
    <row r="79" spans="1:16" ht="45">
      <c r="A79" s="170" t="s">
        <v>2868</v>
      </c>
      <c r="B79" s="170" t="s">
        <v>177</v>
      </c>
      <c r="C79" s="170" t="s">
        <v>2869</v>
      </c>
      <c r="D79" s="170" t="s">
        <v>1385</v>
      </c>
      <c r="E79" s="170" t="s">
        <v>180</v>
      </c>
      <c r="F79" s="170" t="s">
        <v>3811</v>
      </c>
      <c r="G79" s="170"/>
      <c r="H79" s="170" t="s">
        <v>3812</v>
      </c>
      <c r="I79" s="170"/>
      <c r="J79" s="170" t="s">
        <v>3813</v>
      </c>
      <c r="K79" s="170"/>
      <c r="L79" s="171">
        <v>17286.315861890998</v>
      </c>
      <c r="M79" s="170" t="s">
        <v>3814</v>
      </c>
      <c r="N79" s="171">
        <v>4945641.4124659998</v>
      </c>
      <c r="O79" s="170" t="s">
        <v>3815</v>
      </c>
      <c r="P79" s="173" t="s">
        <v>1729</v>
      </c>
    </row>
    <row r="80" spans="1:16" ht="45">
      <c r="A80" s="170" t="s">
        <v>1687</v>
      </c>
      <c r="B80" s="170" t="s">
        <v>177</v>
      </c>
      <c r="C80" s="170" t="s">
        <v>1688</v>
      </c>
      <c r="D80" s="170" t="s">
        <v>1482</v>
      </c>
      <c r="E80" s="170" t="s">
        <v>232</v>
      </c>
      <c r="F80" s="170" t="s">
        <v>3816</v>
      </c>
      <c r="G80" s="170"/>
      <c r="H80" s="170" t="s">
        <v>3817</v>
      </c>
      <c r="I80" s="170"/>
      <c r="J80" s="170" t="s">
        <v>3818</v>
      </c>
      <c r="K80" s="170"/>
      <c r="L80" s="171">
        <v>16633.724169183999</v>
      </c>
      <c r="M80" s="170" t="s">
        <v>3819</v>
      </c>
      <c r="N80" s="171">
        <v>4962275.1366352001</v>
      </c>
      <c r="O80" s="170" t="s">
        <v>3820</v>
      </c>
      <c r="P80" s="173" t="s">
        <v>1729</v>
      </c>
    </row>
    <row r="81" spans="1:16" ht="45">
      <c r="A81" s="170" t="s">
        <v>1865</v>
      </c>
      <c r="B81" s="170" t="s">
        <v>177</v>
      </c>
      <c r="C81" s="170" t="s">
        <v>1866</v>
      </c>
      <c r="D81" s="170" t="s">
        <v>1482</v>
      </c>
      <c r="E81" s="170" t="s">
        <v>189</v>
      </c>
      <c r="F81" s="170" t="s">
        <v>3821</v>
      </c>
      <c r="G81" s="170"/>
      <c r="H81" s="170" t="s">
        <v>3822</v>
      </c>
      <c r="I81" s="170"/>
      <c r="J81" s="170" t="s">
        <v>3823</v>
      </c>
      <c r="K81" s="170"/>
      <c r="L81" s="171">
        <v>16110.079480439999</v>
      </c>
      <c r="M81" s="170" t="s">
        <v>3824</v>
      </c>
      <c r="N81" s="171">
        <v>4978385.2161156004</v>
      </c>
      <c r="O81" s="170" t="s">
        <v>3825</v>
      </c>
      <c r="P81" s="173" t="s">
        <v>1729</v>
      </c>
    </row>
    <row r="82" spans="1:16" ht="45">
      <c r="A82" s="170" t="s">
        <v>3101</v>
      </c>
      <c r="B82" s="170" t="s">
        <v>177</v>
      </c>
      <c r="C82" s="170" t="s">
        <v>3102</v>
      </c>
      <c r="D82" s="170" t="s">
        <v>1398</v>
      </c>
      <c r="E82" s="170" t="s">
        <v>180</v>
      </c>
      <c r="F82" s="170" t="s">
        <v>3826</v>
      </c>
      <c r="G82" s="170"/>
      <c r="H82" s="170" t="s">
        <v>3827</v>
      </c>
      <c r="I82" s="170"/>
      <c r="J82" s="170" t="s">
        <v>3828</v>
      </c>
      <c r="K82" s="170"/>
      <c r="L82" s="171">
        <v>16027.108483866999</v>
      </c>
      <c r="M82" s="170" t="s">
        <v>3824</v>
      </c>
      <c r="N82" s="171">
        <v>4994412.3245994998</v>
      </c>
      <c r="O82" s="170" t="s">
        <v>3829</v>
      </c>
      <c r="P82" s="173" t="s">
        <v>1729</v>
      </c>
    </row>
    <row r="83" spans="1:16" ht="30">
      <c r="A83" s="170" t="s">
        <v>2292</v>
      </c>
      <c r="B83" s="170" t="s">
        <v>639</v>
      </c>
      <c r="C83" s="170" t="s">
        <v>2293</v>
      </c>
      <c r="D83" s="170" t="s">
        <v>1482</v>
      </c>
      <c r="E83" s="170" t="s">
        <v>185</v>
      </c>
      <c r="F83" s="170" t="s">
        <v>3830</v>
      </c>
      <c r="G83" s="170"/>
      <c r="H83" s="170" t="s">
        <v>3831</v>
      </c>
      <c r="I83" s="170"/>
      <c r="J83" s="170" t="s">
        <v>3832</v>
      </c>
      <c r="K83" s="170"/>
      <c r="L83" s="171">
        <v>15637.16</v>
      </c>
      <c r="M83" s="170" t="s">
        <v>3833</v>
      </c>
      <c r="N83" s="171">
        <v>5010049.4845995</v>
      </c>
      <c r="O83" s="170" t="s">
        <v>3834</v>
      </c>
      <c r="P83" s="173" t="s">
        <v>1729</v>
      </c>
    </row>
    <row r="84" spans="1:16" ht="30">
      <c r="A84" s="170" t="s">
        <v>2569</v>
      </c>
      <c r="B84" s="170" t="s">
        <v>639</v>
      </c>
      <c r="C84" s="170" t="s">
        <v>2570</v>
      </c>
      <c r="D84" s="170" t="s">
        <v>1482</v>
      </c>
      <c r="E84" s="170" t="s">
        <v>185</v>
      </c>
      <c r="F84" s="170" t="s">
        <v>3835</v>
      </c>
      <c r="G84" s="170"/>
      <c r="H84" s="170" t="s">
        <v>3836</v>
      </c>
      <c r="I84" s="170"/>
      <c r="J84" s="170" t="s">
        <v>3837</v>
      </c>
      <c r="K84" s="170"/>
      <c r="L84" s="171">
        <v>14494.2</v>
      </c>
      <c r="M84" s="170" t="s">
        <v>3838</v>
      </c>
      <c r="N84" s="171">
        <v>5024543.6845995001</v>
      </c>
      <c r="O84" s="170" t="s">
        <v>3839</v>
      </c>
      <c r="P84" s="173" t="s">
        <v>1729</v>
      </c>
    </row>
    <row r="85" spans="1:16" ht="45">
      <c r="A85" s="170" t="s">
        <v>3840</v>
      </c>
      <c r="B85" s="170" t="s">
        <v>177</v>
      </c>
      <c r="C85" s="170" t="s">
        <v>3841</v>
      </c>
      <c r="D85" s="170" t="s">
        <v>1398</v>
      </c>
      <c r="E85" s="170" t="s">
        <v>180</v>
      </c>
      <c r="F85" s="170" t="s">
        <v>3842</v>
      </c>
      <c r="G85" s="170"/>
      <c r="H85" s="170" t="s">
        <v>3843</v>
      </c>
      <c r="I85" s="170"/>
      <c r="J85" s="170" t="s">
        <v>3844</v>
      </c>
      <c r="K85" s="170"/>
      <c r="L85" s="171">
        <v>13632.255162414</v>
      </c>
      <c r="M85" s="170" t="s">
        <v>3845</v>
      </c>
      <c r="N85" s="171">
        <v>5038175.9397619003</v>
      </c>
      <c r="O85" s="170" t="s">
        <v>3846</v>
      </c>
      <c r="P85" s="173" t="s">
        <v>1729</v>
      </c>
    </row>
    <row r="86" spans="1:16" ht="45">
      <c r="A86" s="170" t="s">
        <v>2872</v>
      </c>
      <c r="B86" s="170" t="s">
        <v>177</v>
      </c>
      <c r="C86" s="170" t="s">
        <v>2873</v>
      </c>
      <c r="D86" s="170" t="s">
        <v>1398</v>
      </c>
      <c r="E86" s="170" t="s">
        <v>180</v>
      </c>
      <c r="F86" s="170" t="s">
        <v>3847</v>
      </c>
      <c r="G86" s="170"/>
      <c r="H86" s="170" t="s">
        <v>3848</v>
      </c>
      <c r="I86" s="170"/>
      <c r="J86" s="170" t="s">
        <v>3849</v>
      </c>
      <c r="K86" s="170"/>
      <c r="L86" s="171">
        <v>13559.885543079999</v>
      </c>
      <c r="M86" s="170" t="s">
        <v>3845</v>
      </c>
      <c r="N86" s="171">
        <v>5051735.8253049999</v>
      </c>
      <c r="O86" s="170" t="s">
        <v>3850</v>
      </c>
      <c r="P86" s="173" t="s">
        <v>1729</v>
      </c>
    </row>
    <row r="87" spans="1:16" ht="15.75">
      <c r="A87" s="170" t="s">
        <v>3851</v>
      </c>
      <c r="B87" s="170" t="s">
        <v>273</v>
      </c>
      <c r="C87" s="170" t="s">
        <v>1733</v>
      </c>
      <c r="D87" s="170" t="s">
        <v>1398</v>
      </c>
      <c r="E87" s="170" t="s">
        <v>1893</v>
      </c>
      <c r="F87" s="170" t="s">
        <v>3852</v>
      </c>
      <c r="G87" s="170"/>
      <c r="H87" s="170" t="s">
        <v>3853</v>
      </c>
      <c r="I87" s="170"/>
      <c r="J87" s="170" t="s">
        <v>3854</v>
      </c>
      <c r="K87" s="170"/>
      <c r="L87" s="171">
        <v>13424.58057</v>
      </c>
      <c r="M87" s="170" t="s">
        <v>3855</v>
      </c>
      <c r="N87" s="171">
        <v>5065160.4058750002</v>
      </c>
      <c r="O87" s="170" t="s">
        <v>3856</v>
      </c>
      <c r="P87" s="173" t="s">
        <v>1729</v>
      </c>
    </row>
    <row r="88" spans="1:16" ht="45">
      <c r="A88" s="170" t="s">
        <v>3857</v>
      </c>
      <c r="B88" s="170" t="s">
        <v>177</v>
      </c>
      <c r="C88" s="170" t="s">
        <v>3858</v>
      </c>
      <c r="D88" s="170" t="s">
        <v>1398</v>
      </c>
      <c r="E88" s="170" t="s">
        <v>180</v>
      </c>
      <c r="F88" s="170" t="s">
        <v>3859</v>
      </c>
      <c r="G88" s="170"/>
      <c r="H88" s="170" t="s">
        <v>3689</v>
      </c>
      <c r="I88" s="170"/>
      <c r="J88" s="170" t="s">
        <v>3860</v>
      </c>
      <c r="K88" s="170"/>
      <c r="L88" s="171">
        <v>13158.24672831</v>
      </c>
      <c r="M88" s="170" t="s">
        <v>3855</v>
      </c>
      <c r="N88" s="171">
        <v>5078318.6526033003</v>
      </c>
      <c r="O88" s="170" t="s">
        <v>3861</v>
      </c>
      <c r="P88" s="173" t="s">
        <v>1729</v>
      </c>
    </row>
    <row r="89" spans="1:16" ht="45">
      <c r="A89" s="170" t="s">
        <v>1914</v>
      </c>
      <c r="B89" s="170" t="s">
        <v>177</v>
      </c>
      <c r="C89" s="170" t="s">
        <v>1915</v>
      </c>
      <c r="D89" s="170" t="s">
        <v>1482</v>
      </c>
      <c r="E89" s="170" t="s">
        <v>185</v>
      </c>
      <c r="F89" s="170" t="s">
        <v>3862</v>
      </c>
      <c r="G89" s="170"/>
      <c r="H89" s="170" t="s">
        <v>3863</v>
      </c>
      <c r="I89" s="170"/>
      <c r="J89" s="170" t="s">
        <v>3864</v>
      </c>
      <c r="K89" s="170"/>
      <c r="L89" s="171">
        <v>11934.109051199999</v>
      </c>
      <c r="M89" s="170" t="s">
        <v>3865</v>
      </c>
      <c r="N89" s="171">
        <v>5090252.7616544999</v>
      </c>
      <c r="O89" s="170" t="s">
        <v>3866</v>
      </c>
      <c r="P89" s="173" t="s">
        <v>1729</v>
      </c>
    </row>
    <row r="90" spans="1:16" ht="45">
      <c r="A90" s="170" t="s">
        <v>2870</v>
      </c>
      <c r="B90" s="170" t="s">
        <v>177</v>
      </c>
      <c r="C90" s="170" t="s">
        <v>2871</v>
      </c>
      <c r="D90" s="170" t="s">
        <v>1385</v>
      </c>
      <c r="E90" s="170" t="s">
        <v>180</v>
      </c>
      <c r="F90" s="170" t="s">
        <v>3811</v>
      </c>
      <c r="G90" s="170"/>
      <c r="H90" s="170" t="s">
        <v>3867</v>
      </c>
      <c r="I90" s="170"/>
      <c r="J90" s="170" t="s">
        <v>3868</v>
      </c>
      <c r="K90" s="170"/>
      <c r="L90" s="171">
        <v>11734.506387998999</v>
      </c>
      <c r="M90" s="170" t="s">
        <v>3869</v>
      </c>
      <c r="N90" s="171">
        <v>5101987.2680425001</v>
      </c>
      <c r="O90" s="170" t="s">
        <v>3870</v>
      </c>
      <c r="P90" s="173" t="s">
        <v>1729</v>
      </c>
    </row>
    <row r="91" spans="1:16" ht="45">
      <c r="A91" s="170" t="s">
        <v>1885</v>
      </c>
      <c r="B91" s="170" t="s">
        <v>177</v>
      </c>
      <c r="C91" s="170" t="s">
        <v>1886</v>
      </c>
      <c r="D91" s="170" t="s">
        <v>1482</v>
      </c>
      <c r="E91" s="170" t="s">
        <v>185</v>
      </c>
      <c r="F91" s="170" t="s">
        <v>3871</v>
      </c>
      <c r="G91" s="170"/>
      <c r="H91" s="170" t="s">
        <v>3872</v>
      </c>
      <c r="I91" s="170"/>
      <c r="J91" s="170" t="s">
        <v>3873</v>
      </c>
      <c r="K91" s="170"/>
      <c r="L91" s="171">
        <v>11017.019310911999</v>
      </c>
      <c r="M91" s="170" t="s">
        <v>3874</v>
      </c>
      <c r="N91" s="171">
        <v>5113004.2873534001</v>
      </c>
      <c r="O91" s="170" t="s">
        <v>3875</v>
      </c>
      <c r="P91" s="173" t="s">
        <v>1729</v>
      </c>
    </row>
    <row r="92" spans="1:16" ht="45">
      <c r="A92" s="170" t="s">
        <v>1912</v>
      </c>
      <c r="B92" s="170" t="s">
        <v>177</v>
      </c>
      <c r="C92" s="170" t="s">
        <v>1913</v>
      </c>
      <c r="D92" s="170" t="s">
        <v>1482</v>
      </c>
      <c r="E92" s="170" t="s">
        <v>189</v>
      </c>
      <c r="F92" s="170" t="s">
        <v>3876</v>
      </c>
      <c r="G92" s="170"/>
      <c r="H92" s="170" t="s">
        <v>3877</v>
      </c>
      <c r="I92" s="170"/>
      <c r="J92" s="170" t="s">
        <v>3878</v>
      </c>
      <c r="K92" s="170"/>
      <c r="L92" s="171">
        <v>10232.743172</v>
      </c>
      <c r="M92" s="170" t="s">
        <v>3879</v>
      </c>
      <c r="N92" s="171">
        <v>5123237.0305254003</v>
      </c>
      <c r="O92" s="170" t="s">
        <v>3880</v>
      </c>
      <c r="P92" s="173" t="s">
        <v>1729</v>
      </c>
    </row>
    <row r="93" spans="1:16" ht="45">
      <c r="A93" s="170" t="s">
        <v>1388</v>
      </c>
      <c r="B93" s="170" t="s">
        <v>177</v>
      </c>
      <c r="C93" s="170" t="s">
        <v>1389</v>
      </c>
      <c r="D93" s="170" t="s">
        <v>1385</v>
      </c>
      <c r="E93" s="170" t="s">
        <v>180</v>
      </c>
      <c r="F93" s="170" t="s">
        <v>3783</v>
      </c>
      <c r="G93" s="170"/>
      <c r="H93" s="170" t="s">
        <v>3881</v>
      </c>
      <c r="I93" s="170"/>
      <c r="J93" s="170" t="s">
        <v>3882</v>
      </c>
      <c r="K93" s="170"/>
      <c r="L93" s="171">
        <v>10034.585929549999</v>
      </c>
      <c r="M93" s="170" t="s">
        <v>3883</v>
      </c>
      <c r="N93" s="171">
        <v>5133271.6164549999</v>
      </c>
      <c r="O93" s="170" t="s">
        <v>3884</v>
      </c>
      <c r="P93" s="173" t="s">
        <v>1729</v>
      </c>
    </row>
    <row r="94" spans="1:16" ht="45">
      <c r="A94" s="170" t="s">
        <v>3061</v>
      </c>
      <c r="B94" s="170" t="s">
        <v>177</v>
      </c>
      <c r="C94" s="170" t="s">
        <v>3062</v>
      </c>
      <c r="D94" s="170" t="s">
        <v>1398</v>
      </c>
      <c r="E94" s="170" t="s">
        <v>180</v>
      </c>
      <c r="F94" s="170" t="s">
        <v>3885</v>
      </c>
      <c r="G94" s="170"/>
      <c r="H94" s="170" t="s">
        <v>3886</v>
      </c>
      <c r="I94" s="170"/>
      <c r="J94" s="170" t="s">
        <v>3887</v>
      </c>
      <c r="K94" s="170"/>
      <c r="L94" s="171">
        <v>9925.5678452060001</v>
      </c>
      <c r="M94" s="170" t="s">
        <v>3883</v>
      </c>
      <c r="N94" s="171">
        <v>5143197.1843002001</v>
      </c>
      <c r="O94" s="170" t="s">
        <v>3888</v>
      </c>
      <c r="P94" s="173" t="s">
        <v>1729</v>
      </c>
    </row>
    <row r="95" spans="1:16" ht="45">
      <c r="A95" s="170" t="s">
        <v>1489</v>
      </c>
      <c r="B95" s="170" t="s">
        <v>177</v>
      </c>
      <c r="C95" s="170" t="s">
        <v>1490</v>
      </c>
      <c r="D95" s="170" t="s">
        <v>1482</v>
      </c>
      <c r="E95" s="170" t="s">
        <v>189</v>
      </c>
      <c r="F95" s="170" t="s">
        <v>3889</v>
      </c>
      <c r="G95" s="170"/>
      <c r="H95" s="170" t="s">
        <v>3890</v>
      </c>
      <c r="I95" s="170"/>
      <c r="J95" s="170" t="s">
        <v>3891</v>
      </c>
      <c r="K95" s="170"/>
      <c r="L95" s="171">
        <v>9752.1777330000004</v>
      </c>
      <c r="M95" s="170" t="s">
        <v>3883</v>
      </c>
      <c r="N95" s="171">
        <v>5152949.3620332005</v>
      </c>
      <c r="O95" s="170" t="s">
        <v>3892</v>
      </c>
      <c r="P95" s="173" t="s">
        <v>1729</v>
      </c>
    </row>
    <row r="96" spans="1:16" ht="60">
      <c r="A96" s="170" t="s">
        <v>2495</v>
      </c>
      <c r="B96" s="170" t="s">
        <v>177</v>
      </c>
      <c r="C96" s="170" t="s">
        <v>2496</v>
      </c>
      <c r="D96" s="170" t="s">
        <v>1385</v>
      </c>
      <c r="E96" s="170" t="s">
        <v>185</v>
      </c>
      <c r="F96" s="170" t="s">
        <v>3441</v>
      </c>
      <c r="G96" s="170"/>
      <c r="H96" s="170" t="s">
        <v>3893</v>
      </c>
      <c r="I96" s="170"/>
      <c r="J96" s="170" t="s">
        <v>3893</v>
      </c>
      <c r="K96" s="170"/>
      <c r="L96" s="171">
        <v>9637.44</v>
      </c>
      <c r="M96" s="170" t="s">
        <v>3883</v>
      </c>
      <c r="N96" s="171">
        <v>5162586.8020331999</v>
      </c>
      <c r="O96" s="170" t="s">
        <v>3894</v>
      </c>
      <c r="P96" s="173" t="s">
        <v>1729</v>
      </c>
    </row>
    <row r="97" spans="1:16" ht="45">
      <c r="A97" s="170" t="s">
        <v>3350</v>
      </c>
      <c r="B97" s="170" t="s">
        <v>177</v>
      </c>
      <c r="C97" s="170" t="s">
        <v>3351</v>
      </c>
      <c r="D97" s="170" t="s">
        <v>1385</v>
      </c>
      <c r="E97" s="170" t="s">
        <v>180</v>
      </c>
      <c r="F97" s="170" t="s">
        <v>3895</v>
      </c>
      <c r="G97" s="170"/>
      <c r="H97" s="170" t="s">
        <v>3896</v>
      </c>
      <c r="I97" s="170"/>
      <c r="J97" s="170" t="s">
        <v>3897</v>
      </c>
      <c r="K97" s="170"/>
      <c r="L97" s="171">
        <v>9630.8048368769996</v>
      </c>
      <c r="M97" s="170" t="s">
        <v>3883</v>
      </c>
      <c r="N97" s="171">
        <v>5172217.6068700999</v>
      </c>
      <c r="O97" s="170" t="s">
        <v>3898</v>
      </c>
      <c r="P97" s="173" t="s">
        <v>1729</v>
      </c>
    </row>
    <row r="98" spans="1:16" ht="45">
      <c r="A98" s="170" t="s">
        <v>1841</v>
      </c>
      <c r="B98" s="170" t="s">
        <v>177</v>
      </c>
      <c r="C98" s="170" t="s">
        <v>1842</v>
      </c>
      <c r="D98" s="170" t="s">
        <v>1482</v>
      </c>
      <c r="E98" s="170" t="s">
        <v>1662</v>
      </c>
      <c r="F98" s="170" t="s">
        <v>3899</v>
      </c>
      <c r="G98" s="170"/>
      <c r="H98" s="170" t="s">
        <v>3900</v>
      </c>
      <c r="I98" s="170"/>
      <c r="J98" s="170" t="s">
        <v>3901</v>
      </c>
      <c r="K98" s="170"/>
      <c r="L98" s="171">
        <v>8337.9899399999995</v>
      </c>
      <c r="M98" s="170" t="s">
        <v>3902</v>
      </c>
      <c r="N98" s="171">
        <v>5180555.5968100997</v>
      </c>
      <c r="O98" s="170" t="s">
        <v>3903</v>
      </c>
      <c r="P98" s="173" t="s">
        <v>1729</v>
      </c>
    </row>
    <row r="99" spans="1:16" ht="45">
      <c r="A99" s="170" t="s">
        <v>2420</v>
      </c>
      <c r="B99" s="170" t="s">
        <v>177</v>
      </c>
      <c r="C99" s="170" t="s">
        <v>2421</v>
      </c>
      <c r="D99" s="170" t="s">
        <v>1482</v>
      </c>
      <c r="E99" s="170" t="s">
        <v>222</v>
      </c>
      <c r="F99" s="170" t="s">
        <v>3904</v>
      </c>
      <c r="G99" s="170"/>
      <c r="H99" s="170" t="s">
        <v>3905</v>
      </c>
      <c r="I99" s="170"/>
      <c r="J99" s="170" t="s">
        <v>3906</v>
      </c>
      <c r="K99" s="170"/>
      <c r="L99" s="171">
        <v>8248.24</v>
      </c>
      <c r="M99" s="170" t="s">
        <v>3902</v>
      </c>
      <c r="N99" s="171">
        <v>5188803.8368100999</v>
      </c>
      <c r="O99" s="170" t="s">
        <v>3907</v>
      </c>
      <c r="P99" s="173" t="s">
        <v>1729</v>
      </c>
    </row>
    <row r="100" spans="1:16" ht="45">
      <c r="A100" s="170" t="s">
        <v>2323</v>
      </c>
      <c r="B100" s="170" t="s">
        <v>177</v>
      </c>
      <c r="C100" s="170" t="s">
        <v>2324</v>
      </c>
      <c r="D100" s="170" t="s">
        <v>1482</v>
      </c>
      <c r="E100" s="170" t="s">
        <v>222</v>
      </c>
      <c r="F100" s="170" t="s">
        <v>3908</v>
      </c>
      <c r="G100" s="170"/>
      <c r="H100" s="170" t="s">
        <v>3909</v>
      </c>
      <c r="I100" s="170"/>
      <c r="J100" s="170" t="s">
        <v>3910</v>
      </c>
      <c r="K100" s="170"/>
      <c r="L100" s="171">
        <v>7918.17</v>
      </c>
      <c r="M100" s="170" t="s">
        <v>3902</v>
      </c>
      <c r="N100" s="171">
        <v>5196722.0068100998</v>
      </c>
      <c r="O100" s="170" t="s">
        <v>3911</v>
      </c>
      <c r="P100" s="173" t="s">
        <v>1729</v>
      </c>
    </row>
    <row r="101" spans="1:16" ht="45">
      <c r="A101" s="170" t="s">
        <v>2646</v>
      </c>
      <c r="B101" s="170" t="s">
        <v>177</v>
      </c>
      <c r="C101" s="170" t="s">
        <v>2647</v>
      </c>
      <c r="D101" s="170" t="s">
        <v>1482</v>
      </c>
      <c r="E101" s="170" t="s">
        <v>211</v>
      </c>
      <c r="F101" s="170" t="s">
        <v>3912</v>
      </c>
      <c r="G101" s="170"/>
      <c r="H101" s="170" t="s">
        <v>3913</v>
      </c>
      <c r="I101" s="170"/>
      <c r="J101" s="170" t="s">
        <v>3914</v>
      </c>
      <c r="K101" s="170"/>
      <c r="L101" s="171">
        <v>7860.0080197919997</v>
      </c>
      <c r="M101" s="170" t="s">
        <v>3902</v>
      </c>
      <c r="N101" s="171">
        <v>5204582.0148299001</v>
      </c>
      <c r="O101" s="170" t="s">
        <v>3915</v>
      </c>
      <c r="P101" s="173" t="s">
        <v>1729</v>
      </c>
    </row>
    <row r="102" spans="1:16" ht="45">
      <c r="A102" s="170" t="s">
        <v>2503</v>
      </c>
      <c r="B102" s="170" t="s">
        <v>177</v>
      </c>
      <c r="C102" s="170" t="s">
        <v>2504</v>
      </c>
      <c r="D102" s="170" t="s">
        <v>1482</v>
      </c>
      <c r="E102" s="170" t="s">
        <v>1662</v>
      </c>
      <c r="F102" s="170" t="s">
        <v>3916</v>
      </c>
      <c r="G102" s="170"/>
      <c r="H102" s="170" t="s">
        <v>3917</v>
      </c>
      <c r="I102" s="170"/>
      <c r="J102" s="170" t="s">
        <v>3918</v>
      </c>
      <c r="K102" s="170"/>
      <c r="L102" s="171">
        <v>7751.7772150279998</v>
      </c>
      <c r="M102" s="170" t="s">
        <v>3919</v>
      </c>
      <c r="N102" s="171">
        <v>5212333.7920449004</v>
      </c>
      <c r="O102" s="170" t="s">
        <v>3920</v>
      </c>
      <c r="P102" s="173" t="s">
        <v>1729</v>
      </c>
    </row>
    <row r="103" spans="1:16" ht="45">
      <c r="A103" s="170" t="s">
        <v>2719</v>
      </c>
      <c r="B103" s="170" t="s">
        <v>177</v>
      </c>
      <c r="C103" s="170" t="s">
        <v>2720</v>
      </c>
      <c r="D103" s="170" t="s">
        <v>1482</v>
      </c>
      <c r="E103" s="170" t="s">
        <v>189</v>
      </c>
      <c r="F103" s="170" t="s">
        <v>3921</v>
      </c>
      <c r="G103" s="170"/>
      <c r="H103" s="170" t="s">
        <v>3922</v>
      </c>
      <c r="I103" s="170"/>
      <c r="J103" s="170" t="s">
        <v>3923</v>
      </c>
      <c r="K103" s="170"/>
      <c r="L103" s="171">
        <v>7666.3051847549996</v>
      </c>
      <c r="M103" s="170" t="s">
        <v>3919</v>
      </c>
      <c r="N103" s="171">
        <v>5220000.0972296996</v>
      </c>
      <c r="O103" s="170" t="s">
        <v>3924</v>
      </c>
      <c r="P103" s="173" t="s">
        <v>1729</v>
      </c>
    </row>
    <row r="104" spans="1:16" ht="45">
      <c r="A104" s="170" t="s">
        <v>2124</v>
      </c>
      <c r="B104" s="170" t="s">
        <v>177</v>
      </c>
      <c r="C104" s="170" t="s">
        <v>2125</v>
      </c>
      <c r="D104" s="170" t="s">
        <v>1482</v>
      </c>
      <c r="E104" s="170" t="s">
        <v>222</v>
      </c>
      <c r="F104" s="170" t="s">
        <v>3925</v>
      </c>
      <c r="G104" s="170"/>
      <c r="H104" s="170" t="s">
        <v>3926</v>
      </c>
      <c r="I104" s="170"/>
      <c r="J104" s="170" t="s">
        <v>3927</v>
      </c>
      <c r="K104" s="170"/>
      <c r="L104" s="171">
        <v>7650.0246463200001</v>
      </c>
      <c r="M104" s="170" t="s">
        <v>3919</v>
      </c>
      <c r="N104" s="171">
        <v>5227650.1218760004</v>
      </c>
      <c r="O104" s="170" t="s">
        <v>3928</v>
      </c>
      <c r="P104" s="173" t="s">
        <v>1729</v>
      </c>
    </row>
    <row r="105" spans="1:16" ht="38.25" customHeight="1">
      <c r="A105" s="170" t="s">
        <v>3929</v>
      </c>
      <c r="B105" s="170" t="s">
        <v>177</v>
      </c>
      <c r="C105" s="170" t="s">
        <v>3930</v>
      </c>
      <c r="D105" s="170" t="s">
        <v>1482</v>
      </c>
      <c r="E105" s="170" t="s">
        <v>211</v>
      </c>
      <c r="F105" s="170" t="s">
        <v>3931</v>
      </c>
      <c r="G105" s="170"/>
      <c r="H105" s="170" t="s">
        <v>3932</v>
      </c>
      <c r="I105" s="170"/>
      <c r="J105" s="170" t="s">
        <v>3933</v>
      </c>
      <c r="K105" s="170"/>
      <c r="L105" s="171">
        <v>7634.2054223249997</v>
      </c>
      <c r="M105" s="170" t="s">
        <v>3919</v>
      </c>
      <c r="N105" s="171">
        <v>5235284.3272983003</v>
      </c>
      <c r="O105" s="170" t="s">
        <v>3934</v>
      </c>
      <c r="P105" s="173" t="s">
        <v>1729</v>
      </c>
    </row>
    <row r="106" spans="1:16" ht="45">
      <c r="A106" s="170" t="s">
        <v>2045</v>
      </c>
      <c r="B106" s="170" t="s">
        <v>177</v>
      </c>
      <c r="C106" s="170" t="s">
        <v>2046</v>
      </c>
      <c r="D106" s="170" t="s">
        <v>1482</v>
      </c>
      <c r="E106" s="170" t="s">
        <v>185</v>
      </c>
      <c r="F106" s="170" t="s">
        <v>3935</v>
      </c>
      <c r="G106" s="170"/>
      <c r="H106" s="170" t="s">
        <v>3936</v>
      </c>
      <c r="I106" s="170"/>
      <c r="J106" s="170" t="s">
        <v>3937</v>
      </c>
      <c r="K106" s="170"/>
      <c r="L106" s="171">
        <v>7506.9</v>
      </c>
      <c r="M106" s="170" t="s">
        <v>3919</v>
      </c>
      <c r="N106" s="171">
        <v>5242791.2272982998</v>
      </c>
      <c r="O106" s="170" t="s">
        <v>3938</v>
      </c>
      <c r="P106" s="173" t="s">
        <v>1729</v>
      </c>
    </row>
    <row r="107" spans="1:16" ht="45">
      <c r="A107" s="170" t="s">
        <v>2118</v>
      </c>
      <c r="B107" s="170" t="s">
        <v>177</v>
      </c>
      <c r="C107" s="170" t="s">
        <v>2119</v>
      </c>
      <c r="D107" s="170" t="s">
        <v>1482</v>
      </c>
      <c r="E107" s="170" t="s">
        <v>185</v>
      </c>
      <c r="F107" s="170" t="s">
        <v>3441</v>
      </c>
      <c r="G107" s="170"/>
      <c r="H107" s="170" t="s">
        <v>3939</v>
      </c>
      <c r="I107" s="170"/>
      <c r="J107" s="170" t="s">
        <v>3939</v>
      </c>
      <c r="K107" s="170"/>
      <c r="L107" s="171">
        <v>7448.26</v>
      </c>
      <c r="M107" s="170" t="s">
        <v>3919</v>
      </c>
      <c r="N107" s="171">
        <v>5250239.4872982996</v>
      </c>
      <c r="O107" s="170" t="s">
        <v>3940</v>
      </c>
      <c r="P107" s="173" t="s">
        <v>1729</v>
      </c>
    </row>
    <row r="108" spans="1:16" ht="15.75">
      <c r="A108" s="170" t="s">
        <v>2441</v>
      </c>
      <c r="B108" s="170" t="s">
        <v>639</v>
      </c>
      <c r="C108" s="170" t="s">
        <v>1122</v>
      </c>
      <c r="D108" s="170" t="s">
        <v>1482</v>
      </c>
      <c r="E108" s="170" t="s">
        <v>185</v>
      </c>
      <c r="F108" s="170" t="s">
        <v>3441</v>
      </c>
      <c r="G108" s="170"/>
      <c r="H108" s="170" t="s">
        <v>3941</v>
      </c>
      <c r="I108" s="170"/>
      <c r="J108" s="170" t="s">
        <v>3941</v>
      </c>
      <c r="K108" s="170"/>
      <c r="L108" s="171">
        <v>7326.23</v>
      </c>
      <c r="M108" s="170" t="s">
        <v>3919</v>
      </c>
      <c r="N108" s="171">
        <v>5257565.7172983</v>
      </c>
      <c r="O108" s="170" t="s">
        <v>3942</v>
      </c>
      <c r="P108" s="173" t="s">
        <v>1729</v>
      </c>
    </row>
    <row r="109" spans="1:16" ht="45">
      <c r="A109" s="170" t="s">
        <v>2288</v>
      </c>
      <c r="B109" s="170" t="s">
        <v>855</v>
      </c>
      <c r="C109" s="170" t="s">
        <v>2289</v>
      </c>
      <c r="D109" s="170" t="s">
        <v>1482</v>
      </c>
      <c r="E109" s="170" t="s">
        <v>185</v>
      </c>
      <c r="F109" s="170" t="s">
        <v>3943</v>
      </c>
      <c r="G109" s="170"/>
      <c r="H109" s="170" t="s">
        <v>3944</v>
      </c>
      <c r="I109" s="170"/>
      <c r="J109" s="170" t="s">
        <v>3945</v>
      </c>
      <c r="K109" s="170"/>
      <c r="L109" s="171">
        <v>7275.84</v>
      </c>
      <c r="M109" s="170" t="s">
        <v>3919</v>
      </c>
      <c r="N109" s="171">
        <v>5264841.5572982999</v>
      </c>
      <c r="O109" s="170" t="s">
        <v>3946</v>
      </c>
      <c r="P109" s="173" t="s">
        <v>1729</v>
      </c>
    </row>
    <row r="110" spans="1:16" ht="45">
      <c r="A110" s="170" t="s">
        <v>1831</v>
      </c>
      <c r="B110" s="170" t="s">
        <v>177</v>
      </c>
      <c r="C110" s="170" t="s">
        <v>1832</v>
      </c>
      <c r="D110" s="170" t="s">
        <v>1482</v>
      </c>
      <c r="E110" s="170" t="s">
        <v>222</v>
      </c>
      <c r="F110" s="170" t="s">
        <v>3947</v>
      </c>
      <c r="G110" s="170"/>
      <c r="H110" s="170" t="s">
        <v>3948</v>
      </c>
      <c r="I110" s="170"/>
      <c r="J110" s="170" t="s">
        <v>3949</v>
      </c>
      <c r="K110" s="170"/>
      <c r="L110" s="171">
        <v>7171.254132</v>
      </c>
      <c r="M110" s="170" t="s">
        <v>3950</v>
      </c>
      <c r="N110" s="171">
        <v>5272012.8114302997</v>
      </c>
      <c r="O110" s="170" t="s">
        <v>3951</v>
      </c>
      <c r="P110" s="173" t="s">
        <v>1729</v>
      </c>
    </row>
    <row r="111" spans="1:16" ht="45">
      <c r="A111" s="170" t="s">
        <v>1689</v>
      </c>
      <c r="B111" s="170" t="s">
        <v>177</v>
      </c>
      <c r="C111" s="170" t="s">
        <v>1690</v>
      </c>
      <c r="D111" s="170" t="s">
        <v>1482</v>
      </c>
      <c r="E111" s="170" t="s">
        <v>185</v>
      </c>
      <c r="F111" s="170" t="s">
        <v>3952</v>
      </c>
      <c r="G111" s="170"/>
      <c r="H111" s="170" t="s">
        <v>3953</v>
      </c>
      <c r="I111" s="170"/>
      <c r="J111" s="170" t="s">
        <v>3954</v>
      </c>
      <c r="K111" s="170"/>
      <c r="L111" s="171">
        <v>6680.4982808040004</v>
      </c>
      <c r="M111" s="170" t="s">
        <v>3950</v>
      </c>
      <c r="N111" s="171">
        <v>5278693.3097110996</v>
      </c>
      <c r="O111" s="170" t="s">
        <v>3955</v>
      </c>
      <c r="P111" s="173" t="s">
        <v>1729</v>
      </c>
    </row>
    <row r="112" spans="1:16" ht="75">
      <c r="A112" s="170" t="s">
        <v>2659</v>
      </c>
      <c r="B112" s="170" t="s">
        <v>177</v>
      </c>
      <c r="C112" s="170" t="s">
        <v>2660</v>
      </c>
      <c r="D112" s="170" t="s">
        <v>1482</v>
      </c>
      <c r="E112" s="170" t="s">
        <v>185</v>
      </c>
      <c r="F112" s="170" t="s">
        <v>3441</v>
      </c>
      <c r="G112" s="170"/>
      <c r="H112" s="170" t="s">
        <v>3956</v>
      </c>
      <c r="I112" s="170"/>
      <c r="J112" s="170" t="s">
        <v>3956</v>
      </c>
      <c r="K112" s="170"/>
      <c r="L112" s="171">
        <v>6618.09</v>
      </c>
      <c r="M112" s="170" t="s">
        <v>3957</v>
      </c>
      <c r="N112" s="171">
        <v>5285311.3997111004</v>
      </c>
      <c r="O112" s="170" t="s">
        <v>3958</v>
      </c>
      <c r="P112" s="173" t="s">
        <v>1729</v>
      </c>
    </row>
    <row r="113" spans="1:16" ht="60">
      <c r="A113" s="170" t="s">
        <v>2307</v>
      </c>
      <c r="B113" s="170" t="s">
        <v>177</v>
      </c>
      <c r="C113" s="170" t="s">
        <v>2308</v>
      </c>
      <c r="D113" s="170" t="s">
        <v>1482</v>
      </c>
      <c r="E113" s="170" t="s">
        <v>222</v>
      </c>
      <c r="F113" s="170" t="s">
        <v>3959</v>
      </c>
      <c r="G113" s="170"/>
      <c r="H113" s="170" t="s">
        <v>3960</v>
      </c>
      <c r="I113" s="170"/>
      <c r="J113" s="170" t="s">
        <v>3961</v>
      </c>
      <c r="K113" s="170"/>
      <c r="L113" s="171">
        <v>6580.6509999999998</v>
      </c>
      <c r="M113" s="170" t="s">
        <v>3957</v>
      </c>
      <c r="N113" s="171">
        <v>5291892.0507111</v>
      </c>
      <c r="O113" s="170" t="s">
        <v>3962</v>
      </c>
      <c r="P113" s="173" t="s">
        <v>1729</v>
      </c>
    </row>
    <row r="114" spans="1:16" ht="45">
      <c r="A114" s="170" t="s">
        <v>3354</v>
      </c>
      <c r="B114" s="170" t="s">
        <v>177</v>
      </c>
      <c r="C114" s="170" t="s">
        <v>3355</v>
      </c>
      <c r="D114" s="170" t="s">
        <v>1398</v>
      </c>
      <c r="E114" s="170" t="s">
        <v>180</v>
      </c>
      <c r="F114" s="170" t="s">
        <v>3963</v>
      </c>
      <c r="G114" s="170"/>
      <c r="H114" s="170" t="s">
        <v>3964</v>
      </c>
      <c r="I114" s="170"/>
      <c r="J114" s="170" t="s">
        <v>3965</v>
      </c>
      <c r="K114" s="170"/>
      <c r="L114" s="171">
        <v>6515.5914911729997</v>
      </c>
      <c r="M114" s="170" t="s">
        <v>3957</v>
      </c>
      <c r="N114" s="171">
        <v>5298407.6422023</v>
      </c>
      <c r="O114" s="170" t="s">
        <v>3966</v>
      </c>
      <c r="P114" s="173" t="s">
        <v>1729</v>
      </c>
    </row>
    <row r="115" spans="1:16" ht="45">
      <c r="A115" s="170" t="s">
        <v>3967</v>
      </c>
      <c r="B115" s="170" t="s">
        <v>177</v>
      </c>
      <c r="C115" s="170" t="s">
        <v>3968</v>
      </c>
      <c r="D115" s="170" t="s">
        <v>1398</v>
      </c>
      <c r="E115" s="170" t="s">
        <v>180</v>
      </c>
      <c r="F115" s="170" t="s">
        <v>3969</v>
      </c>
      <c r="G115" s="170"/>
      <c r="H115" s="170" t="s">
        <v>3470</v>
      </c>
      <c r="I115" s="170"/>
      <c r="J115" s="170" t="s">
        <v>3970</v>
      </c>
      <c r="K115" s="170"/>
      <c r="L115" s="171">
        <v>6274.4924926820004</v>
      </c>
      <c r="M115" s="170" t="s">
        <v>3957</v>
      </c>
      <c r="N115" s="171">
        <v>5304682.134695</v>
      </c>
      <c r="O115" s="170" t="s">
        <v>3971</v>
      </c>
      <c r="P115" s="173" t="s">
        <v>1729</v>
      </c>
    </row>
    <row r="116" spans="1:16" ht="45">
      <c r="A116" s="170" t="s">
        <v>2410</v>
      </c>
      <c r="B116" s="170" t="s">
        <v>177</v>
      </c>
      <c r="C116" s="170" t="s">
        <v>2411</v>
      </c>
      <c r="D116" s="170" t="s">
        <v>1482</v>
      </c>
      <c r="E116" s="170" t="s">
        <v>222</v>
      </c>
      <c r="F116" s="170" t="s">
        <v>3972</v>
      </c>
      <c r="G116" s="170"/>
      <c r="H116" s="170" t="s">
        <v>3973</v>
      </c>
      <c r="I116" s="170"/>
      <c r="J116" s="170" t="s">
        <v>3974</v>
      </c>
      <c r="K116" s="170"/>
      <c r="L116" s="171">
        <v>6273.8729999999996</v>
      </c>
      <c r="M116" s="170" t="s">
        <v>3957</v>
      </c>
      <c r="N116" s="171">
        <v>5310956.0076949997</v>
      </c>
      <c r="O116" s="170" t="s">
        <v>3975</v>
      </c>
      <c r="P116" s="173" t="s">
        <v>1729</v>
      </c>
    </row>
    <row r="117" spans="1:16" ht="45">
      <c r="A117" s="170" t="s">
        <v>3976</v>
      </c>
      <c r="B117" s="170" t="s">
        <v>177</v>
      </c>
      <c r="C117" s="170" t="s">
        <v>3977</v>
      </c>
      <c r="D117" s="170" t="s">
        <v>1482</v>
      </c>
      <c r="E117" s="170" t="s">
        <v>185</v>
      </c>
      <c r="F117" s="170" t="s">
        <v>3978</v>
      </c>
      <c r="G117" s="170"/>
      <c r="H117" s="170" t="s">
        <v>3979</v>
      </c>
      <c r="I117" s="170"/>
      <c r="J117" s="170" t="s">
        <v>3980</v>
      </c>
      <c r="K117" s="170"/>
      <c r="L117" s="171">
        <v>6149.7664485400001</v>
      </c>
      <c r="M117" s="170" t="s">
        <v>3957</v>
      </c>
      <c r="N117" s="171">
        <v>5317105.7741435003</v>
      </c>
      <c r="O117" s="170" t="s">
        <v>3981</v>
      </c>
      <c r="P117" s="173" t="s">
        <v>1729</v>
      </c>
    </row>
    <row r="118" spans="1:16" ht="25.5" customHeight="1">
      <c r="A118" s="170" t="s">
        <v>2370</v>
      </c>
      <c r="B118" s="170" t="s">
        <v>639</v>
      </c>
      <c r="C118" s="170" t="s">
        <v>1036</v>
      </c>
      <c r="D118" s="170" t="s">
        <v>1482</v>
      </c>
      <c r="E118" s="170" t="s">
        <v>185</v>
      </c>
      <c r="F118" s="170" t="s">
        <v>3982</v>
      </c>
      <c r="G118" s="170"/>
      <c r="H118" s="170" t="s">
        <v>3983</v>
      </c>
      <c r="I118" s="170"/>
      <c r="J118" s="170" t="s">
        <v>3984</v>
      </c>
      <c r="K118" s="170"/>
      <c r="L118" s="171">
        <v>6147.36</v>
      </c>
      <c r="M118" s="170" t="s">
        <v>3957</v>
      </c>
      <c r="N118" s="171">
        <v>5323253.1341434997</v>
      </c>
      <c r="O118" s="170" t="s">
        <v>3985</v>
      </c>
      <c r="P118" s="173" t="s">
        <v>1729</v>
      </c>
    </row>
    <row r="119" spans="1:16" ht="75">
      <c r="A119" s="170" t="s">
        <v>2265</v>
      </c>
      <c r="B119" s="170" t="s">
        <v>700</v>
      </c>
      <c r="C119" s="170" t="s">
        <v>2266</v>
      </c>
      <c r="D119" s="170" t="s">
        <v>1395</v>
      </c>
      <c r="E119" s="170" t="s">
        <v>189</v>
      </c>
      <c r="F119" s="170" t="s">
        <v>3986</v>
      </c>
      <c r="G119" s="170"/>
      <c r="H119" s="170" t="s">
        <v>3987</v>
      </c>
      <c r="I119" s="170"/>
      <c r="J119" s="170" t="s">
        <v>3988</v>
      </c>
      <c r="K119" s="170"/>
      <c r="L119" s="171">
        <v>5847.8069999999998</v>
      </c>
      <c r="M119" s="170" t="s">
        <v>3989</v>
      </c>
      <c r="N119" s="171">
        <v>5329100.9411434997</v>
      </c>
      <c r="O119" s="170" t="s">
        <v>3990</v>
      </c>
      <c r="P119" s="173" t="s">
        <v>1729</v>
      </c>
    </row>
    <row r="120" spans="1:16" ht="45">
      <c r="A120" s="170" t="s">
        <v>3129</v>
      </c>
      <c r="B120" s="170" t="s">
        <v>177</v>
      </c>
      <c r="C120" s="170" t="s">
        <v>3130</v>
      </c>
      <c r="D120" s="170" t="s">
        <v>1398</v>
      </c>
      <c r="E120" s="170" t="s">
        <v>180</v>
      </c>
      <c r="F120" s="170" t="s">
        <v>3991</v>
      </c>
      <c r="G120" s="170"/>
      <c r="H120" s="170" t="s">
        <v>3992</v>
      </c>
      <c r="I120" s="170"/>
      <c r="J120" s="170" t="s">
        <v>3993</v>
      </c>
      <c r="K120" s="170"/>
      <c r="L120" s="171">
        <v>5838.0686241000003</v>
      </c>
      <c r="M120" s="170" t="s">
        <v>3989</v>
      </c>
      <c r="N120" s="171">
        <v>5334939.0097676003</v>
      </c>
      <c r="O120" s="170" t="s">
        <v>3994</v>
      </c>
      <c r="P120" s="173" t="s">
        <v>1729</v>
      </c>
    </row>
    <row r="121" spans="1:16" ht="45">
      <c r="A121" s="170" t="s">
        <v>1983</v>
      </c>
      <c r="B121" s="170" t="s">
        <v>177</v>
      </c>
      <c r="C121" s="170" t="s">
        <v>1984</v>
      </c>
      <c r="D121" s="170" t="s">
        <v>1482</v>
      </c>
      <c r="E121" s="170" t="s">
        <v>185</v>
      </c>
      <c r="F121" s="170" t="s">
        <v>3995</v>
      </c>
      <c r="G121" s="170"/>
      <c r="H121" s="170" t="s">
        <v>3996</v>
      </c>
      <c r="I121" s="170"/>
      <c r="J121" s="170" t="s">
        <v>3997</v>
      </c>
      <c r="K121" s="170"/>
      <c r="L121" s="171">
        <v>5821.566358</v>
      </c>
      <c r="M121" s="170" t="s">
        <v>3989</v>
      </c>
      <c r="N121" s="171">
        <v>5340760.5761256004</v>
      </c>
      <c r="O121" s="170" t="s">
        <v>3998</v>
      </c>
      <c r="P121" s="173" t="s">
        <v>1729</v>
      </c>
    </row>
    <row r="122" spans="1:16" ht="45">
      <c r="A122" s="170" t="s">
        <v>2319</v>
      </c>
      <c r="B122" s="170" t="s">
        <v>177</v>
      </c>
      <c r="C122" s="170" t="s">
        <v>2320</v>
      </c>
      <c r="D122" s="170" t="s">
        <v>1482</v>
      </c>
      <c r="E122" s="170" t="s">
        <v>222</v>
      </c>
      <c r="F122" s="170" t="s">
        <v>3999</v>
      </c>
      <c r="G122" s="170"/>
      <c r="H122" s="170" t="s">
        <v>4000</v>
      </c>
      <c r="I122" s="170"/>
      <c r="J122" s="170" t="s">
        <v>4001</v>
      </c>
      <c r="K122" s="170"/>
      <c r="L122" s="171">
        <v>5788.5367300520002</v>
      </c>
      <c r="M122" s="170" t="s">
        <v>3989</v>
      </c>
      <c r="N122" s="171">
        <v>5346549.1128556998</v>
      </c>
      <c r="O122" s="170" t="s">
        <v>4002</v>
      </c>
      <c r="P122" s="173" t="s">
        <v>1729</v>
      </c>
    </row>
    <row r="123" spans="1:16" ht="45">
      <c r="A123" s="170" t="s">
        <v>1997</v>
      </c>
      <c r="B123" s="170" t="s">
        <v>177</v>
      </c>
      <c r="C123" s="170" t="s">
        <v>1998</v>
      </c>
      <c r="D123" s="170" t="s">
        <v>1482</v>
      </c>
      <c r="E123" s="170" t="s">
        <v>222</v>
      </c>
      <c r="F123" s="170" t="s">
        <v>4003</v>
      </c>
      <c r="G123" s="170"/>
      <c r="H123" s="170" t="s">
        <v>4004</v>
      </c>
      <c r="I123" s="170"/>
      <c r="J123" s="170" t="s">
        <v>4005</v>
      </c>
      <c r="K123" s="170"/>
      <c r="L123" s="171">
        <v>5723.3560134999998</v>
      </c>
      <c r="M123" s="170" t="s">
        <v>3989</v>
      </c>
      <c r="N123" s="171">
        <v>5352272.4688692</v>
      </c>
      <c r="O123" s="170" t="s">
        <v>4006</v>
      </c>
      <c r="P123" s="173" t="s">
        <v>1729</v>
      </c>
    </row>
    <row r="124" spans="1:16" ht="45">
      <c r="A124" s="170" t="s">
        <v>2684</v>
      </c>
      <c r="B124" s="170" t="s">
        <v>177</v>
      </c>
      <c r="C124" s="170" t="s">
        <v>2685</v>
      </c>
      <c r="D124" s="170" t="s">
        <v>1385</v>
      </c>
      <c r="E124" s="170" t="s">
        <v>180</v>
      </c>
      <c r="F124" s="170" t="s">
        <v>4007</v>
      </c>
      <c r="G124" s="170"/>
      <c r="H124" s="170" t="s">
        <v>4008</v>
      </c>
      <c r="I124" s="170"/>
      <c r="J124" s="170" t="s">
        <v>4009</v>
      </c>
      <c r="K124" s="170"/>
      <c r="L124" s="171">
        <v>5583.1577097600002</v>
      </c>
      <c r="M124" s="170" t="s">
        <v>3989</v>
      </c>
      <c r="N124" s="171">
        <v>5357855.6265789997</v>
      </c>
      <c r="O124" s="170" t="s">
        <v>4010</v>
      </c>
      <c r="P124" s="173" t="s">
        <v>1729</v>
      </c>
    </row>
    <row r="125" spans="1:16" ht="45">
      <c r="A125" s="170" t="s">
        <v>3358</v>
      </c>
      <c r="B125" s="170" t="s">
        <v>177</v>
      </c>
      <c r="C125" s="170" t="s">
        <v>3359</v>
      </c>
      <c r="D125" s="170" t="s">
        <v>1482</v>
      </c>
      <c r="E125" s="170" t="s">
        <v>189</v>
      </c>
      <c r="F125" s="170" t="s">
        <v>4011</v>
      </c>
      <c r="G125" s="170"/>
      <c r="H125" s="170" t="s">
        <v>4012</v>
      </c>
      <c r="I125" s="170"/>
      <c r="J125" s="170" t="s">
        <v>4013</v>
      </c>
      <c r="K125" s="170"/>
      <c r="L125" s="171">
        <v>5384.23361028</v>
      </c>
      <c r="M125" s="170" t="s">
        <v>4014</v>
      </c>
      <c r="N125" s="171">
        <v>5363239.8601893</v>
      </c>
      <c r="O125" s="170" t="s">
        <v>4015</v>
      </c>
      <c r="P125" s="173" t="s">
        <v>1729</v>
      </c>
    </row>
    <row r="126" spans="1:16" ht="45">
      <c r="A126" s="170" t="s">
        <v>1818</v>
      </c>
      <c r="B126" s="170" t="s">
        <v>177</v>
      </c>
      <c r="C126" s="170" t="s">
        <v>1819</v>
      </c>
      <c r="D126" s="170" t="s">
        <v>1482</v>
      </c>
      <c r="E126" s="170" t="s">
        <v>211</v>
      </c>
      <c r="F126" s="170" t="s">
        <v>4016</v>
      </c>
      <c r="G126" s="170"/>
      <c r="H126" s="170" t="s">
        <v>4017</v>
      </c>
      <c r="I126" s="170"/>
      <c r="J126" s="170" t="s">
        <v>4018</v>
      </c>
      <c r="K126" s="170"/>
      <c r="L126" s="171">
        <v>5288.38603272</v>
      </c>
      <c r="M126" s="170" t="s">
        <v>4014</v>
      </c>
      <c r="N126" s="171">
        <v>5368528.2462219996</v>
      </c>
      <c r="O126" s="170" t="s">
        <v>4019</v>
      </c>
      <c r="P126" s="173" t="s">
        <v>1729</v>
      </c>
    </row>
    <row r="127" spans="1:16" ht="45">
      <c r="A127" s="170" t="s">
        <v>2393</v>
      </c>
      <c r="B127" s="170" t="s">
        <v>177</v>
      </c>
      <c r="C127" s="170" t="s">
        <v>2394</v>
      </c>
      <c r="D127" s="170" t="s">
        <v>1482</v>
      </c>
      <c r="E127" s="170" t="s">
        <v>185</v>
      </c>
      <c r="F127" s="170" t="s">
        <v>4020</v>
      </c>
      <c r="G127" s="170"/>
      <c r="H127" s="170" t="s">
        <v>4021</v>
      </c>
      <c r="I127" s="170"/>
      <c r="J127" s="170" t="s">
        <v>4022</v>
      </c>
      <c r="K127" s="170"/>
      <c r="L127" s="171">
        <v>5236.0200000000004</v>
      </c>
      <c r="M127" s="170" t="s">
        <v>4014</v>
      </c>
      <c r="N127" s="171">
        <v>5373764.2662220001</v>
      </c>
      <c r="O127" s="170" t="s">
        <v>4023</v>
      </c>
      <c r="P127" s="173" t="s">
        <v>1729</v>
      </c>
    </row>
    <row r="128" spans="1:16" ht="30">
      <c r="A128" s="170" t="s">
        <v>2047</v>
      </c>
      <c r="B128" s="170" t="s">
        <v>2048</v>
      </c>
      <c r="C128" s="170" t="s">
        <v>2049</v>
      </c>
      <c r="D128" s="170" t="s">
        <v>1482</v>
      </c>
      <c r="E128" s="170" t="s">
        <v>185</v>
      </c>
      <c r="F128" s="170" t="s">
        <v>4024</v>
      </c>
      <c r="G128" s="170"/>
      <c r="H128" s="170" t="s">
        <v>4025</v>
      </c>
      <c r="I128" s="170"/>
      <c r="J128" s="170" t="s">
        <v>4026</v>
      </c>
      <c r="K128" s="170"/>
      <c r="L128" s="171">
        <v>5226.78</v>
      </c>
      <c r="M128" s="170" t="s">
        <v>4014</v>
      </c>
      <c r="N128" s="171">
        <v>5378991.0462220004</v>
      </c>
      <c r="O128" s="170" t="s">
        <v>4027</v>
      </c>
      <c r="P128" s="173" t="s">
        <v>1729</v>
      </c>
    </row>
    <row r="129" spans="1:16" ht="45">
      <c r="A129" s="170" t="s">
        <v>1936</v>
      </c>
      <c r="B129" s="170" t="s">
        <v>177</v>
      </c>
      <c r="C129" s="170" t="s">
        <v>1937</v>
      </c>
      <c r="D129" s="170" t="s">
        <v>1482</v>
      </c>
      <c r="E129" s="170" t="s">
        <v>185</v>
      </c>
      <c r="F129" s="170" t="s">
        <v>4028</v>
      </c>
      <c r="G129" s="170"/>
      <c r="H129" s="170" t="s">
        <v>4029</v>
      </c>
      <c r="I129" s="170"/>
      <c r="J129" s="170" t="s">
        <v>4030</v>
      </c>
      <c r="K129" s="170"/>
      <c r="L129" s="171">
        <v>5125.3</v>
      </c>
      <c r="M129" s="170" t="s">
        <v>4014</v>
      </c>
      <c r="N129" s="171">
        <v>5384116.3462220002</v>
      </c>
      <c r="O129" s="170" t="s">
        <v>4031</v>
      </c>
      <c r="P129" s="173" t="s">
        <v>1729</v>
      </c>
    </row>
    <row r="130" spans="1:16" ht="30">
      <c r="A130" s="170" t="s">
        <v>2282</v>
      </c>
      <c r="B130" s="170" t="s">
        <v>470</v>
      </c>
      <c r="C130" s="170" t="s">
        <v>2283</v>
      </c>
      <c r="D130" s="170" t="s">
        <v>1482</v>
      </c>
      <c r="E130" s="170" t="s">
        <v>563</v>
      </c>
      <c r="F130" s="170" t="s">
        <v>4032</v>
      </c>
      <c r="G130" s="170"/>
      <c r="H130" s="170" t="s">
        <v>4033</v>
      </c>
      <c r="I130" s="170"/>
      <c r="J130" s="170" t="s">
        <v>4034</v>
      </c>
      <c r="K130" s="170"/>
      <c r="L130" s="171">
        <v>5005.6499999999996</v>
      </c>
      <c r="M130" s="170" t="s">
        <v>4014</v>
      </c>
      <c r="N130" s="171">
        <v>5389121.9962219996</v>
      </c>
      <c r="O130" s="170" t="s">
        <v>4035</v>
      </c>
      <c r="P130" s="173" t="s">
        <v>1729</v>
      </c>
    </row>
    <row r="131" spans="1:16" ht="45">
      <c r="A131" s="170" t="s">
        <v>3200</v>
      </c>
      <c r="B131" s="170" t="s">
        <v>177</v>
      </c>
      <c r="C131" s="170" t="s">
        <v>3201</v>
      </c>
      <c r="D131" s="170" t="s">
        <v>1385</v>
      </c>
      <c r="E131" s="170" t="s">
        <v>180</v>
      </c>
      <c r="F131" s="170" t="s">
        <v>4036</v>
      </c>
      <c r="G131" s="170"/>
      <c r="H131" s="170" t="s">
        <v>4037</v>
      </c>
      <c r="I131" s="170"/>
      <c r="J131" s="170" t="s">
        <v>4038</v>
      </c>
      <c r="K131" s="170"/>
      <c r="L131" s="171">
        <v>4965.990234723</v>
      </c>
      <c r="M131" s="170" t="s">
        <v>4014</v>
      </c>
      <c r="N131" s="171">
        <v>5394087.9864566997</v>
      </c>
      <c r="O131" s="170" t="s">
        <v>4039</v>
      </c>
      <c r="P131" s="173" t="s">
        <v>1729</v>
      </c>
    </row>
    <row r="132" spans="1:16" ht="45">
      <c r="A132" s="170" t="s">
        <v>3202</v>
      </c>
      <c r="B132" s="170" t="s">
        <v>177</v>
      </c>
      <c r="C132" s="170" t="s">
        <v>3203</v>
      </c>
      <c r="D132" s="170" t="s">
        <v>1385</v>
      </c>
      <c r="E132" s="170" t="s">
        <v>180</v>
      </c>
      <c r="F132" s="170" t="s">
        <v>4036</v>
      </c>
      <c r="G132" s="170"/>
      <c r="H132" s="170" t="s">
        <v>4040</v>
      </c>
      <c r="I132" s="170"/>
      <c r="J132" s="170" t="s">
        <v>4041</v>
      </c>
      <c r="K132" s="170"/>
      <c r="L132" s="171">
        <v>4913.4400735090003</v>
      </c>
      <c r="M132" s="170" t="s">
        <v>4014</v>
      </c>
      <c r="N132" s="171">
        <v>5399001.4265302001</v>
      </c>
      <c r="O132" s="170" t="s">
        <v>4042</v>
      </c>
      <c r="P132" s="173" t="s">
        <v>1729</v>
      </c>
    </row>
    <row r="133" spans="1:16" ht="45">
      <c r="A133" s="170" t="s">
        <v>2418</v>
      </c>
      <c r="B133" s="170" t="s">
        <v>177</v>
      </c>
      <c r="C133" s="170" t="s">
        <v>2419</v>
      </c>
      <c r="D133" s="170" t="s">
        <v>1482</v>
      </c>
      <c r="E133" s="170" t="s">
        <v>222</v>
      </c>
      <c r="F133" s="170" t="s">
        <v>4043</v>
      </c>
      <c r="G133" s="170"/>
      <c r="H133" s="170" t="s">
        <v>4044</v>
      </c>
      <c r="I133" s="170"/>
      <c r="J133" s="170" t="s">
        <v>4045</v>
      </c>
      <c r="K133" s="170"/>
      <c r="L133" s="171">
        <v>4860.57</v>
      </c>
      <c r="M133" s="170" t="s">
        <v>4046</v>
      </c>
      <c r="N133" s="171">
        <v>5403861.9965302004</v>
      </c>
      <c r="O133" s="170" t="s">
        <v>4047</v>
      </c>
      <c r="P133" s="173" t="s">
        <v>1729</v>
      </c>
    </row>
    <row r="134" spans="1:16" ht="15.75">
      <c r="A134" s="170" t="s">
        <v>2276</v>
      </c>
      <c r="B134" s="170" t="s">
        <v>639</v>
      </c>
      <c r="C134" s="170" t="s">
        <v>2277</v>
      </c>
      <c r="D134" s="170" t="s">
        <v>1482</v>
      </c>
      <c r="E134" s="170" t="s">
        <v>185</v>
      </c>
      <c r="F134" s="170" t="s">
        <v>4048</v>
      </c>
      <c r="G134" s="170"/>
      <c r="H134" s="170" t="s">
        <v>4049</v>
      </c>
      <c r="I134" s="170"/>
      <c r="J134" s="170" t="s">
        <v>4050</v>
      </c>
      <c r="K134" s="170"/>
      <c r="L134" s="171">
        <v>4836</v>
      </c>
      <c r="M134" s="170" t="s">
        <v>4046</v>
      </c>
      <c r="N134" s="171">
        <v>5408697.9965302004</v>
      </c>
      <c r="O134" s="170" t="s">
        <v>4051</v>
      </c>
      <c r="P134" s="173" t="s">
        <v>1729</v>
      </c>
    </row>
    <row r="135" spans="1:16" ht="45">
      <c r="A135" s="170" t="s">
        <v>2586</v>
      </c>
      <c r="B135" s="170" t="s">
        <v>177</v>
      </c>
      <c r="C135" s="170" t="s">
        <v>2587</v>
      </c>
      <c r="D135" s="170" t="s">
        <v>1482</v>
      </c>
      <c r="E135" s="170" t="s">
        <v>185</v>
      </c>
      <c r="F135" s="170" t="s">
        <v>4052</v>
      </c>
      <c r="G135" s="170"/>
      <c r="H135" s="170" t="s">
        <v>4053</v>
      </c>
      <c r="I135" s="170"/>
      <c r="J135" s="170" t="s">
        <v>4054</v>
      </c>
      <c r="K135" s="170"/>
      <c r="L135" s="171">
        <v>4823.9875000000002</v>
      </c>
      <c r="M135" s="170" t="s">
        <v>4046</v>
      </c>
      <c r="N135" s="171">
        <v>5413521.9840302002</v>
      </c>
      <c r="O135" s="170" t="s">
        <v>4055</v>
      </c>
      <c r="P135" s="173" t="s">
        <v>1729</v>
      </c>
    </row>
    <row r="136" spans="1:16" ht="45">
      <c r="A136" s="170" t="s">
        <v>4056</v>
      </c>
      <c r="B136" s="170" t="s">
        <v>177</v>
      </c>
      <c r="C136" s="170" t="s">
        <v>4057</v>
      </c>
      <c r="D136" s="170" t="s">
        <v>1482</v>
      </c>
      <c r="E136" s="170" t="s">
        <v>1409</v>
      </c>
      <c r="F136" s="170" t="s">
        <v>4058</v>
      </c>
      <c r="G136" s="170"/>
      <c r="H136" s="170" t="s">
        <v>4059</v>
      </c>
      <c r="I136" s="170"/>
      <c r="J136" s="170" t="s">
        <v>4060</v>
      </c>
      <c r="K136" s="170"/>
      <c r="L136" s="171">
        <v>4655.8266720000001</v>
      </c>
      <c r="M136" s="170" t="s">
        <v>4046</v>
      </c>
      <c r="N136" s="171">
        <v>5418177.8107022</v>
      </c>
      <c r="O136" s="170" t="s">
        <v>4061</v>
      </c>
      <c r="P136" s="173" t="s">
        <v>1729</v>
      </c>
    </row>
    <row r="137" spans="1:16" ht="45">
      <c r="A137" s="170" t="s">
        <v>2248</v>
      </c>
      <c r="B137" s="170" t="s">
        <v>177</v>
      </c>
      <c r="C137" s="170" t="s">
        <v>2249</v>
      </c>
      <c r="D137" s="170" t="s">
        <v>1482</v>
      </c>
      <c r="E137" s="170" t="s">
        <v>185</v>
      </c>
      <c r="F137" s="170" t="s">
        <v>4028</v>
      </c>
      <c r="G137" s="170"/>
      <c r="H137" s="170" t="s">
        <v>4062</v>
      </c>
      <c r="I137" s="170"/>
      <c r="J137" s="170" t="s">
        <v>4063</v>
      </c>
      <c r="K137" s="170"/>
      <c r="L137" s="171">
        <v>4269.25</v>
      </c>
      <c r="M137" s="170" t="s">
        <v>4064</v>
      </c>
      <c r="N137" s="171">
        <v>5422447.0607022</v>
      </c>
      <c r="O137" s="170" t="s">
        <v>4065</v>
      </c>
      <c r="P137" s="173" t="s">
        <v>1729</v>
      </c>
    </row>
    <row r="138" spans="1:16" ht="45">
      <c r="A138" s="170" t="s">
        <v>2435</v>
      </c>
      <c r="B138" s="170" t="s">
        <v>2427</v>
      </c>
      <c r="C138" s="170" t="s">
        <v>2436</v>
      </c>
      <c r="D138" s="170" t="s">
        <v>1482</v>
      </c>
      <c r="E138" s="170" t="s">
        <v>185</v>
      </c>
      <c r="F138" s="170" t="s">
        <v>4020</v>
      </c>
      <c r="G138" s="170"/>
      <c r="H138" s="170" t="s">
        <v>4066</v>
      </c>
      <c r="I138" s="170"/>
      <c r="J138" s="170" t="s">
        <v>4067</v>
      </c>
      <c r="K138" s="170"/>
      <c r="L138" s="171">
        <v>4234.7700000000004</v>
      </c>
      <c r="M138" s="170" t="s">
        <v>4064</v>
      </c>
      <c r="N138" s="171">
        <v>5426681.8307021996</v>
      </c>
      <c r="O138" s="170" t="s">
        <v>4068</v>
      </c>
      <c r="P138" s="173" t="s">
        <v>1729</v>
      </c>
    </row>
    <row r="139" spans="1:16" ht="45">
      <c r="A139" s="170" t="s">
        <v>2700</v>
      </c>
      <c r="B139" s="170" t="s">
        <v>177</v>
      </c>
      <c r="C139" s="170" t="s">
        <v>2701</v>
      </c>
      <c r="D139" s="170" t="s">
        <v>1398</v>
      </c>
      <c r="E139" s="170" t="s">
        <v>180</v>
      </c>
      <c r="F139" s="170" t="s">
        <v>4069</v>
      </c>
      <c r="G139" s="170"/>
      <c r="H139" s="170" t="s">
        <v>4070</v>
      </c>
      <c r="I139" s="170"/>
      <c r="J139" s="170" t="s">
        <v>4071</v>
      </c>
      <c r="K139" s="170"/>
      <c r="L139" s="171">
        <v>4229.6908988309997</v>
      </c>
      <c r="M139" s="170" t="s">
        <v>4064</v>
      </c>
      <c r="N139" s="171">
        <v>5430911.5216009999</v>
      </c>
      <c r="O139" s="170" t="s">
        <v>4072</v>
      </c>
      <c r="P139" s="173" t="s">
        <v>1729</v>
      </c>
    </row>
    <row r="140" spans="1:16" ht="45">
      <c r="A140" s="170" t="s">
        <v>3041</v>
      </c>
      <c r="B140" s="170" t="s">
        <v>177</v>
      </c>
      <c r="C140" s="170" t="s">
        <v>3042</v>
      </c>
      <c r="D140" s="170" t="s">
        <v>1398</v>
      </c>
      <c r="E140" s="170" t="s">
        <v>180</v>
      </c>
      <c r="F140" s="170" t="s">
        <v>4073</v>
      </c>
      <c r="G140" s="170"/>
      <c r="H140" s="170" t="s">
        <v>4074</v>
      </c>
      <c r="I140" s="170"/>
      <c r="J140" s="170" t="s">
        <v>4075</v>
      </c>
      <c r="K140" s="170"/>
      <c r="L140" s="171">
        <v>4159.0146008000002</v>
      </c>
      <c r="M140" s="170" t="s">
        <v>4064</v>
      </c>
      <c r="N140" s="171">
        <v>5435070.5362018002</v>
      </c>
      <c r="O140" s="170" t="s">
        <v>4076</v>
      </c>
      <c r="P140" s="173" t="s">
        <v>1729</v>
      </c>
    </row>
    <row r="141" spans="1:16" ht="45">
      <c r="A141" s="170" t="s">
        <v>2686</v>
      </c>
      <c r="B141" s="170" t="s">
        <v>177</v>
      </c>
      <c r="C141" s="170" t="s">
        <v>2687</v>
      </c>
      <c r="D141" s="170" t="s">
        <v>1385</v>
      </c>
      <c r="E141" s="170" t="s">
        <v>180</v>
      </c>
      <c r="F141" s="170" t="s">
        <v>4007</v>
      </c>
      <c r="G141" s="170"/>
      <c r="H141" s="170" t="s">
        <v>3475</v>
      </c>
      <c r="I141" s="170"/>
      <c r="J141" s="170" t="s">
        <v>4077</v>
      </c>
      <c r="K141" s="170"/>
      <c r="L141" s="171">
        <v>4052.9589300480002</v>
      </c>
      <c r="M141" s="170" t="s">
        <v>4064</v>
      </c>
      <c r="N141" s="171">
        <v>5439123.4951318996</v>
      </c>
      <c r="O141" s="170" t="s">
        <v>4078</v>
      </c>
      <c r="P141" s="173" t="s">
        <v>1729</v>
      </c>
    </row>
    <row r="142" spans="1:16" ht="45">
      <c r="A142" s="170" t="s">
        <v>4079</v>
      </c>
      <c r="B142" s="170" t="s">
        <v>700</v>
      </c>
      <c r="C142" s="170" t="s">
        <v>4080</v>
      </c>
      <c r="D142" s="170" t="s">
        <v>1482</v>
      </c>
      <c r="E142" s="170" t="s">
        <v>563</v>
      </c>
      <c r="F142" s="170" t="s">
        <v>4081</v>
      </c>
      <c r="G142" s="170"/>
      <c r="H142" s="170" t="s">
        <v>4082</v>
      </c>
      <c r="I142" s="170"/>
      <c r="J142" s="170" t="s">
        <v>4083</v>
      </c>
      <c r="K142" s="170"/>
      <c r="L142" s="171">
        <v>4051.2573088559998</v>
      </c>
      <c r="M142" s="170" t="s">
        <v>4064</v>
      </c>
      <c r="N142" s="171">
        <v>5443174.7524408</v>
      </c>
      <c r="O142" s="170" t="s">
        <v>4084</v>
      </c>
      <c r="P142" s="173" t="s">
        <v>1729</v>
      </c>
    </row>
    <row r="143" spans="1:16" ht="45">
      <c r="A143" s="170" t="s">
        <v>2244</v>
      </c>
      <c r="B143" s="170" t="s">
        <v>177</v>
      </c>
      <c r="C143" s="170" t="s">
        <v>2245</v>
      </c>
      <c r="D143" s="170" t="s">
        <v>1482</v>
      </c>
      <c r="E143" s="170" t="s">
        <v>185</v>
      </c>
      <c r="F143" s="170" t="s">
        <v>4028</v>
      </c>
      <c r="G143" s="170"/>
      <c r="H143" s="170" t="s">
        <v>4085</v>
      </c>
      <c r="I143" s="170"/>
      <c r="J143" s="170" t="s">
        <v>4086</v>
      </c>
      <c r="K143" s="170"/>
      <c r="L143" s="171">
        <v>4014.05</v>
      </c>
      <c r="M143" s="170" t="s">
        <v>4064</v>
      </c>
      <c r="N143" s="171">
        <v>5447188.8024407998</v>
      </c>
      <c r="O143" s="170" t="s">
        <v>4087</v>
      </c>
      <c r="P143" s="173" t="s">
        <v>1729</v>
      </c>
    </row>
    <row r="144" spans="1:16" ht="45">
      <c r="A144" s="170" t="s">
        <v>2337</v>
      </c>
      <c r="B144" s="170" t="s">
        <v>177</v>
      </c>
      <c r="C144" s="170" t="s">
        <v>2338</v>
      </c>
      <c r="D144" s="170" t="s">
        <v>1482</v>
      </c>
      <c r="E144" s="170" t="s">
        <v>185</v>
      </c>
      <c r="F144" s="170" t="s">
        <v>4088</v>
      </c>
      <c r="G144" s="170"/>
      <c r="H144" s="170" t="s">
        <v>4089</v>
      </c>
      <c r="I144" s="170"/>
      <c r="J144" s="170" t="s">
        <v>4090</v>
      </c>
      <c r="K144" s="170"/>
      <c r="L144" s="171">
        <v>4011.7</v>
      </c>
      <c r="M144" s="170" t="s">
        <v>4064</v>
      </c>
      <c r="N144" s="171">
        <v>5451200.5024408</v>
      </c>
      <c r="O144" s="170" t="s">
        <v>4091</v>
      </c>
      <c r="P144" s="173" t="s">
        <v>1729</v>
      </c>
    </row>
    <row r="145" spans="1:16" ht="45">
      <c r="A145" s="170" t="s">
        <v>1882</v>
      </c>
      <c r="B145" s="170" t="s">
        <v>177</v>
      </c>
      <c r="C145" s="170" t="s">
        <v>1883</v>
      </c>
      <c r="D145" s="170" t="s">
        <v>1482</v>
      </c>
      <c r="E145" s="170" t="s">
        <v>1884</v>
      </c>
      <c r="F145" s="170" t="s">
        <v>4092</v>
      </c>
      <c r="G145" s="170"/>
      <c r="H145" s="170" t="s">
        <v>4093</v>
      </c>
      <c r="I145" s="170"/>
      <c r="J145" s="170" t="s">
        <v>4094</v>
      </c>
      <c r="K145" s="170"/>
      <c r="L145" s="171">
        <v>4006.9521926839998</v>
      </c>
      <c r="M145" s="170" t="s">
        <v>4064</v>
      </c>
      <c r="N145" s="171">
        <v>5455207.4546335004</v>
      </c>
      <c r="O145" s="170" t="s">
        <v>4095</v>
      </c>
      <c r="P145" s="173" t="s">
        <v>1729</v>
      </c>
    </row>
    <row r="146" spans="1:16" ht="45">
      <c r="A146" s="170" t="s">
        <v>1898</v>
      </c>
      <c r="B146" s="170" t="s">
        <v>177</v>
      </c>
      <c r="C146" s="170" t="s">
        <v>1899</v>
      </c>
      <c r="D146" s="170" t="s">
        <v>1482</v>
      </c>
      <c r="E146" s="170" t="s">
        <v>189</v>
      </c>
      <c r="F146" s="170" t="s">
        <v>4096</v>
      </c>
      <c r="G146" s="170"/>
      <c r="H146" s="170" t="s">
        <v>4097</v>
      </c>
      <c r="I146" s="170"/>
      <c r="J146" s="170" t="s">
        <v>4098</v>
      </c>
      <c r="K146" s="170"/>
      <c r="L146" s="171">
        <v>4005.8928000000001</v>
      </c>
      <c r="M146" s="170" t="s">
        <v>4064</v>
      </c>
      <c r="N146" s="171">
        <v>5459213.3474335</v>
      </c>
      <c r="O146" s="170" t="s">
        <v>4099</v>
      </c>
      <c r="P146" s="173" t="s">
        <v>1729</v>
      </c>
    </row>
    <row r="147" spans="1:16" ht="45">
      <c r="A147" s="170" t="s">
        <v>3328</v>
      </c>
      <c r="B147" s="170" t="s">
        <v>177</v>
      </c>
      <c r="C147" s="170" t="s">
        <v>3329</v>
      </c>
      <c r="D147" s="170" t="s">
        <v>1482</v>
      </c>
      <c r="E147" s="170" t="s">
        <v>185</v>
      </c>
      <c r="F147" s="170" t="s">
        <v>4100</v>
      </c>
      <c r="G147" s="170"/>
      <c r="H147" s="170" t="s">
        <v>4101</v>
      </c>
      <c r="I147" s="170"/>
      <c r="J147" s="170" t="s">
        <v>4102</v>
      </c>
      <c r="K147" s="170"/>
      <c r="L147" s="171">
        <v>3977.82</v>
      </c>
      <c r="M147" s="170" t="s">
        <v>4064</v>
      </c>
      <c r="N147" s="171">
        <v>5463191.1674335003</v>
      </c>
      <c r="O147" s="170" t="s">
        <v>4103</v>
      </c>
      <c r="P147" s="173" t="s">
        <v>1729</v>
      </c>
    </row>
    <row r="148" spans="1:16" ht="60">
      <c r="A148" s="170" t="s">
        <v>2305</v>
      </c>
      <c r="B148" s="170" t="s">
        <v>177</v>
      </c>
      <c r="C148" s="170" t="s">
        <v>2306</v>
      </c>
      <c r="D148" s="170" t="s">
        <v>1482</v>
      </c>
      <c r="E148" s="170" t="s">
        <v>222</v>
      </c>
      <c r="F148" s="170" t="s">
        <v>4104</v>
      </c>
      <c r="G148" s="170"/>
      <c r="H148" s="170" t="s">
        <v>4105</v>
      </c>
      <c r="I148" s="170"/>
      <c r="J148" s="170" t="s">
        <v>4106</v>
      </c>
      <c r="K148" s="170"/>
      <c r="L148" s="171">
        <v>3905.3674799999999</v>
      </c>
      <c r="M148" s="170" t="s">
        <v>4064</v>
      </c>
      <c r="N148" s="171">
        <v>5467096.5349134998</v>
      </c>
      <c r="O148" s="170" t="s">
        <v>4107</v>
      </c>
      <c r="P148" s="173" t="s">
        <v>1729</v>
      </c>
    </row>
    <row r="149" spans="1:16" ht="45">
      <c r="A149" s="170" t="s">
        <v>2901</v>
      </c>
      <c r="B149" s="170" t="s">
        <v>177</v>
      </c>
      <c r="C149" s="170" t="s">
        <v>2902</v>
      </c>
      <c r="D149" s="170" t="s">
        <v>1385</v>
      </c>
      <c r="E149" s="170" t="s">
        <v>185</v>
      </c>
      <c r="F149" s="170" t="s">
        <v>4108</v>
      </c>
      <c r="G149" s="170"/>
      <c r="H149" s="170" t="s">
        <v>4109</v>
      </c>
      <c r="I149" s="170"/>
      <c r="J149" s="170" t="s">
        <v>4110</v>
      </c>
      <c r="K149" s="170"/>
      <c r="L149" s="171">
        <v>3865.8497864249998</v>
      </c>
      <c r="M149" s="170" t="s">
        <v>4064</v>
      </c>
      <c r="N149" s="171">
        <v>5470962.3846998997</v>
      </c>
      <c r="O149" s="170" t="s">
        <v>4111</v>
      </c>
      <c r="P149" s="173" t="s">
        <v>1729</v>
      </c>
    </row>
    <row r="150" spans="1:16" ht="45">
      <c r="A150" s="174" t="s">
        <v>3410</v>
      </c>
      <c r="B150" s="174" t="s">
        <v>177</v>
      </c>
      <c r="C150" s="174" t="s">
        <v>3411</v>
      </c>
      <c r="D150" s="174" t="s">
        <v>1482</v>
      </c>
      <c r="E150" s="174" t="s">
        <v>185</v>
      </c>
      <c r="F150" s="174" t="s">
        <v>4028</v>
      </c>
      <c r="G150" s="174"/>
      <c r="H150" s="174" t="s">
        <v>4112</v>
      </c>
      <c r="I150" s="174"/>
      <c r="J150" s="174" t="s">
        <v>4113</v>
      </c>
      <c r="K150" s="174"/>
      <c r="L150" s="175">
        <v>3824.5</v>
      </c>
      <c r="M150" s="174" t="s">
        <v>4064</v>
      </c>
      <c r="N150" s="175">
        <v>5474786.8846998997</v>
      </c>
      <c r="O150" s="174" t="s">
        <v>4114</v>
      </c>
      <c r="P150" s="176" t="s">
        <v>1740</v>
      </c>
    </row>
    <row r="151" spans="1:16" ht="45">
      <c r="A151" s="174" t="s">
        <v>2005</v>
      </c>
      <c r="B151" s="174" t="s">
        <v>177</v>
      </c>
      <c r="C151" s="174" t="s">
        <v>2006</v>
      </c>
      <c r="D151" s="174" t="s">
        <v>1482</v>
      </c>
      <c r="E151" s="174" t="s">
        <v>185</v>
      </c>
      <c r="F151" s="174" t="s">
        <v>4115</v>
      </c>
      <c r="G151" s="174"/>
      <c r="H151" s="174" t="s">
        <v>4116</v>
      </c>
      <c r="I151" s="174"/>
      <c r="J151" s="174" t="s">
        <v>4117</v>
      </c>
      <c r="K151" s="174"/>
      <c r="L151" s="175">
        <v>3822.5897343480001</v>
      </c>
      <c r="M151" s="174" t="s">
        <v>4064</v>
      </c>
      <c r="N151" s="175">
        <v>5478609.4744343003</v>
      </c>
      <c r="O151" s="174" t="s">
        <v>4118</v>
      </c>
      <c r="P151" s="176" t="s">
        <v>1740</v>
      </c>
    </row>
    <row r="152" spans="1:16" ht="75">
      <c r="A152" s="174" t="s">
        <v>1902</v>
      </c>
      <c r="B152" s="174" t="s">
        <v>177</v>
      </c>
      <c r="C152" s="174" t="s">
        <v>1903</v>
      </c>
      <c r="D152" s="174" t="s">
        <v>1482</v>
      </c>
      <c r="E152" s="174" t="s">
        <v>185</v>
      </c>
      <c r="F152" s="174" t="s">
        <v>4119</v>
      </c>
      <c r="G152" s="174"/>
      <c r="H152" s="174" t="s">
        <v>4120</v>
      </c>
      <c r="I152" s="174"/>
      <c r="J152" s="174" t="s">
        <v>4121</v>
      </c>
      <c r="K152" s="174"/>
      <c r="L152" s="175">
        <v>3802.2445051200002</v>
      </c>
      <c r="M152" s="174" t="s">
        <v>4064</v>
      </c>
      <c r="N152" s="175">
        <v>5482411.7189394003</v>
      </c>
      <c r="O152" s="174" t="s">
        <v>4122</v>
      </c>
      <c r="P152" s="176" t="s">
        <v>1740</v>
      </c>
    </row>
    <row r="153" spans="1:16" ht="45">
      <c r="A153" s="174" t="s">
        <v>1851</v>
      </c>
      <c r="B153" s="174" t="s">
        <v>177</v>
      </c>
      <c r="C153" s="174" t="s">
        <v>1852</v>
      </c>
      <c r="D153" s="174" t="s">
        <v>1482</v>
      </c>
      <c r="E153" s="174" t="s">
        <v>232</v>
      </c>
      <c r="F153" s="174" t="s">
        <v>4123</v>
      </c>
      <c r="G153" s="174"/>
      <c r="H153" s="174" t="s">
        <v>4124</v>
      </c>
      <c r="I153" s="174"/>
      <c r="J153" s="174" t="s">
        <v>4125</v>
      </c>
      <c r="K153" s="174"/>
      <c r="L153" s="175">
        <v>3623.4672840990002</v>
      </c>
      <c r="M153" s="174" t="s">
        <v>4126</v>
      </c>
      <c r="N153" s="175">
        <v>5486035.1862235004</v>
      </c>
      <c r="O153" s="174" t="s">
        <v>4127</v>
      </c>
      <c r="P153" s="176" t="s">
        <v>1740</v>
      </c>
    </row>
    <row r="154" spans="1:16" ht="45">
      <c r="A154" s="174" t="s">
        <v>2116</v>
      </c>
      <c r="B154" s="174" t="s">
        <v>177</v>
      </c>
      <c r="C154" s="174" t="s">
        <v>2117</v>
      </c>
      <c r="D154" s="174" t="s">
        <v>1482</v>
      </c>
      <c r="E154" s="174" t="s">
        <v>185</v>
      </c>
      <c r="F154" s="174" t="s">
        <v>3943</v>
      </c>
      <c r="G154" s="174"/>
      <c r="H154" s="174" t="s">
        <v>4128</v>
      </c>
      <c r="I154" s="174"/>
      <c r="J154" s="174" t="s">
        <v>4129</v>
      </c>
      <c r="K154" s="174"/>
      <c r="L154" s="175">
        <v>3597.92</v>
      </c>
      <c r="M154" s="174" t="s">
        <v>4126</v>
      </c>
      <c r="N154" s="175">
        <v>5489633.1062235003</v>
      </c>
      <c r="O154" s="174" t="s">
        <v>4130</v>
      </c>
      <c r="P154" s="176" t="s">
        <v>1740</v>
      </c>
    </row>
    <row r="155" spans="1:16" ht="45">
      <c r="A155" s="174" t="s">
        <v>2712</v>
      </c>
      <c r="B155" s="174" t="s">
        <v>177</v>
      </c>
      <c r="C155" s="174" t="s">
        <v>2713</v>
      </c>
      <c r="D155" s="174" t="s">
        <v>1398</v>
      </c>
      <c r="E155" s="174" t="s">
        <v>180</v>
      </c>
      <c r="F155" s="174" t="s">
        <v>4131</v>
      </c>
      <c r="G155" s="174"/>
      <c r="H155" s="174" t="s">
        <v>4132</v>
      </c>
      <c r="I155" s="174"/>
      <c r="J155" s="174" t="s">
        <v>4133</v>
      </c>
      <c r="K155" s="174"/>
      <c r="L155" s="175">
        <v>3579.1795522560001</v>
      </c>
      <c r="M155" s="174" t="s">
        <v>4126</v>
      </c>
      <c r="N155" s="175">
        <v>5493212.2857758002</v>
      </c>
      <c r="O155" s="174" t="s">
        <v>4134</v>
      </c>
      <c r="P155" s="176" t="s">
        <v>1740</v>
      </c>
    </row>
    <row r="156" spans="1:16" ht="45">
      <c r="A156" s="174" t="s">
        <v>2257</v>
      </c>
      <c r="B156" s="174" t="s">
        <v>177</v>
      </c>
      <c r="C156" s="174" t="s">
        <v>2258</v>
      </c>
      <c r="D156" s="174" t="s">
        <v>1482</v>
      </c>
      <c r="E156" s="174" t="s">
        <v>222</v>
      </c>
      <c r="F156" s="174" t="s">
        <v>4135</v>
      </c>
      <c r="G156" s="174"/>
      <c r="H156" s="174" t="s">
        <v>4136</v>
      </c>
      <c r="I156" s="174"/>
      <c r="J156" s="174" t="s">
        <v>4137</v>
      </c>
      <c r="K156" s="174"/>
      <c r="L156" s="175">
        <v>3482.9505359999998</v>
      </c>
      <c r="M156" s="174" t="s">
        <v>4126</v>
      </c>
      <c r="N156" s="175">
        <v>5496695.2363117998</v>
      </c>
      <c r="O156" s="174" t="s">
        <v>4138</v>
      </c>
      <c r="P156" s="176" t="s">
        <v>1740</v>
      </c>
    </row>
    <row r="157" spans="1:16" ht="30">
      <c r="A157" s="174" t="s">
        <v>2398</v>
      </c>
      <c r="B157" s="174" t="s">
        <v>470</v>
      </c>
      <c r="C157" s="174" t="s">
        <v>2399</v>
      </c>
      <c r="D157" s="174" t="s">
        <v>1482</v>
      </c>
      <c r="E157" s="174" t="s">
        <v>563</v>
      </c>
      <c r="F157" s="174" t="s">
        <v>4139</v>
      </c>
      <c r="G157" s="174"/>
      <c r="H157" s="174" t="s">
        <v>4140</v>
      </c>
      <c r="I157" s="174"/>
      <c r="J157" s="174" t="s">
        <v>4141</v>
      </c>
      <c r="K157" s="174"/>
      <c r="L157" s="175">
        <v>3463.88</v>
      </c>
      <c r="M157" s="174" t="s">
        <v>4126</v>
      </c>
      <c r="N157" s="175">
        <v>5500159.1163117997</v>
      </c>
      <c r="O157" s="174" t="s">
        <v>4142</v>
      </c>
      <c r="P157" s="176" t="s">
        <v>1740</v>
      </c>
    </row>
    <row r="158" spans="1:16" ht="45">
      <c r="A158" s="174" t="s">
        <v>3352</v>
      </c>
      <c r="B158" s="174" t="s">
        <v>177</v>
      </c>
      <c r="C158" s="174" t="s">
        <v>3353</v>
      </c>
      <c r="D158" s="174" t="s">
        <v>1385</v>
      </c>
      <c r="E158" s="174" t="s">
        <v>180</v>
      </c>
      <c r="F158" s="174" t="s">
        <v>3895</v>
      </c>
      <c r="G158" s="174"/>
      <c r="H158" s="174" t="s">
        <v>4143</v>
      </c>
      <c r="I158" s="174"/>
      <c r="J158" s="174" t="s">
        <v>4144</v>
      </c>
      <c r="K158" s="174"/>
      <c r="L158" s="175">
        <v>3391.9815777680001</v>
      </c>
      <c r="M158" s="174" t="s">
        <v>4126</v>
      </c>
      <c r="N158" s="175">
        <v>5503551.0978896003</v>
      </c>
      <c r="O158" s="174" t="s">
        <v>4145</v>
      </c>
      <c r="P158" s="176" t="s">
        <v>1740</v>
      </c>
    </row>
    <row r="159" spans="1:16" ht="30">
      <c r="A159" s="174" t="s">
        <v>3318</v>
      </c>
      <c r="B159" s="174" t="s">
        <v>700</v>
      </c>
      <c r="C159" s="174" t="s">
        <v>3319</v>
      </c>
      <c r="D159" s="174" t="s">
        <v>1398</v>
      </c>
      <c r="E159" s="174" t="s">
        <v>180</v>
      </c>
      <c r="F159" s="174" t="s">
        <v>4146</v>
      </c>
      <c r="G159" s="174"/>
      <c r="H159" s="174" t="s">
        <v>4147</v>
      </c>
      <c r="I159" s="174"/>
      <c r="J159" s="174" t="s">
        <v>4148</v>
      </c>
      <c r="K159" s="174"/>
      <c r="L159" s="175">
        <v>3346.1494934580001</v>
      </c>
      <c r="M159" s="174" t="s">
        <v>4126</v>
      </c>
      <c r="N159" s="175">
        <v>5506897.2473831</v>
      </c>
      <c r="O159" s="174" t="s">
        <v>4149</v>
      </c>
      <c r="P159" s="176" t="s">
        <v>1740</v>
      </c>
    </row>
    <row r="160" spans="1:16" ht="45">
      <c r="A160" s="174" t="s">
        <v>2433</v>
      </c>
      <c r="B160" s="174" t="s">
        <v>2427</v>
      </c>
      <c r="C160" s="174" t="s">
        <v>2434</v>
      </c>
      <c r="D160" s="174" t="s">
        <v>1482</v>
      </c>
      <c r="E160" s="174" t="s">
        <v>185</v>
      </c>
      <c r="F160" s="174" t="s">
        <v>3807</v>
      </c>
      <c r="G160" s="174"/>
      <c r="H160" s="174" t="s">
        <v>4150</v>
      </c>
      <c r="I160" s="174"/>
      <c r="J160" s="174" t="s">
        <v>4151</v>
      </c>
      <c r="K160" s="174"/>
      <c r="L160" s="175">
        <v>3221.04</v>
      </c>
      <c r="M160" s="174" t="s">
        <v>4126</v>
      </c>
      <c r="N160" s="175">
        <v>5510118.2873831</v>
      </c>
      <c r="O160" s="174" t="s">
        <v>4152</v>
      </c>
      <c r="P160" s="176" t="s">
        <v>1740</v>
      </c>
    </row>
    <row r="161" spans="1:16" ht="45">
      <c r="A161" s="174" t="s">
        <v>1390</v>
      </c>
      <c r="B161" s="174" t="s">
        <v>177</v>
      </c>
      <c r="C161" s="174" t="s">
        <v>1391</v>
      </c>
      <c r="D161" s="174" t="s">
        <v>1392</v>
      </c>
      <c r="E161" s="174" t="s">
        <v>180</v>
      </c>
      <c r="F161" s="174" t="s">
        <v>3624</v>
      </c>
      <c r="G161" s="174"/>
      <c r="H161" s="174" t="s">
        <v>4153</v>
      </c>
      <c r="I161" s="174"/>
      <c r="J161" s="174" t="s">
        <v>4154</v>
      </c>
      <c r="K161" s="174"/>
      <c r="L161" s="175">
        <v>3177.2203182580001</v>
      </c>
      <c r="M161" s="174" t="s">
        <v>4126</v>
      </c>
      <c r="N161" s="175">
        <v>5513295.5077013997</v>
      </c>
      <c r="O161" s="174" t="s">
        <v>4155</v>
      </c>
      <c r="P161" s="176" t="s">
        <v>1740</v>
      </c>
    </row>
    <row r="162" spans="1:16" ht="45">
      <c r="A162" s="174" t="s">
        <v>2650</v>
      </c>
      <c r="B162" s="174" t="s">
        <v>177</v>
      </c>
      <c r="C162" s="174" t="s">
        <v>2651</v>
      </c>
      <c r="D162" s="174" t="s">
        <v>1482</v>
      </c>
      <c r="E162" s="174" t="s">
        <v>1662</v>
      </c>
      <c r="F162" s="174" t="s">
        <v>4156</v>
      </c>
      <c r="G162" s="174"/>
      <c r="H162" s="174" t="s">
        <v>4157</v>
      </c>
      <c r="I162" s="174"/>
      <c r="J162" s="174" t="s">
        <v>4158</v>
      </c>
      <c r="K162" s="174"/>
      <c r="L162" s="175">
        <v>3087.3861278999998</v>
      </c>
      <c r="M162" s="174" t="s">
        <v>4159</v>
      </c>
      <c r="N162" s="175">
        <v>5516382.8938293001</v>
      </c>
      <c r="O162" s="174" t="s">
        <v>4160</v>
      </c>
      <c r="P162" s="176" t="s">
        <v>1740</v>
      </c>
    </row>
    <row r="163" spans="1:16" ht="45">
      <c r="A163" s="174" t="s">
        <v>4161</v>
      </c>
      <c r="B163" s="174" t="s">
        <v>177</v>
      </c>
      <c r="C163" s="174" t="s">
        <v>4162</v>
      </c>
      <c r="D163" s="174" t="s">
        <v>1385</v>
      </c>
      <c r="E163" s="174" t="s">
        <v>1409</v>
      </c>
      <c r="F163" s="174" t="s">
        <v>4163</v>
      </c>
      <c r="G163" s="174"/>
      <c r="H163" s="174" t="s">
        <v>4164</v>
      </c>
      <c r="I163" s="174"/>
      <c r="J163" s="174" t="s">
        <v>4165</v>
      </c>
      <c r="K163" s="174"/>
      <c r="L163" s="175">
        <v>3077.4</v>
      </c>
      <c r="M163" s="174" t="s">
        <v>4159</v>
      </c>
      <c r="N163" s="175">
        <v>5519460.2938293004</v>
      </c>
      <c r="O163" s="174" t="s">
        <v>4166</v>
      </c>
      <c r="P163" s="176" t="s">
        <v>1740</v>
      </c>
    </row>
    <row r="164" spans="1:16" ht="45">
      <c r="A164" s="174" t="s">
        <v>2416</v>
      </c>
      <c r="B164" s="174" t="s">
        <v>177</v>
      </c>
      <c r="C164" s="174" t="s">
        <v>2417</v>
      </c>
      <c r="D164" s="174" t="s">
        <v>1482</v>
      </c>
      <c r="E164" s="174" t="s">
        <v>222</v>
      </c>
      <c r="F164" s="174" t="s">
        <v>4167</v>
      </c>
      <c r="G164" s="174"/>
      <c r="H164" s="174" t="s">
        <v>4168</v>
      </c>
      <c r="I164" s="174"/>
      <c r="J164" s="174" t="s">
        <v>4169</v>
      </c>
      <c r="K164" s="174"/>
      <c r="L164" s="175">
        <v>3064.05</v>
      </c>
      <c r="M164" s="174" t="s">
        <v>4159</v>
      </c>
      <c r="N164" s="175">
        <v>5522524.3438293003</v>
      </c>
      <c r="O164" s="174" t="s">
        <v>4170</v>
      </c>
      <c r="P164" s="176" t="s">
        <v>1740</v>
      </c>
    </row>
    <row r="165" spans="1:16" ht="45">
      <c r="A165" s="174" t="s">
        <v>2329</v>
      </c>
      <c r="B165" s="174" t="s">
        <v>177</v>
      </c>
      <c r="C165" s="174" t="s">
        <v>2330</v>
      </c>
      <c r="D165" s="174" t="s">
        <v>1482</v>
      </c>
      <c r="E165" s="174" t="s">
        <v>222</v>
      </c>
      <c r="F165" s="174" t="s">
        <v>4171</v>
      </c>
      <c r="G165" s="174"/>
      <c r="H165" s="174" t="s">
        <v>4172</v>
      </c>
      <c r="I165" s="174"/>
      <c r="J165" s="174" t="s">
        <v>4173</v>
      </c>
      <c r="K165" s="174"/>
      <c r="L165" s="175">
        <v>3040.45</v>
      </c>
      <c r="M165" s="174" t="s">
        <v>4159</v>
      </c>
      <c r="N165" s="175">
        <v>5525564.7938293004</v>
      </c>
      <c r="O165" s="174" t="s">
        <v>4174</v>
      </c>
      <c r="P165" s="176" t="s">
        <v>1740</v>
      </c>
    </row>
    <row r="166" spans="1:16" ht="45">
      <c r="A166" s="174" t="s">
        <v>2917</v>
      </c>
      <c r="B166" s="174" t="s">
        <v>177</v>
      </c>
      <c r="C166" s="174" t="s">
        <v>2918</v>
      </c>
      <c r="D166" s="174" t="s">
        <v>1482</v>
      </c>
      <c r="E166" s="174" t="s">
        <v>185</v>
      </c>
      <c r="F166" s="174" t="s">
        <v>4175</v>
      </c>
      <c r="G166" s="174"/>
      <c r="H166" s="174" t="s">
        <v>4176</v>
      </c>
      <c r="I166" s="174"/>
      <c r="J166" s="174" t="s">
        <v>4177</v>
      </c>
      <c r="K166" s="174"/>
      <c r="L166" s="175">
        <v>3010.4599876259999</v>
      </c>
      <c r="M166" s="174" t="s">
        <v>4159</v>
      </c>
      <c r="N166" s="175">
        <v>5528575.2538168998</v>
      </c>
      <c r="O166" s="174" t="s">
        <v>4178</v>
      </c>
      <c r="P166" s="176" t="s">
        <v>1740</v>
      </c>
    </row>
    <row r="167" spans="1:16" ht="30">
      <c r="A167" s="174" t="s">
        <v>2278</v>
      </c>
      <c r="B167" s="174" t="s">
        <v>639</v>
      </c>
      <c r="C167" s="174" t="s">
        <v>850</v>
      </c>
      <c r="D167" s="174" t="s">
        <v>1482</v>
      </c>
      <c r="E167" s="174" t="s">
        <v>185</v>
      </c>
      <c r="F167" s="174" t="s">
        <v>4179</v>
      </c>
      <c r="G167" s="174"/>
      <c r="H167" s="174" t="s">
        <v>4180</v>
      </c>
      <c r="I167" s="174"/>
      <c r="J167" s="174" t="s">
        <v>4181</v>
      </c>
      <c r="K167" s="174"/>
      <c r="L167" s="175">
        <v>2983.16</v>
      </c>
      <c r="M167" s="174" t="s">
        <v>4159</v>
      </c>
      <c r="N167" s="175">
        <v>5531558.4138169</v>
      </c>
      <c r="O167" s="174" t="s">
        <v>4182</v>
      </c>
      <c r="P167" s="176" t="s">
        <v>1740</v>
      </c>
    </row>
    <row r="168" spans="1:16" ht="45">
      <c r="A168" s="174" t="s">
        <v>3302</v>
      </c>
      <c r="B168" s="174" t="s">
        <v>177</v>
      </c>
      <c r="C168" s="174" t="s">
        <v>3303</v>
      </c>
      <c r="D168" s="174" t="s">
        <v>1385</v>
      </c>
      <c r="E168" s="174" t="s">
        <v>185</v>
      </c>
      <c r="F168" s="174" t="s">
        <v>4183</v>
      </c>
      <c r="G168" s="174"/>
      <c r="H168" s="174" t="s">
        <v>4184</v>
      </c>
      <c r="I168" s="174"/>
      <c r="J168" s="174" t="s">
        <v>4185</v>
      </c>
      <c r="K168" s="174"/>
      <c r="L168" s="175">
        <v>2906.5361925450002</v>
      </c>
      <c r="M168" s="174" t="s">
        <v>4159</v>
      </c>
      <c r="N168" s="175">
        <v>5534464.9500094</v>
      </c>
      <c r="O168" s="174" t="s">
        <v>4186</v>
      </c>
      <c r="P168" s="176" t="s">
        <v>1740</v>
      </c>
    </row>
    <row r="169" spans="1:16" ht="45">
      <c r="A169" s="174" t="s">
        <v>1796</v>
      </c>
      <c r="B169" s="174" t="s">
        <v>177</v>
      </c>
      <c r="C169" s="174" t="s">
        <v>1797</v>
      </c>
      <c r="D169" s="174" t="s">
        <v>1482</v>
      </c>
      <c r="E169" s="174" t="s">
        <v>211</v>
      </c>
      <c r="F169" s="174" t="s">
        <v>4187</v>
      </c>
      <c r="G169" s="174"/>
      <c r="H169" s="174" t="s">
        <v>4188</v>
      </c>
      <c r="I169" s="174"/>
      <c r="J169" s="174" t="s">
        <v>4189</v>
      </c>
      <c r="K169" s="174"/>
      <c r="L169" s="175">
        <v>2866.5309400000001</v>
      </c>
      <c r="M169" s="174" t="s">
        <v>4159</v>
      </c>
      <c r="N169" s="175">
        <v>5537331.4809494</v>
      </c>
      <c r="O169" s="174" t="s">
        <v>4190</v>
      </c>
      <c r="P169" s="176" t="s">
        <v>1740</v>
      </c>
    </row>
    <row r="170" spans="1:16" ht="45">
      <c r="A170" s="174" t="s">
        <v>2671</v>
      </c>
      <c r="B170" s="174" t="s">
        <v>177</v>
      </c>
      <c r="C170" s="174" t="s">
        <v>2672</v>
      </c>
      <c r="D170" s="174" t="s">
        <v>1482</v>
      </c>
      <c r="E170" s="174" t="s">
        <v>189</v>
      </c>
      <c r="F170" s="174" t="s">
        <v>4191</v>
      </c>
      <c r="G170" s="174"/>
      <c r="H170" s="174" t="s">
        <v>4192</v>
      </c>
      <c r="I170" s="174"/>
      <c r="J170" s="174" t="s">
        <v>4193</v>
      </c>
      <c r="K170" s="174"/>
      <c r="L170" s="175">
        <v>2819.0967000000001</v>
      </c>
      <c r="M170" s="174" t="s">
        <v>4159</v>
      </c>
      <c r="N170" s="175">
        <v>5540150.5776493996</v>
      </c>
      <c r="O170" s="174" t="s">
        <v>4194</v>
      </c>
      <c r="P170" s="176" t="s">
        <v>1740</v>
      </c>
    </row>
    <row r="171" spans="1:16" ht="45">
      <c r="A171" s="174" t="s">
        <v>1715</v>
      </c>
      <c r="B171" s="174" t="s">
        <v>177</v>
      </c>
      <c r="C171" s="174" t="s">
        <v>1716</v>
      </c>
      <c r="D171" s="174" t="s">
        <v>1482</v>
      </c>
      <c r="E171" s="174" t="s">
        <v>232</v>
      </c>
      <c r="F171" s="174" t="s">
        <v>4195</v>
      </c>
      <c r="G171" s="174"/>
      <c r="H171" s="174" t="s">
        <v>4196</v>
      </c>
      <c r="I171" s="174"/>
      <c r="J171" s="174" t="s">
        <v>4197</v>
      </c>
      <c r="K171" s="174"/>
      <c r="L171" s="175">
        <v>2792.3440439999999</v>
      </c>
      <c r="M171" s="174" t="s">
        <v>4159</v>
      </c>
      <c r="N171" s="175">
        <v>5542942.9216933995</v>
      </c>
      <c r="O171" s="174" t="s">
        <v>4198</v>
      </c>
      <c r="P171" s="176" t="s">
        <v>1740</v>
      </c>
    </row>
    <row r="172" spans="1:16" ht="45">
      <c r="A172" s="174" t="s">
        <v>3037</v>
      </c>
      <c r="B172" s="174" t="s">
        <v>177</v>
      </c>
      <c r="C172" s="174" t="s">
        <v>3038</v>
      </c>
      <c r="D172" s="174" t="s">
        <v>1385</v>
      </c>
      <c r="E172" s="174" t="s">
        <v>180</v>
      </c>
      <c r="F172" s="174" t="s">
        <v>4199</v>
      </c>
      <c r="G172" s="174"/>
      <c r="H172" s="174" t="s">
        <v>4200</v>
      </c>
      <c r="I172" s="174"/>
      <c r="J172" s="174" t="s">
        <v>4201</v>
      </c>
      <c r="K172" s="174"/>
      <c r="L172" s="175">
        <v>2786.1123948479999</v>
      </c>
      <c r="M172" s="174" t="s">
        <v>4159</v>
      </c>
      <c r="N172" s="175">
        <v>5545729.0340882996</v>
      </c>
      <c r="O172" s="174" t="s">
        <v>4202</v>
      </c>
      <c r="P172" s="176" t="s">
        <v>1740</v>
      </c>
    </row>
    <row r="173" spans="1:16" ht="30">
      <c r="A173" s="174" t="s">
        <v>3150</v>
      </c>
      <c r="B173" s="174" t="s">
        <v>700</v>
      </c>
      <c r="C173" s="174" t="s">
        <v>3151</v>
      </c>
      <c r="D173" s="174" t="s">
        <v>1398</v>
      </c>
      <c r="E173" s="174" t="s">
        <v>180</v>
      </c>
      <c r="F173" s="174" t="s">
        <v>4203</v>
      </c>
      <c r="G173" s="174"/>
      <c r="H173" s="174" t="s">
        <v>4204</v>
      </c>
      <c r="I173" s="174"/>
      <c r="J173" s="174" t="s">
        <v>4205</v>
      </c>
      <c r="K173" s="174"/>
      <c r="L173" s="175">
        <v>2724.4123464610002</v>
      </c>
      <c r="M173" s="174" t="s">
        <v>4159</v>
      </c>
      <c r="N173" s="175">
        <v>5548453.4464347996</v>
      </c>
      <c r="O173" s="174" t="s">
        <v>4206</v>
      </c>
      <c r="P173" s="176" t="s">
        <v>1740</v>
      </c>
    </row>
    <row r="174" spans="1:16" ht="45">
      <c r="A174" s="174" t="s">
        <v>2079</v>
      </c>
      <c r="B174" s="174" t="s">
        <v>177</v>
      </c>
      <c r="C174" s="174" t="s">
        <v>2080</v>
      </c>
      <c r="D174" s="174" t="s">
        <v>1482</v>
      </c>
      <c r="E174" s="174" t="s">
        <v>185</v>
      </c>
      <c r="F174" s="174" t="s">
        <v>3943</v>
      </c>
      <c r="G174" s="174"/>
      <c r="H174" s="174" t="s">
        <v>4207</v>
      </c>
      <c r="I174" s="174"/>
      <c r="J174" s="174" t="s">
        <v>4208</v>
      </c>
      <c r="K174" s="174"/>
      <c r="L174" s="175">
        <v>2717.44</v>
      </c>
      <c r="M174" s="174" t="s">
        <v>4159</v>
      </c>
      <c r="N174" s="175">
        <v>5551170.8864348</v>
      </c>
      <c r="O174" s="174" t="s">
        <v>4209</v>
      </c>
      <c r="P174" s="176" t="s">
        <v>1740</v>
      </c>
    </row>
    <row r="175" spans="1:16" ht="45">
      <c r="A175" s="174" t="s">
        <v>1999</v>
      </c>
      <c r="B175" s="174" t="s">
        <v>177</v>
      </c>
      <c r="C175" s="174" t="s">
        <v>2000</v>
      </c>
      <c r="D175" s="174" t="s">
        <v>1482</v>
      </c>
      <c r="E175" s="174" t="s">
        <v>222</v>
      </c>
      <c r="F175" s="174" t="s">
        <v>4210</v>
      </c>
      <c r="G175" s="174"/>
      <c r="H175" s="174" t="s">
        <v>4211</v>
      </c>
      <c r="I175" s="174"/>
      <c r="J175" s="174" t="s">
        <v>4212</v>
      </c>
      <c r="K175" s="174"/>
      <c r="L175" s="175">
        <v>2696.1005164799999</v>
      </c>
      <c r="M175" s="174" t="s">
        <v>4159</v>
      </c>
      <c r="N175" s="175">
        <v>5553866.9869512999</v>
      </c>
      <c r="O175" s="174" t="s">
        <v>4213</v>
      </c>
      <c r="P175" s="176" t="s">
        <v>1740</v>
      </c>
    </row>
    <row r="176" spans="1:16" ht="15.75">
      <c r="A176" s="174" t="s">
        <v>4214</v>
      </c>
      <c r="B176" s="174" t="s">
        <v>273</v>
      </c>
      <c r="C176" s="174" t="s">
        <v>4215</v>
      </c>
      <c r="D176" s="174" t="s">
        <v>1482</v>
      </c>
      <c r="E176" s="174" t="s">
        <v>211</v>
      </c>
      <c r="F176" s="174" t="s">
        <v>4216</v>
      </c>
      <c r="G176" s="174"/>
      <c r="H176" s="174" t="s">
        <v>4217</v>
      </c>
      <c r="I176" s="174"/>
      <c r="J176" s="174" t="s">
        <v>4218</v>
      </c>
      <c r="K176" s="174"/>
      <c r="L176" s="175">
        <v>2676.6730383119998</v>
      </c>
      <c r="M176" s="174" t="s">
        <v>4159</v>
      </c>
      <c r="N176" s="175">
        <v>5556543.6599896001</v>
      </c>
      <c r="O176" s="174" t="s">
        <v>4219</v>
      </c>
      <c r="P176" s="176" t="s">
        <v>1740</v>
      </c>
    </row>
    <row r="177" spans="1:16" ht="45">
      <c r="A177" s="174" t="s">
        <v>2327</v>
      </c>
      <c r="B177" s="174" t="s">
        <v>177</v>
      </c>
      <c r="C177" s="174" t="s">
        <v>2328</v>
      </c>
      <c r="D177" s="174" t="s">
        <v>1482</v>
      </c>
      <c r="E177" s="174" t="s">
        <v>222</v>
      </c>
      <c r="F177" s="174" t="s">
        <v>4220</v>
      </c>
      <c r="G177" s="174"/>
      <c r="H177" s="174" t="s">
        <v>4221</v>
      </c>
      <c r="I177" s="174"/>
      <c r="J177" s="174" t="s">
        <v>4222</v>
      </c>
      <c r="K177" s="174"/>
      <c r="L177" s="175">
        <v>2669.8595270549999</v>
      </c>
      <c r="M177" s="174" t="s">
        <v>4159</v>
      </c>
      <c r="N177" s="175">
        <v>5559213.5195166999</v>
      </c>
      <c r="O177" s="174" t="s">
        <v>4223</v>
      </c>
      <c r="P177" s="176" t="s">
        <v>1740</v>
      </c>
    </row>
    <row r="178" spans="1:16" ht="30">
      <c r="A178" s="174" t="s">
        <v>2461</v>
      </c>
      <c r="B178" s="174" t="s">
        <v>639</v>
      </c>
      <c r="C178" s="174" t="s">
        <v>2462</v>
      </c>
      <c r="D178" s="174" t="s">
        <v>1482</v>
      </c>
      <c r="E178" s="174" t="s">
        <v>185</v>
      </c>
      <c r="F178" s="174" t="s">
        <v>4024</v>
      </c>
      <c r="G178" s="174"/>
      <c r="H178" s="174" t="s">
        <v>4224</v>
      </c>
      <c r="I178" s="174"/>
      <c r="J178" s="174" t="s">
        <v>4225</v>
      </c>
      <c r="K178" s="174"/>
      <c r="L178" s="175">
        <v>2653.5</v>
      </c>
      <c r="M178" s="174" t="s">
        <v>4159</v>
      </c>
      <c r="N178" s="175">
        <v>5561867.0195166999</v>
      </c>
      <c r="O178" s="174" t="s">
        <v>4226</v>
      </c>
      <c r="P178" s="176" t="s">
        <v>1740</v>
      </c>
    </row>
    <row r="179" spans="1:16" ht="30">
      <c r="A179" s="174" t="s">
        <v>2520</v>
      </c>
      <c r="B179" s="174" t="s">
        <v>639</v>
      </c>
      <c r="C179" s="174" t="s">
        <v>2521</v>
      </c>
      <c r="D179" s="174" t="s">
        <v>1482</v>
      </c>
      <c r="E179" s="174" t="s">
        <v>185</v>
      </c>
      <c r="F179" s="174" t="s">
        <v>4028</v>
      </c>
      <c r="G179" s="174"/>
      <c r="H179" s="174" t="s">
        <v>4227</v>
      </c>
      <c r="I179" s="174"/>
      <c r="J179" s="174" t="s">
        <v>4228</v>
      </c>
      <c r="K179" s="174"/>
      <c r="L179" s="175">
        <v>2628.8</v>
      </c>
      <c r="M179" s="174" t="s">
        <v>4159</v>
      </c>
      <c r="N179" s="175">
        <v>5564495.8195166998</v>
      </c>
      <c r="O179" s="174" t="s">
        <v>4229</v>
      </c>
      <c r="P179" s="176" t="s">
        <v>1740</v>
      </c>
    </row>
    <row r="180" spans="1:16" ht="45">
      <c r="A180" s="174" t="s">
        <v>1981</v>
      </c>
      <c r="B180" s="174" t="s">
        <v>177</v>
      </c>
      <c r="C180" s="174" t="s">
        <v>1982</v>
      </c>
      <c r="D180" s="174" t="s">
        <v>1482</v>
      </c>
      <c r="E180" s="174" t="s">
        <v>185</v>
      </c>
      <c r="F180" s="174" t="s">
        <v>4230</v>
      </c>
      <c r="G180" s="174"/>
      <c r="H180" s="174" t="s">
        <v>4231</v>
      </c>
      <c r="I180" s="174"/>
      <c r="J180" s="174" t="s">
        <v>4232</v>
      </c>
      <c r="K180" s="174"/>
      <c r="L180" s="175">
        <v>2623.605888</v>
      </c>
      <c r="M180" s="174" t="s">
        <v>4159</v>
      </c>
      <c r="N180" s="175">
        <v>5567119.4254047005</v>
      </c>
      <c r="O180" s="174" t="s">
        <v>4233</v>
      </c>
      <c r="P180" s="176" t="s">
        <v>1740</v>
      </c>
    </row>
    <row r="181" spans="1:16" ht="45">
      <c r="A181" s="174" t="s">
        <v>2464</v>
      </c>
      <c r="B181" s="174" t="s">
        <v>177</v>
      </c>
      <c r="C181" s="174" t="s">
        <v>2465</v>
      </c>
      <c r="D181" s="174" t="s">
        <v>1482</v>
      </c>
      <c r="E181" s="174" t="s">
        <v>185</v>
      </c>
      <c r="F181" s="174" t="s">
        <v>4234</v>
      </c>
      <c r="G181" s="174"/>
      <c r="H181" s="174" t="s">
        <v>4235</v>
      </c>
      <c r="I181" s="174"/>
      <c r="J181" s="174" t="s">
        <v>4236</v>
      </c>
      <c r="K181" s="174"/>
      <c r="L181" s="175">
        <v>2503.6799999999998</v>
      </c>
      <c r="M181" s="174" t="s">
        <v>4237</v>
      </c>
      <c r="N181" s="175">
        <v>5569623.1054047002</v>
      </c>
      <c r="O181" s="174" t="s">
        <v>4238</v>
      </c>
      <c r="P181" s="176" t="s">
        <v>1740</v>
      </c>
    </row>
    <row r="182" spans="1:16" ht="45">
      <c r="A182" s="174" t="s">
        <v>2970</v>
      </c>
      <c r="B182" s="174" t="s">
        <v>177</v>
      </c>
      <c r="C182" s="174" t="s">
        <v>2971</v>
      </c>
      <c r="D182" s="174" t="s">
        <v>1482</v>
      </c>
      <c r="E182" s="174" t="s">
        <v>185</v>
      </c>
      <c r="F182" s="174" t="s">
        <v>4239</v>
      </c>
      <c r="G182" s="174"/>
      <c r="H182" s="174" t="s">
        <v>4240</v>
      </c>
      <c r="I182" s="174"/>
      <c r="J182" s="174" t="s">
        <v>4241</v>
      </c>
      <c r="K182" s="174"/>
      <c r="L182" s="175">
        <v>2480.9536232</v>
      </c>
      <c r="M182" s="174" t="s">
        <v>4237</v>
      </c>
      <c r="N182" s="175">
        <v>5572104.0590279</v>
      </c>
      <c r="O182" s="174" t="s">
        <v>4242</v>
      </c>
      <c r="P182" s="176" t="s">
        <v>1740</v>
      </c>
    </row>
    <row r="183" spans="1:16" ht="45">
      <c r="A183" s="174" t="s">
        <v>3406</v>
      </c>
      <c r="B183" s="174" t="s">
        <v>177</v>
      </c>
      <c r="C183" s="174" t="s">
        <v>3407</v>
      </c>
      <c r="D183" s="174" t="s">
        <v>1482</v>
      </c>
      <c r="E183" s="174" t="s">
        <v>185</v>
      </c>
      <c r="F183" s="174" t="s">
        <v>4243</v>
      </c>
      <c r="G183" s="174"/>
      <c r="H183" s="174" t="s">
        <v>4244</v>
      </c>
      <c r="I183" s="174"/>
      <c r="J183" s="174" t="s">
        <v>4245</v>
      </c>
      <c r="K183" s="174"/>
      <c r="L183" s="175">
        <v>2431.3000000000002</v>
      </c>
      <c r="M183" s="174" t="s">
        <v>4237</v>
      </c>
      <c r="N183" s="175">
        <v>5574535.3590278998</v>
      </c>
      <c r="O183" s="174" t="s">
        <v>4246</v>
      </c>
      <c r="P183" s="176" t="s">
        <v>1740</v>
      </c>
    </row>
    <row r="184" spans="1:16" ht="45">
      <c r="A184" s="174" t="s">
        <v>2408</v>
      </c>
      <c r="B184" s="174" t="s">
        <v>177</v>
      </c>
      <c r="C184" s="174" t="s">
        <v>2409</v>
      </c>
      <c r="D184" s="174" t="s">
        <v>1482</v>
      </c>
      <c r="E184" s="174" t="s">
        <v>222</v>
      </c>
      <c r="F184" s="174" t="s">
        <v>4247</v>
      </c>
      <c r="G184" s="174"/>
      <c r="H184" s="174" t="s">
        <v>4248</v>
      </c>
      <c r="I184" s="174"/>
      <c r="J184" s="174" t="s">
        <v>4249</v>
      </c>
      <c r="K184" s="174"/>
      <c r="L184" s="175">
        <v>2418.1208999999999</v>
      </c>
      <c r="M184" s="174" t="s">
        <v>4237</v>
      </c>
      <c r="N184" s="175">
        <v>5576953.4799279002</v>
      </c>
      <c r="O184" s="174" t="s">
        <v>4250</v>
      </c>
      <c r="P184" s="176" t="s">
        <v>1740</v>
      </c>
    </row>
    <row r="185" spans="1:16" ht="63.75" customHeight="1">
      <c r="A185" s="174" t="s">
        <v>4251</v>
      </c>
      <c r="B185" s="174" t="s">
        <v>177</v>
      </c>
      <c r="C185" s="174" t="s">
        <v>4252</v>
      </c>
      <c r="D185" s="174" t="s">
        <v>1482</v>
      </c>
      <c r="E185" s="174" t="s">
        <v>185</v>
      </c>
      <c r="F185" s="174" t="s">
        <v>4100</v>
      </c>
      <c r="G185" s="174"/>
      <c r="H185" s="174" t="s">
        <v>4253</v>
      </c>
      <c r="I185" s="174"/>
      <c r="J185" s="174" t="s">
        <v>4254</v>
      </c>
      <c r="K185" s="174"/>
      <c r="L185" s="175">
        <v>2401.77</v>
      </c>
      <c r="M185" s="174" t="s">
        <v>4237</v>
      </c>
      <c r="N185" s="175">
        <v>5579355.2499278998</v>
      </c>
      <c r="O185" s="174" t="s">
        <v>4255</v>
      </c>
      <c r="P185" s="176" t="s">
        <v>1740</v>
      </c>
    </row>
    <row r="186" spans="1:16" ht="45">
      <c r="A186" s="174" t="s">
        <v>3053</v>
      </c>
      <c r="B186" s="174" t="s">
        <v>177</v>
      </c>
      <c r="C186" s="174" t="s">
        <v>3054</v>
      </c>
      <c r="D186" s="174" t="s">
        <v>1385</v>
      </c>
      <c r="E186" s="174" t="s">
        <v>185</v>
      </c>
      <c r="F186" s="174" t="s">
        <v>4256</v>
      </c>
      <c r="G186" s="174"/>
      <c r="H186" s="174" t="s">
        <v>4257</v>
      </c>
      <c r="I186" s="174"/>
      <c r="J186" s="174" t="s">
        <v>4258</v>
      </c>
      <c r="K186" s="174"/>
      <c r="L186" s="175">
        <v>2363.0657982299999</v>
      </c>
      <c r="M186" s="174" t="s">
        <v>4237</v>
      </c>
      <c r="N186" s="175">
        <v>5581718.3157260995</v>
      </c>
      <c r="O186" s="174" t="s">
        <v>4259</v>
      </c>
      <c r="P186" s="176" t="s">
        <v>1740</v>
      </c>
    </row>
    <row r="187" spans="1:16" ht="15.75">
      <c r="A187" s="174" t="s">
        <v>2568</v>
      </c>
      <c r="B187" s="174" t="s">
        <v>470</v>
      </c>
      <c r="C187" s="174" t="s">
        <v>1265</v>
      </c>
      <c r="D187" s="174" t="s">
        <v>1482</v>
      </c>
      <c r="E187" s="174" t="s">
        <v>563</v>
      </c>
      <c r="F187" s="174" t="s">
        <v>4260</v>
      </c>
      <c r="G187" s="174"/>
      <c r="H187" s="174" t="s">
        <v>4261</v>
      </c>
      <c r="I187" s="174"/>
      <c r="J187" s="174" t="s">
        <v>4262</v>
      </c>
      <c r="K187" s="174"/>
      <c r="L187" s="175">
        <v>2336.8200000000002</v>
      </c>
      <c r="M187" s="174" t="s">
        <v>4237</v>
      </c>
      <c r="N187" s="175">
        <v>5584055.1357260998</v>
      </c>
      <c r="O187" s="174" t="s">
        <v>4263</v>
      </c>
      <c r="P187" s="176" t="s">
        <v>1740</v>
      </c>
    </row>
    <row r="188" spans="1:16" ht="15.75">
      <c r="A188" s="174" t="s">
        <v>2444</v>
      </c>
      <c r="B188" s="174" t="s">
        <v>639</v>
      </c>
      <c r="C188" s="174" t="s">
        <v>2445</v>
      </c>
      <c r="D188" s="174" t="s">
        <v>1482</v>
      </c>
      <c r="E188" s="174" t="s">
        <v>222</v>
      </c>
      <c r="F188" s="174" t="s">
        <v>4264</v>
      </c>
      <c r="G188" s="174"/>
      <c r="H188" s="174" t="s">
        <v>4265</v>
      </c>
      <c r="I188" s="174"/>
      <c r="J188" s="174" t="s">
        <v>4266</v>
      </c>
      <c r="K188" s="174"/>
      <c r="L188" s="175">
        <v>2249.5</v>
      </c>
      <c r="M188" s="174" t="s">
        <v>4237</v>
      </c>
      <c r="N188" s="175">
        <v>5586304.6357260998</v>
      </c>
      <c r="O188" s="174" t="s">
        <v>4267</v>
      </c>
      <c r="P188" s="176" t="s">
        <v>1740</v>
      </c>
    </row>
    <row r="189" spans="1:16" ht="45">
      <c r="A189" s="174" t="s">
        <v>2913</v>
      </c>
      <c r="B189" s="174" t="s">
        <v>177</v>
      </c>
      <c r="C189" s="174" t="s">
        <v>2914</v>
      </c>
      <c r="D189" s="174" t="s">
        <v>1482</v>
      </c>
      <c r="E189" s="174" t="s">
        <v>185</v>
      </c>
      <c r="F189" s="174" t="s">
        <v>4268</v>
      </c>
      <c r="G189" s="174"/>
      <c r="H189" s="174" t="s">
        <v>4269</v>
      </c>
      <c r="I189" s="174"/>
      <c r="J189" s="174" t="s">
        <v>4270</v>
      </c>
      <c r="K189" s="174"/>
      <c r="L189" s="175">
        <v>2246.6809764</v>
      </c>
      <c r="M189" s="174" t="s">
        <v>4237</v>
      </c>
      <c r="N189" s="175">
        <v>5588551.3167025</v>
      </c>
      <c r="O189" s="174" t="s">
        <v>4271</v>
      </c>
      <c r="P189" s="176" t="s">
        <v>1740</v>
      </c>
    </row>
    <row r="190" spans="1:16" ht="45">
      <c r="A190" s="174" t="s">
        <v>2128</v>
      </c>
      <c r="B190" s="174" t="s">
        <v>177</v>
      </c>
      <c r="C190" s="174" t="s">
        <v>2129</v>
      </c>
      <c r="D190" s="174" t="s">
        <v>1482</v>
      </c>
      <c r="E190" s="174" t="s">
        <v>222</v>
      </c>
      <c r="F190" s="174" t="s">
        <v>4272</v>
      </c>
      <c r="G190" s="174"/>
      <c r="H190" s="174" t="s">
        <v>4273</v>
      </c>
      <c r="I190" s="174"/>
      <c r="J190" s="174" t="s">
        <v>4274</v>
      </c>
      <c r="K190" s="174"/>
      <c r="L190" s="175">
        <v>2245.1673352500002</v>
      </c>
      <c r="M190" s="174" t="s">
        <v>4237</v>
      </c>
      <c r="N190" s="175">
        <v>5590796.4840377998</v>
      </c>
      <c r="O190" s="174" t="s">
        <v>4275</v>
      </c>
      <c r="P190" s="176" t="s">
        <v>1740</v>
      </c>
    </row>
    <row r="191" spans="1:16" ht="45">
      <c r="A191" s="174" t="s">
        <v>2009</v>
      </c>
      <c r="B191" s="174" t="s">
        <v>177</v>
      </c>
      <c r="C191" s="174" t="s">
        <v>2010</v>
      </c>
      <c r="D191" s="174" t="s">
        <v>1482</v>
      </c>
      <c r="E191" s="174" t="s">
        <v>185</v>
      </c>
      <c r="F191" s="174" t="s">
        <v>4276</v>
      </c>
      <c r="G191" s="174"/>
      <c r="H191" s="174" t="s">
        <v>4277</v>
      </c>
      <c r="I191" s="174"/>
      <c r="J191" s="174" t="s">
        <v>4278</v>
      </c>
      <c r="K191" s="174"/>
      <c r="L191" s="175">
        <v>2222.761635888</v>
      </c>
      <c r="M191" s="174" t="s">
        <v>4237</v>
      </c>
      <c r="N191" s="175">
        <v>5593019.2456737002</v>
      </c>
      <c r="O191" s="174" t="s">
        <v>4279</v>
      </c>
      <c r="P191" s="176" t="s">
        <v>1740</v>
      </c>
    </row>
    <row r="192" spans="1:16" ht="45">
      <c r="A192" s="174" t="s">
        <v>2385</v>
      </c>
      <c r="B192" s="174" t="s">
        <v>177</v>
      </c>
      <c r="C192" s="174" t="s">
        <v>2386</v>
      </c>
      <c r="D192" s="174" t="s">
        <v>1482</v>
      </c>
      <c r="E192" s="174" t="s">
        <v>185</v>
      </c>
      <c r="F192" s="174" t="s">
        <v>4280</v>
      </c>
      <c r="G192" s="174"/>
      <c r="H192" s="174" t="s">
        <v>4281</v>
      </c>
      <c r="I192" s="174"/>
      <c r="J192" s="174" t="s">
        <v>4282</v>
      </c>
      <c r="K192" s="174"/>
      <c r="L192" s="175">
        <v>2210.61</v>
      </c>
      <c r="M192" s="174" t="s">
        <v>4237</v>
      </c>
      <c r="N192" s="175">
        <v>5595229.8556736996</v>
      </c>
      <c r="O192" s="174" t="s">
        <v>4283</v>
      </c>
      <c r="P192" s="176" t="s">
        <v>1740</v>
      </c>
    </row>
    <row r="193" spans="1:16" ht="45">
      <c r="A193" s="174" t="s">
        <v>1654</v>
      </c>
      <c r="B193" s="174" t="s">
        <v>177</v>
      </c>
      <c r="C193" s="174" t="s">
        <v>1655</v>
      </c>
      <c r="D193" s="174" t="s">
        <v>1482</v>
      </c>
      <c r="E193" s="174" t="s">
        <v>232</v>
      </c>
      <c r="F193" s="174" t="s">
        <v>4284</v>
      </c>
      <c r="G193" s="174"/>
      <c r="H193" s="174" t="s">
        <v>4285</v>
      </c>
      <c r="I193" s="174"/>
      <c r="J193" s="174" t="s">
        <v>4286</v>
      </c>
      <c r="K193" s="174"/>
      <c r="L193" s="175">
        <v>2202.8839449279999</v>
      </c>
      <c r="M193" s="174" t="s">
        <v>4237</v>
      </c>
      <c r="N193" s="175">
        <v>5597432.7396186003</v>
      </c>
      <c r="O193" s="174" t="s">
        <v>4287</v>
      </c>
      <c r="P193" s="176" t="s">
        <v>1740</v>
      </c>
    </row>
    <row r="194" spans="1:16" ht="45">
      <c r="A194" s="174" t="s">
        <v>2694</v>
      </c>
      <c r="B194" s="174" t="s">
        <v>177</v>
      </c>
      <c r="C194" s="174" t="s">
        <v>2695</v>
      </c>
      <c r="D194" s="174" t="s">
        <v>1385</v>
      </c>
      <c r="E194" s="174" t="s">
        <v>180</v>
      </c>
      <c r="F194" s="174" t="s">
        <v>4288</v>
      </c>
      <c r="G194" s="174"/>
      <c r="H194" s="174" t="s">
        <v>4289</v>
      </c>
      <c r="I194" s="174"/>
      <c r="J194" s="174" t="s">
        <v>4290</v>
      </c>
      <c r="K194" s="174"/>
      <c r="L194" s="175">
        <v>2193.447093066</v>
      </c>
      <c r="M194" s="174" t="s">
        <v>4237</v>
      </c>
      <c r="N194" s="175">
        <v>5599626.1867116997</v>
      </c>
      <c r="O194" s="174" t="s">
        <v>4291</v>
      </c>
      <c r="P194" s="176" t="s">
        <v>1740</v>
      </c>
    </row>
    <row r="195" spans="1:16" ht="45">
      <c r="A195" s="174" t="s">
        <v>3372</v>
      </c>
      <c r="B195" s="174" t="s">
        <v>177</v>
      </c>
      <c r="C195" s="174" t="s">
        <v>3373</v>
      </c>
      <c r="D195" s="174" t="s">
        <v>1482</v>
      </c>
      <c r="E195" s="174" t="s">
        <v>222</v>
      </c>
      <c r="F195" s="174" t="s">
        <v>4292</v>
      </c>
      <c r="G195" s="174"/>
      <c r="H195" s="174" t="s">
        <v>4293</v>
      </c>
      <c r="I195" s="174"/>
      <c r="J195" s="174" t="s">
        <v>4294</v>
      </c>
      <c r="K195" s="174"/>
      <c r="L195" s="175">
        <v>2051.0400443919998</v>
      </c>
      <c r="M195" s="174" t="s">
        <v>4237</v>
      </c>
      <c r="N195" s="175">
        <v>5601677.2267560996</v>
      </c>
      <c r="O195" s="174" t="s">
        <v>4295</v>
      </c>
      <c r="P195" s="176" t="s">
        <v>1740</v>
      </c>
    </row>
    <row r="196" spans="1:16" ht="45">
      <c r="A196" s="174" t="s">
        <v>2911</v>
      </c>
      <c r="B196" s="174" t="s">
        <v>177</v>
      </c>
      <c r="C196" s="174" t="s">
        <v>2912</v>
      </c>
      <c r="D196" s="174" t="s">
        <v>1482</v>
      </c>
      <c r="E196" s="174" t="s">
        <v>185</v>
      </c>
      <c r="F196" s="174" t="s">
        <v>4296</v>
      </c>
      <c r="G196" s="174"/>
      <c r="H196" s="174" t="s">
        <v>4297</v>
      </c>
      <c r="I196" s="174"/>
      <c r="J196" s="174" t="s">
        <v>4298</v>
      </c>
      <c r="K196" s="174"/>
      <c r="L196" s="175">
        <v>2028.2008278999999</v>
      </c>
      <c r="M196" s="174" t="s">
        <v>4237</v>
      </c>
      <c r="N196" s="175">
        <v>5603705.4275839999</v>
      </c>
      <c r="O196" s="174" t="s">
        <v>4299</v>
      </c>
      <c r="P196" s="176" t="s">
        <v>1740</v>
      </c>
    </row>
    <row r="197" spans="1:16" ht="30">
      <c r="A197" s="174" t="s">
        <v>2563</v>
      </c>
      <c r="B197" s="174" t="s">
        <v>470</v>
      </c>
      <c r="C197" s="174" t="s">
        <v>1259</v>
      </c>
      <c r="D197" s="174" t="s">
        <v>1482</v>
      </c>
      <c r="E197" s="174" t="s">
        <v>563</v>
      </c>
      <c r="F197" s="174" t="s">
        <v>4300</v>
      </c>
      <c r="G197" s="174"/>
      <c r="H197" s="174" t="s">
        <v>4301</v>
      </c>
      <c r="I197" s="174"/>
      <c r="J197" s="174" t="s">
        <v>4302</v>
      </c>
      <c r="K197" s="174"/>
      <c r="L197" s="175">
        <v>2018.7</v>
      </c>
      <c r="M197" s="174" t="s">
        <v>4237</v>
      </c>
      <c r="N197" s="175">
        <v>5605724.1275840001</v>
      </c>
      <c r="O197" s="174" t="s">
        <v>4303</v>
      </c>
      <c r="P197" s="176" t="s">
        <v>1740</v>
      </c>
    </row>
    <row r="198" spans="1:16" ht="45">
      <c r="A198" s="174" t="s">
        <v>4304</v>
      </c>
      <c r="B198" s="174" t="s">
        <v>177</v>
      </c>
      <c r="C198" s="174" t="s">
        <v>4305</v>
      </c>
      <c r="D198" s="174" t="s">
        <v>1385</v>
      </c>
      <c r="E198" s="174" t="s">
        <v>1409</v>
      </c>
      <c r="F198" s="174" t="s">
        <v>4163</v>
      </c>
      <c r="G198" s="174"/>
      <c r="H198" s="174" t="s">
        <v>4306</v>
      </c>
      <c r="I198" s="174"/>
      <c r="J198" s="174" t="s">
        <v>4307</v>
      </c>
      <c r="K198" s="174"/>
      <c r="L198" s="175">
        <v>1977.84</v>
      </c>
      <c r="M198" s="174" t="s">
        <v>4308</v>
      </c>
      <c r="N198" s="175">
        <v>5607701.967584</v>
      </c>
      <c r="O198" s="174" t="s">
        <v>4309</v>
      </c>
      <c r="P198" s="176" t="s">
        <v>1740</v>
      </c>
    </row>
    <row r="199" spans="1:16" ht="45">
      <c r="A199" s="174" t="s">
        <v>2317</v>
      </c>
      <c r="B199" s="174" t="s">
        <v>177</v>
      </c>
      <c r="C199" s="174" t="s">
        <v>2318</v>
      </c>
      <c r="D199" s="174" t="s">
        <v>1482</v>
      </c>
      <c r="E199" s="174" t="s">
        <v>222</v>
      </c>
      <c r="F199" s="174" t="s">
        <v>4310</v>
      </c>
      <c r="G199" s="174"/>
      <c r="H199" s="174" t="s">
        <v>4311</v>
      </c>
      <c r="I199" s="174"/>
      <c r="J199" s="174" t="s">
        <v>4312</v>
      </c>
      <c r="K199" s="174"/>
      <c r="L199" s="175">
        <v>1921.0035</v>
      </c>
      <c r="M199" s="174" t="s">
        <v>4308</v>
      </c>
      <c r="N199" s="175">
        <v>5609622.9710839996</v>
      </c>
      <c r="O199" s="174" t="s">
        <v>4313</v>
      </c>
      <c r="P199" s="176" t="s">
        <v>1740</v>
      </c>
    </row>
    <row r="200" spans="1:16" ht="45">
      <c r="A200" s="174" t="s">
        <v>2556</v>
      </c>
      <c r="B200" s="174" t="s">
        <v>177</v>
      </c>
      <c r="C200" s="174" t="s">
        <v>2557</v>
      </c>
      <c r="D200" s="174" t="s">
        <v>1482</v>
      </c>
      <c r="E200" s="174" t="s">
        <v>185</v>
      </c>
      <c r="F200" s="174" t="s">
        <v>3982</v>
      </c>
      <c r="G200" s="174"/>
      <c r="H200" s="174" t="s">
        <v>4314</v>
      </c>
      <c r="I200" s="174"/>
      <c r="J200" s="174" t="s">
        <v>4315</v>
      </c>
      <c r="K200" s="174"/>
      <c r="L200" s="175">
        <v>1879.2</v>
      </c>
      <c r="M200" s="174" t="s">
        <v>4308</v>
      </c>
      <c r="N200" s="175">
        <v>5611502.1710839998</v>
      </c>
      <c r="O200" s="174" t="s">
        <v>4316</v>
      </c>
      <c r="P200" s="176" t="s">
        <v>1740</v>
      </c>
    </row>
    <row r="201" spans="1:16" ht="45">
      <c r="A201" s="174" t="s">
        <v>1993</v>
      </c>
      <c r="B201" s="174" t="s">
        <v>177</v>
      </c>
      <c r="C201" s="174" t="s">
        <v>1994</v>
      </c>
      <c r="D201" s="174" t="s">
        <v>1482</v>
      </c>
      <c r="E201" s="174" t="s">
        <v>222</v>
      </c>
      <c r="F201" s="174" t="s">
        <v>4317</v>
      </c>
      <c r="G201" s="174"/>
      <c r="H201" s="174" t="s">
        <v>4318</v>
      </c>
      <c r="I201" s="174"/>
      <c r="J201" s="174" t="s">
        <v>4319</v>
      </c>
      <c r="K201" s="174"/>
      <c r="L201" s="175">
        <v>1864.1175840000001</v>
      </c>
      <c r="M201" s="174" t="s">
        <v>4308</v>
      </c>
      <c r="N201" s="175">
        <v>5613366.2886680001</v>
      </c>
      <c r="O201" s="174" t="s">
        <v>4320</v>
      </c>
      <c r="P201" s="176" t="s">
        <v>1740</v>
      </c>
    </row>
    <row r="202" spans="1:16" ht="15.75">
      <c r="A202" s="174" t="s">
        <v>2594</v>
      </c>
      <c r="B202" s="174" t="s">
        <v>639</v>
      </c>
      <c r="C202" s="174" t="s">
        <v>2595</v>
      </c>
      <c r="D202" s="174" t="s">
        <v>1482</v>
      </c>
      <c r="E202" s="174" t="s">
        <v>185</v>
      </c>
      <c r="F202" s="174" t="s">
        <v>4321</v>
      </c>
      <c r="G202" s="174"/>
      <c r="H202" s="174" t="s">
        <v>4322</v>
      </c>
      <c r="I202" s="174"/>
      <c r="J202" s="174" t="s">
        <v>4323</v>
      </c>
      <c r="K202" s="174"/>
      <c r="L202" s="175">
        <v>1808.73</v>
      </c>
      <c r="M202" s="174" t="s">
        <v>4308</v>
      </c>
      <c r="N202" s="175">
        <v>5615175.0186679997</v>
      </c>
      <c r="O202" s="174" t="s">
        <v>4324</v>
      </c>
      <c r="P202" s="176" t="s">
        <v>1740</v>
      </c>
    </row>
    <row r="203" spans="1:16" ht="45">
      <c r="A203" s="174" t="s">
        <v>2501</v>
      </c>
      <c r="B203" s="174" t="s">
        <v>177</v>
      </c>
      <c r="C203" s="174" t="s">
        <v>2502</v>
      </c>
      <c r="D203" s="174" t="s">
        <v>1482</v>
      </c>
      <c r="E203" s="174" t="s">
        <v>185</v>
      </c>
      <c r="F203" s="174" t="s">
        <v>4100</v>
      </c>
      <c r="G203" s="174"/>
      <c r="H203" s="174" t="s">
        <v>4325</v>
      </c>
      <c r="I203" s="174"/>
      <c r="J203" s="174" t="s">
        <v>4326</v>
      </c>
      <c r="K203" s="174"/>
      <c r="L203" s="175">
        <v>1750.77</v>
      </c>
      <c r="M203" s="174" t="s">
        <v>4308</v>
      </c>
      <c r="N203" s="175">
        <v>5616925.7886680001</v>
      </c>
      <c r="O203" s="174" t="s">
        <v>4327</v>
      </c>
      <c r="P203" s="176" t="s">
        <v>1740</v>
      </c>
    </row>
    <row r="204" spans="1:16" ht="45">
      <c r="A204" s="174" t="s">
        <v>2017</v>
      </c>
      <c r="B204" s="174" t="s">
        <v>177</v>
      </c>
      <c r="C204" s="174" t="s">
        <v>2018</v>
      </c>
      <c r="D204" s="174" t="s">
        <v>1482</v>
      </c>
      <c r="E204" s="174" t="s">
        <v>185</v>
      </c>
      <c r="F204" s="174" t="s">
        <v>4328</v>
      </c>
      <c r="G204" s="174"/>
      <c r="H204" s="174" t="s">
        <v>4329</v>
      </c>
      <c r="I204" s="174"/>
      <c r="J204" s="174" t="s">
        <v>4330</v>
      </c>
      <c r="K204" s="174"/>
      <c r="L204" s="175">
        <v>1717.2</v>
      </c>
      <c r="M204" s="174" t="s">
        <v>4308</v>
      </c>
      <c r="N204" s="175">
        <v>5618642.9886680003</v>
      </c>
      <c r="O204" s="174" t="s">
        <v>4331</v>
      </c>
      <c r="P204" s="176" t="s">
        <v>1740</v>
      </c>
    </row>
    <row r="205" spans="1:16" ht="90">
      <c r="A205" s="174" t="s">
        <v>2921</v>
      </c>
      <c r="B205" s="174" t="s">
        <v>177</v>
      </c>
      <c r="C205" s="174" t="s">
        <v>2922</v>
      </c>
      <c r="D205" s="174" t="s">
        <v>1482</v>
      </c>
      <c r="E205" s="174" t="s">
        <v>189</v>
      </c>
      <c r="F205" s="174" t="s">
        <v>4332</v>
      </c>
      <c r="G205" s="174"/>
      <c r="H205" s="174" t="s">
        <v>4333</v>
      </c>
      <c r="I205" s="174"/>
      <c r="J205" s="174" t="s">
        <v>4334</v>
      </c>
      <c r="K205" s="174"/>
      <c r="L205" s="175">
        <v>1700.1984132</v>
      </c>
      <c r="M205" s="174" t="s">
        <v>4308</v>
      </c>
      <c r="N205" s="175">
        <v>5620343.1870812001</v>
      </c>
      <c r="O205" s="174" t="s">
        <v>4335</v>
      </c>
      <c r="P205" s="176" t="s">
        <v>1740</v>
      </c>
    </row>
    <row r="206" spans="1:16" ht="45">
      <c r="A206" s="174" t="s">
        <v>1934</v>
      </c>
      <c r="B206" s="174" t="s">
        <v>177</v>
      </c>
      <c r="C206" s="174" t="s">
        <v>1935</v>
      </c>
      <c r="D206" s="174" t="s">
        <v>1482</v>
      </c>
      <c r="E206" s="174" t="s">
        <v>185</v>
      </c>
      <c r="F206" s="174" t="s">
        <v>4336</v>
      </c>
      <c r="G206" s="174"/>
      <c r="H206" s="174" t="s">
        <v>4337</v>
      </c>
      <c r="I206" s="174"/>
      <c r="J206" s="174" t="s">
        <v>4338</v>
      </c>
      <c r="K206" s="174"/>
      <c r="L206" s="175">
        <v>1697.4</v>
      </c>
      <c r="M206" s="174" t="s">
        <v>4308</v>
      </c>
      <c r="N206" s="175">
        <v>5622040.5870812004</v>
      </c>
      <c r="O206" s="174" t="s">
        <v>4339</v>
      </c>
      <c r="P206" s="176" t="s">
        <v>1740</v>
      </c>
    </row>
    <row r="207" spans="1:16" ht="45">
      <c r="A207" s="174" t="s">
        <v>4340</v>
      </c>
      <c r="B207" s="174" t="s">
        <v>177</v>
      </c>
      <c r="C207" s="174" t="s">
        <v>4341</v>
      </c>
      <c r="D207" s="174" t="s">
        <v>1482</v>
      </c>
      <c r="E207" s="174" t="s">
        <v>211</v>
      </c>
      <c r="F207" s="174" t="s">
        <v>4342</v>
      </c>
      <c r="G207" s="174"/>
      <c r="H207" s="174" t="s">
        <v>4343</v>
      </c>
      <c r="I207" s="174"/>
      <c r="J207" s="174" t="s">
        <v>4344</v>
      </c>
      <c r="K207" s="174"/>
      <c r="L207" s="175">
        <v>1675.9762978799999</v>
      </c>
      <c r="M207" s="174" t="s">
        <v>4308</v>
      </c>
      <c r="N207" s="175">
        <v>5623716.5633790996</v>
      </c>
      <c r="O207" s="174" t="s">
        <v>4345</v>
      </c>
      <c r="P207" s="176" t="s">
        <v>1740</v>
      </c>
    </row>
    <row r="208" spans="1:16" ht="45">
      <c r="A208" s="174" t="s">
        <v>3145</v>
      </c>
      <c r="B208" s="174" t="s">
        <v>177</v>
      </c>
      <c r="C208" s="174" t="s">
        <v>3146</v>
      </c>
      <c r="D208" s="174" t="s">
        <v>1398</v>
      </c>
      <c r="E208" s="174" t="s">
        <v>180</v>
      </c>
      <c r="F208" s="174" t="s">
        <v>4346</v>
      </c>
      <c r="G208" s="174"/>
      <c r="H208" s="174" t="s">
        <v>4347</v>
      </c>
      <c r="I208" s="174"/>
      <c r="J208" s="174" t="s">
        <v>4348</v>
      </c>
      <c r="K208" s="174"/>
      <c r="L208" s="175">
        <v>1627.4767224499999</v>
      </c>
      <c r="M208" s="174" t="s">
        <v>4308</v>
      </c>
      <c r="N208" s="175">
        <v>5625344.0401015999</v>
      </c>
      <c r="O208" s="174" t="s">
        <v>4349</v>
      </c>
      <c r="P208" s="176" t="s">
        <v>1740</v>
      </c>
    </row>
    <row r="209" spans="1:16" ht="15.75">
      <c r="A209" s="174" t="s">
        <v>2661</v>
      </c>
      <c r="B209" s="174" t="s">
        <v>639</v>
      </c>
      <c r="C209" s="174" t="s">
        <v>2662</v>
      </c>
      <c r="D209" s="174" t="s">
        <v>1482</v>
      </c>
      <c r="E209" s="174" t="s">
        <v>185</v>
      </c>
      <c r="F209" s="174" t="s">
        <v>3441</v>
      </c>
      <c r="G209" s="174"/>
      <c r="H209" s="174" t="s">
        <v>4350</v>
      </c>
      <c r="I209" s="174"/>
      <c r="J209" s="174" t="s">
        <v>4350</v>
      </c>
      <c r="K209" s="174"/>
      <c r="L209" s="175">
        <v>1604.77</v>
      </c>
      <c r="M209" s="174" t="s">
        <v>4308</v>
      </c>
      <c r="N209" s="175">
        <v>5626948.8101016004</v>
      </c>
      <c r="O209" s="174" t="s">
        <v>4351</v>
      </c>
      <c r="P209" s="176" t="s">
        <v>1740</v>
      </c>
    </row>
    <row r="210" spans="1:16" ht="45">
      <c r="A210" s="174" t="s">
        <v>1924</v>
      </c>
      <c r="B210" s="174" t="s">
        <v>177</v>
      </c>
      <c r="C210" s="174" t="s">
        <v>1925</v>
      </c>
      <c r="D210" s="174" t="s">
        <v>1482</v>
      </c>
      <c r="E210" s="174" t="s">
        <v>185</v>
      </c>
      <c r="F210" s="174" t="s">
        <v>4352</v>
      </c>
      <c r="G210" s="174"/>
      <c r="H210" s="174" t="s">
        <v>4353</v>
      </c>
      <c r="I210" s="174"/>
      <c r="J210" s="174" t="s">
        <v>4354</v>
      </c>
      <c r="K210" s="174"/>
      <c r="L210" s="175">
        <v>1604.28504</v>
      </c>
      <c r="M210" s="174" t="s">
        <v>4308</v>
      </c>
      <c r="N210" s="175">
        <v>5628553.0951415999</v>
      </c>
      <c r="O210" s="174" t="s">
        <v>4355</v>
      </c>
      <c r="P210" s="176" t="s">
        <v>1740</v>
      </c>
    </row>
    <row r="211" spans="1:16" ht="15.75">
      <c r="A211" s="174" t="s">
        <v>2532</v>
      </c>
      <c r="B211" s="174" t="s">
        <v>639</v>
      </c>
      <c r="C211" s="174" t="s">
        <v>2533</v>
      </c>
      <c r="D211" s="174" t="s">
        <v>1482</v>
      </c>
      <c r="E211" s="174" t="s">
        <v>185</v>
      </c>
      <c r="F211" s="174" t="s">
        <v>4020</v>
      </c>
      <c r="G211" s="174"/>
      <c r="H211" s="174" t="s">
        <v>4356</v>
      </c>
      <c r="I211" s="174"/>
      <c r="J211" s="174" t="s">
        <v>4357</v>
      </c>
      <c r="K211" s="174"/>
      <c r="L211" s="175">
        <v>1585.05</v>
      </c>
      <c r="M211" s="174" t="s">
        <v>4308</v>
      </c>
      <c r="N211" s="175">
        <v>5630138.1451415997</v>
      </c>
      <c r="O211" s="174" t="s">
        <v>4358</v>
      </c>
      <c r="P211" s="176" t="s">
        <v>1740</v>
      </c>
    </row>
    <row r="212" spans="1:16" ht="15.75">
      <c r="A212" s="174" t="s">
        <v>2565</v>
      </c>
      <c r="B212" s="174" t="s">
        <v>470</v>
      </c>
      <c r="C212" s="174" t="s">
        <v>2566</v>
      </c>
      <c r="D212" s="174" t="s">
        <v>1482</v>
      </c>
      <c r="E212" s="174" t="s">
        <v>1082</v>
      </c>
      <c r="F212" s="174" t="s">
        <v>3835</v>
      </c>
      <c r="G212" s="174"/>
      <c r="H212" s="174" t="s">
        <v>4359</v>
      </c>
      <c r="I212" s="174"/>
      <c r="J212" s="174" t="s">
        <v>4360</v>
      </c>
      <c r="K212" s="174"/>
      <c r="L212" s="175">
        <v>1546.32</v>
      </c>
      <c r="M212" s="174" t="s">
        <v>4308</v>
      </c>
      <c r="N212" s="175">
        <v>5631684.4651416</v>
      </c>
      <c r="O212" s="174" t="s">
        <v>4361</v>
      </c>
      <c r="P212" s="176" t="s">
        <v>1740</v>
      </c>
    </row>
    <row r="213" spans="1:16" ht="45">
      <c r="A213" s="174" t="s">
        <v>2333</v>
      </c>
      <c r="B213" s="174" t="s">
        <v>177</v>
      </c>
      <c r="C213" s="174" t="s">
        <v>2334</v>
      </c>
      <c r="D213" s="174" t="s">
        <v>1482</v>
      </c>
      <c r="E213" s="174" t="s">
        <v>185</v>
      </c>
      <c r="F213" s="174" t="s">
        <v>4362</v>
      </c>
      <c r="G213" s="174"/>
      <c r="H213" s="174" t="s">
        <v>4363</v>
      </c>
      <c r="I213" s="174"/>
      <c r="J213" s="174" t="s">
        <v>4364</v>
      </c>
      <c r="K213" s="174"/>
      <c r="L213" s="175">
        <v>1536.78</v>
      </c>
      <c r="M213" s="174" t="s">
        <v>4308</v>
      </c>
      <c r="N213" s="175">
        <v>5633221.2451416003</v>
      </c>
      <c r="O213" s="174" t="s">
        <v>4365</v>
      </c>
      <c r="P213" s="176" t="s">
        <v>1740</v>
      </c>
    </row>
    <row r="214" spans="1:16" ht="45">
      <c r="A214" s="174" t="s">
        <v>1717</v>
      </c>
      <c r="B214" s="174" t="s">
        <v>177</v>
      </c>
      <c r="C214" s="174" t="s">
        <v>1718</v>
      </c>
      <c r="D214" s="174" t="s">
        <v>1482</v>
      </c>
      <c r="E214" s="174" t="s">
        <v>232</v>
      </c>
      <c r="F214" s="174" t="s">
        <v>4366</v>
      </c>
      <c r="G214" s="174"/>
      <c r="H214" s="174" t="s">
        <v>4367</v>
      </c>
      <c r="I214" s="174"/>
      <c r="J214" s="174" t="s">
        <v>4368</v>
      </c>
      <c r="K214" s="174"/>
      <c r="L214" s="175">
        <v>1517.200592425</v>
      </c>
      <c r="M214" s="174" t="s">
        <v>4308</v>
      </c>
      <c r="N214" s="175">
        <v>5634738.4457339998</v>
      </c>
      <c r="O214" s="174" t="s">
        <v>4369</v>
      </c>
      <c r="P214" s="176" t="s">
        <v>1740</v>
      </c>
    </row>
    <row r="215" spans="1:16" ht="63.75" customHeight="1">
      <c r="A215" s="174" t="s">
        <v>1845</v>
      </c>
      <c r="B215" s="174" t="s">
        <v>177</v>
      </c>
      <c r="C215" s="174" t="s">
        <v>1846</v>
      </c>
      <c r="D215" s="174" t="s">
        <v>1482</v>
      </c>
      <c r="E215" s="174" t="s">
        <v>222</v>
      </c>
      <c r="F215" s="174" t="s">
        <v>4370</v>
      </c>
      <c r="G215" s="174"/>
      <c r="H215" s="174" t="s">
        <v>4371</v>
      </c>
      <c r="I215" s="174"/>
      <c r="J215" s="174" t="s">
        <v>4372</v>
      </c>
      <c r="K215" s="174"/>
      <c r="L215" s="175">
        <v>1455.8548083999999</v>
      </c>
      <c r="M215" s="174" t="s">
        <v>4308</v>
      </c>
      <c r="N215" s="175">
        <v>5636194.3005424002</v>
      </c>
      <c r="O215" s="174" t="s">
        <v>4373</v>
      </c>
      <c r="P215" s="176" t="s">
        <v>1740</v>
      </c>
    </row>
    <row r="216" spans="1:16" ht="15.75">
      <c r="A216" s="174" t="s">
        <v>2477</v>
      </c>
      <c r="B216" s="174" t="s">
        <v>470</v>
      </c>
      <c r="C216" s="174" t="s">
        <v>2478</v>
      </c>
      <c r="D216" s="174" t="s">
        <v>1482</v>
      </c>
      <c r="E216" s="174" t="s">
        <v>563</v>
      </c>
      <c r="F216" s="174" t="s">
        <v>3807</v>
      </c>
      <c r="G216" s="174"/>
      <c r="H216" s="174" t="s">
        <v>4374</v>
      </c>
      <c r="I216" s="174"/>
      <c r="J216" s="174" t="s">
        <v>4375</v>
      </c>
      <c r="K216" s="174"/>
      <c r="L216" s="175">
        <v>1417.8</v>
      </c>
      <c r="M216" s="174" t="s">
        <v>4376</v>
      </c>
      <c r="N216" s="175">
        <v>5637612.1005424</v>
      </c>
      <c r="O216" s="174" t="s">
        <v>4377</v>
      </c>
      <c r="P216" s="176" t="s">
        <v>1740</v>
      </c>
    </row>
    <row r="217" spans="1:16" ht="45">
      <c r="A217" s="174" t="s">
        <v>3340</v>
      </c>
      <c r="B217" s="174" t="s">
        <v>177</v>
      </c>
      <c r="C217" s="174" t="s">
        <v>3341</v>
      </c>
      <c r="D217" s="174" t="s">
        <v>1482</v>
      </c>
      <c r="E217" s="174" t="s">
        <v>185</v>
      </c>
      <c r="F217" s="174" t="s">
        <v>4378</v>
      </c>
      <c r="G217" s="174"/>
      <c r="H217" s="174" t="s">
        <v>4379</v>
      </c>
      <c r="I217" s="174"/>
      <c r="J217" s="174" t="s">
        <v>4380</v>
      </c>
      <c r="K217" s="174"/>
      <c r="L217" s="175">
        <v>1407.479808</v>
      </c>
      <c r="M217" s="174" t="s">
        <v>4376</v>
      </c>
      <c r="N217" s="175">
        <v>5639019.5803503999</v>
      </c>
      <c r="O217" s="174" t="s">
        <v>4381</v>
      </c>
      <c r="P217" s="176" t="s">
        <v>1740</v>
      </c>
    </row>
    <row r="218" spans="1:16" ht="45">
      <c r="A218" s="174" t="s">
        <v>1658</v>
      </c>
      <c r="B218" s="174" t="s">
        <v>177</v>
      </c>
      <c r="C218" s="174" t="s">
        <v>1659</v>
      </c>
      <c r="D218" s="174" t="s">
        <v>1482</v>
      </c>
      <c r="E218" s="174" t="s">
        <v>222</v>
      </c>
      <c r="F218" s="174" t="s">
        <v>4382</v>
      </c>
      <c r="G218" s="174"/>
      <c r="H218" s="174" t="s">
        <v>4383</v>
      </c>
      <c r="I218" s="174"/>
      <c r="J218" s="174" t="s">
        <v>4384</v>
      </c>
      <c r="K218" s="174"/>
      <c r="L218" s="175">
        <v>1382.75137</v>
      </c>
      <c r="M218" s="174" t="s">
        <v>4376</v>
      </c>
      <c r="N218" s="175">
        <v>5640402.3317203997</v>
      </c>
      <c r="O218" s="174" t="s">
        <v>4385</v>
      </c>
      <c r="P218" s="176" t="s">
        <v>1740</v>
      </c>
    </row>
    <row r="219" spans="1:16" ht="45">
      <c r="A219" s="174" t="s">
        <v>2377</v>
      </c>
      <c r="B219" s="174" t="s">
        <v>177</v>
      </c>
      <c r="C219" s="174" t="s">
        <v>2378</v>
      </c>
      <c r="D219" s="174" t="s">
        <v>1482</v>
      </c>
      <c r="E219" s="174" t="s">
        <v>185</v>
      </c>
      <c r="F219" s="174" t="s">
        <v>4386</v>
      </c>
      <c r="G219" s="174"/>
      <c r="H219" s="174" t="s">
        <v>4387</v>
      </c>
      <c r="I219" s="174"/>
      <c r="J219" s="174" t="s">
        <v>4388</v>
      </c>
      <c r="K219" s="174"/>
      <c r="L219" s="175">
        <v>1371.42</v>
      </c>
      <c r="M219" s="174" t="s">
        <v>4376</v>
      </c>
      <c r="N219" s="175">
        <v>5641773.7517203996</v>
      </c>
      <c r="O219" s="174" t="s">
        <v>4389</v>
      </c>
      <c r="P219" s="176" t="s">
        <v>1740</v>
      </c>
    </row>
    <row r="220" spans="1:16" ht="45">
      <c r="A220" s="174" t="s">
        <v>1602</v>
      </c>
      <c r="B220" s="174" t="s">
        <v>177</v>
      </c>
      <c r="C220" s="174" t="s">
        <v>1603</v>
      </c>
      <c r="D220" s="174" t="s">
        <v>1482</v>
      </c>
      <c r="E220" s="174" t="s">
        <v>185</v>
      </c>
      <c r="F220" s="174" t="s">
        <v>3441</v>
      </c>
      <c r="G220" s="174"/>
      <c r="H220" s="174" t="s">
        <v>4390</v>
      </c>
      <c r="I220" s="174"/>
      <c r="J220" s="174" t="s">
        <v>4390</v>
      </c>
      <c r="K220" s="174"/>
      <c r="L220" s="175">
        <v>1323.25</v>
      </c>
      <c r="M220" s="174" t="s">
        <v>4376</v>
      </c>
      <c r="N220" s="175">
        <v>5643097.0017203996</v>
      </c>
      <c r="O220" s="174" t="s">
        <v>4391</v>
      </c>
      <c r="P220" s="176" t="s">
        <v>1740</v>
      </c>
    </row>
    <row r="221" spans="1:16" ht="60">
      <c r="A221" s="174" t="s">
        <v>2253</v>
      </c>
      <c r="B221" s="174" t="s">
        <v>177</v>
      </c>
      <c r="C221" s="174" t="s">
        <v>2254</v>
      </c>
      <c r="D221" s="174" t="s">
        <v>1482</v>
      </c>
      <c r="E221" s="174" t="s">
        <v>222</v>
      </c>
      <c r="F221" s="174" t="s">
        <v>4392</v>
      </c>
      <c r="G221" s="174"/>
      <c r="H221" s="174" t="s">
        <v>4393</v>
      </c>
      <c r="I221" s="174"/>
      <c r="J221" s="174" t="s">
        <v>4394</v>
      </c>
      <c r="K221" s="174"/>
      <c r="L221" s="175">
        <v>1306.27711</v>
      </c>
      <c r="M221" s="174" t="s">
        <v>4376</v>
      </c>
      <c r="N221" s="175">
        <v>5644403.2788303997</v>
      </c>
      <c r="O221" s="174" t="s">
        <v>4395</v>
      </c>
      <c r="P221" s="176" t="s">
        <v>1740</v>
      </c>
    </row>
    <row r="222" spans="1:16" ht="45">
      <c r="A222" s="174" t="s">
        <v>4396</v>
      </c>
      <c r="B222" s="174" t="s">
        <v>177</v>
      </c>
      <c r="C222" s="174" t="s">
        <v>4397</v>
      </c>
      <c r="D222" s="174" t="s">
        <v>1482</v>
      </c>
      <c r="E222" s="174" t="s">
        <v>185</v>
      </c>
      <c r="F222" s="174" t="s">
        <v>4398</v>
      </c>
      <c r="G222" s="174"/>
      <c r="H222" s="174" t="s">
        <v>4399</v>
      </c>
      <c r="I222" s="174"/>
      <c r="J222" s="174" t="s">
        <v>4400</v>
      </c>
      <c r="K222" s="174"/>
      <c r="L222" s="175">
        <v>1277.3968242420001</v>
      </c>
      <c r="M222" s="174" t="s">
        <v>4376</v>
      </c>
      <c r="N222" s="175">
        <v>5645680.6756546004</v>
      </c>
      <c r="O222" s="174" t="s">
        <v>4401</v>
      </c>
      <c r="P222" s="176" t="s">
        <v>1740</v>
      </c>
    </row>
    <row r="223" spans="1:16" ht="45">
      <c r="A223" s="174" t="s">
        <v>2019</v>
      </c>
      <c r="B223" s="174" t="s">
        <v>177</v>
      </c>
      <c r="C223" s="174" t="s">
        <v>2020</v>
      </c>
      <c r="D223" s="174" t="s">
        <v>1482</v>
      </c>
      <c r="E223" s="174" t="s">
        <v>185</v>
      </c>
      <c r="F223" s="174" t="s">
        <v>4362</v>
      </c>
      <c r="G223" s="174"/>
      <c r="H223" s="174" t="s">
        <v>4402</v>
      </c>
      <c r="I223" s="174"/>
      <c r="J223" s="174" t="s">
        <v>4403</v>
      </c>
      <c r="K223" s="174"/>
      <c r="L223" s="175">
        <v>1259.72</v>
      </c>
      <c r="M223" s="174" t="s">
        <v>4376</v>
      </c>
      <c r="N223" s="175">
        <v>5646940.3956546001</v>
      </c>
      <c r="O223" s="174" t="s">
        <v>4404</v>
      </c>
      <c r="P223" s="176" t="s">
        <v>1740</v>
      </c>
    </row>
    <row r="224" spans="1:16" ht="45">
      <c r="A224" s="174" t="s">
        <v>3424</v>
      </c>
      <c r="B224" s="174" t="s">
        <v>177</v>
      </c>
      <c r="C224" s="174" t="s">
        <v>3425</v>
      </c>
      <c r="D224" s="174" t="s">
        <v>1482</v>
      </c>
      <c r="E224" s="174" t="s">
        <v>185</v>
      </c>
      <c r="F224" s="174" t="s">
        <v>4100</v>
      </c>
      <c r="G224" s="174"/>
      <c r="H224" s="174" t="s">
        <v>4405</v>
      </c>
      <c r="I224" s="174"/>
      <c r="J224" s="174" t="s">
        <v>4406</v>
      </c>
      <c r="K224" s="174"/>
      <c r="L224" s="175">
        <v>1251.18</v>
      </c>
      <c r="M224" s="174" t="s">
        <v>4376</v>
      </c>
      <c r="N224" s="175">
        <v>5648191.5756545998</v>
      </c>
      <c r="O224" s="174" t="s">
        <v>4407</v>
      </c>
      <c r="P224" s="176" t="s">
        <v>1740</v>
      </c>
    </row>
    <row r="225" spans="1:16" ht="30">
      <c r="A225" s="174" t="s">
        <v>2452</v>
      </c>
      <c r="B225" s="174" t="s">
        <v>700</v>
      </c>
      <c r="C225" s="174" t="s">
        <v>1132</v>
      </c>
      <c r="D225" s="174" t="s">
        <v>1482</v>
      </c>
      <c r="E225" s="174" t="s">
        <v>563</v>
      </c>
      <c r="F225" s="174" t="s">
        <v>4408</v>
      </c>
      <c r="G225" s="174"/>
      <c r="H225" s="174" t="s">
        <v>4409</v>
      </c>
      <c r="I225" s="174"/>
      <c r="J225" s="174" t="s">
        <v>4410</v>
      </c>
      <c r="K225" s="174"/>
      <c r="L225" s="175">
        <v>1223.74</v>
      </c>
      <c r="M225" s="174" t="s">
        <v>4376</v>
      </c>
      <c r="N225" s="175">
        <v>5649415.3156546</v>
      </c>
      <c r="O225" s="174" t="s">
        <v>4411</v>
      </c>
      <c r="P225" s="176" t="s">
        <v>1740</v>
      </c>
    </row>
    <row r="226" spans="1:16" ht="60">
      <c r="A226" s="174" t="s">
        <v>4412</v>
      </c>
      <c r="B226" s="174" t="s">
        <v>177</v>
      </c>
      <c r="C226" s="174" t="s">
        <v>4413</v>
      </c>
      <c r="D226" s="174" t="s">
        <v>1385</v>
      </c>
      <c r="E226" s="174" t="s">
        <v>185</v>
      </c>
      <c r="F226" s="174" t="s">
        <v>4414</v>
      </c>
      <c r="G226" s="174"/>
      <c r="H226" s="174" t="s">
        <v>4415</v>
      </c>
      <c r="I226" s="174"/>
      <c r="J226" s="174" t="s">
        <v>4416</v>
      </c>
      <c r="K226" s="174"/>
      <c r="L226" s="175">
        <v>1174.366902901</v>
      </c>
      <c r="M226" s="174" t="s">
        <v>4376</v>
      </c>
      <c r="N226" s="175">
        <v>5650589.6825575</v>
      </c>
      <c r="O226" s="174" t="s">
        <v>4417</v>
      </c>
      <c r="P226" s="176" t="s">
        <v>1740</v>
      </c>
    </row>
    <row r="227" spans="1:16" ht="60">
      <c r="A227" s="174" t="s">
        <v>2313</v>
      </c>
      <c r="B227" s="174" t="s">
        <v>177</v>
      </c>
      <c r="C227" s="174" t="s">
        <v>2314</v>
      </c>
      <c r="D227" s="174" t="s">
        <v>1482</v>
      </c>
      <c r="E227" s="174" t="s">
        <v>222</v>
      </c>
      <c r="F227" s="174" t="s">
        <v>4418</v>
      </c>
      <c r="G227" s="174"/>
      <c r="H227" s="174" t="s">
        <v>4419</v>
      </c>
      <c r="I227" s="174"/>
      <c r="J227" s="174" t="s">
        <v>4420</v>
      </c>
      <c r="K227" s="174"/>
      <c r="L227" s="175">
        <v>1165.7275</v>
      </c>
      <c r="M227" s="174" t="s">
        <v>4376</v>
      </c>
      <c r="N227" s="175">
        <v>5651755.4100575</v>
      </c>
      <c r="O227" s="174" t="s">
        <v>4421</v>
      </c>
      <c r="P227" s="176" t="s">
        <v>1740</v>
      </c>
    </row>
    <row r="228" spans="1:16" ht="45">
      <c r="A228" s="174" t="s">
        <v>2550</v>
      </c>
      <c r="B228" s="174" t="s">
        <v>177</v>
      </c>
      <c r="C228" s="174" t="s">
        <v>2551</v>
      </c>
      <c r="D228" s="174" t="s">
        <v>1482</v>
      </c>
      <c r="E228" s="174" t="s">
        <v>222</v>
      </c>
      <c r="F228" s="174" t="s">
        <v>4422</v>
      </c>
      <c r="G228" s="174"/>
      <c r="H228" s="174" t="s">
        <v>4423</v>
      </c>
      <c r="I228" s="174"/>
      <c r="J228" s="174" t="s">
        <v>4424</v>
      </c>
      <c r="K228" s="174"/>
      <c r="L228" s="175">
        <v>1163.5827525</v>
      </c>
      <c r="M228" s="174" t="s">
        <v>4376</v>
      </c>
      <c r="N228" s="175">
        <v>5652918.9928099997</v>
      </c>
      <c r="O228" s="174" t="s">
        <v>4425</v>
      </c>
      <c r="P228" s="176" t="s">
        <v>1740</v>
      </c>
    </row>
    <row r="229" spans="1:16" ht="45">
      <c r="A229" s="174" t="s">
        <v>1967</v>
      </c>
      <c r="B229" s="174" t="s">
        <v>177</v>
      </c>
      <c r="C229" s="174" t="s">
        <v>1968</v>
      </c>
      <c r="D229" s="174" t="s">
        <v>1482</v>
      </c>
      <c r="E229" s="174" t="s">
        <v>232</v>
      </c>
      <c r="F229" s="174" t="s">
        <v>4426</v>
      </c>
      <c r="G229" s="174"/>
      <c r="H229" s="174" t="s">
        <v>4427</v>
      </c>
      <c r="I229" s="174"/>
      <c r="J229" s="174" t="s">
        <v>4428</v>
      </c>
      <c r="K229" s="174"/>
      <c r="L229" s="175">
        <v>1159.1580140000001</v>
      </c>
      <c r="M229" s="174" t="s">
        <v>4376</v>
      </c>
      <c r="N229" s="175">
        <v>5654078.1508240001</v>
      </c>
      <c r="O229" s="174" t="s">
        <v>4429</v>
      </c>
      <c r="P229" s="176" t="s">
        <v>1740</v>
      </c>
    </row>
    <row r="230" spans="1:16" ht="45">
      <c r="A230" s="174" t="s">
        <v>1656</v>
      </c>
      <c r="B230" s="174" t="s">
        <v>177</v>
      </c>
      <c r="C230" s="174" t="s">
        <v>1657</v>
      </c>
      <c r="D230" s="174" t="s">
        <v>1482</v>
      </c>
      <c r="E230" s="174" t="s">
        <v>222</v>
      </c>
      <c r="F230" s="174" t="s">
        <v>4430</v>
      </c>
      <c r="G230" s="174"/>
      <c r="H230" s="174" t="s">
        <v>4431</v>
      </c>
      <c r="I230" s="174"/>
      <c r="J230" s="174" t="s">
        <v>4432</v>
      </c>
      <c r="K230" s="174"/>
      <c r="L230" s="175">
        <v>1148.2727256000001</v>
      </c>
      <c r="M230" s="174" t="s">
        <v>4376</v>
      </c>
      <c r="N230" s="175">
        <v>5655226.4235495999</v>
      </c>
      <c r="O230" s="174" t="s">
        <v>4433</v>
      </c>
      <c r="P230" s="176" t="s">
        <v>1740</v>
      </c>
    </row>
    <row r="231" spans="1:16" ht="45">
      <c r="A231" s="174" t="s">
        <v>2126</v>
      </c>
      <c r="B231" s="174" t="s">
        <v>177</v>
      </c>
      <c r="C231" s="174" t="s">
        <v>2127</v>
      </c>
      <c r="D231" s="174" t="s">
        <v>1482</v>
      </c>
      <c r="E231" s="174" t="s">
        <v>222</v>
      </c>
      <c r="F231" s="174" t="s">
        <v>4434</v>
      </c>
      <c r="G231" s="174"/>
      <c r="H231" s="174" t="s">
        <v>4435</v>
      </c>
      <c r="I231" s="174"/>
      <c r="J231" s="174" t="s">
        <v>4436</v>
      </c>
      <c r="K231" s="174"/>
      <c r="L231" s="175">
        <v>1144.91265</v>
      </c>
      <c r="M231" s="174" t="s">
        <v>4376</v>
      </c>
      <c r="N231" s="175">
        <v>5656371.3361996002</v>
      </c>
      <c r="O231" s="174" t="s">
        <v>4437</v>
      </c>
      <c r="P231" s="176" t="s">
        <v>1740</v>
      </c>
    </row>
    <row r="232" spans="1:16" ht="45">
      <c r="A232" s="174" t="s">
        <v>1828</v>
      </c>
      <c r="B232" s="174" t="s">
        <v>177</v>
      </c>
      <c r="C232" s="174" t="s">
        <v>1829</v>
      </c>
      <c r="D232" s="174" t="s">
        <v>1482</v>
      </c>
      <c r="E232" s="174" t="s">
        <v>1830</v>
      </c>
      <c r="F232" s="174" t="s">
        <v>4438</v>
      </c>
      <c r="G232" s="174"/>
      <c r="H232" s="174" t="s">
        <v>4439</v>
      </c>
      <c r="I232" s="174"/>
      <c r="J232" s="174" t="s">
        <v>4440</v>
      </c>
      <c r="K232" s="174"/>
      <c r="L232" s="175">
        <v>1134.250817336</v>
      </c>
      <c r="M232" s="174" t="s">
        <v>4376</v>
      </c>
      <c r="N232" s="175">
        <v>5657505.5870169001</v>
      </c>
      <c r="O232" s="174" t="s">
        <v>4441</v>
      </c>
      <c r="P232" s="176" t="s">
        <v>1740</v>
      </c>
    </row>
    <row r="233" spans="1:16" ht="45">
      <c r="A233" s="174" t="s">
        <v>1938</v>
      </c>
      <c r="B233" s="174" t="s">
        <v>177</v>
      </c>
      <c r="C233" s="174" t="s">
        <v>1939</v>
      </c>
      <c r="D233" s="174" t="s">
        <v>1482</v>
      </c>
      <c r="E233" s="174" t="s">
        <v>185</v>
      </c>
      <c r="F233" s="174" t="s">
        <v>4442</v>
      </c>
      <c r="G233" s="174"/>
      <c r="H233" s="174" t="s">
        <v>4443</v>
      </c>
      <c r="I233" s="174"/>
      <c r="J233" s="174" t="s">
        <v>4444</v>
      </c>
      <c r="K233" s="174"/>
      <c r="L233" s="175">
        <v>1122.376563</v>
      </c>
      <c r="M233" s="174" t="s">
        <v>4376</v>
      </c>
      <c r="N233" s="175">
        <v>5658627.9635798996</v>
      </c>
      <c r="O233" s="174" t="s">
        <v>4445</v>
      </c>
      <c r="P233" s="176" t="s">
        <v>1740</v>
      </c>
    </row>
    <row r="234" spans="1:16" ht="45">
      <c r="A234" s="174" t="s">
        <v>1861</v>
      </c>
      <c r="B234" s="174" t="s">
        <v>177</v>
      </c>
      <c r="C234" s="174" t="s">
        <v>1862</v>
      </c>
      <c r="D234" s="174" t="s">
        <v>1482</v>
      </c>
      <c r="E234" s="174" t="s">
        <v>232</v>
      </c>
      <c r="F234" s="174" t="s">
        <v>4446</v>
      </c>
      <c r="G234" s="174"/>
      <c r="H234" s="174" t="s">
        <v>4289</v>
      </c>
      <c r="I234" s="174"/>
      <c r="J234" s="174" t="s">
        <v>4447</v>
      </c>
      <c r="K234" s="174"/>
      <c r="L234" s="175">
        <v>1106.5707523200001</v>
      </c>
      <c r="M234" s="174" t="s">
        <v>4376</v>
      </c>
      <c r="N234" s="175">
        <v>5659734.5343322</v>
      </c>
      <c r="O234" s="174" t="s">
        <v>4448</v>
      </c>
      <c r="P234" s="176" t="s">
        <v>1740</v>
      </c>
    </row>
    <row r="235" spans="1:16" ht="45">
      <c r="A235" s="174" t="s">
        <v>2575</v>
      </c>
      <c r="B235" s="174" t="s">
        <v>2572</v>
      </c>
      <c r="C235" s="174" t="s">
        <v>2576</v>
      </c>
      <c r="D235" s="174" t="s">
        <v>1482</v>
      </c>
      <c r="E235" s="174" t="s">
        <v>185</v>
      </c>
      <c r="F235" s="174" t="s">
        <v>4260</v>
      </c>
      <c r="G235" s="174"/>
      <c r="H235" s="174" t="s">
        <v>4449</v>
      </c>
      <c r="I235" s="174"/>
      <c r="J235" s="174" t="s">
        <v>4450</v>
      </c>
      <c r="K235" s="174"/>
      <c r="L235" s="175">
        <v>1092.57</v>
      </c>
      <c r="M235" s="174" t="s">
        <v>4376</v>
      </c>
      <c r="N235" s="175">
        <v>5660827.1043322003</v>
      </c>
      <c r="O235" s="174" t="s">
        <v>4451</v>
      </c>
      <c r="P235" s="176" t="s">
        <v>1740</v>
      </c>
    </row>
    <row r="236" spans="1:16" ht="45">
      <c r="A236" s="174" t="s">
        <v>3336</v>
      </c>
      <c r="B236" s="174" t="s">
        <v>177</v>
      </c>
      <c r="C236" s="174" t="s">
        <v>3337</v>
      </c>
      <c r="D236" s="174" t="s">
        <v>1398</v>
      </c>
      <c r="E236" s="174" t="s">
        <v>180</v>
      </c>
      <c r="F236" s="174" t="s">
        <v>4452</v>
      </c>
      <c r="G236" s="174"/>
      <c r="H236" s="174" t="s">
        <v>3470</v>
      </c>
      <c r="I236" s="174"/>
      <c r="J236" s="174" t="s">
        <v>4453</v>
      </c>
      <c r="K236" s="174"/>
      <c r="L236" s="175">
        <v>1087.078382984</v>
      </c>
      <c r="M236" s="174" t="s">
        <v>4376</v>
      </c>
      <c r="N236" s="175">
        <v>5661914.1827151999</v>
      </c>
      <c r="O236" s="174" t="s">
        <v>4454</v>
      </c>
      <c r="P236" s="176" t="s">
        <v>1740</v>
      </c>
    </row>
    <row r="237" spans="1:16" ht="30">
      <c r="A237" s="174" t="s">
        <v>2442</v>
      </c>
      <c r="B237" s="174" t="s">
        <v>639</v>
      </c>
      <c r="C237" s="174" t="s">
        <v>2443</v>
      </c>
      <c r="D237" s="174" t="s">
        <v>1482</v>
      </c>
      <c r="E237" s="174" t="s">
        <v>185</v>
      </c>
      <c r="F237" s="174" t="s">
        <v>4020</v>
      </c>
      <c r="G237" s="174"/>
      <c r="H237" s="174" t="s">
        <v>4455</v>
      </c>
      <c r="I237" s="174"/>
      <c r="J237" s="174" t="s">
        <v>4456</v>
      </c>
      <c r="K237" s="174"/>
      <c r="L237" s="175">
        <v>1085.58</v>
      </c>
      <c r="M237" s="174" t="s">
        <v>4376</v>
      </c>
      <c r="N237" s="175">
        <v>5662999.7627152</v>
      </c>
      <c r="O237" s="174" t="s">
        <v>4457</v>
      </c>
      <c r="P237" s="176" t="s">
        <v>1740</v>
      </c>
    </row>
    <row r="238" spans="1:16" ht="45">
      <c r="A238" s="174" t="s">
        <v>1863</v>
      </c>
      <c r="B238" s="174" t="s">
        <v>177</v>
      </c>
      <c r="C238" s="174" t="s">
        <v>1864</v>
      </c>
      <c r="D238" s="174" t="s">
        <v>1482</v>
      </c>
      <c r="E238" s="174" t="s">
        <v>1830</v>
      </c>
      <c r="F238" s="174" t="s">
        <v>4458</v>
      </c>
      <c r="G238" s="174"/>
      <c r="H238" s="174" t="s">
        <v>4459</v>
      </c>
      <c r="I238" s="174"/>
      <c r="J238" s="174" t="s">
        <v>4460</v>
      </c>
      <c r="K238" s="174"/>
      <c r="L238" s="175">
        <v>1081.8220089599999</v>
      </c>
      <c r="M238" s="174" t="s">
        <v>4376</v>
      </c>
      <c r="N238" s="175">
        <v>5664081.5847242</v>
      </c>
      <c r="O238" s="174" t="s">
        <v>4461</v>
      </c>
      <c r="P238" s="176" t="s">
        <v>1740</v>
      </c>
    </row>
    <row r="239" spans="1:16" ht="30">
      <c r="A239" s="174" t="s">
        <v>2169</v>
      </c>
      <c r="B239" s="174" t="s">
        <v>639</v>
      </c>
      <c r="C239" s="174" t="s">
        <v>2170</v>
      </c>
      <c r="D239" s="174" t="s">
        <v>1482</v>
      </c>
      <c r="E239" s="174" t="s">
        <v>185</v>
      </c>
      <c r="F239" s="174" t="s">
        <v>4032</v>
      </c>
      <c r="G239" s="174"/>
      <c r="H239" s="174" t="s">
        <v>4462</v>
      </c>
      <c r="I239" s="174"/>
      <c r="J239" s="174" t="s">
        <v>4463</v>
      </c>
      <c r="K239" s="174"/>
      <c r="L239" s="175">
        <v>1073.8900000000001</v>
      </c>
      <c r="M239" s="174" t="s">
        <v>4376</v>
      </c>
      <c r="N239" s="175">
        <v>5665155.4747241996</v>
      </c>
      <c r="O239" s="174" t="s">
        <v>4464</v>
      </c>
      <c r="P239" s="176" t="s">
        <v>1740</v>
      </c>
    </row>
    <row r="240" spans="1:16" ht="45">
      <c r="A240" s="174" t="s">
        <v>2723</v>
      </c>
      <c r="B240" s="174" t="s">
        <v>177</v>
      </c>
      <c r="C240" s="174" t="s">
        <v>2724</v>
      </c>
      <c r="D240" s="174" t="s">
        <v>1482</v>
      </c>
      <c r="E240" s="174" t="s">
        <v>222</v>
      </c>
      <c r="F240" s="174" t="s">
        <v>4465</v>
      </c>
      <c r="G240" s="174"/>
      <c r="H240" s="174" t="s">
        <v>4466</v>
      </c>
      <c r="I240" s="174"/>
      <c r="J240" s="174" t="s">
        <v>4467</v>
      </c>
      <c r="K240" s="174"/>
      <c r="L240" s="175">
        <v>1056.528</v>
      </c>
      <c r="M240" s="174" t="s">
        <v>4376</v>
      </c>
      <c r="N240" s="175">
        <v>5666212.0027241996</v>
      </c>
      <c r="O240" s="174" t="s">
        <v>4468</v>
      </c>
      <c r="P240" s="176" t="s">
        <v>1740</v>
      </c>
    </row>
    <row r="241" spans="1:16" ht="45">
      <c r="A241" s="174" t="s">
        <v>1617</v>
      </c>
      <c r="B241" s="174" t="s">
        <v>177</v>
      </c>
      <c r="C241" s="174" t="s">
        <v>1618</v>
      </c>
      <c r="D241" s="174" t="s">
        <v>1482</v>
      </c>
      <c r="E241" s="174" t="s">
        <v>232</v>
      </c>
      <c r="F241" s="174" t="s">
        <v>4469</v>
      </c>
      <c r="G241" s="174"/>
      <c r="H241" s="174" t="s">
        <v>4470</v>
      </c>
      <c r="I241" s="174"/>
      <c r="J241" s="174" t="s">
        <v>4471</v>
      </c>
      <c r="K241" s="174"/>
      <c r="L241" s="175">
        <v>1045.6542319160001</v>
      </c>
      <c r="M241" s="174" t="s">
        <v>4376</v>
      </c>
      <c r="N241" s="175">
        <v>5667257.6569560999</v>
      </c>
      <c r="O241" s="174" t="s">
        <v>4472</v>
      </c>
      <c r="P241" s="176" t="s">
        <v>1740</v>
      </c>
    </row>
    <row r="242" spans="1:16" ht="45">
      <c r="A242" s="174" t="s">
        <v>2636</v>
      </c>
      <c r="B242" s="174" t="s">
        <v>177</v>
      </c>
      <c r="C242" s="174" t="s">
        <v>2637</v>
      </c>
      <c r="D242" s="174" t="s">
        <v>1482</v>
      </c>
      <c r="E242" s="174" t="s">
        <v>232</v>
      </c>
      <c r="F242" s="174" t="s">
        <v>4473</v>
      </c>
      <c r="G242" s="174"/>
      <c r="H242" s="174" t="s">
        <v>4474</v>
      </c>
      <c r="I242" s="174"/>
      <c r="J242" s="174" t="s">
        <v>4475</v>
      </c>
      <c r="K242" s="174"/>
      <c r="L242" s="175">
        <v>1029.6487125000001</v>
      </c>
      <c r="M242" s="174" t="s">
        <v>4376</v>
      </c>
      <c r="N242" s="175">
        <v>5668287.3056685999</v>
      </c>
      <c r="O242" s="174" t="s">
        <v>4476</v>
      </c>
      <c r="P242" s="176" t="s">
        <v>1740</v>
      </c>
    </row>
    <row r="243" spans="1:16" ht="45">
      <c r="A243" s="174" t="s">
        <v>3408</v>
      </c>
      <c r="B243" s="174" t="s">
        <v>177</v>
      </c>
      <c r="C243" s="174" t="s">
        <v>3409</v>
      </c>
      <c r="D243" s="174" t="s">
        <v>1482</v>
      </c>
      <c r="E243" s="174" t="s">
        <v>185</v>
      </c>
      <c r="F243" s="174" t="s">
        <v>4477</v>
      </c>
      <c r="G243" s="174"/>
      <c r="H243" s="174" t="s">
        <v>4478</v>
      </c>
      <c r="I243" s="174"/>
      <c r="J243" s="174" t="s">
        <v>4479</v>
      </c>
      <c r="K243" s="174"/>
      <c r="L243" s="175">
        <v>1020.515328</v>
      </c>
      <c r="M243" s="174" t="s">
        <v>4376</v>
      </c>
      <c r="N243" s="175">
        <v>5669307.8209966002</v>
      </c>
      <c r="O243" s="174" t="s">
        <v>4480</v>
      </c>
      <c r="P243" s="176" t="s">
        <v>1740</v>
      </c>
    </row>
    <row r="244" spans="1:16" ht="45">
      <c r="A244" s="174" t="s">
        <v>1995</v>
      </c>
      <c r="B244" s="174" t="s">
        <v>177</v>
      </c>
      <c r="C244" s="174" t="s">
        <v>1996</v>
      </c>
      <c r="D244" s="174" t="s">
        <v>1482</v>
      </c>
      <c r="E244" s="174" t="s">
        <v>222</v>
      </c>
      <c r="F244" s="174" t="s">
        <v>4481</v>
      </c>
      <c r="G244" s="174"/>
      <c r="H244" s="174" t="s">
        <v>4482</v>
      </c>
      <c r="I244" s="174"/>
      <c r="J244" s="174" t="s">
        <v>4483</v>
      </c>
      <c r="K244" s="174"/>
      <c r="L244" s="175">
        <v>1009.4544979999999</v>
      </c>
      <c r="M244" s="174" t="s">
        <v>4376</v>
      </c>
      <c r="N244" s="175">
        <v>5670317.2754945997</v>
      </c>
      <c r="O244" s="174" t="s">
        <v>4484</v>
      </c>
      <c r="P244" s="176" t="s">
        <v>1740</v>
      </c>
    </row>
    <row r="245" spans="1:16" ht="45">
      <c r="A245" s="174" t="s">
        <v>2927</v>
      </c>
      <c r="B245" s="174" t="s">
        <v>177</v>
      </c>
      <c r="C245" s="174" t="s">
        <v>2928</v>
      </c>
      <c r="D245" s="174" t="s">
        <v>1398</v>
      </c>
      <c r="E245" s="174" t="s">
        <v>180</v>
      </c>
      <c r="F245" s="174" t="s">
        <v>4485</v>
      </c>
      <c r="G245" s="174"/>
      <c r="H245" s="174" t="s">
        <v>4486</v>
      </c>
      <c r="I245" s="174"/>
      <c r="J245" s="174" t="s">
        <v>4487</v>
      </c>
      <c r="K245" s="174"/>
      <c r="L245" s="175">
        <v>999.23858540799995</v>
      </c>
      <c r="M245" s="174" t="s">
        <v>4376</v>
      </c>
      <c r="N245" s="175">
        <v>5671316.5140800001</v>
      </c>
      <c r="O245" s="174" t="s">
        <v>4488</v>
      </c>
      <c r="P245" s="176" t="s">
        <v>1740</v>
      </c>
    </row>
    <row r="246" spans="1:16" ht="30">
      <c r="A246" s="174" t="s">
        <v>4489</v>
      </c>
      <c r="B246" s="174" t="s">
        <v>700</v>
      </c>
      <c r="C246" s="174" t="s">
        <v>4490</v>
      </c>
      <c r="D246" s="174" t="s">
        <v>1482</v>
      </c>
      <c r="E246" s="174" t="s">
        <v>2152</v>
      </c>
      <c r="F246" s="174" t="s">
        <v>4491</v>
      </c>
      <c r="G246" s="174"/>
      <c r="H246" s="174" t="s">
        <v>4082</v>
      </c>
      <c r="I246" s="174"/>
      <c r="J246" s="174" t="s">
        <v>4492</v>
      </c>
      <c r="K246" s="174"/>
      <c r="L246" s="175">
        <v>976.27224441600004</v>
      </c>
      <c r="M246" s="174" t="s">
        <v>4376</v>
      </c>
      <c r="N246" s="175">
        <v>5672292.7863244005</v>
      </c>
      <c r="O246" s="174" t="s">
        <v>4493</v>
      </c>
      <c r="P246" s="176" t="s">
        <v>1740</v>
      </c>
    </row>
    <row r="247" spans="1:16" ht="45">
      <c r="A247" s="174" t="s">
        <v>2424</v>
      </c>
      <c r="B247" s="174" t="s">
        <v>177</v>
      </c>
      <c r="C247" s="174" t="s">
        <v>2425</v>
      </c>
      <c r="D247" s="174" t="s">
        <v>1482</v>
      </c>
      <c r="E247" s="174" t="s">
        <v>185</v>
      </c>
      <c r="F247" s="174" t="s">
        <v>3441</v>
      </c>
      <c r="G247" s="174"/>
      <c r="H247" s="174" t="s">
        <v>4494</v>
      </c>
      <c r="I247" s="174"/>
      <c r="J247" s="174" t="s">
        <v>4494</v>
      </c>
      <c r="K247" s="174"/>
      <c r="L247" s="175">
        <v>974.32</v>
      </c>
      <c r="M247" s="174" t="s">
        <v>4376</v>
      </c>
      <c r="N247" s="175">
        <v>5673267.1063243998</v>
      </c>
      <c r="O247" s="174" t="s">
        <v>4495</v>
      </c>
      <c r="P247" s="176" t="s">
        <v>1740</v>
      </c>
    </row>
    <row r="248" spans="1:16" ht="30">
      <c r="A248" s="174" t="s">
        <v>3270</v>
      </c>
      <c r="B248" s="174" t="s">
        <v>700</v>
      </c>
      <c r="C248" s="174" t="s">
        <v>3271</v>
      </c>
      <c r="D248" s="174" t="s">
        <v>1482</v>
      </c>
      <c r="E248" s="174" t="s">
        <v>2152</v>
      </c>
      <c r="F248" s="174" t="s">
        <v>4496</v>
      </c>
      <c r="G248" s="174"/>
      <c r="H248" s="174" t="s">
        <v>4497</v>
      </c>
      <c r="I248" s="174"/>
      <c r="J248" s="174" t="s">
        <v>4498</v>
      </c>
      <c r="K248" s="174"/>
      <c r="L248" s="175">
        <v>974.20752000000005</v>
      </c>
      <c r="M248" s="174" t="s">
        <v>4376</v>
      </c>
      <c r="N248" s="175">
        <v>5674241.3138444005</v>
      </c>
      <c r="O248" s="174" t="s">
        <v>4499</v>
      </c>
      <c r="P248" s="176" t="s">
        <v>1740</v>
      </c>
    </row>
    <row r="249" spans="1:16" ht="45">
      <c r="A249" s="174" t="s">
        <v>2886</v>
      </c>
      <c r="B249" s="174" t="s">
        <v>177</v>
      </c>
      <c r="C249" s="174" t="s">
        <v>2887</v>
      </c>
      <c r="D249" s="174" t="s">
        <v>1482</v>
      </c>
      <c r="E249" s="174" t="s">
        <v>2888</v>
      </c>
      <c r="F249" s="174" t="s">
        <v>4500</v>
      </c>
      <c r="G249" s="174"/>
      <c r="H249" s="174" t="s">
        <v>4501</v>
      </c>
      <c r="I249" s="174"/>
      <c r="J249" s="174" t="s">
        <v>4502</v>
      </c>
      <c r="K249" s="174"/>
      <c r="L249" s="175">
        <v>953.23303699799999</v>
      </c>
      <c r="M249" s="174" t="s">
        <v>4376</v>
      </c>
      <c r="N249" s="175">
        <v>5675194.5468814</v>
      </c>
      <c r="O249" s="174" t="s">
        <v>4503</v>
      </c>
      <c r="P249" s="176" t="s">
        <v>1740</v>
      </c>
    </row>
    <row r="250" spans="1:16" ht="45">
      <c r="A250" s="174" t="s">
        <v>1946</v>
      </c>
      <c r="B250" s="174" t="s">
        <v>177</v>
      </c>
      <c r="C250" s="174" t="s">
        <v>1947</v>
      </c>
      <c r="D250" s="174" t="s">
        <v>1482</v>
      </c>
      <c r="E250" s="174" t="s">
        <v>1662</v>
      </c>
      <c r="F250" s="174" t="s">
        <v>4504</v>
      </c>
      <c r="G250" s="174"/>
      <c r="H250" s="174" t="s">
        <v>4505</v>
      </c>
      <c r="I250" s="174"/>
      <c r="J250" s="174" t="s">
        <v>4506</v>
      </c>
      <c r="K250" s="174"/>
      <c r="L250" s="175">
        <v>938.33574399999998</v>
      </c>
      <c r="M250" s="174" t="s">
        <v>4376</v>
      </c>
      <c r="N250" s="175">
        <v>5676132.8826254001</v>
      </c>
      <c r="O250" s="174" t="s">
        <v>4507</v>
      </c>
      <c r="P250" s="176" t="s">
        <v>1740</v>
      </c>
    </row>
    <row r="251" spans="1:16" ht="45">
      <c r="A251" s="174" t="s">
        <v>2682</v>
      </c>
      <c r="B251" s="174" t="s">
        <v>177</v>
      </c>
      <c r="C251" s="174" t="s">
        <v>2683</v>
      </c>
      <c r="D251" s="174" t="s">
        <v>1398</v>
      </c>
      <c r="E251" s="174" t="s">
        <v>180</v>
      </c>
      <c r="F251" s="174" t="s">
        <v>4508</v>
      </c>
      <c r="G251" s="174"/>
      <c r="H251" s="174" t="s">
        <v>4509</v>
      </c>
      <c r="I251" s="174"/>
      <c r="J251" s="174" t="s">
        <v>4510</v>
      </c>
      <c r="K251" s="174"/>
      <c r="L251" s="175">
        <v>927.66600000000005</v>
      </c>
      <c r="M251" s="174" t="s">
        <v>4376</v>
      </c>
      <c r="N251" s="175">
        <v>5677060.5486254003</v>
      </c>
      <c r="O251" s="174" t="s">
        <v>4511</v>
      </c>
      <c r="P251" s="176" t="s">
        <v>1740</v>
      </c>
    </row>
    <row r="252" spans="1:16" ht="45">
      <c r="A252" s="174" t="s">
        <v>3206</v>
      </c>
      <c r="B252" s="174" t="s">
        <v>177</v>
      </c>
      <c r="C252" s="174" t="s">
        <v>3207</v>
      </c>
      <c r="D252" s="174" t="s">
        <v>1482</v>
      </c>
      <c r="E252" s="174" t="s">
        <v>1662</v>
      </c>
      <c r="F252" s="174" t="s">
        <v>4512</v>
      </c>
      <c r="G252" s="174"/>
      <c r="H252" s="174" t="s">
        <v>4513</v>
      </c>
      <c r="I252" s="174"/>
      <c r="J252" s="174" t="s">
        <v>4514</v>
      </c>
      <c r="K252" s="174"/>
      <c r="L252" s="175">
        <v>906.72680867400004</v>
      </c>
      <c r="M252" s="174" t="s">
        <v>4376</v>
      </c>
      <c r="N252" s="175">
        <v>5677967.2754341001</v>
      </c>
      <c r="O252" s="174" t="s">
        <v>4515</v>
      </c>
      <c r="P252" s="176" t="s">
        <v>1740</v>
      </c>
    </row>
    <row r="253" spans="1:16" ht="45">
      <c r="A253" s="174" t="s">
        <v>2299</v>
      </c>
      <c r="B253" s="174" t="s">
        <v>177</v>
      </c>
      <c r="C253" s="174" t="s">
        <v>2300</v>
      </c>
      <c r="D253" s="174" t="s">
        <v>1482</v>
      </c>
      <c r="E253" s="174" t="s">
        <v>185</v>
      </c>
      <c r="F253" s="174" t="s">
        <v>4516</v>
      </c>
      <c r="G253" s="174"/>
      <c r="H253" s="174" t="s">
        <v>4517</v>
      </c>
      <c r="I253" s="174"/>
      <c r="J253" s="174" t="s">
        <v>4518</v>
      </c>
      <c r="K253" s="174"/>
      <c r="L253" s="175">
        <v>859.32</v>
      </c>
      <c r="M253" s="174" t="s">
        <v>4519</v>
      </c>
      <c r="N253" s="175">
        <v>5678826.5954341004</v>
      </c>
      <c r="O253" s="174" t="s">
        <v>4520</v>
      </c>
      <c r="P253" s="176" t="s">
        <v>1740</v>
      </c>
    </row>
    <row r="254" spans="1:16" ht="45">
      <c r="A254" s="174" t="s">
        <v>2130</v>
      </c>
      <c r="B254" s="174" t="s">
        <v>177</v>
      </c>
      <c r="C254" s="174" t="s">
        <v>2131</v>
      </c>
      <c r="D254" s="174" t="s">
        <v>1482</v>
      </c>
      <c r="E254" s="174" t="s">
        <v>222</v>
      </c>
      <c r="F254" s="174" t="s">
        <v>4521</v>
      </c>
      <c r="G254" s="174"/>
      <c r="H254" s="174" t="s">
        <v>4522</v>
      </c>
      <c r="I254" s="174"/>
      <c r="J254" s="174" t="s">
        <v>4523</v>
      </c>
      <c r="K254" s="174"/>
      <c r="L254" s="175">
        <v>853.57127058000003</v>
      </c>
      <c r="M254" s="174" t="s">
        <v>4519</v>
      </c>
      <c r="N254" s="175">
        <v>5679680.1667047003</v>
      </c>
      <c r="O254" s="174" t="s">
        <v>4524</v>
      </c>
      <c r="P254" s="176" t="s">
        <v>1740</v>
      </c>
    </row>
    <row r="255" spans="1:16" ht="45">
      <c r="A255" s="174" t="s">
        <v>1859</v>
      </c>
      <c r="B255" s="174" t="s">
        <v>177</v>
      </c>
      <c r="C255" s="174" t="s">
        <v>1860</v>
      </c>
      <c r="D255" s="174" t="s">
        <v>1482</v>
      </c>
      <c r="E255" s="174" t="s">
        <v>232</v>
      </c>
      <c r="F255" s="174" t="s">
        <v>4525</v>
      </c>
      <c r="G255" s="174"/>
      <c r="H255" s="174" t="s">
        <v>4526</v>
      </c>
      <c r="I255" s="174"/>
      <c r="J255" s="174" t="s">
        <v>4527</v>
      </c>
      <c r="K255" s="174"/>
      <c r="L255" s="175">
        <v>848.45573999999999</v>
      </c>
      <c r="M255" s="174" t="s">
        <v>4519</v>
      </c>
      <c r="N255" s="175">
        <v>5680528.6224447004</v>
      </c>
      <c r="O255" s="174" t="s">
        <v>4528</v>
      </c>
      <c r="P255" s="176" t="s">
        <v>1740</v>
      </c>
    </row>
    <row r="256" spans="1:16" ht="45">
      <c r="A256" s="174" t="s">
        <v>2381</v>
      </c>
      <c r="B256" s="174" t="s">
        <v>177</v>
      </c>
      <c r="C256" s="174" t="s">
        <v>2382</v>
      </c>
      <c r="D256" s="174" t="s">
        <v>1482</v>
      </c>
      <c r="E256" s="174" t="s">
        <v>185</v>
      </c>
      <c r="F256" s="174" t="s">
        <v>4529</v>
      </c>
      <c r="G256" s="174"/>
      <c r="H256" s="174" t="s">
        <v>4530</v>
      </c>
      <c r="I256" s="174"/>
      <c r="J256" s="174" t="s">
        <v>4531</v>
      </c>
      <c r="K256" s="174"/>
      <c r="L256" s="175">
        <v>807.95</v>
      </c>
      <c r="M256" s="174" t="s">
        <v>4519</v>
      </c>
      <c r="N256" s="175">
        <v>5681336.5724446997</v>
      </c>
      <c r="O256" s="174" t="s">
        <v>4532</v>
      </c>
      <c r="P256" s="176" t="s">
        <v>1740</v>
      </c>
    </row>
    <row r="257" spans="1:16" ht="45">
      <c r="A257" s="174" t="s">
        <v>2721</v>
      </c>
      <c r="B257" s="174" t="s">
        <v>177</v>
      </c>
      <c r="C257" s="174" t="s">
        <v>2722</v>
      </c>
      <c r="D257" s="174" t="s">
        <v>1482</v>
      </c>
      <c r="E257" s="174" t="s">
        <v>211</v>
      </c>
      <c r="F257" s="174" t="s">
        <v>4533</v>
      </c>
      <c r="G257" s="174"/>
      <c r="H257" s="174" t="s">
        <v>4534</v>
      </c>
      <c r="I257" s="174"/>
      <c r="J257" s="174" t="s">
        <v>4535</v>
      </c>
      <c r="K257" s="174"/>
      <c r="L257" s="175">
        <v>800.49255000000005</v>
      </c>
      <c r="M257" s="174" t="s">
        <v>4519</v>
      </c>
      <c r="N257" s="175">
        <v>5682137.0649947003</v>
      </c>
      <c r="O257" s="174" t="s">
        <v>4536</v>
      </c>
      <c r="P257" s="176" t="s">
        <v>1740</v>
      </c>
    </row>
    <row r="258" spans="1:16" ht="75">
      <c r="A258" s="174" t="s">
        <v>3374</v>
      </c>
      <c r="B258" s="174" t="s">
        <v>700</v>
      </c>
      <c r="C258" s="174" t="s">
        <v>3375</v>
      </c>
      <c r="D258" s="174" t="s">
        <v>1482</v>
      </c>
      <c r="E258" s="174" t="s">
        <v>563</v>
      </c>
      <c r="F258" s="174" t="s">
        <v>4537</v>
      </c>
      <c r="G258" s="174"/>
      <c r="H258" s="174" t="s">
        <v>4538</v>
      </c>
      <c r="I258" s="174"/>
      <c r="J258" s="174" t="s">
        <v>4539</v>
      </c>
      <c r="K258" s="174"/>
      <c r="L258" s="175">
        <v>790.41331200000002</v>
      </c>
      <c r="M258" s="174" t="s">
        <v>4519</v>
      </c>
      <c r="N258" s="175">
        <v>5682927.4783066995</v>
      </c>
      <c r="O258" s="174" t="s">
        <v>4540</v>
      </c>
      <c r="P258" s="176" t="s">
        <v>1740</v>
      </c>
    </row>
    <row r="259" spans="1:16" ht="45">
      <c r="A259" s="174" t="s">
        <v>1991</v>
      </c>
      <c r="B259" s="174" t="s">
        <v>177</v>
      </c>
      <c r="C259" s="174" t="s">
        <v>1992</v>
      </c>
      <c r="D259" s="174" t="s">
        <v>1482</v>
      </c>
      <c r="E259" s="174" t="s">
        <v>222</v>
      </c>
      <c r="F259" s="174" t="s">
        <v>4541</v>
      </c>
      <c r="G259" s="174"/>
      <c r="H259" s="174" t="s">
        <v>4542</v>
      </c>
      <c r="I259" s="174"/>
      <c r="J259" s="174" t="s">
        <v>4543</v>
      </c>
      <c r="K259" s="174"/>
      <c r="L259" s="175">
        <v>787.80523200000005</v>
      </c>
      <c r="M259" s="174" t="s">
        <v>4519</v>
      </c>
      <c r="N259" s="175">
        <v>5683715.2835387001</v>
      </c>
      <c r="O259" s="174" t="s">
        <v>4544</v>
      </c>
      <c r="P259" s="176" t="s">
        <v>1740</v>
      </c>
    </row>
    <row r="260" spans="1:16" ht="45">
      <c r="A260" s="174" t="s">
        <v>4545</v>
      </c>
      <c r="B260" s="174" t="s">
        <v>177</v>
      </c>
      <c r="C260" s="174" t="s">
        <v>4546</v>
      </c>
      <c r="D260" s="174" t="s">
        <v>1482</v>
      </c>
      <c r="E260" s="174" t="s">
        <v>211</v>
      </c>
      <c r="F260" s="174" t="s">
        <v>4547</v>
      </c>
      <c r="G260" s="174"/>
      <c r="H260" s="174" t="s">
        <v>4548</v>
      </c>
      <c r="I260" s="174"/>
      <c r="J260" s="174" t="s">
        <v>4549</v>
      </c>
      <c r="K260" s="174"/>
      <c r="L260" s="175">
        <v>774.28</v>
      </c>
      <c r="M260" s="174" t="s">
        <v>4519</v>
      </c>
      <c r="N260" s="175">
        <v>5684489.5635387003</v>
      </c>
      <c r="O260" s="174" t="s">
        <v>4550</v>
      </c>
      <c r="P260" s="176" t="s">
        <v>1740</v>
      </c>
    </row>
    <row r="261" spans="1:16" ht="45">
      <c r="A261" s="174" t="s">
        <v>1853</v>
      </c>
      <c r="B261" s="174" t="s">
        <v>177</v>
      </c>
      <c r="C261" s="174" t="s">
        <v>1854</v>
      </c>
      <c r="D261" s="174" t="s">
        <v>1482</v>
      </c>
      <c r="E261" s="174" t="s">
        <v>232</v>
      </c>
      <c r="F261" s="174" t="s">
        <v>4551</v>
      </c>
      <c r="G261" s="174"/>
      <c r="H261" s="174" t="s">
        <v>4552</v>
      </c>
      <c r="I261" s="174"/>
      <c r="J261" s="174" t="s">
        <v>4553</v>
      </c>
      <c r="K261" s="174"/>
      <c r="L261" s="175">
        <v>769.29879395199998</v>
      </c>
      <c r="M261" s="174" t="s">
        <v>4519</v>
      </c>
      <c r="N261" s="175">
        <v>5685258.8623326998</v>
      </c>
      <c r="O261" s="174" t="s">
        <v>4554</v>
      </c>
      <c r="P261" s="176" t="s">
        <v>1740</v>
      </c>
    </row>
    <row r="262" spans="1:16" ht="60">
      <c r="A262" s="174" t="s">
        <v>2251</v>
      </c>
      <c r="B262" s="174" t="s">
        <v>177</v>
      </c>
      <c r="C262" s="174" t="s">
        <v>2252</v>
      </c>
      <c r="D262" s="174" t="s">
        <v>1482</v>
      </c>
      <c r="E262" s="174" t="s">
        <v>222</v>
      </c>
      <c r="F262" s="174" t="s">
        <v>4555</v>
      </c>
      <c r="G262" s="174"/>
      <c r="H262" s="174" t="s">
        <v>4556</v>
      </c>
      <c r="I262" s="174"/>
      <c r="J262" s="174" t="s">
        <v>4557</v>
      </c>
      <c r="K262" s="174"/>
      <c r="L262" s="175">
        <v>767.74293980000004</v>
      </c>
      <c r="M262" s="174" t="s">
        <v>4519</v>
      </c>
      <c r="N262" s="175">
        <v>5686026.6052724998</v>
      </c>
      <c r="O262" s="174" t="s">
        <v>4558</v>
      </c>
      <c r="P262" s="176" t="s">
        <v>1740</v>
      </c>
    </row>
    <row r="263" spans="1:16" ht="45">
      <c r="A263" s="174" t="s">
        <v>2389</v>
      </c>
      <c r="B263" s="174" t="s">
        <v>177</v>
      </c>
      <c r="C263" s="174" t="s">
        <v>2390</v>
      </c>
      <c r="D263" s="174" t="s">
        <v>1482</v>
      </c>
      <c r="E263" s="174" t="s">
        <v>185</v>
      </c>
      <c r="F263" s="174" t="s">
        <v>3441</v>
      </c>
      <c r="G263" s="174"/>
      <c r="H263" s="174" t="s">
        <v>4559</v>
      </c>
      <c r="I263" s="174"/>
      <c r="J263" s="174" t="s">
        <v>4559</v>
      </c>
      <c r="K263" s="174"/>
      <c r="L263" s="175">
        <v>758.73</v>
      </c>
      <c r="M263" s="174" t="s">
        <v>4519</v>
      </c>
      <c r="N263" s="175">
        <v>5686785.3352725003</v>
      </c>
      <c r="O263" s="174" t="s">
        <v>4560</v>
      </c>
      <c r="P263" s="176" t="s">
        <v>1740</v>
      </c>
    </row>
    <row r="264" spans="1:16" ht="45">
      <c r="A264" s="174" t="s">
        <v>1961</v>
      </c>
      <c r="B264" s="174" t="s">
        <v>177</v>
      </c>
      <c r="C264" s="174" t="s">
        <v>1962</v>
      </c>
      <c r="D264" s="174" t="s">
        <v>1482</v>
      </c>
      <c r="E264" s="174" t="s">
        <v>232</v>
      </c>
      <c r="F264" s="174" t="s">
        <v>4561</v>
      </c>
      <c r="G264" s="174"/>
      <c r="H264" s="174" t="s">
        <v>4562</v>
      </c>
      <c r="I264" s="174"/>
      <c r="J264" s="174" t="s">
        <v>4563</v>
      </c>
      <c r="K264" s="174"/>
      <c r="L264" s="175">
        <v>751.69174499999997</v>
      </c>
      <c r="M264" s="174" t="s">
        <v>4519</v>
      </c>
      <c r="N264" s="175">
        <v>5687537.0270175003</v>
      </c>
      <c r="O264" s="174" t="s">
        <v>4564</v>
      </c>
      <c r="P264" s="176" t="s">
        <v>1740</v>
      </c>
    </row>
    <row r="265" spans="1:16" ht="45">
      <c r="A265" s="174" t="s">
        <v>2696</v>
      </c>
      <c r="B265" s="174" t="s">
        <v>177</v>
      </c>
      <c r="C265" s="174" t="s">
        <v>2697</v>
      </c>
      <c r="D265" s="174" t="s">
        <v>1385</v>
      </c>
      <c r="E265" s="174" t="s">
        <v>180</v>
      </c>
      <c r="F265" s="174" t="s">
        <v>4288</v>
      </c>
      <c r="G265" s="174"/>
      <c r="H265" s="174" t="s">
        <v>4565</v>
      </c>
      <c r="I265" s="174"/>
      <c r="J265" s="174" t="s">
        <v>4566</v>
      </c>
      <c r="K265" s="174"/>
      <c r="L265" s="175">
        <v>743.54138748000003</v>
      </c>
      <c r="M265" s="174" t="s">
        <v>4519</v>
      </c>
      <c r="N265" s="175">
        <v>5688280.5684049996</v>
      </c>
      <c r="O265" s="174" t="s">
        <v>4567</v>
      </c>
      <c r="P265" s="176" t="s">
        <v>1740</v>
      </c>
    </row>
    <row r="266" spans="1:16" ht="25.5" customHeight="1">
      <c r="A266" s="174" t="s">
        <v>2516</v>
      </c>
      <c r="B266" s="174" t="s">
        <v>470</v>
      </c>
      <c r="C266" s="174" t="s">
        <v>2517</v>
      </c>
      <c r="D266" s="174" t="s">
        <v>1482</v>
      </c>
      <c r="E266" s="174" t="s">
        <v>563</v>
      </c>
      <c r="F266" s="174" t="s">
        <v>3441</v>
      </c>
      <c r="G266" s="174"/>
      <c r="H266" s="174" t="s">
        <v>4568</v>
      </c>
      <c r="I266" s="174"/>
      <c r="J266" s="174" t="s">
        <v>4568</v>
      </c>
      <c r="K266" s="174"/>
      <c r="L266" s="175">
        <v>742.99</v>
      </c>
      <c r="M266" s="174" t="s">
        <v>4519</v>
      </c>
      <c r="N266" s="175">
        <v>5689023.5584049998</v>
      </c>
      <c r="O266" s="174" t="s">
        <v>4569</v>
      </c>
      <c r="P266" s="176" t="s">
        <v>1740</v>
      </c>
    </row>
    <row r="267" spans="1:16" ht="45">
      <c r="A267" s="174" t="s">
        <v>2167</v>
      </c>
      <c r="B267" s="174" t="s">
        <v>177</v>
      </c>
      <c r="C267" s="174" t="s">
        <v>2168</v>
      </c>
      <c r="D267" s="174" t="s">
        <v>1482</v>
      </c>
      <c r="E267" s="174" t="s">
        <v>185</v>
      </c>
      <c r="F267" s="174" t="s">
        <v>4386</v>
      </c>
      <c r="G267" s="174"/>
      <c r="H267" s="174" t="s">
        <v>4570</v>
      </c>
      <c r="I267" s="174"/>
      <c r="J267" s="174" t="s">
        <v>4571</v>
      </c>
      <c r="K267" s="174"/>
      <c r="L267" s="175">
        <v>739.98</v>
      </c>
      <c r="M267" s="174" t="s">
        <v>4519</v>
      </c>
      <c r="N267" s="175">
        <v>5689763.5384050002</v>
      </c>
      <c r="O267" s="174" t="s">
        <v>4572</v>
      </c>
      <c r="P267" s="176" t="s">
        <v>1740</v>
      </c>
    </row>
    <row r="268" spans="1:16" ht="30">
      <c r="A268" s="174" t="s">
        <v>2400</v>
      </c>
      <c r="B268" s="174" t="s">
        <v>1079</v>
      </c>
      <c r="C268" s="174" t="s">
        <v>2401</v>
      </c>
      <c r="D268" s="174" t="s">
        <v>1482</v>
      </c>
      <c r="E268" s="174" t="s">
        <v>563</v>
      </c>
      <c r="F268" s="174" t="s">
        <v>4020</v>
      </c>
      <c r="G268" s="174"/>
      <c r="H268" s="174" t="s">
        <v>4573</v>
      </c>
      <c r="I268" s="174"/>
      <c r="J268" s="174" t="s">
        <v>4574</v>
      </c>
      <c r="K268" s="174"/>
      <c r="L268" s="175">
        <v>737.61</v>
      </c>
      <c r="M268" s="174" t="s">
        <v>4519</v>
      </c>
      <c r="N268" s="175">
        <v>5690501.1484049996</v>
      </c>
      <c r="O268" s="174" t="s">
        <v>4575</v>
      </c>
      <c r="P268" s="176" t="s">
        <v>1740</v>
      </c>
    </row>
    <row r="269" spans="1:16" ht="30">
      <c r="A269" s="174" t="s">
        <v>2406</v>
      </c>
      <c r="B269" s="174" t="s">
        <v>639</v>
      </c>
      <c r="C269" s="174" t="s">
        <v>2407</v>
      </c>
      <c r="D269" s="174" t="s">
        <v>1482</v>
      </c>
      <c r="E269" s="174" t="s">
        <v>185</v>
      </c>
      <c r="F269" s="174" t="s">
        <v>3441</v>
      </c>
      <c r="G269" s="174"/>
      <c r="H269" s="174" t="s">
        <v>4576</v>
      </c>
      <c r="I269" s="174"/>
      <c r="J269" s="174" t="s">
        <v>4576</v>
      </c>
      <c r="K269" s="174"/>
      <c r="L269" s="175">
        <v>735.47</v>
      </c>
      <c r="M269" s="174" t="s">
        <v>4519</v>
      </c>
      <c r="N269" s="175">
        <v>5691236.6184050003</v>
      </c>
      <c r="O269" s="174" t="s">
        <v>4577</v>
      </c>
      <c r="P269" s="176" t="s">
        <v>1740</v>
      </c>
    </row>
    <row r="270" spans="1:16" ht="45">
      <c r="A270" s="174" t="s">
        <v>3412</v>
      </c>
      <c r="B270" s="174" t="s">
        <v>177</v>
      </c>
      <c r="C270" s="174" t="s">
        <v>3413</v>
      </c>
      <c r="D270" s="174" t="s">
        <v>1482</v>
      </c>
      <c r="E270" s="174" t="s">
        <v>185</v>
      </c>
      <c r="F270" s="174" t="s">
        <v>4578</v>
      </c>
      <c r="G270" s="174"/>
      <c r="H270" s="174" t="s">
        <v>4579</v>
      </c>
      <c r="I270" s="174"/>
      <c r="J270" s="174" t="s">
        <v>4580</v>
      </c>
      <c r="K270" s="174"/>
      <c r="L270" s="175">
        <v>731.65787699999998</v>
      </c>
      <c r="M270" s="174" t="s">
        <v>4519</v>
      </c>
      <c r="N270" s="175">
        <v>5691968.2762820004</v>
      </c>
      <c r="O270" s="174" t="s">
        <v>4581</v>
      </c>
      <c r="P270" s="176" t="s">
        <v>1740</v>
      </c>
    </row>
    <row r="271" spans="1:16" ht="30">
      <c r="A271" s="174" t="s">
        <v>3085</v>
      </c>
      <c r="B271" s="174" t="s">
        <v>700</v>
      </c>
      <c r="C271" s="174" t="s">
        <v>3086</v>
      </c>
      <c r="D271" s="174" t="s">
        <v>1482</v>
      </c>
      <c r="E271" s="174" t="s">
        <v>2448</v>
      </c>
      <c r="F271" s="174" t="s">
        <v>4582</v>
      </c>
      <c r="G271" s="174"/>
      <c r="H271" s="174" t="s">
        <v>4583</v>
      </c>
      <c r="I271" s="174"/>
      <c r="J271" s="174" t="s">
        <v>4584</v>
      </c>
      <c r="K271" s="174"/>
      <c r="L271" s="175">
        <v>729.28230966000001</v>
      </c>
      <c r="M271" s="174" t="s">
        <v>4519</v>
      </c>
      <c r="N271" s="175">
        <v>5692697.5585917002</v>
      </c>
      <c r="O271" s="174" t="s">
        <v>4585</v>
      </c>
      <c r="P271" s="176" t="s">
        <v>1740</v>
      </c>
    </row>
    <row r="272" spans="1:16" ht="45">
      <c r="A272" s="174" t="s">
        <v>3342</v>
      </c>
      <c r="B272" s="174" t="s">
        <v>177</v>
      </c>
      <c r="C272" s="174" t="s">
        <v>3343</v>
      </c>
      <c r="D272" s="174" t="s">
        <v>1482</v>
      </c>
      <c r="E272" s="174" t="s">
        <v>185</v>
      </c>
      <c r="F272" s="174" t="s">
        <v>4378</v>
      </c>
      <c r="G272" s="174"/>
      <c r="H272" s="174" t="s">
        <v>4586</v>
      </c>
      <c r="I272" s="174"/>
      <c r="J272" s="174" t="s">
        <v>4587</v>
      </c>
      <c r="K272" s="174"/>
      <c r="L272" s="175">
        <v>728.87347199999999</v>
      </c>
      <c r="M272" s="174" t="s">
        <v>4519</v>
      </c>
      <c r="N272" s="175">
        <v>5693426.4320636997</v>
      </c>
      <c r="O272" s="174" t="s">
        <v>4588</v>
      </c>
      <c r="P272" s="176" t="s">
        <v>1740</v>
      </c>
    </row>
    <row r="273" spans="1:16" ht="15.75">
      <c r="A273" s="174" t="s">
        <v>2729</v>
      </c>
      <c r="B273" s="174" t="s">
        <v>470</v>
      </c>
      <c r="C273" s="174" t="s">
        <v>2730</v>
      </c>
      <c r="D273" s="174" t="s">
        <v>1482</v>
      </c>
      <c r="E273" s="174" t="s">
        <v>563</v>
      </c>
      <c r="F273" s="174" t="s">
        <v>4589</v>
      </c>
      <c r="G273" s="174"/>
      <c r="H273" s="174" t="s">
        <v>4590</v>
      </c>
      <c r="I273" s="174"/>
      <c r="J273" s="174" t="s">
        <v>4591</v>
      </c>
      <c r="K273" s="174"/>
      <c r="L273" s="175">
        <v>721.22133007299999</v>
      </c>
      <c r="M273" s="174" t="s">
        <v>4519</v>
      </c>
      <c r="N273" s="175">
        <v>5694147.6533938004</v>
      </c>
      <c r="O273" s="174" t="s">
        <v>4592</v>
      </c>
      <c r="P273" s="176" t="s">
        <v>1740</v>
      </c>
    </row>
    <row r="274" spans="1:16" ht="45">
      <c r="A274" s="174" t="s">
        <v>2648</v>
      </c>
      <c r="B274" s="174" t="s">
        <v>177</v>
      </c>
      <c r="C274" s="174" t="s">
        <v>2649</v>
      </c>
      <c r="D274" s="174" t="s">
        <v>1482</v>
      </c>
      <c r="E274" s="174" t="s">
        <v>189</v>
      </c>
      <c r="F274" s="174" t="s">
        <v>4593</v>
      </c>
      <c r="G274" s="174"/>
      <c r="H274" s="174" t="s">
        <v>4594</v>
      </c>
      <c r="I274" s="174"/>
      <c r="J274" s="174" t="s">
        <v>4595</v>
      </c>
      <c r="K274" s="174"/>
      <c r="L274" s="175">
        <v>719.01440000000002</v>
      </c>
      <c r="M274" s="174" t="s">
        <v>4519</v>
      </c>
      <c r="N274" s="175">
        <v>5694866.6677938001</v>
      </c>
      <c r="O274" s="174" t="s">
        <v>4596</v>
      </c>
      <c r="P274" s="176" t="s">
        <v>1740</v>
      </c>
    </row>
    <row r="275" spans="1:16" ht="45">
      <c r="A275" s="174" t="s">
        <v>2470</v>
      </c>
      <c r="B275" s="174" t="s">
        <v>177</v>
      </c>
      <c r="C275" s="174" t="s">
        <v>2471</v>
      </c>
      <c r="D275" s="174" t="s">
        <v>1482</v>
      </c>
      <c r="E275" s="174" t="s">
        <v>185</v>
      </c>
      <c r="F275" s="174" t="s">
        <v>4597</v>
      </c>
      <c r="G275" s="174"/>
      <c r="H275" s="174" t="s">
        <v>4598</v>
      </c>
      <c r="I275" s="174"/>
      <c r="J275" s="174" t="s">
        <v>4599</v>
      </c>
      <c r="K275" s="174"/>
      <c r="L275" s="175">
        <v>712.2</v>
      </c>
      <c r="M275" s="174" t="s">
        <v>4519</v>
      </c>
      <c r="N275" s="175">
        <v>5695578.8677938003</v>
      </c>
      <c r="O275" s="174" t="s">
        <v>4600</v>
      </c>
      <c r="P275" s="176" t="s">
        <v>1740</v>
      </c>
    </row>
    <row r="276" spans="1:16" ht="45">
      <c r="A276" s="174" t="s">
        <v>2511</v>
      </c>
      <c r="B276" s="174" t="s">
        <v>177</v>
      </c>
      <c r="C276" s="174" t="s">
        <v>2512</v>
      </c>
      <c r="D276" s="174" t="s">
        <v>1482</v>
      </c>
      <c r="E276" s="174" t="s">
        <v>222</v>
      </c>
      <c r="F276" s="174" t="s">
        <v>4601</v>
      </c>
      <c r="G276" s="174"/>
      <c r="H276" s="174" t="s">
        <v>4602</v>
      </c>
      <c r="I276" s="174"/>
      <c r="J276" s="174" t="s">
        <v>4603</v>
      </c>
      <c r="K276" s="174"/>
      <c r="L276" s="175">
        <v>706.8679611</v>
      </c>
      <c r="M276" s="174" t="s">
        <v>4519</v>
      </c>
      <c r="N276" s="175">
        <v>5696285.7357548997</v>
      </c>
      <c r="O276" s="174" t="s">
        <v>4604</v>
      </c>
      <c r="P276" s="176" t="s">
        <v>1740</v>
      </c>
    </row>
    <row r="277" spans="1:16" ht="45">
      <c r="A277" s="174" t="s">
        <v>1979</v>
      </c>
      <c r="B277" s="174" t="s">
        <v>177</v>
      </c>
      <c r="C277" s="174" t="s">
        <v>1980</v>
      </c>
      <c r="D277" s="174" t="s">
        <v>1482</v>
      </c>
      <c r="E277" s="174" t="s">
        <v>1551</v>
      </c>
      <c r="F277" s="174" t="s">
        <v>4605</v>
      </c>
      <c r="G277" s="174"/>
      <c r="H277" s="174" t="s">
        <v>4606</v>
      </c>
      <c r="I277" s="174"/>
      <c r="J277" s="174" t="s">
        <v>4607</v>
      </c>
      <c r="K277" s="174"/>
      <c r="L277" s="175">
        <v>705.27681798399999</v>
      </c>
      <c r="M277" s="174" t="s">
        <v>4519</v>
      </c>
      <c r="N277" s="175">
        <v>5696991.0125729004</v>
      </c>
      <c r="O277" s="174" t="s">
        <v>4608</v>
      </c>
      <c r="P277" s="176" t="s">
        <v>1740</v>
      </c>
    </row>
    <row r="278" spans="1:16" ht="60">
      <c r="A278" s="174" t="s">
        <v>2284</v>
      </c>
      <c r="B278" s="174" t="s">
        <v>470</v>
      </c>
      <c r="C278" s="174" t="s">
        <v>2285</v>
      </c>
      <c r="D278" s="174" t="s">
        <v>1482</v>
      </c>
      <c r="E278" s="174" t="s">
        <v>563</v>
      </c>
      <c r="F278" s="174" t="s">
        <v>4609</v>
      </c>
      <c r="G278" s="174"/>
      <c r="H278" s="174" t="s">
        <v>4610</v>
      </c>
      <c r="I278" s="174"/>
      <c r="J278" s="174" t="s">
        <v>4611</v>
      </c>
      <c r="K278" s="174"/>
      <c r="L278" s="175">
        <v>700.06</v>
      </c>
      <c r="M278" s="174" t="s">
        <v>4519</v>
      </c>
      <c r="N278" s="175">
        <v>5697691.0725729</v>
      </c>
      <c r="O278" s="174" t="s">
        <v>4612</v>
      </c>
      <c r="P278" s="176" t="s">
        <v>1740</v>
      </c>
    </row>
    <row r="279" spans="1:16" ht="30">
      <c r="A279" s="174" t="s">
        <v>2518</v>
      </c>
      <c r="B279" s="174" t="s">
        <v>470</v>
      </c>
      <c r="C279" s="174" t="s">
        <v>2519</v>
      </c>
      <c r="D279" s="174" t="s">
        <v>1482</v>
      </c>
      <c r="E279" s="174" t="s">
        <v>563</v>
      </c>
      <c r="F279" s="174" t="s">
        <v>3441</v>
      </c>
      <c r="G279" s="174"/>
      <c r="H279" s="174" t="s">
        <v>4613</v>
      </c>
      <c r="I279" s="174"/>
      <c r="J279" s="174" t="s">
        <v>4613</v>
      </c>
      <c r="K279" s="174"/>
      <c r="L279" s="175">
        <v>699.14</v>
      </c>
      <c r="M279" s="174" t="s">
        <v>4519</v>
      </c>
      <c r="N279" s="175">
        <v>5698390.2125728996</v>
      </c>
      <c r="O279" s="174" t="s">
        <v>4614</v>
      </c>
      <c r="P279" s="176" t="s">
        <v>1740</v>
      </c>
    </row>
    <row r="280" spans="1:16" ht="45">
      <c r="A280" s="174" t="s">
        <v>2085</v>
      </c>
      <c r="B280" s="174" t="s">
        <v>177</v>
      </c>
      <c r="C280" s="174" t="s">
        <v>2086</v>
      </c>
      <c r="D280" s="174" t="s">
        <v>1482</v>
      </c>
      <c r="E280" s="174" t="s">
        <v>185</v>
      </c>
      <c r="F280" s="174" t="s">
        <v>3943</v>
      </c>
      <c r="G280" s="174"/>
      <c r="H280" s="174" t="s">
        <v>4615</v>
      </c>
      <c r="I280" s="174"/>
      <c r="J280" s="174" t="s">
        <v>4616</v>
      </c>
      <c r="K280" s="174"/>
      <c r="L280" s="175">
        <v>694.88</v>
      </c>
      <c r="M280" s="174" t="s">
        <v>4519</v>
      </c>
      <c r="N280" s="175">
        <v>5699085.0925728995</v>
      </c>
      <c r="O280" s="174" t="s">
        <v>4617</v>
      </c>
      <c r="P280" s="176" t="s">
        <v>1740</v>
      </c>
    </row>
    <row r="281" spans="1:16" ht="30">
      <c r="A281" s="174" t="s">
        <v>4618</v>
      </c>
      <c r="B281" s="174" t="s">
        <v>700</v>
      </c>
      <c r="C281" s="174" t="s">
        <v>4619</v>
      </c>
      <c r="D281" s="174" t="s">
        <v>1482</v>
      </c>
      <c r="E281" s="174" t="s">
        <v>211</v>
      </c>
      <c r="F281" s="174" t="s">
        <v>4620</v>
      </c>
      <c r="G281" s="174"/>
      <c r="H281" s="174" t="s">
        <v>4621</v>
      </c>
      <c r="I281" s="174"/>
      <c r="J281" s="174" t="s">
        <v>4622</v>
      </c>
      <c r="K281" s="174"/>
      <c r="L281" s="175">
        <v>685.74921297699996</v>
      </c>
      <c r="M281" s="174" t="s">
        <v>4519</v>
      </c>
      <c r="N281" s="175">
        <v>5699770.8417859003</v>
      </c>
      <c r="O281" s="174" t="s">
        <v>4623</v>
      </c>
      <c r="P281" s="176" t="s">
        <v>1740</v>
      </c>
    </row>
    <row r="282" spans="1:16" ht="15.75">
      <c r="A282" s="174" t="s">
        <v>4624</v>
      </c>
      <c r="B282" s="174" t="s">
        <v>273</v>
      </c>
      <c r="C282" s="174" t="s">
        <v>1757</v>
      </c>
      <c r="D282" s="174" t="s">
        <v>1398</v>
      </c>
      <c r="E282" s="174" t="s">
        <v>1893</v>
      </c>
      <c r="F282" s="174" t="s">
        <v>4625</v>
      </c>
      <c r="G282" s="174"/>
      <c r="H282" s="174" t="s">
        <v>4626</v>
      </c>
      <c r="I282" s="174"/>
      <c r="J282" s="174" t="s">
        <v>4627</v>
      </c>
      <c r="K282" s="174"/>
      <c r="L282" s="175">
        <v>676.15256073245996</v>
      </c>
      <c r="M282" s="174" t="s">
        <v>4519</v>
      </c>
      <c r="N282" s="175">
        <v>5700446.9943466</v>
      </c>
      <c r="O282" s="174" t="s">
        <v>4628</v>
      </c>
      <c r="P282" s="176" t="s">
        <v>1740</v>
      </c>
    </row>
    <row r="283" spans="1:16" ht="45">
      <c r="A283" s="174" t="s">
        <v>3119</v>
      </c>
      <c r="B283" s="174" t="s">
        <v>177</v>
      </c>
      <c r="C283" s="174" t="s">
        <v>3120</v>
      </c>
      <c r="D283" s="174" t="s">
        <v>1398</v>
      </c>
      <c r="E283" s="174" t="s">
        <v>180</v>
      </c>
      <c r="F283" s="174" t="s">
        <v>4629</v>
      </c>
      <c r="G283" s="174"/>
      <c r="H283" s="174" t="s">
        <v>4630</v>
      </c>
      <c r="I283" s="174"/>
      <c r="J283" s="174" t="s">
        <v>4631</v>
      </c>
      <c r="K283" s="174"/>
      <c r="L283" s="175">
        <v>676.12360004799996</v>
      </c>
      <c r="M283" s="174" t="s">
        <v>4519</v>
      </c>
      <c r="N283" s="175">
        <v>5701123.1179467002</v>
      </c>
      <c r="O283" s="174" t="s">
        <v>4632</v>
      </c>
      <c r="P283" s="176" t="s">
        <v>1740</v>
      </c>
    </row>
    <row r="284" spans="1:16" ht="45">
      <c r="A284" s="174" t="s">
        <v>2453</v>
      </c>
      <c r="B284" s="174" t="s">
        <v>177</v>
      </c>
      <c r="C284" s="174" t="s">
        <v>2454</v>
      </c>
      <c r="D284" s="174" t="s">
        <v>1482</v>
      </c>
      <c r="E284" s="174" t="s">
        <v>185</v>
      </c>
      <c r="F284" s="174" t="s">
        <v>3943</v>
      </c>
      <c r="G284" s="174"/>
      <c r="H284" s="174" t="s">
        <v>4633</v>
      </c>
      <c r="I284" s="174"/>
      <c r="J284" s="174" t="s">
        <v>4634</v>
      </c>
      <c r="K284" s="174"/>
      <c r="L284" s="175">
        <v>660.48</v>
      </c>
      <c r="M284" s="174" t="s">
        <v>4519</v>
      </c>
      <c r="N284" s="175">
        <v>5701783.5979466997</v>
      </c>
      <c r="O284" s="174" t="s">
        <v>4635</v>
      </c>
      <c r="P284" s="176" t="s">
        <v>1740</v>
      </c>
    </row>
    <row r="285" spans="1:16" ht="45">
      <c r="A285" s="174" t="s">
        <v>2839</v>
      </c>
      <c r="B285" s="174" t="s">
        <v>177</v>
      </c>
      <c r="C285" s="174" t="s">
        <v>2840</v>
      </c>
      <c r="D285" s="174" t="s">
        <v>1482</v>
      </c>
      <c r="E285" s="174" t="s">
        <v>222</v>
      </c>
      <c r="F285" s="174" t="s">
        <v>4636</v>
      </c>
      <c r="G285" s="174"/>
      <c r="H285" s="174" t="s">
        <v>4637</v>
      </c>
      <c r="I285" s="174"/>
      <c r="J285" s="174" t="s">
        <v>4638</v>
      </c>
      <c r="K285" s="174"/>
      <c r="L285" s="175">
        <v>657.98518693200003</v>
      </c>
      <c r="M285" s="174" t="s">
        <v>4519</v>
      </c>
      <c r="N285" s="175">
        <v>5702441.5831335997</v>
      </c>
      <c r="O285" s="174" t="s">
        <v>4639</v>
      </c>
      <c r="P285" s="176" t="s">
        <v>1740</v>
      </c>
    </row>
    <row r="286" spans="1:16" ht="15.75">
      <c r="A286" s="174" t="s">
        <v>2437</v>
      </c>
      <c r="B286" s="174" t="s">
        <v>639</v>
      </c>
      <c r="C286" s="174" t="s">
        <v>2438</v>
      </c>
      <c r="D286" s="174" t="s">
        <v>1482</v>
      </c>
      <c r="E286" s="174" t="s">
        <v>185</v>
      </c>
      <c r="F286" s="174" t="s">
        <v>4640</v>
      </c>
      <c r="G286" s="174"/>
      <c r="H286" s="174" t="s">
        <v>4641</v>
      </c>
      <c r="I286" s="174"/>
      <c r="J286" s="174" t="s">
        <v>4642</v>
      </c>
      <c r="K286" s="174"/>
      <c r="L286" s="175">
        <v>657</v>
      </c>
      <c r="M286" s="174" t="s">
        <v>4519</v>
      </c>
      <c r="N286" s="175">
        <v>5703098.5831335997</v>
      </c>
      <c r="O286" s="174" t="s">
        <v>4643</v>
      </c>
      <c r="P286" s="176" t="s">
        <v>1740</v>
      </c>
    </row>
    <row r="287" spans="1:16" ht="45">
      <c r="A287" s="174" t="s">
        <v>3356</v>
      </c>
      <c r="B287" s="174" t="s">
        <v>177</v>
      </c>
      <c r="C287" s="174" t="s">
        <v>3357</v>
      </c>
      <c r="D287" s="174" t="s">
        <v>1482</v>
      </c>
      <c r="E287" s="174" t="s">
        <v>185</v>
      </c>
      <c r="F287" s="174" t="s">
        <v>4644</v>
      </c>
      <c r="G287" s="174"/>
      <c r="H287" s="174" t="s">
        <v>4645</v>
      </c>
      <c r="I287" s="174"/>
      <c r="J287" s="174" t="s">
        <v>4646</v>
      </c>
      <c r="K287" s="174"/>
      <c r="L287" s="175">
        <v>653.35578562800004</v>
      </c>
      <c r="M287" s="174" t="s">
        <v>4519</v>
      </c>
      <c r="N287" s="175">
        <v>5703751.9389191996</v>
      </c>
      <c r="O287" s="174" t="s">
        <v>4647</v>
      </c>
      <c r="P287" s="176" t="s">
        <v>1740</v>
      </c>
    </row>
    <row r="288" spans="1:16" ht="30">
      <c r="A288" s="174" t="s">
        <v>2229</v>
      </c>
      <c r="B288" s="174" t="s">
        <v>182</v>
      </c>
      <c r="C288" s="174" t="s">
        <v>2230</v>
      </c>
      <c r="D288" s="174" t="s">
        <v>1385</v>
      </c>
      <c r="E288" s="174" t="s">
        <v>185</v>
      </c>
      <c r="F288" s="174" t="s">
        <v>4648</v>
      </c>
      <c r="G288" s="174" t="s">
        <v>3771</v>
      </c>
      <c r="H288" s="174" t="s">
        <v>4649</v>
      </c>
      <c r="I288" s="174" t="s">
        <v>4650</v>
      </c>
      <c r="J288" s="174" t="s">
        <v>4651</v>
      </c>
      <c r="K288" s="174" t="s">
        <v>3775</v>
      </c>
      <c r="L288" s="175">
        <v>647.28</v>
      </c>
      <c r="M288" s="174" t="s">
        <v>4519</v>
      </c>
      <c r="N288" s="175">
        <v>5704399.2189191999</v>
      </c>
      <c r="O288" s="174" t="s">
        <v>4652</v>
      </c>
      <c r="P288" s="176" t="s">
        <v>1740</v>
      </c>
    </row>
    <row r="289" spans="1:16" ht="45">
      <c r="A289" s="174" t="s">
        <v>2656</v>
      </c>
      <c r="B289" s="174" t="s">
        <v>177</v>
      </c>
      <c r="C289" s="174" t="s">
        <v>2657</v>
      </c>
      <c r="D289" s="174" t="s">
        <v>1482</v>
      </c>
      <c r="E289" s="174" t="s">
        <v>1662</v>
      </c>
      <c r="F289" s="174" t="s">
        <v>4653</v>
      </c>
      <c r="G289" s="174"/>
      <c r="H289" s="174" t="s">
        <v>4654</v>
      </c>
      <c r="I289" s="174"/>
      <c r="J289" s="174" t="s">
        <v>4655</v>
      </c>
      <c r="K289" s="174"/>
      <c r="L289" s="175">
        <v>637.89120000000003</v>
      </c>
      <c r="M289" s="174" t="s">
        <v>4519</v>
      </c>
      <c r="N289" s="175">
        <v>5705037.1101192003</v>
      </c>
      <c r="O289" s="174" t="s">
        <v>4656</v>
      </c>
      <c r="P289" s="176" t="s">
        <v>1740</v>
      </c>
    </row>
    <row r="290" spans="1:16" ht="45">
      <c r="A290" s="174" t="s">
        <v>4657</v>
      </c>
      <c r="B290" s="174" t="s">
        <v>177</v>
      </c>
      <c r="C290" s="174" t="s">
        <v>4658</v>
      </c>
      <c r="D290" s="174" t="s">
        <v>1385</v>
      </c>
      <c r="E290" s="174" t="s">
        <v>185</v>
      </c>
      <c r="F290" s="174" t="s">
        <v>4659</v>
      </c>
      <c r="G290" s="174"/>
      <c r="H290" s="174" t="s">
        <v>4660</v>
      </c>
      <c r="I290" s="174"/>
      <c r="J290" s="174" t="s">
        <v>4661</v>
      </c>
      <c r="K290" s="174"/>
      <c r="L290" s="175">
        <v>637.11065919800001</v>
      </c>
      <c r="M290" s="174" t="s">
        <v>4519</v>
      </c>
      <c r="N290" s="175">
        <v>5705674.2207784001</v>
      </c>
      <c r="O290" s="174" t="s">
        <v>4662</v>
      </c>
      <c r="P290" s="176" t="s">
        <v>1740</v>
      </c>
    </row>
    <row r="291" spans="1:16" ht="45">
      <c r="A291" s="174" t="s">
        <v>4663</v>
      </c>
      <c r="B291" s="174" t="s">
        <v>177</v>
      </c>
      <c r="C291" s="174" t="s">
        <v>4664</v>
      </c>
      <c r="D291" s="174" t="s">
        <v>1482</v>
      </c>
      <c r="E291" s="174" t="s">
        <v>232</v>
      </c>
      <c r="F291" s="174" t="s">
        <v>4665</v>
      </c>
      <c r="G291" s="174"/>
      <c r="H291" s="174" t="s">
        <v>4666</v>
      </c>
      <c r="I291" s="174"/>
      <c r="J291" s="174" t="s">
        <v>4667</v>
      </c>
      <c r="K291" s="174"/>
      <c r="L291" s="175">
        <v>628.16401739399998</v>
      </c>
      <c r="M291" s="174" t="s">
        <v>4519</v>
      </c>
      <c r="N291" s="175">
        <v>5706302.3847957999</v>
      </c>
      <c r="O291" s="174" t="s">
        <v>4668</v>
      </c>
      <c r="P291" s="176" t="s">
        <v>1740</v>
      </c>
    </row>
    <row r="292" spans="1:16" ht="45">
      <c r="A292" s="174" t="s">
        <v>2412</v>
      </c>
      <c r="B292" s="174" t="s">
        <v>177</v>
      </c>
      <c r="C292" s="174" t="s">
        <v>2413</v>
      </c>
      <c r="D292" s="174" t="s">
        <v>1482</v>
      </c>
      <c r="E292" s="174" t="s">
        <v>222</v>
      </c>
      <c r="F292" s="174" t="s">
        <v>4669</v>
      </c>
      <c r="G292" s="174"/>
      <c r="H292" s="174" t="s">
        <v>4670</v>
      </c>
      <c r="I292" s="174"/>
      <c r="J292" s="174" t="s">
        <v>4671</v>
      </c>
      <c r="K292" s="174"/>
      <c r="L292" s="175">
        <v>625.35</v>
      </c>
      <c r="M292" s="174" t="s">
        <v>4519</v>
      </c>
      <c r="N292" s="175">
        <v>5706927.7347958004</v>
      </c>
      <c r="O292" s="174" t="s">
        <v>4672</v>
      </c>
      <c r="P292" s="176" t="s">
        <v>1740</v>
      </c>
    </row>
    <row r="293" spans="1:16" ht="45">
      <c r="A293" s="174" t="s">
        <v>2178</v>
      </c>
      <c r="B293" s="174" t="s">
        <v>177</v>
      </c>
      <c r="C293" s="174" t="s">
        <v>2179</v>
      </c>
      <c r="D293" s="174" t="s">
        <v>1482</v>
      </c>
      <c r="E293" s="174" t="s">
        <v>185</v>
      </c>
      <c r="F293" s="174" t="s">
        <v>4673</v>
      </c>
      <c r="G293" s="174"/>
      <c r="H293" s="174" t="s">
        <v>3725</v>
      </c>
      <c r="I293" s="174"/>
      <c r="J293" s="174" t="s">
        <v>4674</v>
      </c>
      <c r="K293" s="174"/>
      <c r="L293" s="175">
        <v>608.52473729999997</v>
      </c>
      <c r="M293" s="174" t="s">
        <v>4519</v>
      </c>
      <c r="N293" s="175">
        <v>5707536.2595330998</v>
      </c>
      <c r="O293" s="174" t="s">
        <v>4675</v>
      </c>
      <c r="P293" s="176" t="s">
        <v>1740</v>
      </c>
    </row>
    <row r="294" spans="1:16" ht="45">
      <c r="A294" s="174" t="s">
        <v>3123</v>
      </c>
      <c r="B294" s="174" t="s">
        <v>177</v>
      </c>
      <c r="C294" s="174" t="s">
        <v>3124</v>
      </c>
      <c r="D294" s="174" t="s">
        <v>1398</v>
      </c>
      <c r="E294" s="174" t="s">
        <v>180</v>
      </c>
      <c r="F294" s="174" t="s">
        <v>4676</v>
      </c>
      <c r="G294" s="174"/>
      <c r="H294" s="174" t="s">
        <v>4677</v>
      </c>
      <c r="I294" s="174"/>
      <c r="J294" s="174" t="s">
        <v>4678</v>
      </c>
      <c r="K294" s="174"/>
      <c r="L294" s="175">
        <v>602.39709694999999</v>
      </c>
      <c r="M294" s="174" t="s">
        <v>4519</v>
      </c>
      <c r="N294" s="175">
        <v>5708138.6566300998</v>
      </c>
      <c r="O294" s="174" t="s">
        <v>4679</v>
      </c>
      <c r="P294" s="176" t="s">
        <v>1740</v>
      </c>
    </row>
    <row r="295" spans="1:16" ht="45">
      <c r="A295" s="174" t="s">
        <v>2607</v>
      </c>
      <c r="B295" s="174" t="s">
        <v>177</v>
      </c>
      <c r="C295" s="174" t="s">
        <v>2608</v>
      </c>
      <c r="D295" s="174" t="s">
        <v>1482</v>
      </c>
      <c r="E295" s="174" t="s">
        <v>222</v>
      </c>
      <c r="F295" s="174" t="s">
        <v>4680</v>
      </c>
      <c r="G295" s="174"/>
      <c r="H295" s="174" t="s">
        <v>4681</v>
      </c>
      <c r="I295" s="174"/>
      <c r="J295" s="174" t="s">
        <v>4682</v>
      </c>
      <c r="K295" s="174"/>
      <c r="L295" s="175">
        <v>600.79499999999996</v>
      </c>
      <c r="M295" s="174" t="s">
        <v>4519</v>
      </c>
      <c r="N295" s="175">
        <v>5708739.4516300997</v>
      </c>
      <c r="O295" s="174" t="s">
        <v>4683</v>
      </c>
      <c r="P295" s="176" t="s">
        <v>1740</v>
      </c>
    </row>
    <row r="296" spans="1:16" ht="15.75">
      <c r="A296" s="174" t="s">
        <v>2232</v>
      </c>
      <c r="B296" s="174" t="s">
        <v>639</v>
      </c>
      <c r="C296" s="174" t="s">
        <v>2233</v>
      </c>
      <c r="D296" s="174" t="s">
        <v>1482</v>
      </c>
      <c r="E296" s="174" t="s">
        <v>185</v>
      </c>
      <c r="F296" s="174" t="s">
        <v>4684</v>
      </c>
      <c r="G296" s="174"/>
      <c r="H296" s="174" t="s">
        <v>4685</v>
      </c>
      <c r="I296" s="174"/>
      <c r="J296" s="174" t="s">
        <v>4686</v>
      </c>
      <c r="K296" s="174"/>
      <c r="L296" s="175">
        <v>593.4</v>
      </c>
      <c r="M296" s="174" t="s">
        <v>4519</v>
      </c>
      <c r="N296" s="175">
        <v>5709332.8516301</v>
      </c>
      <c r="O296" s="174" t="s">
        <v>4687</v>
      </c>
      <c r="P296" s="176" t="s">
        <v>1740</v>
      </c>
    </row>
    <row r="297" spans="1:16" ht="60">
      <c r="A297" s="174" t="s">
        <v>2489</v>
      </c>
      <c r="B297" s="174" t="s">
        <v>177</v>
      </c>
      <c r="C297" s="174" t="s">
        <v>2490</v>
      </c>
      <c r="D297" s="174" t="s">
        <v>1482</v>
      </c>
      <c r="E297" s="174" t="s">
        <v>185</v>
      </c>
      <c r="F297" s="174" t="s">
        <v>3441</v>
      </c>
      <c r="G297" s="174"/>
      <c r="H297" s="174" t="s">
        <v>4688</v>
      </c>
      <c r="I297" s="174"/>
      <c r="J297" s="174" t="s">
        <v>4688</v>
      </c>
      <c r="K297" s="174"/>
      <c r="L297" s="175">
        <v>567.54999999999995</v>
      </c>
      <c r="M297" s="174" t="s">
        <v>4519</v>
      </c>
      <c r="N297" s="175">
        <v>5709900.4016300999</v>
      </c>
      <c r="O297" s="174" t="s">
        <v>4689</v>
      </c>
      <c r="P297" s="176" t="s">
        <v>1740</v>
      </c>
    </row>
    <row r="298" spans="1:16" ht="45">
      <c r="A298" s="174" t="s">
        <v>2560</v>
      </c>
      <c r="B298" s="174" t="s">
        <v>177</v>
      </c>
      <c r="C298" s="174" t="s">
        <v>2561</v>
      </c>
      <c r="D298" s="174" t="s">
        <v>1482</v>
      </c>
      <c r="E298" s="174" t="s">
        <v>185</v>
      </c>
      <c r="F298" s="174" t="s">
        <v>4690</v>
      </c>
      <c r="G298" s="174"/>
      <c r="H298" s="174" t="s">
        <v>4691</v>
      </c>
      <c r="I298" s="174"/>
      <c r="J298" s="174" t="s">
        <v>4692</v>
      </c>
      <c r="K298" s="174"/>
      <c r="L298" s="175">
        <v>564.88</v>
      </c>
      <c r="M298" s="174" t="s">
        <v>4519</v>
      </c>
      <c r="N298" s="175">
        <v>5710465.2816300998</v>
      </c>
      <c r="O298" s="174" t="s">
        <v>4693</v>
      </c>
      <c r="P298" s="176" t="s">
        <v>1740</v>
      </c>
    </row>
    <row r="299" spans="1:16" ht="45">
      <c r="A299" s="174" t="s">
        <v>1480</v>
      </c>
      <c r="B299" s="174" t="s">
        <v>177</v>
      </c>
      <c r="C299" s="174" t="s">
        <v>1481</v>
      </c>
      <c r="D299" s="174" t="s">
        <v>1482</v>
      </c>
      <c r="E299" s="174" t="s">
        <v>222</v>
      </c>
      <c r="F299" s="174" t="s">
        <v>4694</v>
      </c>
      <c r="G299" s="174"/>
      <c r="H299" s="174" t="s">
        <v>4695</v>
      </c>
      <c r="I299" s="174"/>
      <c r="J299" s="174" t="s">
        <v>4696</v>
      </c>
      <c r="K299" s="174"/>
      <c r="L299" s="175">
        <v>559.59464000000003</v>
      </c>
      <c r="M299" s="174" t="s">
        <v>4519</v>
      </c>
      <c r="N299" s="175">
        <v>5711024.8762700995</v>
      </c>
      <c r="O299" s="174" t="s">
        <v>4697</v>
      </c>
      <c r="P299" s="176" t="s">
        <v>1740</v>
      </c>
    </row>
    <row r="300" spans="1:16" ht="60">
      <c r="A300" s="174" t="s">
        <v>3232</v>
      </c>
      <c r="B300" s="174" t="s">
        <v>177</v>
      </c>
      <c r="C300" s="174" t="s">
        <v>3233</v>
      </c>
      <c r="D300" s="174" t="s">
        <v>1482</v>
      </c>
      <c r="E300" s="174" t="s">
        <v>185</v>
      </c>
      <c r="F300" s="174" t="s">
        <v>4698</v>
      </c>
      <c r="G300" s="174"/>
      <c r="H300" s="174" t="s">
        <v>4699</v>
      </c>
      <c r="I300" s="174"/>
      <c r="J300" s="174" t="s">
        <v>4700</v>
      </c>
      <c r="K300" s="174"/>
      <c r="L300" s="175">
        <v>548.53822660000003</v>
      </c>
      <c r="M300" s="174" t="s">
        <v>4519</v>
      </c>
      <c r="N300" s="175">
        <v>5711573.4144967003</v>
      </c>
      <c r="O300" s="174" t="s">
        <v>4701</v>
      </c>
      <c r="P300" s="176" t="s">
        <v>1740</v>
      </c>
    </row>
    <row r="301" spans="1:16" ht="30">
      <c r="A301" s="174" t="s">
        <v>2599</v>
      </c>
      <c r="B301" s="174" t="s">
        <v>639</v>
      </c>
      <c r="C301" s="174" t="s">
        <v>2600</v>
      </c>
      <c r="D301" s="174" t="s">
        <v>1482</v>
      </c>
      <c r="E301" s="174" t="s">
        <v>185</v>
      </c>
      <c r="F301" s="174" t="s">
        <v>4702</v>
      </c>
      <c r="G301" s="174"/>
      <c r="H301" s="174" t="s">
        <v>4703</v>
      </c>
      <c r="I301" s="174"/>
      <c r="J301" s="174" t="s">
        <v>4704</v>
      </c>
      <c r="K301" s="174"/>
      <c r="L301" s="175">
        <v>541.00800000000004</v>
      </c>
      <c r="M301" s="174" t="s">
        <v>4519</v>
      </c>
      <c r="N301" s="175">
        <v>5712114.4224966997</v>
      </c>
      <c r="O301" s="174" t="s">
        <v>4705</v>
      </c>
      <c r="P301" s="176" t="s">
        <v>1740</v>
      </c>
    </row>
    <row r="302" spans="1:16" ht="45">
      <c r="A302" s="174" t="s">
        <v>2209</v>
      </c>
      <c r="B302" s="174" t="s">
        <v>177</v>
      </c>
      <c r="C302" s="174" t="s">
        <v>2210</v>
      </c>
      <c r="D302" s="174" t="s">
        <v>1482</v>
      </c>
      <c r="E302" s="174" t="s">
        <v>185</v>
      </c>
      <c r="F302" s="174" t="s">
        <v>4706</v>
      </c>
      <c r="G302" s="174"/>
      <c r="H302" s="174" t="s">
        <v>4707</v>
      </c>
      <c r="I302" s="174"/>
      <c r="J302" s="174" t="s">
        <v>4708</v>
      </c>
      <c r="K302" s="174"/>
      <c r="L302" s="175">
        <v>536.05999999999995</v>
      </c>
      <c r="M302" s="174" t="s">
        <v>4519</v>
      </c>
      <c r="N302" s="175">
        <v>5712650.4824967002</v>
      </c>
      <c r="O302" s="174" t="s">
        <v>4709</v>
      </c>
      <c r="P302" s="176" t="s">
        <v>1740</v>
      </c>
    </row>
    <row r="303" spans="1:16" ht="45">
      <c r="A303" s="174" t="s">
        <v>2184</v>
      </c>
      <c r="B303" s="174" t="s">
        <v>177</v>
      </c>
      <c r="C303" s="174" t="s">
        <v>2185</v>
      </c>
      <c r="D303" s="174" t="s">
        <v>1482</v>
      </c>
      <c r="E303" s="174" t="s">
        <v>185</v>
      </c>
      <c r="F303" s="174" t="s">
        <v>4710</v>
      </c>
      <c r="G303" s="174"/>
      <c r="H303" s="174" t="s">
        <v>4685</v>
      </c>
      <c r="I303" s="174"/>
      <c r="J303" s="174" t="s">
        <v>4711</v>
      </c>
      <c r="K303" s="174"/>
      <c r="L303" s="175">
        <v>531.61188960000004</v>
      </c>
      <c r="M303" s="174" t="s">
        <v>4519</v>
      </c>
      <c r="N303" s="175">
        <v>5713182.0943863001</v>
      </c>
      <c r="O303" s="174" t="s">
        <v>4712</v>
      </c>
      <c r="P303" s="176" t="s">
        <v>1740</v>
      </c>
    </row>
    <row r="304" spans="1:16" ht="45">
      <c r="A304" s="174" t="s">
        <v>2725</v>
      </c>
      <c r="B304" s="174" t="s">
        <v>177</v>
      </c>
      <c r="C304" s="174" t="s">
        <v>2726</v>
      </c>
      <c r="D304" s="174" t="s">
        <v>1482</v>
      </c>
      <c r="E304" s="174" t="s">
        <v>189</v>
      </c>
      <c r="F304" s="174" t="s">
        <v>4713</v>
      </c>
      <c r="G304" s="174"/>
      <c r="H304" s="174" t="s">
        <v>4714</v>
      </c>
      <c r="I304" s="174"/>
      <c r="J304" s="174" t="s">
        <v>4715</v>
      </c>
      <c r="K304" s="174"/>
      <c r="L304" s="175">
        <v>526.99680000000001</v>
      </c>
      <c r="M304" s="174" t="s">
        <v>4519</v>
      </c>
      <c r="N304" s="175">
        <v>5713709.0911862999</v>
      </c>
      <c r="O304" s="174" t="s">
        <v>4716</v>
      </c>
      <c r="P304" s="176" t="s">
        <v>1740</v>
      </c>
    </row>
    <row r="305" spans="1:16" ht="45">
      <c r="A305" s="174" t="s">
        <v>2426</v>
      </c>
      <c r="B305" s="174" t="s">
        <v>2427</v>
      </c>
      <c r="C305" s="174" t="s">
        <v>2428</v>
      </c>
      <c r="D305" s="174" t="s">
        <v>1398</v>
      </c>
      <c r="E305" s="174" t="s">
        <v>180</v>
      </c>
      <c r="F305" s="174" t="s">
        <v>4717</v>
      </c>
      <c r="G305" s="174"/>
      <c r="H305" s="174" t="s">
        <v>4718</v>
      </c>
      <c r="I305" s="174"/>
      <c r="J305" s="174" t="s">
        <v>4719</v>
      </c>
      <c r="K305" s="174"/>
      <c r="L305" s="175">
        <v>525.54</v>
      </c>
      <c r="M305" s="174" t="s">
        <v>4519</v>
      </c>
      <c r="N305" s="175">
        <v>5714234.6311863</v>
      </c>
      <c r="O305" s="174" t="s">
        <v>4720</v>
      </c>
      <c r="P305" s="176" t="s">
        <v>1740</v>
      </c>
    </row>
    <row r="306" spans="1:16" ht="45">
      <c r="A306" s="174" t="s">
        <v>2714</v>
      </c>
      <c r="B306" s="174" t="s">
        <v>177</v>
      </c>
      <c r="C306" s="174" t="s">
        <v>2715</v>
      </c>
      <c r="D306" s="174" t="s">
        <v>1385</v>
      </c>
      <c r="E306" s="174" t="s">
        <v>180</v>
      </c>
      <c r="F306" s="174" t="s">
        <v>4721</v>
      </c>
      <c r="G306" s="174"/>
      <c r="H306" s="174" t="s">
        <v>4722</v>
      </c>
      <c r="I306" s="174"/>
      <c r="J306" s="174" t="s">
        <v>4723</v>
      </c>
      <c r="K306" s="174"/>
      <c r="L306" s="175">
        <v>523.99161600000002</v>
      </c>
      <c r="M306" s="174" t="s">
        <v>4519</v>
      </c>
      <c r="N306" s="175">
        <v>5714758.6228023004</v>
      </c>
      <c r="O306" s="174" t="s">
        <v>4724</v>
      </c>
      <c r="P306" s="176" t="s">
        <v>1740</v>
      </c>
    </row>
    <row r="307" spans="1:16" ht="45">
      <c r="A307" s="174" t="s">
        <v>1989</v>
      </c>
      <c r="B307" s="174" t="s">
        <v>177</v>
      </c>
      <c r="C307" s="174" t="s">
        <v>1990</v>
      </c>
      <c r="D307" s="174" t="s">
        <v>1482</v>
      </c>
      <c r="E307" s="174" t="s">
        <v>185</v>
      </c>
      <c r="F307" s="174" t="s">
        <v>4725</v>
      </c>
      <c r="G307" s="174"/>
      <c r="H307" s="174" t="s">
        <v>4726</v>
      </c>
      <c r="I307" s="174"/>
      <c r="J307" s="174" t="s">
        <v>4727</v>
      </c>
      <c r="K307" s="174"/>
      <c r="L307" s="175">
        <v>523.51986839000006</v>
      </c>
      <c r="M307" s="174" t="s">
        <v>4519</v>
      </c>
      <c r="N307" s="175">
        <v>5715282.1426707003</v>
      </c>
      <c r="O307" s="174" t="s">
        <v>4728</v>
      </c>
      <c r="P307" s="176" t="s">
        <v>1740</v>
      </c>
    </row>
    <row r="308" spans="1:16" ht="45">
      <c r="A308" s="174" t="s">
        <v>1876</v>
      </c>
      <c r="B308" s="174" t="s">
        <v>177</v>
      </c>
      <c r="C308" s="174" t="s">
        <v>1877</v>
      </c>
      <c r="D308" s="174" t="s">
        <v>1482</v>
      </c>
      <c r="E308" s="174" t="s">
        <v>185</v>
      </c>
      <c r="F308" s="174" t="s">
        <v>4729</v>
      </c>
      <c r="G308" s="174"/>
      <c r="H308" s="174" t="s">
        <v>4730</v>
      </c>
      <c r="I308" s="174"/>
      <c r="J308" s="174" t="s">
        <v>4731</v>
      </c>
      <c r="K308" s="174"/>
      <c r="L308" s="175">
        <v>506.37861505000001</v>
      </c>
      <c r="M308" s="174" t="s">
        <v>4519</v>
      </c>
      <c r="N308" s="175">
        <v>5715788.5212858003</v>
      </c>
      <c r="O308" s="174" t="s">
        <v>4728</v>
      </c>
      <c r="P308" s="176" t="s">
        <v>1740</v>
      </c>
    </row>
    <row r="309" spans="1:16" ht="45">
      <c r="A309" s="174" t="s">
        <v>1942</v>
      </c>
      <c r="B309" s="174" t="s">
        <v>177</v>
      </c>
      <c r="C309" s="174" t="s">
        <v>1943</v>
      </c>
      <c r="D309" s="174" t="s">
        <v>1482</v>
      </c>
      <c r="E309" s="174" t="s">
        <v>185</v>
      </c>
      <c r="F309" s="174" t="s">
        <v>4732</v>
      </c>
      <c r="G309" s="174"/>
      <c r="H309" s="174" t="s">
        <v>4733</v>
      </c>
      <c r="I309" s="174"/>
      <c r="J309" s="174" t="s">
        <v>4734</v>
      </c>
      <c r="K309" s="174"/>
      <c r="L309" s="175">
        <v>504.8895</v>
      </c>
      <c r="M309" s="174" t="s">
        <v>4519</v>
      </c>
      <c r="N309" s="175">
        <v>5716293.4107857998</v>
      </c>
      <c r="O309" s="174" t="s">
        <v>4735</v>
      </c>
      <c r="P309" s="176" t="s">
        <v>1740</v>
      </c>
    </row>
    <row r="310" spans="1:16" ht="45">
      <c r="A310" s="174" t="s">
        <v>4736</v>
      </c>
      <c r="B310" s="174" t="s">
        <v>177</v>
      </c>
      <c r="C310" s="174" t="s">
        <v>4737</v>
      </c>
      <c r="D310" s="174" t="s">
        <v>1398</v>
      </c>
      <c r="E310" s="174" t="s">
        <v>1409</v>
      </c>
      <c r="F310" s="174" t="s">
        <v>4738</v>
      </c>
      <c r="G310" s="174"/>
      <c r="H310" s="174" t="s">
        <v>4739</v>
      </c>
      <c r="I310" s="174"/>
      <c r="J310" s="174" t="s">
        <v>4740</v>
      </c>
      <c r="K310" s="174"/>
      <c r="L310" s="175">
        <v>501.13778065600002</v>
      </c>
      <c r="M310" s="174" t="s">
        <v>4519</v>
      </c>
      <c r="N310" s="175">
        <v>5716794.5485664997</v>
      </c>
      <c r="O310" s="174" t="s">
        <v>4741</v>
      </c>
      <c r="P310" s="176" t="s">
        <v>1740</v>
      </c>
    </row>
    <row r="311" spans="1:16" ht="45">
      <c r="A311" s="174" t="s">
        <v>3141</v>
      </c>
      <c r="B311" s="174" t="s">
        <v>177</v>
      </c>
      <c r="C311" s="174" t="s">
        <v>3142</v>
      </c>
      <c r="D311" s="174" t="s">
        <v>1398</v>
      </c>
      <c r="E311" s="174" t="s">
        <v>180</v>
      </c>
      <c r="F311" s="174" t="s">
        <v>4742</v>
      </c>
      <c r="G311" s="174"/>
      <c r="H311" s="174" t="s">
        <v>3992</v>
      </c>
      <c r="I311" s="174"/>
      <c r="J311" s="174" t="s">
        <v>4743</v>
      </c>
      <c r="K311" s="174"/>
      <c r="L311" s="175">
        <v>498.73113447999998</v>
      </c>
      <c r="M311" s="174" t="s">
        <v>4519</v>
      </c>
      <c r="N311" s="175">
        <v>5717293.2797010001</v>
      </c>
      <c r="O311" s="174" t="s">
        <v>4744</v>
      </c>
      <c r="P311" s="176" t="s">
        <v>1740</v>
      </c>
    </row>
    <row r="312" spans="1:16" ht="45">
      <c r="A312" s="174" t="s">
        <v>3388</v>
      </c>
      <c r="B312" s="174" t="s">
        <v>177</v>
      </c>
      <c r="C312" s="174" t="s">
        <v>3389</v>
      </c>
      <c r="D312" s="174" t="s">
        <v>1385</v>
      </c>
      <c r="E312" s="174" t="s">
        <v>185</v>
      </c>
      <c r="F312" s="174" t="s">
        <v>4745</v>
      </c>
      <c r="G312" s="174"/>
      <c r="H312" s="174" t="s">
        <v>4746</v>
      </c>
      <c r="I312" s="174"/>
      <c r="J312" s="174" t="s">
        <v>4747</v>
      </c>
      <c r="K312" s="174"/>
      <c r="L312" s="175">
        <v>484.44629617499999</v>
      </c>
      <c r="M312" s="174" t="s">
        <v>4519</v>
      </c>
      <c r="N312" s="175">
        <v>5717777.7259972002</v>
      </c>
      <c r="O312" s="174" t="s">
        <v>4748</v>
      </c>
      <c r="P312" s="176" t="s">
        <v>1740</v>
      </c>
    </row>
    <row r="313" spans="1:16" ht="45">
      <c r="A313" s="174" t="s">
        <v>1906</v>
      </c>
      <c r="B313" s="174" t="s">
        <v>177</v>
      </c>
      <c r="C313" s="174" t="s">
        <v>1907</v>
      </c>
      <c r="D313" s="174" t="s">
        <v>1482</v>
      </c>
      <c r="E313" s="174" t="s">
        <v>185</v>
      </c>
      <c r="F313" s="174" t="s">
        <v>4749</v>
      </c>
      <c r="G313" s="174"/>
      <c r="H313" s="174" t="s">
        <v>4750</v>
      </c>
      <c r="I313" s="174"/>
      <c r="J313" s="174" t="s">
        <v>4751</v>
      </c>
      <c r="K313" s="174"/>
      <c r="L313" s="175">
        <v>471.74067996000002</v>
      </c>
      <c r="M313" s="174" t="s">
        <v>4519</v>
      </c>
      <c r="N313" s="175">
        <v>5718249.4666772</v>
      </c>
      <c r="O313" s="174" t="s">
        <v>4752</v>
      </c>
      <c r="P313" s="176" t="s">
        <v>1740</v>
      </c>
    </row>
    <row r="314" spans="1:16" ht="45">
      <c r="A314" s="174" t="s">
        <v>2077</v>
      </c>
      <c r="B314" s="174" t="s">
        <v>177</v>
      </c>
      <c r="C314" s="174" t="s">
        <v>2078</v>
      </c>
      <c r="D314" s="174" t="s">
        <v>1482</v>
      </c>
      <c r="E314" s="174" t="s">
        <v>185</v>
      </c>
      <c r="F314" s="174" t="s">
        <v>3807</v>
      </c>
      <c r="G314" s="174"/>
      <c r="H314" s="174" t="s">
        <v>4753</v>
      </c>
      <c r="I314" s="174"/>
      <c r="J314" s="174" t="s">
        <v>4754</v>
      </c>
      <c r="K314" s="174"/>
      <c r="L314" s="175">
        <v>467.16</v>
      </c>
      <c r="M314" s="174" t="s">
        <v>4519</v>
      </c>
      <c r="N314" s="175">
        <v>5718716.6266772002</v>
      </c>
      <c r="O314" s="174" t="s">
        <v>4752</v>
      </c>
      <c r="P314" s="176" t="s">
        <v>1740</v>
      </c>
    </row>
    <row r="315" spans="1:16" ht="75">
      <c r="A315" s="174" t="s">
        <v>2483</v>
      </c>
      <c r="B315" s="174" t="s">
        <v>177</v>
      </c>
      <c r="C315" s="174" t="s">
        <v>2484</v>
      </c>
      <c r="D315" s="174" t="s">
        <v>1482</v>
      </c>
      <c r="E315" s="174" t="s">
        <v>185</v>
      </c>
      <c r="F315" s="174" t="s">
        <v>3441</v>
      </c>
      <c r="G315" s="174"/>
      <c r="H315" s="174" t="s">
        <v>4755</v>
      </c>
      <c r="I315" s="174"/>
      <c r="J315" s="174" t="s">
        <v>4755</v>
      </c>
      <c r="K315" s="174"/>
      <c r="L315" s="175">
        <v>464.35</v>
      </c>
      <c r="M315" s="174" t="s">
        <v>4519</v>
      </c>
      <c r="N315" s="175">
        <v>5719180.9766771998</v>
      </c>
      <c r="O315" s="174" t="s">
        <v>4756</v>
      </c>
      <c r="P315" s="176" t="s">
        <v>1740</v>
      </c>
    </row>
    <row r="316" spans="1:16" ht="45">
      <c r="A316" s="174" t="s">
        <v>2507</v>
      </c>
      <c r="B316" s="174" t="s">
        <v>177</v>
      </c>
      <c r="C316" s="174" t="s">
        <v>2508</v>
      </c>
      <c r="D316" s="174" t="s">
        <v>1482</v>
      </c>
      <c r="E316" s="174" t="s">
        <v>185</v>
      </c>
      <c r="F316" s="174" t="s">
        <v>3807</v>
      </c>
      <c r="G316" s="174"/>
      <c r="H316" s="174" t="s">
        <v>4757</v>
      </c>
      <c r="I316" s="174"/>
      <c r="J316" s="174" t="s">
        <v>4758</v>
      </c>
      <c r="K316" s="174"/>
      <c r="L316" s="175">
        <v>462.6</v>
      </c>
      <c r="M316" s="174" t="s">
        <v>4519</v>
      </c>
      <c r="N316" s="175">
        <v>5719643.5766772004</v>
      </c>
      <c r="O316" s="174" t="s">
        <v>4759</v>
      </c>
      <c r="P316" s="176" t="s">
        <v>1740</v>
      </c>
    </row>
    <row r="317" spans="1:16" ht="15.75">
      <c r="A317" s="174" t="s">
        <v>2196</v>
      </c>
      <c r="B317" s="174" t="s">
        <v>639</v>
      </c>
      <c r="C317" s="174" t="s">
        <v>738</v>
      </c>
      <c r="D317" s="174" t="s">
        <v>1482</v>
      </c>
      <c r="E317" s="174" t="s">
        <v>185</v>
      </c>
      <c r="F317" s="174" t="s">
        <v>4243</v>
      </c>
      <c r="G317" s="174"/>
      <c r="H317" s="174" t="s">
        <v>4760</v>
      </c>
      <c r="I317" s="174"/>
      <c r="J317" s="174" t="s">
        <v>4761</v>
      </c>
      <c r="K317" s="174"/>
      <c r="L317" s="175">
        <v>462.3</v>
      </c>
      <c r="M317" s="174" t="s">
        <v>4519</v>
      </c>
      <c r="N317" s="175">
        <v>5720105.8766772002</v>
      </c>
      <c r="O317" s="174" t="s">
        <v>4762</v>
      </c>
      <c r="P317" s="176" t="s">
        <v>1740</v>
      </c>
    </row>
    <row r="318" spans="1:16" ht="75">
      <c r="A318" s="174" t="s">
        <v>3180</v>
      </c>
      <c r="B318" s="174" t="s">
        <v>177</v>
      </c>
      <c r="C318" s="174" t="s">
        <v>3181</v>
      </c>
      <c r="D318" s="174" t="s">
        <v>1385</v>
      </c>
      <c r="E318" s="174" t="s">
        <v>185</v>
      </c>
      <c r="F318" s="174" t="s">
        <v>4763</v>
      </c>
      <c r="G318" s="174"/>
      <c r="H318" s="174" t="s">
        <v>4764</v>
      </c>
      <c r="I318" s="174"/>
      <c r="J318" s="174" t="s">
        <v>4765</v>
      </c>
      <c r="K318" s="174"/>
      <c r="L318" s="175">
        <v>444.86404349899999</v>
      </c>
      <c r="M318" s="174" t="s">
        <v>4519</v>
      </c>
      <c r="N318" s="175">
        <v>5720550.7407206995</v>
      </c>
      <c r="O318" s="174" t="s">
        <v>4766</v>
      </c>
      <c r="P318" s="176" t="s">
        <v>1740</v>
      </c>
    </row>
    <row r="319" spans="1:16" ht="45">
      <c r="A319" s="174" t="s">
        <v>2205</v>
      </c>
      <c r="B319" s="174" t="s">
        <v>177</v>
      </c>
      <c r="C319" s="174" t="s">
        <v>2206</v>
      </c>
      <c r="D319" s="174" t="s">
        <v>1482</v>
      </c>
      <c r="E319" s="174" t="s">
        <v>185</v>
      </c>
      <c r="F319" s="174" t="s">
        <v>4767</v>
      </c>
      <c r="G319" s="174"/>
      <c r="H319" s="174" t="s">
        <v>4768</v>
      </c>
      <c r="I319" s="174"/>
      <c r="J319" s="174" t="s">
        <v>4769</v>
      </c>
      <c r="K319" s="174"/>
      <c r="L319" s="175">
        <v>439.12</v>
      </c>
      <c r="M319" s="174" t="s">
        <v>4519</v>
      </c>
      <c r="N319" s="175">
        <v>5720989.8607206997</v>
      </c>
      <c r="O319" s="174" t="s">
        <v>4766</v>
      </c>
      <c r="P319" s="176" t="s">
        <v>1740</v>
      </c>
    </row>
    <row r="320" spans="1:16" ht="45">
      <c r="A320" s="174" t="s">
        <v>3288</v>
      </c>
      <c r="B320" s="174" t="s">
        <v>177</v>
      </c>
      <c r="C320" s="174" t="s">
        <v>3289</v>
      </c>
      <c r="D320" s="174" t="s">
        <v>1482</v>
      </c>
      <c r="E320" s="174" t="s">
        <v>189</v>
      </c>
      <c r="F320" s="174" t="s">
        <v>4770</v>
      </c>
      <c r="G320" s="174"/>
      <c r="H320" s="174" t="s">
        <v>4771</v>
      </c>
      <c r="I320" s="174"/>
      <c r="J320" s="174" t="s">
        <v>4772</v>
      </c>
      <c r="K320" s="174"/>
      <c r="L320" s="175">
        <v>430.62953932699997</v>
      </c>
      <c r="M320" s="174" t="s">
        <v>4519</v>
      </c>
      <c r="N320" s="175">
        <v>5721420.4902600003</v>
      </c>
      <c r="O320" s="174" t="s">
        <v>4773</v>
      </c>
      <c r="P320" s="176" t="s">
        <v>1740</v>
      </c>
    </row>
    <row r="321" spans="1:16" ht="45">
      <c r="A321" s="174" t="s">
        <v>2431</v>
      </c>
      <c r="B321" s="174" t="s">
        <v>2427</v>
      </c>
      <c r="C321" s="174" t="s">
        <v>2432</v>
      </c>
      <c r="D321" s="174" t="s">
        <v>1398</v>
      </c>
      <c r="E321" s="174" t="s">
        <v>180</v>
      </c>
      <c r="F321" s="174" t="s">
        <v>4717</v>
      </c>
      <c r="G321" s="174"/>
      <c r="H321" s="174" t="s">
        <v>4774</v>
      </c>
      <c r="I321" s="174"/>
      <c r="J321" s="174" t="s">
        <v>4775</v>
      </c>
      <c r="K321" s="174"/>
      <c r="L321" s="175">
        <v>423.89</v>
      </c>
      <c r="M321" s="174" t="s">
        <v>4519</v>
      </c>
      <c r="N321" s="175">
        <v>5721844.38026</v>
      </c>
      <c r="O321" s="174" t="s">
        <v>4776</v>
      </c>
      <c r="P321" s="176" t="s">
        <v>1740</v>
      </c>
    </row>
    <row r="322" spans="1:16" ht="30">
      <c r="A322" s="174" t="s">
        <v>3087</v>
      </c>
      <c r="B322" s="174" t="s">
        <v>700</v>
      </c>
      <c r="C322" s="174" t="s">
        <v>3088</v>
      </c>
      <c r="D322" s="174" t="s">
        <v>1482</v>
      </c>
      <c r="E322" s="174" t="s">
        <v>2448</v>
      </c>
      <c r="F322" s="174" t="s">
        <v>4582</v>
      </c>
      <c r="G322" s="174"/>
      <c r="H322" s="174" t="s">
        <v>4777</v>
      </c>
      <c r="I322" s="174"/>
      <c r="J322" s="174" t="s">
        <v>4778</v>
      </c>
      <c r="K322" s="174"/>
      <c r="L322" s="175">
        <v>417.31154386100002</v>
      </c>
      <c r="M322" s="174" t="s">
        <v>4519</v>
      </c>
      <c r="N322" s="175">
        <v>5722261.6918038996</v>
      </c>
      <c r="O322" s="174" t="s">
        <v>4779</v>
      </c>
      <c r="P322" s="176" t="s">
        <v>1740</v>
      </c>
    </row>
    <row r="323" spans="1:16" ht="45">
      <c r="A323" s="174" t="s">
        <v>2309</v>
      </c>
      <c r="B323" s="174" t="s">
        <v>177</v>
      </c>
      <c r="C323" s="174" t="s">
        <v>2310</v>
      </c>
      <c r="D323" s="174" t="s">
        <v>1482</v>
      </c>
      <c r="E323" s="174" t="s">
        <v>185</v>
      </c>
      <c r="F323" s="174" t="s">
        <v>4780</v>
      </c>
      <c r="G323" s="174"/>
      <c r="H323" s="174" t="s">
        <v>4781</v>
      </c>
      <c r="I323" s="174"/>
      <c r="J323" s="174" t="s">
        <v>4782</v>
      </c>
      <c r="K323" s="174"/>
      <c r="L323" s="175">
        <v>417.12538828499999</v>
      </c>
      <c r="M323" s="174" t="s">
        <v>4519</v>
      </c>
      <c r="N323" s="175">
        <v>5722678.8171921996</v>
      </c>
      <c r="O323" s="174" t="s">
        <v>4779</v>
      </c>
      <c r="P323" s="176" t="s">
        <v>1740</v>
      </c>
    </row>
    <row r="324" spans="1:16" ht="30">
      <c r="A324" s="174" t="s">
        <v>2590</v>
      </c>
      <c r="B324" s="174" t="s">
        <v>2048</v>
      </c>
      <c r="C324" s="174" t="s">
        <v>2591</v>
      </c>
      <c r="D324" s="174" t="s">
        <v>1482</v>
      </c>
      <c r="E324" s="174" t="s">
        <v>185</v>
      </c>
      <c r="F324" s="174" t="s">
        <v>4783</v>
      </c>
      <c r="G324" s="174"/>
      <c r="H324" s="174" t="s">
        <v>4784</v>
      </c>
      <c r="I324" s="174"/>
      <c r="J324" s="174" t="s">
        <v>4785</v>
      </c>
      <c r="K324" s="174"/>
      <c r="L324" s="175">
        <v>413.44</v>
      </c>
      <c r="M324" s="174" t="s">
        <v>4519</v>
      </c>
      <c r="N324" s="175">
        <v>5723092.2571922</v>
      </c>
      <c r="O324" s="174" t="s">
        <v>4786</v>
      </c>
      <c r="P324" s="176" t="s">
        <v>1740</v>
      </c>
    </row>
    <row r="325" spans="1:16" ht="45">
      <c r="A325" s="174" t="s">
        <v>3067</v>
      </c>
      <c r="B325" s="174" t="s">
        <v>177</v>
      </c>
      <c r="C325" s="174" t="s">
        <v>3068</v>
      </c>
      <c r="D325" s="174" t="s">
        <v>1398</v>
      </c>
      <c r="E325" s="174" t="s">
        <v>180</v>
      </c>
      <c r="F325" s="174" t="s">
        <v>4787</v>
      </c>
      <c r="G325" s="174"/>
      <c r="H325" s="174" t="s">
        <v>4788</v>
      </c>
      <c r="I325" s="174"/>
      <c r="J325" s="174" t="s">
        <v>4789</v>
      </c>
      <c r="K325" s="174"/>
      <c r="L325" s="175">
        <v>412.94933834</v>
      </c>
      <c r="M325" s="174" t="s">
        <v>4519</v>
      </c>
      <c r="N325" s="175">
        <v>5723505.2065305002</v>
      </c>
      <c r="O325" s="174" t="s">
        <v>4790</v>
      </c>
      <c r="P325" s="176" t="s">
        <v>1740</v>
      </c>
    </row>
    <row r="326" spans="1:16" ht="45">
      <c r="A326" s="174" t="s">
        <v>2043</v>
      </c>
      <c r="B326" s="174" t="s">
        <v>177</v>
      </c>
      <c r="C326" s="174" t="s">
        <v>2044</v>
      </c>
      <c r="D326" s="174" t="s">
        <v>1482</v>
      </c>
      <c r="E326" s="174" t="s">
        <v>185</v>
      </c>
      <c r="F326" s="174" t="s">
        <v>4791</v>
      </c>
      <c r="G326" s="174"/>
      <c r="H326" s="174" t="s">
        <v>4792</v>
      </c>
      <c r="I326" s="174"/>
      <c r="J326" s="174" t="s">
        <v>4793</v>
      </c>
      <c r="K326" s="174"/>
      <c r="L326" s="175">
        <v>411.23312059199998</v>
      </c>
      <c r="M326" s="174" t="s">
        <v>4519</v>
      </c>
      <c r="N326" s="175">
        <v>5723916.4396511</v>
      </c>
      <c r="O326" s="174" t="s">
        <v>4794</v>
      </c>
      <c r="P326" s="176" t="s">
        <v>1740</v>
      </c>
    </row>
    <row r="327" spans="1:16" ht="60">
      <c r="A327" s="174" t="s">
        <v>2491</v>
      </c>
      <c r="B327" s="174" t="s">
        <v>177</v>
      </c>
      <c r="C327" s="174" t="s">
        <v>2492</v>
      </c>
      <c r="D327" s="174" t="s">
        <v>1482</v>
      </c>
      <c r="E327" s="174" t="s">
        <v>185</v>
      </c>
      <c r="F327" s="174" t="s">
        <v>4024</v>
      </c>
      <c r="G327" s="174"/>
      <c r="H327" s="174" t="s">
        <v>4795</v>
      </c>
      <c r="I327" s="174"/>
      <c r="J327" s="174" t="s">
        <v>4796</v>
      </c>
      <c r="K327" s="174"/>
      <c r="L327" s="175">
        <v>397.96</v>
      </c>
      <c r="M327" s="174" t="s">
        <v>4519</v>
      </c>
      <c r="N327" s="175">
        <v>5724314.3996510999</v>
      </c>
      <c r="O327" s="174" t="s">
        <v>4794</v>
      </c>
      <c r="P327" s="176" t="s">
        <v>1740</v>
      </c>
    </row>
    <row r="328" spans="1:16" ht="45">
      <c r="A328" s="174" t="s">
        <v>2056</v>
      </c>
      <c r="B328" s="174" t="s">
        <v>177</v>
      </c>
      <c r="C328" s="174" t="s">
        <v>2057</v>
      </c>
      <c r="D328" s="174" t="s">
        <v>1482</v>
      </c>
      <c r="E328" s="174" t="s">
        <v>185</v>
      </c>
      <c r="F328" s="174" t="s">
        <v>4609</v>
      </c>
      <c r="G328" s="174"/>
      <c r="H328" s="174" t="s">
        <v>4797</v>
      </c>
      <c r="I328" s="174"/>
      <c r="J328" s="174" t="s">
        <v>4798</v>
      </c>
      <c r="K328" s="174"/>
      <c r="L328" s="175">
        <v>397.8</v>
      </c>
      <c r="M328" s="174" t="s">
        <v>4519</v>
      </c>
      <c r="N328" s="175">
        <v>5724712.1996510997</v>
      </c>
      <c r="O328" s="174" t="s">
        <v>4799</v>
      </c>
      <c r="P328" s="176" t="s">
        <v>1740</v>
      </c>
    </row>
    <row r="329" spans="1:16" ht="30">
      <c r="A329" s="174" t="s">
        <v>3091</v>
      </c>
      <c r="B329" s="174" t="s">
        <v>700</v>
      </c>
      <c r="C329" s="174" t="s">
        <v>3092</v>
      </c>
      <c r="D329" s="174" t="s">
        <v>1482</v>
      </c>
      <c r="E329" s="174" t="s">
        <v>2448</v>
      </c>
      <c r="F329" s="174" t="s">
        <v>4582</v>
      </c>
      <c r="G329" s="174"/>
      <c r="H329" s="174" t="s">
        <v>3475</v>
      </c>
      <c r="I329" s="174"/>
      <c r="J329" s="174" t="s">
        <v>4800</v>
      </c>
      <c r="K329" s="174"/>
      <c r="L329" s="175">
        <v>397.05370192599997</v>
      </c>
      <c r="M329" s="174" t="s">
        <v>4519</v>
      </c>
      <c r="N329" s="175">
        <v>5725109.2533529997</v>
      </c>
      <c r="O329" s="174" t="s">
        <v>4801</v>
      </c>
      <c r="P329" s="176" t="s">
        <v>1740</v>
      </c>
    </row>
    <row r="330" spans="1:16" ht="15.75">
      <c r="A330" s="174" t="s">
        <v>4802</v>
      </c>
      <c r="B330" s="174" t="s">
        <v>273</v>
      </c>
      <c r="C330" s="174" t="s">
        <v>1744</v>
      </c>
      <c r="D330" s="174" t="s">
        <v>1482</v>
      </c>
      <c r="E330" s="174" t="s">
        <v>1745</v>
      </c>
      <c r="F330" s="174" t="s">
        <v>4803</v>
      </c>
      <c r="G330" s="174"/>
      <c r="H330" s="174" t="s">
        <v>4804</v>
      </c>
      <c r="I330" s="174"/>
      <c r="J330" s="174" t="s">
        <v>4805</v>
      </c>
      <c r="K330" s="174"/>
      <c r="L330" s="175">
        <v>378.65084828300002</v>
      </c>
      <c r="M330" s="174" t="s">
        <v>4519</v>
      </c>
      <c r="N330" s="175">
        <v>5725487.9042012999</v>
      </c>
      <c r="O330" s="174" t="s">
        <v>4801</v>
      </c>
      <c r="P330" s="176" t="s">
        <v>1740</v>
      </c>
    </row>
    <row r="331" spans="1:16" ht="45">
      <c r="A331" s="174" t="s">
        <v>2588</v>
      </c>
      <c r="B331" s="174" t="s">
        <v>177</v>
      </c>
      <c r="C331" s="174" t="s">
        <v>2589</v>
      </c>
      <c r="D331" s="174" t="s">
        <v>1482</v>
      </c>
      <c r="E331" s="174" t="s">
        <v>222</v>
      </c>
      <c r="F331" s="174" t="s">
        <v>4020</v>
      </c>
      <c r="G331" s="174"/>
      <c r="H331" s="174" t="s">
        <v>4806</v>
      </c>
      <c r="I331" s="174"/>
      <c r="J331" s="174" t="s">
        <v>4807</v>
      </c>
      <c r="K331" s="174"/>
      <c r="L331" s="175">
        <v>378.36</v>
      </c>
      <c r="M331" s="174" t="s">
        <v>4519</v>
      </c>
      <c r="N331" s="175">
        <v>5725866.2642013002</v>
      </c>
      <c r="O331" s="174" t="s">
        <v>4808</v>
      </c>
      <c r="P331" s="176" t="s">
        <v>1740</v>
      </c>
    </row>
    <row r="332" spans="1:16" ht="45">
      <c r="A332" s="174" t="s">
        <v>2081</v>
      </c>
      <c r="B332" s="174" t="s">
        <v>177</v>
      </c>
      <c r="C332" s="174" t="s">
        <v>2082</v>
      </c>
      <c r="D332" s="174" t="s">
        <v>1482</v>
      </c>
      <c r="E332" s="174" t="s">
        <v>185</v>
      </c>
      <c r="F332" s="174" t="s">
        <v>4234</v>
      </c>
      <c r="G332" s="174"/>
      <c r="H332" s="174" t="s">
        <v>4809</v>
      </c>
      <c r="I332" s="174"/>
      <c r="J332" s="174" t="s">
        <v>4810</v>
      </c>
      <c r="K332" s="174"/>
      <c r="L332" s="175">
        <v>376.64</v>
      </c>
      <c r="M332" s="174" t="s">
        <v>4519</v>
      </c>
      <c r="N332" s="175">
        <v>5726242.9042012999</v>
      </c>
      <c r="O332" s="174" t="s">
        <v>4811</v>
      </c>
      <c r="P332" s="176" t="s">
        <v>1740</v>
      </c>
    </row>
    <row r="333" spans="1:16" ht="15.75">
      <c r="A333" s="174" t="s">
        <v>2740</v>
      </c>
      <c r="B333" s="174" t="s">
        <v>470</v>
      </c>
      <c r="C333" s="174" t="s">
        <v>2741</v>
      </c>
      <c r="D333" s="174" t="s">
        <v>1482</v>
      </c>
      <c r="E333" s="174" t="s">
        <v>563</v>
      </c>
      <c r="F333" s="174" t="s">
        <v>4812</v>
      </c>
      <c r="G333" s="174"/>
      <c r="H333" s="174" t="s">
        <v>4813</v>
      </c>
      <c r="I333" s="174"/>
      <c r="J333" s="174" t="s">
        <v>4814</v>
      </c>
      <c r="K333" s="174"/>
      <c r="L333" s="175">
        <v>375.77886965300002</v>
      </c>
      <c r="M333" s="174" t="s">
        <v>4519</v>
      </c>
      <c r="N333" s="175">
        <v>5726618.6830709996</v>
      </c>
      <c r="O333" s="174" t="s">
        <v>4811</v>
      </c>
      <c r="P333" s="176" t="s">
        <v>1740</v>
      </c>
    </row>
    <row r="334" spans="1:16" ht="45">
      <c r="A334" s="174" t="s">
        <v>4815</v>
      </c>
      <c r="B334" s="174" t="s">
        <v>177</v>
      </c>
      <c r="C334" s="174" t="s">
        <v>4816</v>
      </c>
      <c r="D334" s="174" t="s">
        <v>1385</v>
      </c>
      <c r="E334" s="174" t="s">
        <v>185</v>
      </c>
      <c r="F334" s="174" t="s">
        <v>4817</v>
      </c>
      <c r="G334" s="174"/>
      <c r="H334" s="174" t="s">
        <v>4818</v>
      </c>
      <c r="I334" s="174"/>
      <c r="J334" s="174" t="s">
        <v>4819</v>
      </c>
      <c r="K334" s="174"/>
      <c r="L334" s="175">
        <v>374.30542544999997</v>
      </c>
      <c r="M334" s="174" t="s">
        <v>4519</v>
      </c>
      <c r="N334" s="175">
        <v>5726992.9884965001</v>
      </c>
      <c r="O334" s="174" t="s">
        <v>4820</v>
      </c>
      <c r="P334" s="176" t="s">
        <v>1740</v>
      </c>
    </row>
    <row r="335" spans="1:16" ht="90">
      <c r="A335" s="174" t="s">
        <v>3284</v>
      </c>
      <c r="B335" s="174" t="s">
        <v>177</v>
      </c>
      <c r="C335" s="174" t="s">
        <v>3285</v>
      </c>
      <c r="D335" s="174" t="s">
        <v>1385</v>
      </c>
      <c r="E335" s="174" t="s">
        <v>185</v>
      </c>
      <c r="F335" s="174" t="s">
        <v>4821</v>
      </c>
      <c r="G335" s="174"/>
      <c r="H335" s="174" t="s">
        <v>4822</v>
      </c>
      <c r="I335" s="174"/>
      <c r="J335" s="174" t="s">
        <v>4823</v>
      </c>
      <c r="K335" s="174"/>
      <c r="L335" s="175">
        <v>372.54620233999998</v>
      </c>
      <c r="M335" s="174" t="s">
        <v>4519</v>
      </c>
      <c r="N335" s="175">
        <v>5727365.5346988002</v>
      </c>
      <c r="O335" s="174" t="s">
        <v>4820</v>
      </c>
      <c r="P335" s="176" t="s">
        <v>1740</v>
      </c>
    </row>
    <row r="336" spans="1:16" ht="45">
      <c r="A336" s="174" t="s">
        <v>1713</v>
      </c>
      <c r="B336" s="174" t="s">
        <v>177</v>
      </c>
      <c r="C336" s="174" t="s">
        <v>1714</v>
      </c>
      <c r="D336" s="174" t="s">
        <v>1482</v>
      </c>
      <c r="E336" s="174" t="s">
        <v>232</v>
      </c>
      <c r="F336" s="174" t="s">
        <v>4824</v>
      </c>
      <c r="G336" s="174"/>
      <c r="H336" s="174" t="s">
        <v>4825</v>
      </c>
      <c r="I336" s="174"/>
      <c r="J336" s="174" t="s">
        <v>4826</v>
      </c>
      <c r="K336" s="174"/>
      <c r="L336" s="175">
        <v>362.21024110000002</v>
      </c>
      <c r="M336" s="174" t="s">
        <v>4519</v>
      </c>
      <c r="N336" s="175">
        <v>5727727.7449399</v>
      </c>
      <c r="O336" s="174" t="s">
        <v>4827</v>
      </c>
      <c r="P336" s="176" t="s">
        <v>1740</v>
      </c>
    </row>
    <row r="337" spans="1:16" ht="45">
      <c r="A337" s="174" t="s">
        <v>2907</v>
      </c>
      <c r="B337" s="174" t="s">
        <v>177</v>
      </c>
      <c r="C337" s="174" t="s">
        <v>2908</v>
      </c>
      <c r="D337" s="174" t="s">
        <v>1482</v>
      </c>
      <c r="E337" s="174" t="s">
        <v>185</v>
      </c>
      <c r="F337" s="174" t="s">
        <v>4828</v>
      </c>
      <c r="G337" s="174"/>
      <c r="H337" s="174" t="s">
        <v>4829</v>
      </c>
      <c r="I337" s="174"/>
      <c r="J337" s="174" t="s">
        <v>4830</v>
      </c>
      <c r="K337" s="174"/>
      <c r="L337" s="175">
        <v>361.55</v>
      </c>
      <c r="M337" s="174" t="s">
        <v>4519</v>
      </c>
      <c r="N337" s="175">
        <v>5728089.2949398998</v>
      </c>
      <c r="O337" s="174" t="s">
        <v>4831</v>
      </c>
      <c r="P337" s="176" t="s">
        <v>1740</v>
      </c>
    </row>
    <row r="338" spans="1:16" ht="45">
      <c r="A338" s="174" t="s">
        <v>3344</v>
      </c>
      <c r="B338" s="174" t="s">
        <v>177</v>
      </c>
      <c r="C338" s="174" t="s">
        <v>3345</v>
      </c>
      <c r="D338" s="174" t="s">
        <v>1482</v>
      </c>
      <c r="E338" s="174" t="s">
        <v>185</v>
      </c>
      <c r="F338" s="174" t="s">
        <v>4832</v>
      </c>
      <c r="G338" s="174"/>
      <c r="H338" s="174" t="s">
        <v>4833</v>
      </c>
      <c r="I338" s="174"/>
      <c r="J338" s="174" t="s">
        <v>4834</v>
      </c>
      <c r="K338" s="174"/>
      <c r="L338" s="175">
        <v>361.46</v>
      </c>
      <c r="M338" s="174" t="s">
        <v>4519</v>
      </c>
      <c r="N338" s="175">
        <v>5728450.7549398998</v>
      </c>
      <c r="O338" s="174" t="s">
        <v>4831</v>
      </c>
      <c r="P338" s="176" t="s">
        <v>1740</v>
      </c>
    </row>
    <row r="339" spans="1:16" ht="45">
      <c r="A339" s="174" t="s">
        <v>4835</v>
      </c>
      <c r="B339" s="174" t="s">
        <v>177</v>
      </c>
      <c r="C339" s="174" t="s">
        <v>4836</v>
      </c>
      <c r="D339" s="174" t="s">
        <v>1482</v>
      </c>
      <c r="E339" s="174" t="s">
        <v>1409</v>
      </c>
      <c r="F339" s="174" t="s">
        <v>4058</v>
      </c>
      <c r="G339" s="174"/>
      <c r="H339" s="174" t="s">
        <v>4837</v>
      </c>
      <c r="I339" s="174"/>
      <c r="J339" s="174" t="s">
        <v>4838</v>
      </c>
      <c r="K339" s="174"/>
      <c r="L339" s="175">
        <v>360.57747599999999</v>
      </c>
      <c r="M339" s="174" t="s">
        <v>4519</v>
      </c>
      <c r="N339" s="175">
        <v>5728811.3324159002</v>
      </c>
      <c r="O339" s="174" t="s">
        <v>4839</v>
      </c>
      <c r="P339" s="176" t="s">
        <v>1740</v>
      </c>
    </row>
    <row r="340" spans="1:16" ht="45">
      <c r="A340" s="174" t="s">
        <v>3077</v>
      </c>
      <c r="B340" s="174" t="s">
        <v>177</v>
      </c>
      <c r="C340" s="174" t="s">
        <v>3078</v>
      </c>
      <c r="D340" s="174" t="s">
        <v>1482</v>
      </c>
      <c r="E340" s="174" t="s">
        <v>185</v>
      </c>
      <c r="F340" s="174" t="s">
        <v>4840</v>
      </c>
      <c r="G340" s="174"/>
      <c r="H340" s="174" t="s">
        <v>4841</v>
      </c>
      <c r="I340" s="174"/>
      <c r="J340" s="174" t="s">
        <v>4842</v>
      </c>
      <c r="K340" s="174"/>
      <c r="L340" s="175">
        <v>359.49686462800003</v>
      </c>
      <c r="M340" s="174" t="s">
        <v>4519</v>
      </c>
      <c r="N340" s="175">
        <v>5729170.8292805003</v>
      </c>
      <c r="O340" s="174" t="s">
        <v>4843</v>
      </c>
      <c r="P340" s="176" t="s">
        <v>1740</v>
      </c>
    </row>
    <row r="341" spans="1:16" ht="45">
      <c r="A341" s="174" t="s">
        <v>3111</v>
      </c>
      <c r="B341" s="174" t="s">
        <v>177</v>
      </c>
      <c r="C341" s="174" t="s">
        <v>3112</v>
      </c>
      <c r="D341" s="174" t="s">
        <v>1398</v>
      </c>
      <c r="E341" s="174" t="s">
        <v>180</v>
      </c>
      <c r="F341" s="174" t="s">
        <v>4844</v>
      </c>
      <c r="G341" s="174"/>
      <c r="H341" s="174" t="s">
        <v>4845</v>
      </c>
      <c r="I341" s="174"/>
      <c r="J341" s="174" t="s">
        <v>4846</v>
      </c>
      <c r="K341" s="174"/>
      <c r="L341" s="175">
        <v>357.67348980000003</v>
      </c>
      <c r="M341" s="174" t="s">
        <v>4519</v>
      </c>
      <c r="N341" s="175">
        <v>5729528.5027703</v>
      </c>
      <c r="O341" s="174" t="s">
        <v>4843</v>
      </c>
      <c r="P341" s="176" t="s">
        <v>1740</v>
      </c>
    </row>
    <row r="342" spans="1:16" ht="38.25" customHeight="1">
      <c r="A342" s="174" t="s">
        <v>3238</v>
      </c>
      <c r="B342" s="174" t="s">
        <v>177</v>
      </c>
      <c r="C342" s="174" t="s">
        <v>3239</v>
      </c>
      <c r="D342" s="174" t="s">
        <v>1482</v>
      </c>
      <c r="E342" s="174" t="s">
        <v>211</v>
      </c>
      <c r="F342" s="174" t="s">
        <v>4847</v>
      </c>
      <c r="G342" s="174"/>
      <c r="H342" s="174" t="s">
        <v>4848</v>
      </c>
      <c r="I342" s="174"/>
      <c r="J342" s="174" t="s">
        <v>4849</v>
      </c>
      <c r="K342" s="174"/>
      <c r="L342" s="175">
        <v>349.08512422000001</v>
      </c>
      <c r="M342" s="174" t="s">
        <v>4519</v>
      </c>
      <c r="N342" s="175">
        <v>5729877.5878945002</v>
      </c>
      <c r="O342" s="174" t="s">
        <v>4850</v>
      </c>
      <c r="P342" s="176" t="s">
        <v>1740</v>
      </c>
    </row>
    <row r="343" spans="1:16" ht="45">
      <c r="A343" s="174" t="s">
        <v>2058</v>
      </c>
      <c r="B343" s="174" t="s">
        <v>177</v>
      </c>
      <c r="C343" s="174" t="s">
        <v>2059</v>
      </c>
      <c r="D343" s="174" t="s">
        <v>1482</v>
      </c>
      <c r="E343" s="174" t="s">
        <v>185</v>
      </c>
      <c r="F343" s="174" t="s">
        <v>3982</v>
      </c>
      <c r="G343" s="174"/>
      <c r="H343" s="174" t="s">
        <v>4851</v>
      </c>
      <c r="I343" s="174"/>
      <c r="J343" s="174" t="s">
        <v>4852</v>
      </c>
      <c r="K343" s="174"/>
      <c r="L343" s="175">
        <v>348.84</v>
      </c>
      <c r="M343" s="174" t="s">
        <v>4519</v>
      </c>
      <c r="N343" s="175">
        <v>5730226.4278945001</v>
      </c>
      <c r="O343" s="174" t="s">
        <v>4850</v>
      </c>
      <c r="P343" s="176" t="s">
        <v>1740</v>
      </c>
    </row>
    <row r="344" spans="1:16" ht="45">
      <c r="A344" s="174" t="s">
        <v>2429</v>
      </c>
      <c r="B344" s="174" t="s">
        <v>2427</v>
      </c>
      <c r="C344" s="174" t="s">
        <v>2430</v>
      </c>
      <c r="D344" s="174" t="s">
        <v>1398</v>
      </c>
      <c r="E344" s="174" t="s">
        <v>180</v>
      </c>
      <c r="F344" s="174" t="s">
        <v>4717</v>
      </c>
      <c r="G344" s="174"/>
      <c r="H344" s="174" t="s">
        <v>4853</v>
      </c>
      <c r="I344" s="174"/>
      <c r="J344" s="174" t="s">
        <v>4852</v>
      </c>
      <c r="K344" s="174"/>
      <c r="L344" s="175">
        <v>348.84</v>
      </c>
      <c r="M344" s="174" t="s">
        <v>4519</v>
      </c>
      <c r="N344" s="175">
        <v>5730575.2678944999</v>
      </c>
      <c r="O344" s="174" t="s">
        <v>4854</v>
      </c>
      <c r="P344" s="176" t="s">
        <v>1740</v>
      </c>
    </row>
    <row r="345" spans="1:16" ht="30">
      <c r="A345" s="174" t="s">
        <v>3322</v>
      </c>
      <c r="B345" s="174" t="s">
        <v>700</v>
      </c>
      <c r="C345" s="174" t="s">
        <v>3323</v>
      </c>
      <c r="D345" s="174" t="s">
        <v>1395</v>
      </c>
      <c r="E345" s="174" t="s">
        <v>2448</v>
      </c>
      <c r="F345" s="174" t="s">
        <v>4146</v>
      </c>
      <c r="G345" s="174"/>
      <c r="H345" s="174" t="s">
        <v>4855</v>
      </c>
      <c r="I345" s="174"/>
      <c r="J345" s="174" t="s">
        <v>4856</v>
      </c>
      <c r="K345" s="174"/>
      <c r="L345" s="175">
        <v>345.90996873300003</v>
      </c>
      <c r="M345" s="174" t="s">
        <v>4519</v>
      </c>
      <c r="N345" s="175">
        <v>5730921.1778632002</v>
      </c>
      <c r="O345" s="174" t="s">
        <v>4857</v>
      </c>
      <c r="P345" s="176" t="s">
        <v>1740</v>
      </c>
    </row>
    <row r="346" spans="1:16" ht="45">
      <c r="A346" s="174" t="s">
        <v>3260</v>
      </c>
      <c r="B346" s="174" t="s">
        <v>177</v>
      </c>
      <c r="C346" s="174" t="s">
        <v>3261</v>
      </c>
      <c r="D346" s="174" t="s">
        <v>1385</v>
      </c>
      <c r="E346" s="174" t="s">
        <v>185</v>
      </c>
      <c r="F346" s="174" t="s">
        <v>4858</v>
      </c>
      <c r="G346" s="174"/>
      <c r="H346" s="174" t="s">
        <v>4859</v>
      </c>
      <c r="I346" s="174"/>
      <c r="J346" s="174" t="s">
        <v>4860</v>
      </c>
      <c r="K346" s="174"/>
      <c r="L346" s="175">
        <v>344.80559979999998</v>
      </c>
      <c r="M346" s="174" t="s">
        <v>4519</v>
      </c>
      <c r="N346" s="175">
        <v>5731265.9834629996</v>
      </c>
      <c r="O346" s="174" t="s">
        <v>4857</v>
      </c>
      <c r="P346" s="176" t="s">
        <v>1740</v>
      </c>
    </row>
    <row r="347" spans="1:16" ht="45">
      <c r="A347" s="174" t="s">
        <v>4861</v>
      </c>
      <c r="B347" s="174" t="s">
        <v>177</v>
      </c>
      <c r="C347" s="174" t="s">
        <v>4862</v>
      </c>
      <c r="D347" s="174" t="s">
        <v>1482</v>
      </c>
      <c r="E347" s="174" t="s">
        <v>185</v>
      </c>
      <c r="F347" s="174" t="s">
        <v>4863</v>
      </c>
      <c r="G347" s="174"/>
      <c r="H347" s="174" t="s">
        <v>4864</v>
      </c>
      <c r="I347" s="174"/>
      <c r="J347" s="174" t="s">
        <v>4865</v>
      </c>
      <c r="K347" s="174"/>
      <c r="L347" s="175">
        <v>344.14392443200001</v>
      </c>
      <c r="M347" s="174" t="s">
        <v>4519</v>
      </c>
      <c r="N347" s="175">
        <v>5731610.1273873998</v>
      </c>
      <c r="O347" s="174" t="s">
        <v>4866</v>
      </c>
      <c r="P347" s="176" t="s">
        <v>1740</v>
      </c>
    </row>
    <row r="348" spans="1:16" ht="45">
      <c r="A348" s="174" t="s">
        <v>1969</v>
      </c>
      <c r="B348" s="174" t="s">
        <v>177</v>
      </c>
      <c r="C348" s="174" t="s">
        <v>1970</v>
      </c>
      <c r="D348" s="174" t="s">
        <v>1482</v>
      </c>
      <c r="E348" s="174" t="s">
        <v>232</v>
      </c>
      <c r="F348" s="174" t="s">
        <v>4867</v>
      </c>
      <c r="G348" s="174"/>
      <c r="H348" s="174" t="s">
        <v>4868</v>
      </c>
      <c r="I348" s="174"/>
      <c r="J348" s="174" t="s">
        <v>4869</v>
      </c>
      <c r="K348" s="174"/>
      <c r="L348" s="175">
        <v>339.38169299999998</v>
      </c>
      <c r="M348" s="174" t="s">
        <v>4519</v>
      </c>
      <c r="N348" s="175">
        <v>5731949.5090803998</v>
      </c>
      <c r="O348" s="174" t="s">
        <v>4866</v>
      </c>
      <c r="P348" s="176" t="s">
        <v>1740</v>
      </c>
    </row>
    <row r="349" spans="1:16" ht="45">
      <c r="A349" s="174" t="s">
        <v>2999</v>
      </c>
      <c r="B349" s="174" t="s">
        <v>177</v>
      </c>
      <c r="C349" s="174" t="s">
        <v>3000</v>
      </c>
      <c r="D349" s="174" t="s">
        <v>1398</v>
      </c>
      <c r="E349" s="174" t="s">
        <v>180</v>
      </c>
      <c r="F349" s="174" t="s">
        <v>4870</v>
      </c>
      <c r="G349" s="174"/>
      <c r="H349" s="174" t="s">
        <v>3470</v>
      </c>
      <c r="I349" s="174"/>
      <c r="J349" s="174" t="s">
        <v>4871</v>
      </c>
      <c r="K349" s="174"/>
      <c r="L349" s="175">
        <v>336.85040558399999</v>
      </c>
      <c r="M349" s="174" t="s">
        <v>4519</v>
      </c>
      <c r="N349" s="175">
        <v>5732286.3594859997</v>
      </c>
      <c r="O349" s="174" t="s">
        <v>4872</v>
      </c>
      <c r="P349" s="176" t="s">
        <v>1740</v>
      </c>
    </row>
    <row r="350" spans="1:16" ht="45">
      <c r="A350" s="174" t="s">
        <v>2013</v>
      </c>
      <c r="B350" s="174" t="s">
        <v>177</v>
      </c>
      <c r="C350" s="174" t="s">
        <v>2014</v>
      </c>
      <c r="D350" s="174" t="s">
        <v>1482</v>
      </c>
      <c r="E350" s="174" t="s">
        <v>185</v>
      </c>
      <c r="F350" s="174" t="s">
        <v>4873</v>
      </c>
      <c r="G350" s="174"/>
      <c r="H350" s="174" t="s">
        <v>4874</v>
      </c>
      <c r="I350" s="174"/>
      <c r="J350" s="174" t="s">
        <v>4875</v>
      </c>
      <c r="K350" s="174"/>
      <c r="L350" s="175">
        <v>336</v>
      </c>
      <c r="M350" s="174" t="s">
        <v>4519</v>
      </c>
      <c r="N350" s="175">
        <v>5732622.3594859997</v>
      </c>
      <c r="O350" s="174" t="s">
        <v>4876</v>
      </c>
      <c r="P350" s="176" t="s">
        <v>1740</v>
      </c>
    </row>
    <row r="351" spans="1:16" ht="45">
      <c r="A351" s="174" t="s">
        <v>2592</v>
      </c>
      <c r="B351" s="174" t="s">
        <v>177</v>
      </c>
      <c r="C351" s="174" t="s">
        <v>2593</v>
      </c>
      <c r="D351" s="174" t="s">
        <v>1482</v>
      </c>
      <c r="E351" s="174" t="s">
        <v>185</v>
      </c>
      <c r="F351" s="174" t="s">
        <v>4783</v>
      </c>
      <c r="G351" s="174"/>
      <c r="H351" s="174" t="s">
        <v>4877</v>
      </c>
      <c r="I351" s="174"/>
      <c r="J351" s="174" t="s">
        <v>4878</v>
      </c>
      <c r="K351" s="174"/>
      <c r="L351" s="175">
        <v>329.46</v>
      </c>
      <c r="M351" s="174" t="s">
        <v>4519</v>
      </c>
      <c r="N351" s="175">
        <v>5732951.8194859996</v>
      </c>
      <c r="O351" s="174" t="s">
        <v>4876</v>
      </c>
      <c r="P351" s="176" t="s">
        <v>1740</v>
      </c>
    </row>
    <row r="352" spans="1:16" ht="45">
      <c r="A352" s="174" t="s">
        <v>2974</v>
      </c>
      <c r="B352" s="174" t="s">
        <v>177</v>
      </c>
      <c r="C352" s="174" t="s">
        <v>2975</v>
      </c>
      <c r="D352" s="174" t="s">
        <v>1482</v>
      </c>
      <c r="E352" s="174" t="s">
        <v>185</v>
      </c>
      <c r="F352" s="174" t="s">
        <v>4879</v>
      </c>
      <c r="G352" s="174"/>
      <c r="H352" s="174" t="s">
        <v>4880</v>
      </c>
      <c r="I352" s="174"/>
      <c r="J352" s="174" t="s">
        <v>4881</v>
      </c>
      <c r="K352" s="174"/>
      <c r="L352" s="175">
        <v>328.63653269999998</v>
      </c>
      <c r="M352" s="174" t="s">
        <v>4519</v>
      </c>
      <c r="N352" s="175">
        <v>5733280.4560187003</v>
      </c>
      <c r="O352" s="174" t="s">
        <v>4882</v>
      </c>
      <c r="P352" s="176" t="s">
        <v>1740</v>
      </c>
    </row>
    <row r="353" spans="1:16" ht="15.75">
      <c r="A353" s="174" t="s">
        <v>2663</v>
      </c>
      <c r="B353" s="174" t="s">
        <v>639</v>
      </c>
      <c r="C353" s="174" t="s">
        <v>2664</v>
      </c>
      <c r="D353" s="174" t="s">
        <v>1482</v>
      </c>
      <c r="E353" s="174" t="s">
        <v>211</v>
      </c>
      <c r="F353" s="174" t="s">
        <v>4883</v>
      </c>
      <c r="G353" s="174"/>
      <c r="H353" s="174" t="s">
        <v>4884</v>
      </c>
      <c r="I353" s="174"/>
      <c r="J353" s="174" t="s">
        <v>4885</v>
      </c>
      <c r="K353" s="174"/>
      <c r="L353" s="175">
        <v>320.5976</v>
      </c>
      <c r="M353" s="174" t="s">
        <v>4519</v>
      </c>
      <c r="N353" s="175">
        <v>5733601.0536187002</v>
      </c>
      <c r="O353" s="174" t="s">
        <v>4882</v>
      </c>
      <c r="P353" s="176" t="s">
        <v>1740</v>
      </c>
    </row>
    <row r="354" spans="1:16" ht="45">
      <c r="A354" s="174" t="s">
        <v>3338</v>
      </c>
      <c r="B354" s="174" t="s">
        <v>177</v>
      </c>
      <c r="C354" s="174" t="s">
        <v>3339</v>
      </c>
      <c r="D354" s="174" t="s">
        <v>1482</v>
      </c>
      <c r="E354" s="174" t="s">
        <v>185</v>
      </c>
      <c r="F354" s="174" t="s">
        <v>4886</v>
      </c>
      <c r="G354" s="174"/>
      <c r="H354" s="174" t="s">
        <v>4887</v>
      </c>
      <c r="I354" s="174"/>
      <c r="J354" s="174" t="s">
        <v>4888</v>
      </c>
      <c r="K354" s="174"/>
      <c r="L354" s="175">
        <v>317.97500000000002</v>
      </c>
      <c r="M354" s="174" t="s">
        <v>4519</v>
      </c>
      <c r="N354" s="175">
        <v>5733919.0286186999</v>
      </c>
      <c r="O354" s="174" t="s">
        <v>4889</v>
      </c>
      <c r="P354" s="176" t="s">
        <v>1740</v>
      </c>
    </row>
    <row r="355" spans="1:16" ht="30">
      <c r="A355" s="174" t="s">
        <v>3083</v>
      </c>
      <c r="B355" s="174" t="s">
        <v>700</v>
      </c>
      <c r="C355" s="174" t="s">
        <v>3084</v>
      </c>
      <c r="D355" s="174" t="s">
        <v>1398</v>
      </c>
      <c r="E355" s="174" t="s">
        <v>180</v>
      </c>
      <c r="F355" s="174" t="s">
        <v>4890</v>
      </c>
      <c r="G355" s="174"/>
      <c r="H355" s="174" t="s">
        <v>4891</v>
      </c>
      <c r="I355" s="174"/>
      <c r="J355" s="174" t="s">
        <v>4892</v>
      </c>
      <c r="K355" s="174"/>
      <c r="L355" s="175">
        <v>317.628112735</v>
      </c>
      <c r="M355" s="174" t="s">
        <v>4519</v>
      </c>
      <c r="N355" s="175">
        <v>5734236.6567313997</v>
      </c>
      <c r="O355" s="174" t="s">
        <v>4889</v>
      </c>
      <c r="P355" s="176" t="s">
        <v>1740</v>
      </c>
    </row>
    <row r="356" spans="1:16" ht="60">
      <c r="A356" s="174" t="s">
        <v>2315</v>
      </c>
      <c r="B356" s="174" t="s">
        <v>177</v>
      </c>
      <c r="C356" s="174" t="s">
        <v>2316</v>
      </c>
      <c r="D356" s="174" t="s">
        <v>1482</v>
      </c>
      <c r="E356" s="174" t="s">
        <v>222</v>
      </c>
      <c r="F356" s="174" t="s">
        <v>4893</v>
      </c>
      <c r="G356" s="174"/>
      <c r="H356" s="174" t="s">
        <v>4894</v>
      </c>
      <c r="I356" s="174"/>
      <c r="J356" s="174" t="s">
        <v>4895</v>
      </c>
      <c r="K356" s="174"/>
      <c r="L356" s="175">
        <v>316.73075</v>
      </c>
      <c r="M356" s="174" t="s">
        <v>4519</v>
      </c>
      <c r="N356" s="175">
        <v>5734553.3874813998</v>
      </c>
      <c r="O356" s="174" t="s">
        <v>4896</v>
      </c>
      <c r="P356" s="176" t="s">
        <v>1740</v>
      </c>
    </row>
    <row r="357" spans="1:16" ht="45">
      <c r="A357" s="174" t="s">
        <v>2174</v>
      </c>
      <c r="B357" s="174" t="s">
        <v>177</v>
      </c>
      <c r="C357" s="174" t="s">
        <v>2175</v>
      </c>
      <c r="D357" s="174" t="s">
        <v>1482</v>
      </c>
      <c r="E357" s="174" t="s">
        <v>185</v>
      </c>
      <c r="F357" s="174" t="s">
        <v>3807</v>
      </c>
      <c r="G357" s="174"/>
      <c r="H357" s="174" t="s">
        <v>4897</v>
      </c>
      <c r="I357" s="174"/>
      <c r="J357" s="174" t="s">
        <v>4898</v>
      </c>
      <c r="K357" s="174"/>
      <c r="L357" s="175">
        <v>308.32</v>
      </c>
      <c r="M357" s="174" t="s">
        <v>4519</v>
      </c>
      <c r="N357" s="175">
        <v>5734861.7074814001</v>
      </c>
      <c r="O357" s="174" t="s">
        <v>4899</v>
      </c>
      <c r="P357" s="176" t="s">
        <v>1740</v>
      </c>
    </row>
    <row r="358" spans="1:16" ht="45">
      <c r="A358" s="174" t="s">
        <v>2064</v>
      </c>
      <c r="B358" s="174" t="s">
        <v>177</v>
      </c>
      <c r="C358" s="174" t="s">
        <v>2065</v>
      </c>
      <c r="D358" s="174" t="s">
        <v>1482</v>
      </c>
      <c r="E358" s="174" t="s">
        <v>185</v>
      </c>
      <c r="F358" s="174" t="s">
        <v>4900</v>
      </c>
      <c r="G358" s="174"/>
      <c r="H358" s="174" t="s">
        <v>4901</v>
      </c>
      <c r="I358" s="174"/>
      <c r="J358" s="174" t="s">
        <v>4902</v>
      </c>
      <c r="K358" s="174"/>
      <c r="L358" s="175">
        <v>307.94</v>
      </c>
      <c r="M358" s="174" t="s">
        <v>4519</v>
      </c>
      <c r="N358" s="175">
        <v>5735169.6474813996</v>
      </c>
      <c r="O358" s="174" t="s">
        <v>4899</v>
      </c>
      <c r="P358" s="176" t="s">
        <v>1740</v>
      </c>
    </row>
    <row r="359" spans="1:16" ht="45">
      <c r="A359" s="174" t="s">
        <v>1582</v>
      </c>
      <c r="B359" s="174" t="s">
        <v>177</v>
      </c>
      <c r="C359" s="174" t="s">
        <v>1583</v>
      </c>
      <c r="D359" s="174" t="s">
        <v>1482</v>
      </c>
      <c r="E359" s="174" t="s">
        <v>185</v>
      </c>
      <c r="F359" s="174" t="s">
        <v>4903</v>
      </c>
      <c r="G359" s="174"/>
      <c r="H359" s="174" t="s">
        <v>4904</v>
      </c>
      <c r="I359" s="174"/>
      <c r="J359" s="174" t="s">
        <v>4905</v>
      </c>
      <c r="K359" s="174"/>
      <c r="L359" s="175">
        <v>306.27132</v>
      </c>
      <c r="M359" s="174" t="s">
        <v>4519</v>
      </c>
      <c r="N359" s="175">
        <v>5735475.9188013999</v>
      </c>
      <c r="O359" s="174" t="s">
        <v>4906</v>
      </c>
      <c r="P359" s="176" t="s">
        <v>1740</v>
      </c>
    </row>
    <row r="360" spans="1:16" ht="45">
      <c r="A360" s="174" t="s">
        <v>2605</v>
      </c>
      <c r="B360" s="174" t="s">
        <v>177</v>
      </c>
      <c r="C360" s="174" t="s">
        <v>2606</v>
      </c>
      <c r="D360" s="174" t="s">
        <v>1482</v>
      </c>
      <c r="E360" s="174" t="s">
        <v>189</v>
      </c>
      <c r="F360" s="174" t="s">
        <v>4907</v>
      </c>
      <c r="G360" s="174"/>
      <c r="H360" s="174" t="s">
        <v>4908</v>
      </c>
      <c r="I360" s="174"/>
      <c r="J360" s="174" t="s">
        <v>4909</v>
      </c>
      <c r="K360" s="174"/>
      <c r="L360" s="175">
        <v>306.18432000000001</v>
      </c>
      <c r="M360" s="174" t="s">
        <v>4519</v>
      </c>
      <c r="N360" s="175">
        <v>5735782.1031213999</v>
      </c>
      <c r="O360" s="174" t="s">
        <v>4906</v>
      </c>
      <c r="P360" s="176" t="s">
        <v>1740</v>
      </c>
    </row>
    <row r="361" spans="1:16" ht="45">
      <c r="A361" s="174" t="s">
        <v>1483</v>
      </c>
      <c r="B361" s="174" t="s">
        <v>177</v>
      </c>
      <c r="C361" s="174" t="s">
        <v>1484</v>
      </c>
      <c r="D361" s="174" t="s">
        <v>1482</v>
      </c>
      <c r="E361" s="174" t="s">
        <v>185</v>
      </c>
      <c r="F361" s="174" t="s">
        <v>4910</v>
      </c>
      <c r="G361" s="174"/>
      <c r="H361" s="174" t="s">
        <v>4911</v>
      </c>
      <c r="I361" s="174"/>
      <c r="J361" s="174" t="s">
        <v>4912</v>
      </c>
      <c r="K361" s="174"/>
      <c r="L361" s="175">
        <v>304.0164757</v>
      </c>
      <c r="M361" s="174" t="s">
        <v>4519</v>
      </c>
      <c r="N361" s="175">
        <v>5736086.1195970997</v>
      </c>
      <c r="O361" s="174" t="s">
        <v>4913</v>
      </c>
      <c r="P361" s="176" t="s">
        <v>1740</v>
      </c>
    </row>
    <row r="362" spans="1:16" ht="45">
      <c r="A362" s="174" t="s">
        <v>1485</v>
      </c>
      <c r="B362" s="174" t="s">
        <v>177</v>
      </c>
      <c r="C362" s="174" t="s">
        <v>1486</v>
      </c>
      <c r="D362" s="174" t="s">
        <v>1482</v>
      </c>
      <c r="E362" s="174" t="s">
        <v>185</v>
      </c>
      <c r="F362" s="174" t="s">
        <v>4910</v>
      </c>
      <c r="G362" s="174"/>
      <c r="H362" s="174" t="s">
        <v>4914</v>
      </c>
      <c r="I362" s="174"/>
      <c r="J362" s="174" t="s">
        <v>4915</v>
      </c>
      <c r="K362" s="174"/>
      <c r="L362" s="175">
        <v>293.995991</v>
      </c>
      <c r="M362" s="174" t="s">
        <v>4519</v>
      </c>
      <c r="N362" s="175">
        <v>5736380.1155880997</v>
      </c>
      <c r="O362" s="174" t="s">
        <v>4913</v>
      </c>
      <c r="P362" s="176" t="s">
        <v>1740</v>
      </c>
    </row>
    <row r="363" spans="1:16" ht="30">
      <c r="A363" s="174" t="s">
        <v>2472</v>
      </c>
      <c r="B363" s="174" t="s">
        <v>639</v>
      </c>
      <c r="C363" s="174" t="s">
        <v>2473</v>
      </c>
      <c r="D363" s="174" t="s">
        <v>1482</v>
      </c>
      <c r="E363" s="174" t="s">
        <v>185</v>
      </c>
      <c r="F363" s="174" t="s">
        <v>4336</v>
      </c>
      <c r="G363" s="174"/>
      <c r="H363" s="174" t="s">
        <v>4916</v>
      </c>
      <c r="I363" s="174"/>
      <c r="J363" s="174" t="s">
        <v>4917</v>
      </c>
      <c r="K363" s="174"/>
      <c r="L363" s="175">
        <v>289.05</v>
      </c>
      <c r="M363" s="174" t="s">
        <v>4519</v>
      </c>
      <c r="N363" s="175">
        <v>5736669.1655881004</v>
      </c>
      <c r="O363" s="174" t="s">
        <v>4918</v>
      </c>
      <c r="P363" s="176" t="s">
        <v>1740</v>
      </c>
    </row>
    <row r="364" spans="1:16" ht="45">
      <c r="A364" s="174" t="s">
        <v>4919</v>
      </c>
      <c r="B364" s="174" t="s">
        <v>177</v>
      </c>
      <c r="C364" s="174" t="s">
        <v>4920</v>
      </c>
      <c r="D364" s="174" t="s">
        <v>1482</v>
      </c>
      <c r="E364" s="174" t="s">
        <v>222</v>
      </c>
      <c r="F364" s="174" t="s">
        <v>4921</v>
      </c>
      <c r="G364" s="174"/>
      <c r="H364" s="174" t="s">
        <v>3789</v>
      </c>
      <c r="I364" s="174"/>
      <c r="J364" s="174" t="s">
        <v>4922</v>
      </c>
      <c r="K364" s="174"/>
      <c r="L364" s="175">
        <v>283.15813688399999</v>
      </c>
      <c r="M364" s="174" t="s">
        <v>4923</v>
      </c>
      <c r="N364" s="175">
        <v>5736952.323725</v>
      </c>
      <c r="O364" s="174" t="s">
        <v>4918</v>
      </c>
      <c r="P364" s="176" t="s">
        <v>1740</v>
      </c>
    </row>
    <row r="365" spans="1:16" ht="45">
      <c r="A365" s="174" t="s">
        <v>2110</v>
      </c>
      <c r="B365" s="174" t="s">
        <v>177</v>
      </c>
      <c r="C365" s="174" t="s">
        <v>2111</v>
      </c>
      <c r="D365" s="174" t="s">
        <v>1482</v>
      </c>
      <c r="E365" s="174" t="s">
        <v>185</v>
      </c>
      <c r="F365" s="174" t="s">
        <v>4924</v>
      </c>
      <c r="G365" s="174"/>
      <c r="H365" s="174" t="s">
        <v>4925</v>
      </c>
      <c r="I365" s="174"/>
      <c r="J365" s="174" t="s">
        <v>4926</v>
      </c>
      <c r="K365" s="174"/>
      <c r="L365" s="175">
        <v>281.64999999999998</v>
      </c>
      <c r="M365" s="174" t="s">
        <v>4923</v>
      </c>
      <c r="N365" s="175">
        <v>5737233.9737250004</v>
      </c>
      <c r="O365" s="174" t="s">
        <v>4927</v>
      </c>
      <c r="P365" s="176" t="s">
        <v>1740</v>
      </c>
    </row>
    <row r="366" spans="1:16" ht="45">
      <c r="A366" s="174" t="s">
        <v>4928</v>
      </c>
      <c r="B366" s="174" t="s">
        <v>177</v>
      </c>
      <c r="C366" s="174" t="s">
        <v>4929</v>
      </c>
      <c r="D366" s="174" t="s">
        <v>1385</v>
      </c>
      <c r="E366" s="174" t="s">
        <v>1409</v>
      </c>
      <c r="F366" s="174" t="s">
        <v>4163</v>
      </c>
      <c r="G366" s="174"/>
      <c r="H366" s="174" t="s">
        <v>4930</v>
      </c>
      <c r="I366" s="174"/>
      <c r="J366" s="174" t="s">
        <v>4931</v>
      </c>
      <c r="K366" s="174"/>
      <c r="L366" s="175">
        <v>281.64</v>
      </c>
      <c r="M366" s="174" t="s">
        <v>4923</v>
      </c>
      <c r="N366" s="175">
        <v>5737515.6137250001</v>
      </c>
      <c r="O366" s="174" t="s">
        <v>4927</v>
      </c>
      <c r="P366" s="176" t="s">
        <v>1740</v>
      </c>
    </row>
    <row r="367" spans="1:16" ht="45">
      <c r="A367" s="174" t="s">
        <v>1719</v>
      </c>
      <c r="B367" s="174" t="s">
        <v>177</v>
      </c>
      <c r="C367" s="174" t="s">
        <v>1720</v>
      </c>
      <c r="D367" s="174" t="s">
        <v>1482</v>
      </c>
      <c r="E367" s="174" t="s">
        <v>232</v>
      </c>
      <c r="F367" s="174" t="s">
        <v>4932</v>
      </c>
      <c r="G367" s="174"/>
      <c r="H367" s="174" t="s">
        <v>4933</v>
      </c>
      <c r="I367" s="174"/>
      <c r="J367" s="174" t="s">
        <v>4934</v>
      </c>
      <c r="K367" s="174"/>
      <c r="L367" s="175">
        <v>273.59298330000001</v>
      </c>
      <c r="M367" s="174" t="s">
        <v>4923</v>
      </c>
      <c r="N367" s="175">
        <v>5737789.2067082999</v>
      </c>
      <c r="O367" s="174" t="s">
        <v>4935</v>
      </c>
      <c r="P367" s="176" t="s">
        <v>1740</v>
      </c>
    </row>
    <row r="368" spans="1:16" ht="30">
      <c r="A368" s="174" t="s">
        <v>2479</v>
      </c>
      <c r="B368" s="174" t="s">
        <v>639</v>
      </c>
      <c r="C368" s="174" t="s">
        <v>2480</v>
      </c>
      <c r="D368" s="174" t="s">
        <v>1482</v>
      </c>
      <c r="E368" s="174" t="s">
        <v>185</v>
      </c>
      <c r="F368" s="174" t="s">
        <v>3807</v>
      </c>
      <c r="G368" s="174"/>
      <c r="H368" s="174" t="s">
        <v>4936</v>
      </c>
      <c r="I368" s="174"/>
      <c r="J368" s="174" t="s">
        <v>4937</v>
      </c>
      <c r="K368" s="174"/>
      <c r="L368" s="175">
        <v>269.83999999999997</v>
      </c>
      <c r="M368" s="174" t="s">
        <v>4923</v>
      </c>
      <c r="N368" s="175">
        <v>5738059.0467082998</v>
      </c>
      <c r="O368" s="174" t="s">
        <v>4935</v>
      </c>
      <c r="P368" s="176" t="s">
        <v>1740</v>
      </c>
    </row>
    <row r="369" spans="1:16" ht="45">
      <c r="A369" s="174" t="s">
        <v>2468</v>
      </c>
      <c r="B369" s="174" t="s">
        <v>177</v>
      </c>
      <c r="C369" s="174" t="s">
        <v>2469</v>
      </c>
      <c r="D369" s="174" t="s">
        <v>1482</v>
      </c>
      <c r="E369" s="174" t="s">
        <v>185</v>
      </c>
      <c r="F369" s="174" t="s">
        <v>3441</v>
      </c>
      <c r="G369" s="174"/>
      <c r="H369" s="174" t="s">
        <v>4938</v>
      </c>
      <c r="I369" s="174"/>
      <c r="J369" s="174" t="s">
        <v>4938</v>
      </c>
      <c r="K369" s="174"/>
      <c r="L369" s="175">
        <v>262.49</v>
      </c>
      <c r="M369" s="174" t="s">
        <v>4923</v>
      </c>
      <c r="N369" s="175">
        <v>5738321.5367083</v>
      </c>
      <c r="O369" s="174" t="s">
        <v>4939</v>
      </c>
      <c r="P369" s="176" t="s">
        <v>1740</v>
      </c>
    </row>
    <row r="370" spans="1:16" ht="45">
      <c r="A370" s="174" t="s">
        <v>2371</v>
      </c>
      <c r="B370" s="174" t="s">
        <v>177</v>
      </c>
      <c r="C370" s="174" t="s">
        <v>2372</v>
      </c>
      <c r="D370" s="174" t="s">
        <v>1482</v>
      </c>
      <c r="E370" s="174" t="s">
        <v>185</v>
      </c>
      <c r="F370" s="174" t="s">
        <v>4020</v>
      </c>
      <c r="G370" s="174"/>
      <c r="H370" s="174" t="s">
        <v>4940</v>
      </c>
      <c r="I370" s="174"/>
      <c r="J370" s="174" t="s">
        <v>4941</v>
      </c>
      <c r="K370" s="174"/>
      <c r="L370" s="175">
        <v>262.11</v>
      </c>
      <c r="M370" s="174" t="s">
        <v>4923</v>
      </c>
      <c r="N370" s="175">
        <v>5738583.6467083003</v>
      </c>
      <c r="O370" s="174" t="s">
        <v>4939</v>
      </c>
      <c r="P370" s="176" t="s">
        <v>1740</v>
      </c>
    </row>
    <row r="371" spans="1:16" ht="30">
      <c r="A371" s="174" t="s">
        <v>2752</v>
      </c>
      <c r="B371" s="174" t="s">
        <v>470</v>
      </c>
      <c r="C371" s="174" t="s">
        <v>2753</v>
      </c>
      <c r="D371" s="174" t="s">
        <v>1395</v>
      </c>
      <c r="E371" s="174" t="s">
        <v>563</v>
      </c>
      <c r="F371" s="174" t="s">
        <v>4589</v>
      </c>
      <c r="G371" s="174"/>
      <c r="H371" s="174" t="s">
        <v>4942</v>
      </c>
      <c r="I371" s="174"/>
      <c r="J371" s="174" t="s">
        <v>4943</v>
      </c>
      <c r="K371" s="174"/>
      <c r="L371" s="175">
        <v>257.25871072699999</v>
      </c>
      <c r="M371" s="174" t="s">
        <v>4923</v>
      </c>
      <c r="N371" s="175">
        <v>5738840.9054190004</v>
      </c>
      <c r="O371" s="174" t="s">
        <v>4939</v>
      </c>
      <c r="P371" s="176" t="s">
        <v>1740</v>
      </c>
    </row>
    <row r="372" spans="1:16" ht="45">
      <c r="A372" s="174" t="s">
        <v>4944</v>
      </c>
      <c r="B372" s="174" t="s">
        <v>177</v>
      </c>
      <c r="C372" s="174" t="s">
        <v>4945</v>
      </c>
      <c r="D372" s="174" t="s">
        <v>1482</v>
      </c>
      <c r="E372" s="174" t="s">
        <v>211</v>
      </c>
      <c r="F372" s="174" t="s">
        <v>4946</v>
      </c>
      <c r="G372" s="174"/>
      <c r="H372" s="174" t="s">
        <v>3590</v>
      </c>
      <c r="I372" s="174"/>
      <c r="J372" s="174" t="s">
        <v>4947</v>
      </c>
      <c r="K372" s="174"/>
      <c r="L372" s="175">
        <v>254.88</v>
      </c>
      <c r="M372" s="174" t="s">
        <v>4923</v>
      </c>
      <c r="N372" s="175">
        <v>5739095.7854190003</v>
      </c>
      <c r="O372" s="174" t="s">
        <v>4948</v>
      </c>
      <c r="P372" s="176" t="s">
        <v>1740</v>
      </c>
    </row>
    <row r="373" spans="1:16" ht="45">
      <c r="A373" s="174" t="s">
        <v>1584</v>
      </c>
      <c r="B373" s="174" t="s">
        <v>177</v>
      </c>
      <c r="C373" s="174" t="s">
        <v>1585</v>
      </c>
      <c r="D373" s="174" t="s">
        <v>1482</v>
      </c>
      <c r="E373" s="174" t="s">
        <v>185</v>
      </c>
      <c r="F373" s="174" t="s">
        <v>4949</v>
      </c>
      <c r="G373" s="174"/>
      <c r="H373" s="174" t="s">
        <v>4950</v>
      </c>
      <c r="I373" s="174"/>
      <c r="J373" s="174" t="s">
        <v>4951</v>
      </c>
      <c r="K373" s="174"/>
      <c r="L373" s="175">
        <v>254.38130939999999</v>
      </c>
      <c r="M373" s="174" t="s">
        <v>4923</v>
      </c>
      <c r="N373" s="175">
        <v>5739350.1667283997</v>
      </c>
      <c r="O373" s="174" t="s">
        <v>4948</v>
      </c>
      <c r="P373" s="176" t="s">
        <v>1740</v>
      </c>
    </row>
    <row r="374" spans="1:16" ht="38.25" customHeight="1">
      <c r="A374" s="174" t="s">
        <v>4952</v>
      </c>
      <c r="B374" s="174" t="s">
        <v>177</v>
      </c>
      <c r="C374" s="174" t="s">
        <v>4953</v>
      </c>
      <c r="D374" s="174" t="s">
        <v>1398</v>
      </c>
      <c r="E374" s="174" t="s">
        <v>180</v>
      </c>
      <c r="F374" s="174" t="s">
        <v>4954</v>
      </c>
      <c r="G374" s="174"/>
      <c r="H374" s="174" t="s">
        <v>4955</v>
      </c>
      <c r="I374" s="174"/>
      <c r="J374" s="174" t="s">
        <v>4956</v>
      </c>
      <c r="K374" s="174"/>
      <c r="L374" s="175">
        <v>252.82524699000001</v>
      </c>
      <c r="M374" s="174" t="s">
        <v>4923</v>
      </c>
      <c r="N374" s="175">
        <v>5739602.9919753997</v>
      </c>
      <c r="O374" s="174" t="s">
        <v>4957</v>
      </c>
      <c r="P374" s="176" t="s">
        <v>1740</v>
      </c>
    </row>
    <row r="375" spans="1:16" ht="45">
      <c r="A375" s="174" t="s">
        <v>2188</v>
      </c>
      <c r="B375" s="174" t="s">
        <v>177</v>
      </c>
      <c r="C375" s="174" t="s">
        <v>2189</v>
      </c>
      <c r="D375" s="174" t="s">
        <v>1482</v>
      </c>
      <c r="E375" s="174" t="s">
        <v>185</v>
      </c>
      <c r="F375" s="174" t="s">
        <v>4958</v>
      </c>
      <c r="G375" s="174"/>
      <c r="H375" s="174" t="s">
        <v>4942</v>
      </c>
      <c r="I375" s="174"/>
      <c r="J375" s="174" t="s">
        <v>4959</v>
      </c>
      <c r="K375" s="174"/>
      <c r="L375" s="175">
        <v>250.42730470000001</v>
      </c>
      <c r="M375" s="174" t="s">
        <v>4923</v>
      </c>
      <c r="N375" s="175">
        <v>5739853.4192800997</v>
      </c>
      <c r="O375" s="174" t="s">
        <v>4957</v>
      </c>
      <c r="P375" s="176" t="s">
        <v>1740</v>
      </c>
    </row>
    <row r="376" spans="1:16" ht="45">
      <c r="A376" s="174" t="s">
        <v>4960</v>
      </c>
      <c r="B376" s="174" t="s">
        <v>177</v>
      </c>
      <c r="C376" s="174" t="s">
        <v>4961</v>
      </c>
      <c r="D376" s="174" t="s">
        <v>1482</v>
      </c>
      <c r="E376" s="174" t="s">
        <v>232</v>
      </c>
      <c r="F376" s="174" t="s">
        <v>4962</v>
      </c>
      <c r="G376" s="174"/>
      <c r="H376" s="174" t="s">
        <v>4963</v>
      </c>
      <c r="I376" s="174"/>
      <c r="J376" s="174" t="s">
        <v>4964</v>
      </c>
      <c r="K376" s="174"/>
      <c r="L376" s="175">
        <v>248.61535968499999</v>
      </c>
      <c r="M376" s="174" t="s">
        <v>4923</v>
      </c>
      <c r="N376" s="175">
        <v>5740102.0346398</v>
      </c>
      <c r="O376" s="174" t="s">
        <v>4965</v>
      </c>
      <c r="P376" s="176" t="s">
        <v>1740</v>
      </c>
    </row>
    <row r="377" spans="1:16" ht="25.5" customHeight="1">
      <c r="A377" s="174" t="s">
        <v>2194</v>
      </c>
      <c r="B377" s="174" t="s">
        <v>177</v>
      </c>
      <c r="C377" s="174" t="s">
        <v>2195</v>
      </c>
      <c r="D377" s="174" t="s">
        <v>1482</v>
      </c>
      <c r="E377" s="174" t="s">
        <v>185</v>
      </c>
      <c r="F377" s="174" t="s">
        <v>4032</v>
      </c>
      <c r="G377" s="174"/>
      <c r="H377" s="174" t="s">
        <v>4966</v>
      </c>
      <c r="I377" s="174"/>
      <c r="J377" s="174" t="s">
        <v>4967</v>
      </c>
      <c r="K377" s="174"/>
      <c r="L377" s="175">
        <v>243.95</v>
      </c>
      <c r="M377" s="174" t="s">
        <v>4923</v>
      </c>
      <c r="N377" s="175">
        <v>5740345.9846398002</v>
      </c>
      <c r="O377" s="174" t="s">
        <v>4965</v>
      </c>
      <c r="P377" s="176" t="s">
        <v>1740</v>
      </c>
    </row>
    <row r="378" spans="1:16" ht="45">
      <c r="A378" s="174" t="s">
        <v>4968</v>
      </c>
      <c r="B378" s="174" t="s">
        <v>177</v>
      </c>
      <c r="C378" s="174" t="s">
        <v>4969</v>
      </c>
      <c r="D378" s="174" t="s">
        <v>1482</v>
      </c>
      <c r="E378" s="174" t="s">
        <v>232</v>
      </c>
      <c r="F378" s="174" t="s">
        <v>4970</v>
      </c>
      <c r="G378" s="174"/>
      <c r="H378" s="174" t="s">
        <v>4004</v>
      </c>
      <c r="I378" s="174"/>
      <c r="J378" s="174" t="s">
        <v>4971</v>
      </c>
      <c r="K378" s="174"/>
      <c r="L378" s="175">
        <v>239.44445999999999</v>
      </c>
      <c r="M378" s="174" t="s">
        <v>4923</v>
      </c>
      <c r="N378" s="175">
        <v>5740585.4290998001</v>
      </c>
      <c r="O378" s="174" t="s">
        <v>4965</v>
      </c>
      <c r="P378" s="176" t="s">
        <v>1740</v>
      </c>
    </row>
    <row r="379" spans="1:16" ht="45">
      <c r="A379" s="174" t="s">
        <v>2114</v>
      </c>
      <c r="B379" s="174" t="s">
        <v>177</v>
      </c>
      <c r="C379" s="174" t="s">
        <v>2115</v>
      </c>
      <c r="D379" s="174" t="s">
        <v>1482</v>
      </c>
      <c r="E379" s="174" t="s">
        <v>185</v>
      </c>
      <c r="F379" s="174" t="s">
        <v>4028</v>
      </c>
      <c r="G379" s="174"/>
      <c r="H379" s="174" t="s">
        <v>4972</v>
      </c>
      <c r="I379" s="174"/>
      <c r="J379" s="174" t="s">
        <v>4973</v>
      </c>
      <c r="K379" s="174"/>
      <c r="L379" s="175">
        <v>238.75</v>
      </c>
      <c r="M379" s="174" t="s">
        <v>4923</v>
      </c>
      <c r="N379" s="175">
        <v>5740824.1790998001</v>
      </c>
      <c r="O379" s="174" t="s">
        <v>4974</v>
      </c>
      <c r="P379" s="176" t="s">
        <v>1740</v>
      </c>
    </row>
    <row r="380" spans="1:16" ht="45">
      <c r="A380" s="174" t="s">
        <v>2960</v>
      </c>
      <c r="B380" s="174" t="s">
        <v>177</v>
      </c>
      <c r="C380" s="174" t="s">
        <v>2961</v>
      </c>
      <c r="D380" s="174" t="s">
        <v>1482</v>
      </c>
      <c r="E380" s="174" t="s">
        <v>185</v>
      </c>
      <c r="F380" s="174" t="s">
        <v>4975</v>
      </c>
      <c r="G380" s="174"/>
      <c r="H380" s="174" t="s">
        <v>4976</v>
      </c>
      <c r="I380" s="174"/>
      <c r="J380" s="174" t="s">
        <v>4977</v>
      </c>
      <c r="K380" s="174"/>
      <c r="L380" s="175">
        <v>236.183257</v>
      </c>
      <c r="M380" s="174" t="s">
        <v>4923</v>
      </c>
      <c r="N380" s="175">
        <v>5741060.3623567997</v>
      </c>
      <c r="O380" s="174" t="s">
        <v>4974</v>
      </c>
      <c r="P380" s="176" t="s">
        <v>1740</v>
      </c>
    </row>
    <row r="381" spans="1:16" ht="45">
      <c r="A381" s="174" t="s">
        <v>2223</v>
      </c>
      <c r="B381" s="174" t="s">
        <v>177</v>
      </c>
      <c r="C381" s="174" t="s">
        <v>2224</v>
      </c>
      <c r="D381" s="174" t="s">
        <v>1482</v>
      </c>
      <c r="E381" s="174" t="s">
        <v>185</v>
      </c>
      <c r="F381" s="174" t="s">
        <v>4020</v>
      </c>
      <c r="G381" s="174"/>
      <c r="H381" s="174" t="s">
        <v>4978</v>
      </c>
      <c r="I381" s="174"/>
      <c r="J381" s="174" t="s">
        <v>4979</v>
      </c>
      <c r="K381" s="174"/>
      <c r="L381" s="175">
        <v>236.16</v>
      </c>
      <c r="M381" s="174" t="s">
        <v>4923</v>
      </c>
      <c r="N381" s="175">
        <v>5741296.5223567998</v>
      </c>
      <c r="O381" s="174" t="s">
        <v>4980</v>
      </c>
      <c r="P381" s="176" t="s">
        <v>1740</v>
      </c>
    </row>
    <row r="382" spans="1:16" ht="45">
      <c r="A382" s="174" t="s">
        <v>2513</v>
      </c>
      <c r="B382" s="174" t="s">
        <v>177</v>
      </c>
      <c r="C382" s="174" t="s">
        <v>2514</v>
      </c>
      <c r="D382" s="174" t="s">
        <v>1482</v>
      </c>
      <c r="E382" s="174" t="s">
        <v>185</v>
      </c>
      <c r="F382" s="174" t="s">
        <v>4024</v>
      </c>
      <c r="G382" s="174"/>
      <c r="H382" s="174" t="s">
        <v>4981</v>
      </c>
      <c r="I382" s="174"/>
      <c r="J382" s="174" t="s">
        <v>4982</v>
      </c>
      <c r="K382" s="174"/>
      <c r="L382" s="175">
        <v>235.18</v>
      </c>
      <c r="M382" s="174" t="s">
        <v>4923</v>
      </c>
      <c r="N382" s="175">
        <v>5741531.7023568004</v>
      </c>
      <c r="O382" s="174" t="s">
        <v>4980</v>
      </c>
      <c r="P382" s="176" t="s">
        <v>1740</v>
      </c>
    </row>
    <row r="383" spans="1:16" ht="15.75">
      <c r="A383" s="174" t="s">
        <v>2542</v>
      </c>
      <c r="B383" s="174" t="s">
        <v>639</v>
      </c>
      <c r="C383" s="174" t="s">
        <v>2543</v>
      </c>
      <c r="D383" s="174" t="s">
        <v>1482</v>
      </c>
      <c r="E383" s="174" t="s">
        <v>222</v>
      </c>
      <c r="F383" s="174" t="s">
        <v>4983</v>
      </c>
      <c r="G383" s="174"/>
      <c r="H383" s="174" t="s">
        <v>4984</v>
      </c>
      <c r="I383" s="174"/>
      <c r="J383" s="174" t="s">
        <v>4985</v>
      </c>
      <c r="K383" s="174"/>
      <c r="L383" s="175">
        <v>234.27359999999999</v>
      </c>
      <c r="M383" s="174" t="s">
        <v>4923</v>
      </c>
      <c r="N383" s="175">
        <v>5741765.9759568004</v>
      </c>
      <c r="O383" s="174" t="s">
        <v>4980</v>
      </c>
      <c r="P383" s="176" t="s">
        <v>1740</v>
      </c>
    </row>
    <row r="384" spans="1:16" ht="45">
      <c r="A384" s="174" t="s">
        <v>3226</v>
      </c>
      <c r="B384" s="174" t="s">
        <v>177</v>
      </c>
      <c r="C384" s="174" t="s">
        <v>3227</v>
      </c>
      <c r="D384" s="174" t="s">
        <v>1482</v>
      </c>
      <c r="E384" s="174" t="s">
        <v>185</v>
      </c>
      <c r="F384" s="174" t="s">
        <v>4986</v>
      </c>
      <c r="G384" s="174"/>
      <c r="H384" s="174" t="s">
        <v>4987</v>
      </c>
      <c r="I384" s="174"/>
      <c r="J384" s="174" t="s">
        <v>4988</v>
      </c>
      <c r="K384" s="174"/>
      <c r="L384" s="175">
        <v>234.2340567</v>
      </c>
      <c r="M384" s="174" t="s">
        <v>4923</v>
      </c>
      <c r="N384" s="175">
        <v>5742000.2100135004</v>
      </c>
      <c r="O384" s="174" t="s">
        <v>4989</v>
      </c>
      <c r="P384" s="176" t="s">
        <v>1740</v>
      </c>
    </row>
    <row r="385" spans="1:16" ht="45">
      <c r="A385" s="174" t="s">
        <v>2487</v>
      </c>
      <c r="B385" s="174" t="s">
        <v>177</v>
      </c>
      <c r="C385" s="174" t="s">
        <v>2488</v>
      </c>
      <c r="D385" s="174" t="s">
        <v>1482</v>
      </c>
      <c r="E385" s="174" t="s">
        <v>185</v>
      </c>
      <c r="F385" s="174" t="s">
        <v>3441</v>
      </c>
      <c r="G385" s="174"/>
      <c r="H385" s="174" t="s">
        <v>4990</v>
      </c>
      <c r="I385" s="174"/>
      <c r="J385" s="174" t="s">
        <v>4990</v>
      </c>
      <c r="K385" s="174"/>
      <c r="L385" s="175">
        <v>233.67</v>
      </c>
      <c r="M385" s="174" t="s">
        <v>4923</v>
      </c>
      <c r="N385" s="175">
        <v>5742233.8800135003</v>
      </c>
      <c r="O385" s="174" t="s">
        <v>4989</v>
      </c>
      <c r="P385" s="176" t="s">
        <v>1740</v>
      </c>
    </row>
    <row r="386" spans="1:16" ht="45">
      <c r="A386" s="174" t="s">
        <v>2962</v>
      </c>
      <c r="B386" s="174" t="s">
        <v>177</v>
      </c>
      <c r="C386" s="174" t="s">
        <v>2963</v>
      </c>
      <c r="D386" s="174" t="s">
        <v>1482</v>
      </c>
      <c r="E386" s="174" t="s">
        <v>232</v>
      </c>
      <c r="F386" s="174" t="s">
        <v>4991</v>
      </c>
      <c r="G386" s="174"/>
      <c r="H386" s="174" t="s">
        <v>4992</v>
      </c>
      <c r="I386" s="174"/>
      <c r="J386" s="174" t="s">
        <v>4993</v>
      </c>
      <c r="K386" s="174"/>
      <c r="L386" s="175">
        <v>233.298016472</v>
      </c>
      <c r="M386" s="174" t="s">
        <v>4923</v>
      </c>
      <c r="N386" s="175">
        <v>5742467.1780300001</v>
      </c>
      <c r="O386" s="174" t="s">
        <v>4994</v>
      </c>
      <c r="P386" s="176" t="s">
        <v>1740</v>
      </c>
    </row>
    <row r="387" spans="1:16" ht="75">
      <c r="A387" s="174" t="s">
        <v>4995</v>
      </c>
      <c r="B387" s="174" t="s">
        <v>177</v>
      </c>
      <c r="C387" s="174" t="s">
        <v>4996</v>
      </c>
      <c r="D387" s="174" t="s">
        <v>1482</v>
      </c>
      <c r="E387" s="174" t="s">
        <v>185</v>
      </c>
      <c r="F387" s="174" t="s">
        <v>4997</v>
      </c>
      <c r="G387" s="174"/>
      <c r="H387" s="174" t="s">
        <v>4998</v>
      </c>
      <c r="I387" s="174"/>
      <c r="J387" s="174" t="s">
        <v>4999</v>
      </c>
      <c r="K387" s="174"/>
      <c r="L387" s="175">
        <v>233.23658495399999</v>
      </c>
      <c r="M387" s="174" t="s">
        <v>4923</v>
      </c>
      <c r="N387" s="175">
        <v>5742700.4146149997</v>
      </c>
      <c r="O387" s="174" t="s">
        <v>4994</v>
      </c>
      <c r="P387" s="176" t="s">
        <v>1740</v>
      </c>
    </row>
    <row r="388" spans="1:16" ht="30">
      <c r="A388" s="174" t="s">
        <v>2290</v>
      </c>
      <c r="B388" s="174" t="s">
        <v>639</v>
      </c>
      <c r="C388" s="174" t="s">
        <v>2291</v>
      </c>
      <c r="D388" s="174" t="s">
        <v>1482</v>
      </c>
      <c r="E388" s="174" t="s">
        <v>185</v>
      </c>
      <c r="F388" s="174" t="s">
        <v>4234</v>
      </c>
      <c r="G388" s="174"/>
      <c r="H388" s="174" t="s">
        <v>5000</v>
      </c>
      <c r="I388" s="174"/>
      <c r="J388" s="174" t="s">
        <v>5001</v>
      </c>
      <c r="K388" s="174"/>
      <c r="L388" s="175">
        <v>231.44</v>
      </c>
      <c r="M388" s="174" t="s">
        <v>4923</v>
      </c>
      <c r="N388" s="175">
        <v>5742931.8546150001</v>
      </c>
      <c r="O388" s="174" t="s">
        <v>5002</v>
      </c>
      <c r="P388" s="176" t="s">
        <v>1740</v>
      </c>
    </row>
    <row r="389" spans="1:16" ht="30">
      <c r="A389" s="174" t="s">
        <v>5003</v>
      </c>
      <c r="B389" s="174" t="s">
        <v>700</v>
      </c>
      <c r="C389" s="174" t="s">
        <v>5004</v>
      </c>
      <c r="D389" s="174" t="s">
        <v>1482</v>
      </c>
      <c r="E389" s="174" t="s">
        <v>211</v>
      </c>
      <c r="F389" s="174" t="s">
        <v>5005</v>
      </c>
      <c r="G389" s="174"/>
      <c r="H389" s="174" t="s">
        <v>5006</v>
      </c>
      <c r="I389" s="174"/>
      <c r="J389" s="174" t="s">
        <v>5007</v>
      </c>
      <c r="K389" s="174"/>
      <c r="L389" s="175">
        <v>230.29404296999999</v>
      </c>
      <c r="M389" s="174" t="s">
        <v>4923</v>
      </c>
      <c r="N389" s="175">
        <v>5743162.1486579999</v>
      </c>
      <c r="O389" s="174" t="s">
        <v>5002</v>
      </c>
      <c r="P389" s="176" t="s">
        <v>1740</v>
      </c>
    </row>
    <row r="390" spans="1:16" ht="30">
      <c r="A390" s="174" t="s">
        <v>2199</v>
      </c>
      <c r="B390" s="174" t="s">
        <v>470</v>
      </c>
      <c r="C390" s="174" t="s">
        <v>2200</v>
      </c>
      <c r="D390" s="174" t="s">
        <v>1482</v>
      </c>
      <c r="E390" s="174" t="s">
        <v>563</v>
      </c>
      <c r="F390" s="174" t="s">
        <v>4243</v>
      </c>
      <c r="G390" s="174"/>
      <c r="H390" s="174" t="s">
        <v>5008</v>
      </c>
      <c r="I390" s="174"/>
      <c r="J390" s="174" t="s">
        <v>5009</v>
      </c>
      <c r="K390" s="174"/>
      <c r="L390" s="175">
        <v>229.4</v>
      </c>
      <c r="M390" s="174" t="s">
        <v>4923</v>
      </c>
      <c r="N390" s="175">
        <v>5743391.5486580003</v>
      </c>
      <c r="O390" s="174" t="s">
        <v>5002</v>
      </c>
      <c r="P390" s="176" t="s">
        <v>1740</v>
      </c>
    </row>
    <row r="391" spans="1:16" ht="45">
      <c r="A391" s="174" t="s">
        <v>3404</v>
      </c>
      <c r="B391" s="174" t="s">
        <v>177</v>
      </c>
      <c r="C391" s="174" t="s">
        <v>3405</v>
      </c>
      <c r="D391" s="174" t="s">
        <v>1482</v>
      </c>
      <c r="E391" s="174" t="s">
        <v>185</v>
      </c>
      <c r="F391" s="174" t="s">
        <v>5010</v>
      </c>
      <c r="G391" s="174"/>
      <c r="H391" s="174" t="s">
        <v>5011</v>
      </c>
      <c r="I391" s="174"/>
      <c r="J391" s="174" t="s">
        <v>5012</v>
      </c>
      <c r="K391" s="174"/>
      <c r="L391" s="175">
        <v>229.3834095</v>
      </c>
      <c r="M391" s="174" t="s">
        <v>4923</v>
      </c>
      <c r="N391" s="175">
        <v>5743620.9320675004</v>
      </c>
      <c r="O391" s="174" t="s">
        <v>5013</v>
      </c>
      <c r="P391" s="176" t="s">
        <v>1740</v>
      </c>
    </row>
    <row r="392" spans="1:16" ht="30">
      <c r="A392" s="174" t="s">
        <v>5014</v>
      </c>
      <c r="B392" s="174" t="s">
        <v>700</v>
      </c>
      <c r="C392" s="174" t="s">
        <v>5015</v>
      </c>
      <c r="D392" s="174" t="s">
        <v>1482</v>
      </c>
      <c r="E392" s="174" t="s">
        <v>2152</v>
      </c>
      <c r="F392" s="174" t="s">
        <v>5016</v>
      </c>
      <c r="G392" s="174"/>
      <c r="H392" s="174" t="s">
        <v>3660</v>
      </c>
      <c r="I392" s="174"/>
      <c r="J392" s="174" t="s">
        <v>5017</v>
      </c>
      <c r="K392" s="174"/>
      <c r="L392" s="175">
        <v>227.93205599999999</v>
      </c>
      <c r="M392" s="174" t="s">
        <v>4923</v>
      </c>
      <c r="N392" s="175">
        <v>5743848.8641235</v>
      </c>
      <c r="O392" s="174" t="s">
        <v>5013</v>
      </c>
      <c r="P392" s="176" t="s">
        <v>1740</v>
      </c>
    </row>
    <row r="393" spans="1:16" ht="45">
      <c r="A393" s="174" t="s">
        <v>2702</v>
      </c>
      <c r="B393" s="174" t="s">
        <v>177</v>
      </c>
      <c r="C393" s="174" t="s">
        <v>2703</v>
      </c>
      <c r="D393" s="174" t="s">
        <v>1385</v>
      </c>
      <c r="E393" s="174" t="s">
        <v>180</v>
      </c>
      <c r="F393" s="174" t="s">
        <v>5018</v>
      </c>
      <c r="G393" s="174"/>
      <c r="H393" s="174" t="s">
        <v>5019</v>
      </c>
      <c r="I393" s="174"/>
      <c r="J393" s="174" t="s">
        <v>5020</v>
      </c>
      <c r="K393" s="174"/>
      <c r="L393" s="175">
        <v>225.57286400000001</v>
      </c>
      <c r="M393" s="174" t="s">
        <v>4923</v>
      </c>
      <c r="N393" s="175">
        <v>5744074.4369874997</v>
      </c>
      <c r="O393" s="174" t="s">
        <v>5013</v>
      </c>
      <c r="P393" s="176" t="s">
        <v>1740</v>
      </c>
    </row>
    <row r="394" spans="1:16" ht="45">
      <c r="A394" s="174" t="s">
        <v>3115</v>
      </c>
      <c r="B394" s="174" t="s">
        <v>177</v>
      </c>
      <c r="C394" s="174" t="s">
        <v>3116</v>
      </c>
      <c r="D394" s="174" t="s">
        <v>1398</v>
      </c>
      <c r="E394" s="174" t="s">
        <v>180</v>
      </c>
      <c r="F394" s="174" t="s">
        <v>5021</v>
      </c>
      <c r="G394" s="174"/>
      <c r="H394" s="174" t="s">
        <v>5022</v>
      </c>
      <c r="I394" s="174"/>
      <c r="J394" s="174" t="s">
        <v>5023</v>
      </c>
      <c r="K394" s="174"/>
      <c r="L394" s="175">
        <v>222.17246472299999</v>
      </c>
      <c r="M394" s="174" t="s">
        <v>4923</v>
      </c>
      <c r="N394" s="175">
        <v>5744296.6094522001</v>
      </c>
      <c r="O394" s="174" t="s">
        <v>5024</v>
      </c>
      <c r="P394" s="176" t="s">
        <v>1740</v>
      </c>
    </row>
    <row r="395" spans="1:16" ht="45">
      <c r="A395" s="174" t="s">
        <v>2190</v>
      </c>
      <c r="B395" s="174" t="s">
        <v>177</v>
      </c>
      <c r="C395" s="174" t="s">
        <v>2191</v>
      </c>
      <c r="D395" s="174" t="s">
        <v>1482</v>
      </c>
      <c r="E395" s="174" t="s">
        <v>185</v>
      </c>
      <c r="F395" s="174" t="s">
        <v>5025</v>
      </c>
      <c r="G395" s="174"/>
      <c r="H395" s="174" t="s">
        <v>5026</v>
      </c>
      <c r="I395" s="174"/>
      <c r="J395" s="174" t="s">
        <v>5027</v>
      </c>
      <c r="K395" s="174"/>
      <c r="L395" s="175">
        <v>219.74162140000001</v>
      </c>
      <c r="M395" s="174" t="s">
        <v>4923</v>
      </c>
      <c r="N395" s="175">
        <v>5744516.3510736004</v>
      </c>
      <c r="O395" s="174" t="s">
        <v>5024</v>
      </c>
      <c r="P395" s="176" t="s">
        <v>1740</v>
      </c>
    </row>
    <row r="396" spans="1:16" ht="45">
      <c r="A396" s="174" t="s">
        <v>2225</v>
      </c>
      <c r="B396" s="174" t="s">
        <v>177</v>
      </c>
      <c r="C396" s="174" t="s">
        <v>2226</v>
      </c>
      <c r="D396" s="174" t="s">
        <v>1482</v>
      </c>
      <c r="E396" s="174" t="s">
        <v>185</v>
      </c>
      <c r="F396" s="174" t="s">
        <v>5028</v>
      </c>
      <c r="G396" s="174"/>
      <c r="H396" s="174" t="s">
        <v>5029</v>
      </c>
      <c r="I396" s="174"/>
      <c r="J396" s="174" t="s">
        <v>5030</v>
      </c>
      <c r="K396" s="174"/>
      <c r="L396" s="175">
        <v>210.671335</v>
      </c>
      <c r="M396" s="174" t="s">
        <v>4923</v>
      </c>
      <c r="N396" s="175">
        <v>5744727.0224086</v>
      </c>
      <c r="O396" s="174" t="s">
        <v>5031</v>
      </c>
      <c r="P396" s="176" t="s">
        <v>1740</v>
      </c>
    </row>
    <row r="397" spans="1:16" ht="45">
      <c r="A397" s="174" t="s">
        <v>5032</v>
      </c>
      <c r="B397" s="174" t="s">
        <v>177</v>
      </c>
      <c r="C397" s="174" t="s">
        <v>5033</v>
      </c>
      <c r="D397" s="174" t="s">
        <v>1482</v>
      </c>
      <c r="E397" s="174" t="s">
        <v>185</v>
      </c>
      <c r="F397" s="174" t="s">
        <v>5034</v>
      </c>
      <c r="G397" s="174"/>
      <c r="H397" s="174" t="s">
        <v>5035</v>
      </c>
      <c r="I397" s="174"/>
      <c r="J397" s="174" t="s">
        <v>5036</v>
      </c>
      <c r="K397" s="174"/>
      <c r="L397" s="175">
        <v>210.64424940000001</v>
      </c>
      <c r="M397" s="174" t="s">
        <v>4923</v>
      </c>
      <c r="N397" s="175">
        <v>5744937.6666580001</v>
      </c>
      <c r="O397" s="174" t="s">
        <v>5031</v>
      </c>
      <c r="P397" s="176" t="s">
        <v>1740</v>
      </c>
    </row>
    <row r="398" spans="1:16" ht="45">
      <c r="A398" s="174" t="s">
        <v>2068</v>
      </c>
      <c r="B398" s="174" t="s">
        <v>177</v>
      </c>
      <c r="C398" s="174" t="s">
        <v>2069</v>
      </c>
      <c r="D398" s="174" t="s">
        <v>1482</v>
      </c>
      <c r="E398" s="174" t="s">
        <v>185</v>
      </c>
      <c r="F398" s="174" t="s">
        <v>5037</v>
      </c>
      <c r="G398" s="174"/>
      <c r="H398" s="174" t="s">
        <v>5038</v>
      </c>
      <c r="I398" s="174"/>
      <c r="J398" s="174" t="s">
        <v>5039</v>
      </c>
      <c r="K398" s="174"/>
      <c r="L398" s="175">
        <v>204.47</v>
      </c>
      <c r="M398" s="174" t="s">
        <v>4923</v>
      </c>
      <c r="N398" s="175">
        <v>5745142.1366579998</v>
      </c>
      <c r="O398" s="174" t="s">
        <v>5031</v>
      </c>
      <c r="P398" s="176" t="s">
        <v>1740</v>
      </c>
    </row>
    <row r="399" spans="1:16" ht="15.75">
      <c r="A399" s="174" t="s">
        <v>2029</v>
      </c>
      <c r="B399" s="174" t="s">
        <v>470</v>
      </c>
      <c r="C399" s="174" t="s">
        <v>2030</v>
      </c>
      <c r="D399" s="174" t="s">
        <v>1482</v>
      </c>
      <c r="E399" s="174" t="s">
        <v>1745</v>
      </c>
      <c r="F399" s="174" t="s">
        <v>5040</v>
      </c>
      <c r="G399" s="174"/>
      <c r="H399" s="174" t="s">
        <v>5041</v>
      </c>
      <c r="I399" s="174"/>
      <c r="J399" s="174" t="s">
        <v>5042</v>
      </c>
      <c r="K399" s="174"/>
      <c r="L399" s="175">
        <v>203.54321999999999</v>
      </c>
      <c r="M399" s="174" t="s">
        <v>4923</v>
      </c>
      <c r="N399" s="175">
        <v>5745345.6798780002</v>
      </c>
      <c r="O399" s="174" t="s">
        <v>5043</v>
      </c>
      <c r="P399" s="176" t="s">
        <v>1740</v>
      </c>
    </row>
    <row r="400" spans="1:16" ht="30">
      <c r="A400" s="174" t="s">
        <v>2231</v>
      </c>
      <c r="B400" s="174" t="s">
        <v>182</v>
      </c>
      <c r="C400" s="174" t="s">
        <v>789</v>
      </c>
      <c r="D400" s="174" t="s">
        <v>1385</v>
      </c>
      <c r="E400" s="174" t="s">
        <v>185</v>
      </c>
      <c r="F400" s="174" t="s">
        <v>5044</v>
      </c>
      <c r="G400" s="174" t="s">
        <v>3771</v>
      </c>
      <c r="H400" s="174" t="s">
        <v>4963</v>
      </c>
      <c r="I400" s="174" t="s">
        <v>4963</v>
      </c>
      <c r="J400" s="174" t="s">
        <v>5045</v>
      </c>
      <c r="K400" s="174" t="s">
        <v>3775</v>
      </c>
      <c r="L400" s="175">
        <v>200.2</v>
      </c>
      <c r="M400" s="174" t="s">
        <v>4923</v>
      </c>
      <c r="N400" s="175">
        <v>5745545.8798780004</v>
      </c>
      <c r="O400" s="174" t="s">
        <v>5043</v>
      </c>
      <c r="P400" s="176" t="s">
        <v>1740</v>
      </c>
    </row>
    <row r="401" spans="1:16" ht="45">
      <c r="A401" s="174" t="s">
        <v>2207</v>
      </c>
      <c r="B401" s="174" t="s">
        <v>177</v>
      </c>
      <c r="C401" s="174" t="s">
        <v>2208</v>
      </c>
      <c r="D401" s="174" t="s">
        <v>1482</v>
      </c>
      <c r="E401" s="174" t="s">
        <v>185</v>
      </c>
      <c r="F401" s="174" t="s">
        <v>4100</v>
      </c>
      <c r="G401" s="174"/>
      <c r="H401" s="174" t="s">
        <v>5046</v>
      </c>
      <c r="I401" s="174"/>
      <c r="J401" s="174" t="s">
        <v>5047</v>
      </c>
      <c r="K401" s="174"/>
      <c r="L401" s="175">
        <v>198.03</v>
      </c>
      <c r="M401" s="174" t="s">
        <v>4923</v>
      </c>
      <c r="N401" s="175">
        <v>5745743.9098779997</v>
      </c>
      <c r="O401" s="174" t="s">
        <v>5043</v>
      </c>
      <c r="P401" s="176" t="s">
        <v>1740</v>
      </c>
    </row>
    <row r="402" spans="1:16" ht="45">
      <c r="A402" s="174" t="s">
        <v>2104</v>
      </c>
      <c r="B402" s="174" t="s">
        <v>177</v>
      </c>
      <c r="C402" s="174" t="s">
        <v>2105</v>
      </c>
      <c r="D402" s="174" t="s">
        <v>1482</v>
      </c>
      <c r="E402" s="174" t="s">
        <v>185</v>
      </c>
      <c r="F402" s="174" t="s">
        <v>4362</v>
      </c>
      <c r="G402" s="174"/>
      <c r="H402" s="174" t="s">
        <v>5048</v>
      </c>
      <c r="I402" s="174"/>
      <c r="J402" s="174" t="s">
        <v>5049</v>
      </c>
      <c r="K402" s="174"/>
      <c r="L402" s="175">
        <v>195.3</v>
      </c>
      <c r="M402" s="174" t="s">
        <v>4923</v>
      </c>
      <c r="N402" s="175">
        <v>5745939.2098780004</v>
      </c>
      <c r="O402" s="174" t="s">
        <v>5050</v>
      </c>
      <c r="P402" s="176" t="s">
        <v>1740</v>
      </c>
    </row>
    <row r="403" spans="1:16" ht="45">
      <c r="A403" s="174" t="s">
        <v>2180</v>
      </c>
      <c r="B403" s="174" t="s">
        <v>177</v>
      </c>
      <c r="C403" s="174" t="s">
        <v>2181</v>
      </c>
      <c r="D403" s="174" t="s">
        <v>1482</v>
      </c>
      <c r="E403" s="174" t="s">
        <v>185</v>
      </c>
      <c r="F403" s="174" t="s">
        <v>3982</v>
      </c>
      <c r="G403" s="174"/>
      <c r="H403" s="174" t="s">
        <v>5051</v>
      </c>
      <c r="I403" s="174"/>
      <c r="J403" s="174" t="s">
        <v>5052</v>
      </c>
      <c r="K403" s="174"/>
      <c r="L403" s="175">
        <v>194.4</v>
      </c>
      <c r="M403" s="174" t="s">
        <v>4923</v>
      </c>
      <c r="N403" s="175">
        <v>5746133.6098779999</v>
      </c>
      <c r="O403" s="174" t="s">
        <v>5050</v>
      </c>
      <c r="P403" s="176" t="s">
        <v>1740</v>
      </c>
    </row>
    <row r="404" spans="1:16" ht="45">
      <c r="A404" s="174" t="s">
        <v>3262</v>
      </c>
      <c r="B404" s="174" t="s">
        <v>177</v>
      </c>
      <c r="C404" s="174" t="s">
        <v>3263</v>
      </c>
      <c r="D404" s="174" t="s">
        <v>1482</v>
      </c>
      <c r="E404" s="174" t="s">
        <v>185</v>
      </c>
      <c r="F404" s="174" t="s">
        <v>5053</v>
      </c>
      <c r="G404" s="174"/>
      <c r="H404" s="174" t="s">
        <v>5054</v>
      </c>
      <c r="I404" s="174"/>
      <c r="J404" s="174" t="s">
        <v>5055</v>
      </c>
      <c r="K404" s="174"/>
      <c r="L404" s="175">
        <v>187.69686179999999</v>
      </c>
      <c r="M404" s="174" t="s">
        <v>4923</v>
      </c>
      <c r="N404" s="175">
        <v>5746321.3067397997</v>
      </c>
      <c r="O404" s="174" t="s">
        <v>5050</v>
      </c>
      <c r="P404" s="176" t="s">
        <v>1740</v>
      </c>
    </row>
    <row r="405" spans="1:16" ht="45">
      <c r="A405" s="174" t="s">
        <v>2054</v>
      </c>
      <c r="B405" s="174" t="s">
        <v>177</v>
      </c>
      <c r="C405" s="174" t="s">
        <v>2055</v>
      </c>
      <c r="D405" s="174" t="s">
        <v>1482</v>
      </c>
      <c r="E405" s="174" t="s">
        <v>185</v>
      </c>
      <c r="F405" s="174" t="s">
        <v>5056</v>
      </c>
      <c r="G405" s="174"/>
      <c r="H405" s="174" t="s">
        <v>5057</v>
      </c>
      <c r="I405" s="174"/>
      <c r="J405" s="174" t="s">
        <v>5058</v>
      </c>
      <c r="K405" s="174"/>
      <c r="L405" s="175">
        <v>185.22</v>
      </c>
      <c r="M405" s="174" t="s">
        <v>4923</v>
      </c>
      <c r="N405" s="175">
        <v>5746506.5267398003</v>
      </c>
      <c r="O405" s="174" t="s">
        <v>5059</v>
      </c>
      <c r="P405" s="176" t="s">
        <v>1740</v>
      </c>
    </row>
    <row r="406" spans="1:16" ht="30">
      <c r="A406" s="174" t="s">
        <v>5060</v>
      </c>
      <c r="B406" s="174" t="s">
        <v>700</v>
      </c>
      <c r="C406" s="174" t="s">
        <v>2405</v>
      </c>
      <c r="D406" s="174" t="s">
        <v>1398</v>
      </c>
      <c r="E406" s="174" t="s">
        <v>180</v>
      </c>
      <c r="F406" s="174" t="s">
        <v>5061</v>
      </c>
      <c r="G406" s="174"/>
      <c r="H406" s="174" t="s">
        <v>4204</v>
      </c>
      <c r="I406" s="174"/>
      <c r="J406" s="174" t="s">
        <v>5062</v>
      </c>
      <c r="K406" s="174"/>
      <c r="L406" s="175">
        <v>184.70500000000001</v>
      </c>
      <c r="M406" s="174" t="s">
        <v>4923</v>
      </c>
      <c r="N406" s="175">
        <v>5746691.2317398004</v>
      </c>
      <c r="O406" s="174" t="s">
        <v>5059</v>
      </c>
      <c r="P406" s="176" t="s">
        <v>1740</v>
      </c>
    </row>
    <row r="407" spans="1:16" ht="75">
      <c r="A407" s="174" t="s">
        <v>1549</v>
      </c>
      <c r="B407" s="174" t="s">
        <v>177</v>
      </c>
      <c r="C407" s="174" t="s">
        <v>1550</v>
      </c>
      <c r="D407" s="174" t="s">
        <v>1482</v>
      </c>
      <c r="E407" s="174" t="s">
        <v>1551</v>
      </c>
      <c r="F407" s="174" t="s">
        <v>4698</v>
      </c>
      <c r="G407" s="174"/>
      <c r="H407" s="174" t="s">
        <v>5063</v>
      </c>
      <c r="I407" s="174"/>
      <c r="J407" s="174" t="s">
        <v>5064</v>
      </c>
      <c r="K407" s="174"/>
      <c r="L407" s="175">
        <v>184.122827</v>
      </c>
      <c r="M407" s="174" t="s">
        <v>4923</v>
      </c>
      <c r="N407" s="175">
        <v>5746875.3545668004</v>
      </c>
      <c r="O407" s="174" t="s">
        <v>5059</v>
      </c>
      <c r="P407" s="176" t="s">
        <v>1740</v>
      </c>
    </row>
    <row r="408" spans="1:16" ht="45">
      <c r="A408" s="174" t="s">
        <v>5065</v>
      </c>
      <c r="B408" s="174" t="s">
        <v>177</v>
      </c>
      <c r="C408" s="174" t="s">
        <v>5066</v>
      </c>
      <c r="D408" s="174" t="s">
        <v>1482</v>
      </c>
      <c r="E408" s="174" t="s">
        <v>185</v>
      </c>
      <c r="F408" s="174" t="s">
        <v>5067</v>
      </c>
      <c r="G408" s="174"/>
      <c r="H408" s="174" t="s">
        <v>5068</v>
      </c>
      <c r="I408" s="174"/>
      <c r="J408" s="174" t="s">
        <v>5069</v>
      </c>
      <c r="K408" s="174"/>
      <c r="L408" s="175">
        <v>182.82811839999999</v>
      </c>
      <c r="M408" s="174" t="s">
        <v>4923</v>
      </c>
      <c r="N408" s="175">
        <v>5747058.1826852001</v>
      </c>
      <c r="O408" s="174" t="s">
        <v>5070</v>
      </c>
      <c r="P408" s="176" t="s">
        <v>1740</v>
      </c>
    </row>
    <row r="409" spans="1:16" ht="45">
      <c r="A409" s="174" t="s">
        <v>3364</v>
      </c>
      <c r="B409" s="174" t="s">
        <v>177</v>
      </c>
      <c r="C409" s="174" t="s">
        <v>3365</v>
      </c>
      <c r="D409" s="174" t="s">
        <v>1482</v>
      </c>
      <c r="E409" s="174" t="s">
        <v>185</v>
      </c>
      <c r="F409" s="174" t="s">
        <v>4975</v>
      </c>
      <c r="G409" s="174"/>
      <c r="H409" s="174" t="s">
        <v>5071</v>
      </c>
      <c r="I409" s="174"/>
      <c r="J409" s="174" t="s">
        <v>5072</v>
      </c>
      <c r="K409" s="174"/>
      <c r="L409" s="175">
        <v>180.86066600000001</v>
      </c>
      <c r="M409" s="174" t="s">
        <v>4923</v>
      </c>
      <c r="N409" s="175">
        <v>5747239.0433512004</v>
      </c>
      <c r="O409" s="174" t="s">
        <v>5070</v>
      </c>
      <c r="P409" s="176" t="s">
        <v>1740</v>
      </c>
    </row>
    <row r="410" spans="1:16" ht="45">
      <c r="A410" s="174" t="s">
        <v>1918</v>
      </c>
      <c r="B410" s="174" t="s">
        <v>177</v>
      </c>
      <c r="C410" s="174" t="s">
        <v>1919</v>
      </c>
      <c r="D410" s="174" t="s">
        <v>1482</v>
      </c>
      <c r="E410" s="174" t="s">
        <v>185</v>
      </c>
      <c r="F410" s="174" t="s">
        <v>4336</v>
      </c>
      <c r="G410" s="174"/>
      <c r="H410" s="174" t="s">
        <v>5073</v>
      </c>
      <c r="I410" s="174"/>
      <c r="J410" s="174" t="s">
        <v>5074</v>
      </c>
      <c r="K410" s="174"/>
      <c r="L410" s="175">
        <v>179.1</v>
      </c>
      <c r="M410" s="174" t="s">
        <v>4923</v>
      </c>
      <c r="N410" s="175">
        <v>5747418.1433512</v>
      </c>
      <c r="O410" s="174" t="s">
        <v>5070</v>
      </c>
      <c r="P410" s="176" t="s">
        <v>1740</v>
      </c>
    </row>
    <row r="411" spans="1:16" ht="15.75">
      <c r="A411" s="174" t="s">
        <v>2582</v>
      </c>
      <c r="B411" s="174" t="s">
        <v>470</v>
      </c>
      <c r="C411" s="174" t="s">
        <v>2583</v>
      </c>
      <c r="D411" s="174" t="s">
        <v>1482</v>
      </c>
      <c r="E411" s="174" t="s">
        <v>563</v>
      </c>
      <c r="F411" s="174" t="s">
        <v>3441</v>
      </c>
      <c r="G411" s="174"/>
      <c r="H411" s="174" t="s">
        <v>5075</v>
      </c>
      <c r="I411" s="174"/>
      <c r="J411" s="174" t="s">
        <v>5075</v>
      </c>
      <c r="K411" s="174"/>
      <c r="L411" s="175">
        <v>176.79</v>
      </c>
      <c r="M411" s="174" t="s">
        <v>4923</v>
      </c>
      <c r="N411" s="175">
        <v>5747594.9333512001</v>
      </c>
      <c r="O411" s="174" t="s">
        <v>5076</v>
      </c>
      <c r="P411" s="176" t="s">
        <v>1740</v>
      </c>
    </row>
    <row r="412" spans="1:16" ht="30">
      <c r="A412" s="174" t="s">
        <v>3154</v>
      </c>
      <c r="B412" s="174" t="s">
        <v>700</v>
      </c>
      <c r="C412" s="174" t="s">
        <v>3155</v>
      </c>
      <c r="D412" s="174" t="s">
        <v>1395</v>
      </c>
      <c r="E412" s="174" t="s">
        <v>2448</v>
      </c>
      <c r="F412" s="174" t="s">
        <v>4203</v>
      </c>
      <c r="G412" s="174"/>
      <c r="H412" s="174" t="s">
        <v>5077</v>
      </c>
      <c r="I412" s="174"/>
      <c r="J412" s="174" t="s">
        <v>5078</v>
      </c>
      <c r="K412" s="174"/>
      <c r="L412" s="175">
        <v>175.52587598</v>
      </c>
      <c r="M412" s="174" t="s">
        <v>4923</v>
      </c>
      <c r="N412" s="175">
        <v>5747770.4592271997</v>
      </c>
      <c r="O412" s="174" t="s">
        <v>5076</v>
      </c>
      <c r="P412" s="176" t="s">
        <v>1740</v>
      </c>
    </row>
    <row r="413" spans="1:16" ht="45">
      <c r="A413" s="174" t="s">
        <v>2259</v>
      </c>
      <c r="B413" s="174" t="s">
        <v>177</v>
      </c>
      <c r="C413" s="174" t="s">
        <v>2260</v>
      </c>
      <c r="D413" s="174" t="s">
        <v>1482</v>
      </c>
      <c r="E413" s="174" t="s">
        <v>185</v>
      </c>
      <c r="F413" s="174" t="s">
        <v>4408</v>
      </c>
      <c r="G413" s="174"/>
      <c r="H413" s="174" t="s">
        <v>4070</v>
      </c>
      <c r="I413" s="174"/>
      <c r="J413" s="174" t="s">
        <v>5079</v>
      </c>
      <c r="K413" s="174"/>
      <c r="L413" s="175">
        <v>175.49</v>
      </c>
      <c r="M413" s="174" t="s">
        <v>4923</v>
      </c>
      <c r="N413" s="175">
        <v>5747945.9492271999</v>
      </c>
      <c r="O413" s="174" t="s">
        <v>5076</v>
      </c>
      <c r="P413" s="176" t="s">
        <v>1740</v>
      </c>
    </row>
    <row r="414" spans="1:16" ht="15.75">
      <c r="A414" s="174" t="s">
        <v>5080</v>
      </c>
      <c r="B414" s="174" t="s">
        <v>273</v>
      </c>
      <c r="C414" s="174" t="s">
        <v>5081</v>
      </c>
      <c r="D414" s="174" t="s">
        <v>1385</v>
      </c>
      <c r="E414" s="174" t="s">
        <v>185</v>
      </c>
      <c r="F414" s="174" t="s">
        <v>5082</v>
      </c>
      <c r="G414" s="174" t="s">
        <v>5083</v>
      </c>
      <c r="H414" s="174" t="s">
        <v>5084</v>
      </c>
      <c r="I414" s="174" t="s">
        <v>5085</v>
      </c>
      <c r="J414" s="174" t="s">
        <v>5086</v>
      </c>
      <c r="K414" s="174" t="s">
        <v>5087</v>
      </c>
      <c r="L414" s="175">
        <v>174.66361664149301</v>
      </c>
      <c r="M414" s="174" t="s">
        <v>4923</v>
      </c>
      <c r="N414" s="175">
        <v>5748120.6128438003</v>
      </c>
      <c r="O414" s="174" t="s">
        <v>5088</v>
      </c>
      <c r="P414" s="176" t="s">
        <v>1740</v>
      </c>
    </row>
    <row r="415" spans="1:16" ht="30">
      <c r="A415" s="174" t="s">
        <v>3324</v>
      </c>
      <c r="B415" s="174" t="s">
        <v>700</v>
      </c>
      <c r="C415" s="174" t="s">
        <v>3325</v>
      </c>
      <c r="D415" s="174" t="s">
        <v>1395</v>
      </c>
      <c r="E415" s="174" t="s">
        <v>2448</v>
      </c>
      <c r="F415" s="174" t="s">
        <v>4146</v>
      </c>
      <c r="G415" s="174"/>
      <c r="H415" s="174" t="s">
        <v>4082</v>
      </c>
      <c r="I415" s="174"/>
      <c r="J415" s="174" t="s">
        <v>5089</v>
      </c>
      <c r="K415" s="174"/>
      <c r="L415" s="175">
        <v>169.425290808</v>
      </c>
      <c r="M415" s="174" t="s">
        <v>4923</v>
      </c>
      <c r="N415" s="175">
        <v>5748290.0381346</v>
      </c>
      <c r="O415" s="174" t="s">
        <v>5088</v>
      </c>
      <c r="P415" s="176" t="s">
        <v>1740</v>
      </c>
    </row>
    <row r="416" spans="1:16" ht="45">
      <c r="A416" s="174" t="s">
        <v>2526</v>
      </c>
      <c r="B416" s="174" t="s">
        <v>177</v>
      </c>
      <c r="C416" s="174" t="s">
        <v>2527</v>
      </c>
      <c r="D416" s="174" t="s">
        <v>1482</v>
      </c>
      <c r="E416" s="174" t="s">
        <v>222</v>
      </c>
      <c r="F416" s="174" t="s">
        <v>5090</v>
      </c>
      <c r="G416" s="174"/>
      <c r="H416" s="174" t="s">
        <v>5091</v>
      </c>
      <c r="I416" s="174"/>
      <c r="J416" s="174" t="s">
        <v>5092</v>
      </c>
      <c r="K416" s="174"/>
      <c r="L416" s="175">
        <v>166.54123200000001</v>
      </c>
      <c r="M416" s="174" t="s">
        <v>4923</v>
      </c>
      <c r="N416" s="175">
        <v>5748456.5793666001</v>
      </c>
      <c r="O416" s="174" t="s">
        <v>5088</v>
      </c>
      <c r="P416" s="176" t="s">
        <v>1740</v>
      </c>
    </row>
    <row r="417" spans="1:16" ht="45">
      <c r="A417" s="174" t="s">
        <v>5093</v>
      </c>
      <c r="B417" s="174" t="s">
        <v>177</v>
      </c>
      <c r="C417" s="174" t="s">
        <v>5094</v>
      </c>
      <c r="D417" s="174" t="s">
        <v>1482</v>
      </c>
      <c r="E417" s="174" t="s">
        <v>222</v>
      </c>
      <c r="F417" s="174" t="s">
        <v>5095</v>
      </c>
      <c r="G417" s="174"/>
      <c r="H417" s="174" t="s">
        <v>5096</v>
      </c>
      <c r="I417" s="174"/>
      <c r="J417" s="174" t="s">
        <v>5097</v>
      </c>
      <c r="K417" s="174"/>
      <c r="L417" s="175">
        <v>164.42190313500001</v>
      </c>
      <c r="M417" s="174" t="s">
        <v>4923</v>
      </c>
      <c r="N417" s="175">
        <v>5748621.0012697</v>
      </c>
      <c r="O417" s="174" t="s">
        <v>5088</v>
      </c>
      <c r="P417" s="176" t="s">
        <v>1740</v>
      </c>
    </row>
    <row r="418" spans="1:16" ht="15.75">
      <c r="A418" s="174" t="s">
        <v>2736</v>
      </c>
      <c r="B418" s="174" t="s">
        <v>470</v>
      </c>
      <c r="C418" s="174" t="s">
        <v>2737</v>
      </c>
      <c r="D418" s="174" t="s">
        <v>1482</v>
      </c>
      <c r="E418" s="174" t="s">
        <v>563</v>
      </c>
      <c r="F418" s="174" t="s">
        <v>5098</v>
      </c>
      <c r="G418" s="174"/>
      <c r="H418" s="174" t="s">
        <v>5099</v>
      </c>
      <c r="I418" s="174"/>
      <c r="J418" s="174" t="s">
        <v>5100</v>
      </c>
      <c r="K418" s="174"/>
      <c r="L418" s="175">
        <v>162.53555643499999</v>
      </c>
      <c r="M418" s="174" t="s">
        <v>4923</v>
      </c>
      <c r="N418" s="175">
        <v>5748783.5368261002</v>
      </c>
      <c r="O418" s="174" t="s">
        <v>5101</v>
      </c>
      <c r="P418" s="176" t="s">
        <v>1740</v>
      </c>
    </row>
    <row r="419" spans="1:16" ht="45">
      <c r="A419" s="174" t="s">
        <v>2140</v>
      </c>
      <c r="B419" s="174" t="s">
        <v>177</v>
      </c>
      <c r="C419" s="174" t="s">
        <v>2141</v>
      </c>
      <c r="D419" s="174" t="s">
        <v>1482</v>
      </c>
      <c r="E419" s="174" t="s">
        <v>185</v>
      </c>
      <c r="F419" s="174" t="s">
        <v>5102</v>
      </c>
      <c r="G419" s="174"/>
      <c r="H419" s="174" t="s">
        <v>5103</v>
      </c>
      <c r="I419" s="174"/>
      <c r="J419" s="174" t="s">
        <v>5104</v>
      </c>
      <c r="K419" s="174"/>
      <c r="L419" s="175">
        <v>162.40947901199999</v>
      </c>
      <c r="M419" s="174" t="s">
        <v>4923</v>
      </c>
      <c r="N419" s="175">
        <v>5748945.9463050999</v>
      </c>
      <c r="O419" s="174" t="s">
        <v>5101</v>
      </c>
      <c r="P419" s="176" t="s">
        <v>1740</v>
      </c>
    </row>
    <row r="420" spans="1:16" ht="45">
      <c r="A420" s="174" t="s">
        <v>2201</v>
      </c>
      <c r="B420" s="174" t="s">
        <v>177</v>
      </c>
      <c r="C420" s="174" t="s">
        <v>2202</v>
      </c>
      <c r="D420" s="174" t="s">
        <v>1482</v>
      </c>
      <c r="E420" s="174" t="s">
        <v>185</v>
      </c>
      <c r="F420" s="174" t="s">
        <v>3807</v>
      </c>
      <c r="G420" s="174"/>
      <c r="H420" s="174" t="s">
        <v>5105</v>
      </c>
      <c r="I420" s="174"/>
      <c r="J420" s="174" t="s">
        <v>5106</v>
      </c>
      <c r="K420" s="174"/>
      <c r="L420" s="175">
        <v>161.88</v>
      </c>
      <c r="M420" s="174" t="s">
        <v>4923</v>
      </c>
      <c r="N420" s="175">
        <v>5749107.8263050998</v>
      </c>
      <c r="O420" s="174" t="s">
        <v>5101</v>
      </c>
      <c r="P420" s="176" t="s">
        <v>1740</v>
      </c>
    </row>
    <row r="421" spans="1:16" ht="45">
      <c r="A421" s="174" t="s">
        <v>2261</v>
      </c>
      <c r="B421" s="174" t="s">
        <v>177</v>
      </c>
      <c r="C421" s="174" t="s">
        <v>2262</v>
      </c>
      <c r="D421" s="174" t="s">
        <v>1482</v>
      </c>
      <c r="E421" s="174" t="s">
        <v>185</v>
      </c>
      <c r="F421" s="174" t="s">
        <v>4020</v>
      </c>
      <c r="G421" s="174"/>
      <c r="H421" s="174" t="s">
        <v>5107</v>
      </c>
      <c r="I421" s="174"/>
      <c r="J421" s="174" t="s">
        <v>5108</v>
      </c>
      <c r="K421" s="174"/>
      <c r="L421" s="175">
        <v>161.25</v>
      </c>
      <c r="M421" s="174" t="s">
        <v>4923</v>
      </c>
      <c r="N421" s="175">
        <v>5749269.0763050998</v>
      </c>
      <c r="O421" s="174" t="s">
        <v>5109</v>
      </c>
      <c r="P421" s="176" t="s">
        <v>1740</v>
      </c>
    </row>
    <row r="422" spans="1:16" ht="45">
      <c r="A422" s="174" t="s">
        <v>2122</v>
      </c>
      <c r="B422" s="174" t="s">
        <v>177</v>
      </c>
      <c r="C422" s="174" t="s">
        <v>2123</v>
      </c>
      <c r="D422" s="174" t="s">
        <v>1482</v>
      </c>
      <c r="E422" s="174" t="s">
        <v>222</v>
      </c>
      <c r="F422" s="174" t="s">
        <v>5110</v>
      </c>
      <c r="G422" s="174"/>
      <c r="H422" s="174" t="s">
        <v>5111</v>
      </c>
      <c r="I422" s="174"/>
      <c r="J422" s="174" t="s">
        <v>5112</v>
      </c>
      <c r="K422" s="174"/>
      <c r="L422" s="175">
        <v>159.68106</v>
      </c>
      <c r="M422" s="174" t="s">
        <v>4923</v>
      </c>
      <c r="N422" s="175">
        <v>5749428.7573651001</v>
      </c>
      <c r="O422" s="174" t="s">
        <v>5109</v>
      </c>
      <c r="P422" s="176" t="s">
        <v>1740</v>
      </c>
    </row>
    <row r="423" spans="1:16" ht="75">
      <c r="A423" s="174" t="s">
        <v>1552</v>
      </c>
      <c r="B423" s="174" t="s">
        <v>177</v>
      </c>
      <c r="C423" s="174" t="s">
        <v>1553</v>
      </c>
      <c r="D423" s="174" t="s">
        <v>1482</v>
      </c>
      <c r="E423" s="174" t="s">
        <v>1551</v>
      </c>
      <c r="F423" s="174" t="s">
        <v>4578</v>
      </c>
      <c r="G423" s="174"/>
      <c r="H423" s="174" t="s">
        <v>5113</v>
      </c>
      <c r="I423" s="174"/>
      <c r="J423" s="174" t="s">
        <v>5114</v>
      </c>
      <c r="K423" s="174"/>
      <c r="L423" s="175">
        <v>159.43334849999999</v>
      </c>
      <c r="M423" s="174" t="s">
        <v>4923</v>
      </c>
      <c r="N423" s="175">
        <v>5749588.1907136003</v>
      </c>
      <c r="O423" s="174" t="s">
        <v>5109</v>
      </c>
      <c r="P423" s="176" t="s">
        <v>1740</v>
      </c>
    </row>
    <row r="424" spans="1:16" ht="45">
      <c r="A424" s="174" t="s">
        <v>2263</v>
      </c>
      <c r="B424" s="174" t="s">
        <v>177</v>
      </c>
      <c r="C424" s="174" t="s">
        <v>2264</v>
      </c>
      <c r="D424" s="174" t="s">
        <v>1482</v>
      </c>
      <c r="E424" s="174" t="s">
        <v>185</v>
      </c>
      <c r="F424" s="174" t="s">
        <v>3807</v>
      </c>
      <c r="G424" s="174"/>
      <c r="H424" s="174" t="s">
        <v>5115</v>
      </c>
      <c r="I424" s="174"/>
      <c r="J424" s="174" t="s">
        <v>5116</v>
      </c>
      <c r="K424" s="174"/>
      <c r="L424" s="175">
        <v>159.36000000000001</v>
      </c>
      <c r="M424" s="174" t="s">
        <v>4923</v>
      </c>
      <c r="N424" s="175">
        <v>5749747.5507135997</v>
      </c>
      <c r="O424" s="174" t="s">
        <v>5109</v>
      </c>
      <c r="P424" s="176" t="s">
        <v>1740</v>
      </c>
    </row>
    <row r="425" spans="1:16" ht="45">
      <c r="A425" s="174" t="s">
        <v>2165</v>
      </c>
      <c r="B425" s="174" t="s">
        <v>177</v>
      </c>
      <c r="C425" s="174" t="s">
        <v>2166</v>
      </c>
      <c r="D425" s="174" t="s">
        <v>1482</v>
      </c>
      <c r="E425" s="174" t="s">
        <v>185</v>
      </c>
      <c r="F425" s="174" t="s">
        <v>5117</v>
      </c>
      <c r="G425" s="174"/>
      <c r="H425" s="174" t="s">
        <v>5118</v>
      </c>
      <c r="I425" s="174"/>
      <c r="J425" s="174" t="s">
        <v>5119</v>
      </c>
      <c r="K425" s="174"/>
      <c r="L425" s="175">
        <v>158.72999999999999</v>
      </c>
      <c r="M425" s="174" t="s">
        <v>4923</v>
      </c>
      <c r="N425" s="175">
        <v>5749906.2807136001</v>
      </c>
      <c r="O425" s="174" t="s">
        <v>5120</v>
      </c>
      <c r="P425" s="176" t="s">
        <v>1740</v>
      </c>
    </row>
    <row r="426" spans="1:16" ht="45">
      <c r="A426" s="174" t="s">
        <v>2414</v>
      </c>
      <c r="B426" s="174" t="s">
        <v>177</v>
      </c>
      <c r="C426" s="174" t="s">
        <v>2415</v>
      </c>
      <c r="D426" s="174" t="s">
        <v>1482</v>
      </c>
      <c r="E426" s="174" t="s">
        <v>222</v>
      </c>
      <c r="F426" s="174" t="s">
        <v>5121</v>
      </c>
      <c r="G426" s="174"/>
      <c r="H426" s="174" t="s">
        <v>4829</v>
      </c>
      <c r="I426" s="174"/>
      <c r="J426" s="174" t="s">
        <v>5122</v>
      </c>
      <c r="K426" s="174"/>
      <c r="L426" s="175">
        <v>157.58414999999999</v>
      </c>
      <c r="M426" s="174" t="s">
        <v>4923</v>
      </c>
      <c r="N426" s="175">
        <v>5750063.8648635997</v>
      </c>
      <c r="O426" s="174" t="s">
        <v>5120</v>
      </c>
      <c r="P426" s="176" t="s">
        <v>1740</v>
      </c>
    </row>
    <row r="427" spans="1:16" ht="30">
      <c r="A427" s="174" t="s">
        <v>2552</v>
      </c>
      <c r="B427" s="174" t="s">
        <v>700</v>
      </c>
      <c r="C427" s="174" t="s">
        <v>2553</v>
      </c>
      <c r="D427" s="174" t="s">
        <v>1482</v>
      </c>
      <c r="E427" s="174" t="s">
        <v>563</v>
      </c>
      <c r="F427" s="174" t="s">
        <v>3441</v>
      </c>
      <c r="G427" s="174"/>
      <c r="H427" s="174" t="s">
        <v>5123</v>
      </c>
      <c r="I427" s="174"/>
      <c r="J427" s="174" t="s">
        <v>5123</v>
      </c>
      <c r="K427" s="174"/>
      <c r="L427" s="175">
        <v>153.59</v>
      </c>
      <c r="M427" s="174" t="s">
        <v>4923</v>
      </c>
      <c r="N427" s="175">
        <v>5750217.4548636004</v>
      </c>
      <c r="O427" s="174" t="s">
        <v>5120</v>
      </c>
      <c r="P427" s="176" t="s">
        <v>1740</v>
      </c>
    </row>
    <row r="428" spans="1:16" ht="45">
      <c r="A428" s="174" t="s">
        <v>2176</v>
      </c>
      <c r="B428" s="174" t="s">
        <v>177</v>
      </c>
      <c r="C428" s="174" t="s">
        <v>2177</v>
      </c>
      <c r="D428" s="174" t="s">
        <v>1482</v>
      </c>
      <c r="E428" s="174" t="s">
        <v>185</v>
      </c>
      <c r="F428" s="174" t="s">
        <v>5124</v>
      </c>
      <c r="G428" s="174"/>
      <c r="H428" s="174" t="s">
        <v>4583</v>
      </c>
      <c r="I428" s="174"/>
      <c r="J428" s="174" t="s">
        <v>5125</v>
      </c>
      <c r="K428" s="174"/>
      <c r="L428" s="175">
        <v>152.729388</v>
      </c>
      <c r="M428" s="174" t="s">
        <v>4923</v>
      </c>
      <c r="N428" s="175">
        <v>5750370.1842515999</v>
      </c>
      <c r="O428" s="174" t="s">
        <v>5120</v>
      </c>
      <c r="P428" s="176" t="s">
        <v>1740</v>
      </c>
    </row>
    <row r="429" spans="1:16" ht="45">
      <c r="A429" s="174" t="s">
        <v>3346</v>
      </c>
      <c r="B429" s="174" t="s">
        <v>177</v>
      </c>
      <c r="C429" s="174" t="s">
        <v>3347</v>
      </c>
      <c r="D429" s="174" t="s">
        <v>1482</v>
      </c>
      <c r="E429" s="174" t="s">
        <v>185</v>
      </c>
      <c r="F429" s="174" t="s">
        <v>4832</v>
      </c>
      <c r="G429" s="174"/>
      <c r="H429" s="174" t="s">
        <v>5126</v>
      </c>
      <c r="I429" s="174"/>
      <c r="J429" s="174" t="s">
        <v>5127</v>
      </c>
      <c r="K429" s="174"/>
      <c r="L429" s="175">
        <v>151.05000000000001</v>
      </c>
      <c r="M429" s="174" t="s">
        <v>4923</v>
      </c>
      <c r="N429" s="175">
        <v>5750521.2342515998</v>
      </c>
      <c r="O429" s="174" t="s">
        <v>5128</v>
      </c>
      <c r="P429" s="176" t="s">
        <v>1740</v>
      </c>
    </row>
    <row r="430" spans="1:16" ht="45">
      <c r="A430" s="174" t="s">
        <v>2075</v>
      </c>
      <c r="B430" s="174" t="s">
        <v>177</v>
      </c>
      <c r="C430" s="174" t="s">
        <v>2076</v>
      </c>
      <c r="D430" s="174" t="s">
        <v>1482</v>
      </c>
      <c r="E430" s="174" t="s">
        <v>185</v>
      </c>
      <c r="F430" s="174" t="s">
        <v>4362</v>
      </c>
      <c r="G430" s="174"/>
      <c r="H430" s="174" t="s">
        <v>5129</v>
      </c>
      <c r="I430" s="174"/>
      <c r="J430" s="174" t="s">
        <v>5130</v>
      </c>
      <c r="K430" s="174"/>
      <c r="L430" s="175">
        <v>149.80000000000001</v>
      </c>
      <c r="M430" s="174" t="s">
        <v>4923</v>
      </c>
      <c r="N430" s="175">
        <v>5750671.0342515996</v>
      </c>
      <c r="O430" s="174" t="s">
        <v>5128</v>
      </c>
      <c r="P430" s="176" t="s">
        <v>1740</v>
      </c>
    </row>
    <row r="431" spans="1:16" ht="90">
      <c r="A431" s="174" t="s">
        <v>3079</v>
      </c>
      <c r="B431" s="174" t="s">
        <v>177</v>
      </c>
      <c r="C431" s="174" t="s">
        <v>3080</v>
      </c>
      <c r="D431" s="174" t="s">
        <v>1385</v>
      </c>
      <c r="E431" s="174" t="s">
        <v>185</v>
      </c>
      <c r="F431" s="174" t="s">
        <v>4840</v>
      </c>
      <c r="G431" s="174"/>
      <c r="H431" s="174" t="s">
        <v>5131</v>
      </c>
      <c r="I431" s="174"/>
      <c r="J431" s="174" t="s">
        <v>5132</v>
      </c>
      <c r="K431" s="174"/>
      <c r="L431" s="175">
        <v>141.99327915800001</v>
      </c>
      <c r="M431" s="174" t="s">
        <v>4923</v>
      </c>
      <c r="N431" s="175">
        <v>5750813.0275307996</v>
      </c>
      <c r="O431" s="174" t="s">
        <v>5128</v>
      </c>
      <c r="P431" s="176" t="s">
        <v>1740</v>
      </c>
    </row>
    <row r="432" spans="1:16" ht="45">
      <c r="A432" s="174" t="s">
        <v>2843</v>
      </c>
      <c r="B432" s="174" t="s">
        <v>177</v>
      </c>
      <c r="C432" s="174" t="s">
        <v>2844</v>
      </c>
      <c r="D432" s="174" t="s">
        <v>1482</v>
      </c>
      <c r="E432" s="174" t="s">
        <v>185</v>
      </c>
      <c r="F432" s="174" t="s">
        <v>5133</v>
      </c>
      <c r="G432" s="174"/>
      <c r="H432" s="174" t="s">
        <v>5134</v>
      </c>
      <c r="I432" s="174"/>
      <c r="J432" s="174" t="s">
        <v>5135</v>
      </c>
      <c r="K432" s="174"/>
      <c r="L432" s="175">
        <v>140.466490714</v>
      </c>
      <c r="M432" s="174" t="s">
        <v>4923</v>
      </c>
      <c r="N432" s="175">
        <v>5750953.4940215005</v>
      </c>
      <c r="O432" s="174" t="s">
        <v>5128</v>
      </c>
      <c r="P432" s="176" t="s">
        <v>1740</v>
      </c>
    </row>
    <row r="433" spans="1:16" ht="45">
      <c r="A433" s="174" t="s">
        <v>5136</v>
      </c>
      <c r="B433" s="174" t="s">
        <v>177</v>
      </c>
      <c r="C433" s="174" t="s">
        <v>5137</v>
      </c>
      <c r="D433" s="174" t="s">
        <v>1385</v>
      </c>
      <c r="E433" s="174" t="s">
        <v>1409</v>
      </c>
      <c r="F433" s="174" t="s">
        <v>4163</v>
      </c>
      <c r="G433" s="174"/>
      <c r="H433" s="174" t="s">
        <v>5138</v>
      </c>
      <c r="I433" s="174"/>
      <c r="J433" s="174" t="s">
        <v>5139</v>
      </c>
      <c r="K433" s="174"/>
      <c r="L433" s="175">
        <v>139.56</v>
      </c>
      <c r="M433" s="174" t="s">
        <v>4923</v>
      </c>
      <c r="N433" s="175">
        <v>5751093.0540215001</v>
      </c>
      <c r="O433" s="174" t="s">
        <v>5140</v>
      </c>
      <c r="P433" s="176" t="s">
        <v>1740</v>
      </c>
    </row>
    <row r="434" spans="1:16" ht="30">
      <c r="A434" s="174" t="s">
        <v>5141</v>
      </c>
      <c r="B434" s="174" t="s">
        <v>700</v>
      </c>
      <c r="C434" s="174" t="s">
        <v>5142</v>
      </c>
      <c r="D434" s="174" t="s">
        <v>1398</v>
      </c>
      <c r="E434" s="174" t="s">
        <v>180</v>
      </c>
      <c r="F434" s="174" t="s">
        <v>5061</v>
      </c>
      <c r="G434" s="174"/>
      <c r="H434" s="174" t="s">
        <v>5143</v>
      </c>
      <c r="I434" s="174"/>
      <c r="J434" s="174" t="s">
        <v>5144</v>
      </c>
      <c r="K434" s="174"/>
      <c r="L434" s="175">
        <v>139.14500000000001</v>
      </c>
      <c r="M434" s="174" t="s">
        <v>4923</v>
      </c>
      <c r="N434" s="175">
        <v>5751232.1990214996</v>
      </c>
      <c r="O434" s="174" t="s">
        <v>5140</v>
      </c>
      <c r="P434" s="176" t="s">
        <v>1740</v>
      </c>
    </row>
    <row r="435" spans="1:16" ht="45">
      <c r="A435" s="174" t="s">
        <v>2087</v>
      </c>
      <c r="B435" s="174" t="s">
        <v>177</v>
      </c>
      <c r="C435" s="174" t="s">
        <v>2088</v>
      </c>
      <c r="D435" s="174" t="s">
        <v>1482</v>
      </c>
      <c r="E435" s="174" t="s">
        <v>185</v>
      </c>
      <c r="F435" s="174" t="s">
        <v>4362</v>
      </c>
      <c r="G435" s="174"/>
      <c r="H435" s="174" t="s">
        <v>5145</v>
      </c>
      <c r="I435" s="174"/>
      <c r="J435" s="174" t="s">
        <v>5146</v>
      </c>
      <c r="K435" s="174"/>
      <c r="L435" s="175">
        <v>135.94</v>
      </c>
      <c r="M435" s="174" t="s">
        <v>4923</v>
      </c>
      <c r="N435" s="175">
        <v>5751368.1390215</v>
      </c>
      <c r="O435" s="174" t="s">
        <v>5140</v>
      </c>
      <c r="P435" s="176" t="s">
        <v>1740</v>
      </c>
    </row>
    <row r="436" spans="1:16" ht="60">
      <c r="A436" s="174" t="s">
        <v>3230</v>
      </c>
      <c r="B436" s="174" t="s">
        <v>177</v>
      </c>
      <c r="C436" s="174" t="s">
        <v>3231</v>
      </c>
      <c r="D436" s="174" t="s">
        <v>1482</v>
      </c>
      <c r="E436" s="174" t="s">
        <v>185</v>
      </c>
      <c r="F436" s="174" t="s">
        <v>5147</v>
      </c>
      <c r="G436" s="174"/>
      <c r="H436" s="174" t="s">
        <v>5148</v>
      </c>
      <c r="I436" s="174"/>
      <c r="J436" s="174" t="s">
        <v>5149</v>
      </c>
      <c r="K436" s="174"/>
      <c r="L436" s="175">
        <v>135.556344</v>
      </c>
      <c r="M436" s="174" t="s">
        <v>4923</v>
      </c>
      <c r="N436" s="175">
        <v>5751503.6953654997</v>
      </c>
      <c r="O436" s="174" t="s">
        <v>5140</v>
      </c>
      <c r="P436" s="176" t="s">
        <v>1740</v>
      </c>
    </row>
    <row r="437" spans="1:16" ht="15.75">
      <c r="A437" s="174" t="s">
        <v>2026</v>
      </c>
      <c r="B437" s="174" t="s">
        <v>470</v>
      </c>
      <c r="C437" s="174" t="s">
        <v>2027</v>
      </c>
      <c r="D437" s="174" t="s">
        <v>1482</v>
      </c>
      <c r="E437" s="174" t="s">
        <v>2028</v>
      </c>
      <c r="F437" s="174" t="s">
        <v>5150</v>
      </c>
      <c r="G437" s="174"/>
      <c r="H437" s="174" t="s">
        <v>5151</v>
      </c>
      <c r="I437" s="174"/>
      <c r="J437" s="174" t="s">
        <v>5152</v>
      </c>
      <c r="K437" s="174"/>
      <c r="L437" s="175">
        <v>135.54048</v>
      </c>
      <c r="M437" s="174" t="s">
        <v>4923</v>
      </c>
      <c r="N437" s="175">
        <v>5751639.2358454997</v>
      </c>
      <c r="O437" s="174" t="s">
        <v>5153</v>
      </c>
      <c r="P437" s="176" t="s">
        <v>1740</v>
      </c>
    </row>
    <row r="438" spans="1:16" ht="45">
      <c r="A438" s="174" t="s">
        <v>2197</v>
      </c>
      <c r="B438" s="174" t="s">
        <v>177</v>
      </c>
      <c r="C438" s="174" t="s">
        <v>2198</v>
      </c>
      <c r="D438" s="174" t="s">
        <v>1482</v>
      </c>
      <c r="E438" s="174" t="s">
        <v>185</v>
      </c>
      <c r="F438" s="174" t="s">
        <v>3935</v>
      </c>
      <c r="G438" s="174"/>
      <c r="H438" s="174" t="s">
        <v>5154</v>
      </c>
      <c r="I438" s="174"/>
      <c r="J438" s="174" t="s">
        <v>5155</v>
      </c>
      <c r="K438" s="174"/>
      <c r="L438" s="175">
        <v>134.94</v>
      </c>
      <c r="M438" s="174" t="s">
        <v>4923</v>
      </c>
      <c r="N438" s="175">
        <v>5751774.1758455001</v>
      </c>
      <c r="O438" s="174" t="s">
        <v>5153</v>
      </c>
      <c r="P438" s="176" t="s">
        <v>1740</v>
      </c>
    </row>
    <row r="439" spans="1:16" ht="45">
      <c r="A439" s="174" t="s">
        <v>3107</v>
      </c>
      <c r="B439" s="174" t="s">
        <v>177</v>
      </c>
      <c r="C439" s="174" t="s">
        <v>3108</v>
      </c>
      <c r="D439" s="174" t="s">
        <v>1398</v>
      </c>
      <c r="E439" s="174" t="s">
        <v>180</v>
      </c>
      <c r="F439" s="174" t="s">
        <v>5156</v>
      </c>
      <c r="G439" s="174"/>
      <c r="H439" s="174" t="s">
        <v>3470</v>
      </c>
      <c r="I439" s="174"/>
      <c r="J439" s="174" t="s">
        <v>5157</v>
      </c>
      <c r="K439" s="174"/>
      <c r="L439" s="175">
        <v>131.86647243600001</v>
      </c>
      <c r="M439" s="174" t="s">
        <v>4923</v>
      </c>
      <c r="N439" s="175">
        <v>5751906.0423178999</v>
      </c>
      <c r="O439" s="174" t="s">
        <v>5153</v>
      </c>
      <c r="P439" s="176" t="s">
        <v>1740</v>
      </c>
    </row>
    <row r="440" spans="1:16" ht="45">
      <c r="A440" s="174" t="s">
        <v>3398</v>
      </c>
      <c r="B440" s="174" t="s">
        <v>177</v>
      </c>
      <c r="C440" s="174" t="s">
        <v>3399</v>
      </c>
      <c r="D440" s="174" t="s">
        <v>1385</v>
      </c>
      <c r="E440" s="174" t="s">
        <v>185</v>
      </c>
      <c r="F440" s="174" t="s">
        <v>5158</v>
      </c>
      <c r="G440" s="174"/>
      <c r="H440" s="174" t="s">
        <v>5159</v>
      </c>
      <c r="I440" s="174"/>
      <c r="J440" s="174" t="s">
        <v>5160</v>
      </c>
      <c r="K440" s="174"/>
      <c r="L440" s="175">
        <v>130.80684956100001</v>
      </c>
      <c r="M440" s="174" t="s">
        <v>4923</v>
      </c>
      <c r="N440" s="175">
        <v>5752036.8491674997</v>
      </c>
      <c r="O440" s="174" t="s">
        <v>5153</v>
      </c>
      <c r="P440" s="176" t="s">
        <v>1740</v>
      </c>
    </row>
    <row r="441" spans="1:16" ht="15.75">
      <c r="A441" s="174" t="s">
        <v>2303</v>
      </c>
      <c r="B441" s="174" t="s">
        <v>639</v>
      </c>
      <c r="C441" s="174" t="s">
        <v>2304</v>
      </c>
      <c r="D441" s="174" t="s">
        <v>1482</v>
      </c>
      <c r="E441" s="174" t="s">
        <v>185</v>
      </c>
      <c r="F441" s="174" t="s">
        <v>3807</v>
      </c>
      <c r="G441" s="174"/>
      <c r="H441" s="174" t="s">
        <v>5161</v>
      </c>
      <c r="I441" s="174"/>
      <c r="J441" s="174" t="s">
        <v>5162</v>
      </c>
      <c r="K441" s="174"/>
      <c r="L441" s="175">
        <v>129.91999999999999</v>
      </c>
      <c r="M441" s="174" t="s">
        <v>4923</v>
      </c>
      <c r="N441" s="175">
        <v>5752166.7691674996</v>
      </c>
      <c r="O441" s="174" t="s">
        <v>5163</v>
      </c>
      <c r="P441" s="176" t="s">
        <v>1740</v>
      </c>
    </row>
    <row r="442" spans="1:16" ht="45">
      <c r="A442" s="174" t="s">
        <v>1867</v>
      </c>
      <c r="B442" s="174" t="s">
        <v>177</v>
      </c>
      <c r="C442" s="174" t="s">
        <v>1868</v>
      </c>
      <c r="D442" s="174" t="s">
        <v>1482</v>
      </c>
      <c r="E442" s="174" t="s">
        <v>232</v>
      </c>
      <c r="F442" s="174" t="s">
        <v>5164</v>
      </c>
      <c r="G442" s="174"/>
      <c r="H442" s="174" t="s">
        <v>4590</v>
      </c>
      <c r="I442" s="174"/>
      <c r="J442" s="174" t="s">
        <v>5165</v>
      </c>
      <c r="K442" s="174"/>
      <c r="L442" s="175">
        <v>129.86313912</v>
      </c>
      <c r="M442" s="174" t="s">
        <v>4923</v>
      </c>
      <c r="N442" s="175">
        <v>5752296.6323066</v>
      </c>
      <c r="O442" s="174" t="s">
        <v>5163</v>
      </c>
      <c r="P442" s="176" t="s">
        <v>1740</v>
      </c>
    </row>
    <row r="443" spans="1:16" ht="15.75">
      <c r="A443" s="174" t="s">
        <v>2731</v>
      </c>
      <c r="B443" s="174" t="s">
        <v>470</v>
      </c>
      <c r="C443" s="174" t="s">
        <v>2732</v>
      </c>
      <c r="D443" s="174" t="s">
        <v>1482</v>
      </c>
      <c r="E443" s="174" t="s">
        <v>563</v>
      </c>
      <c r="F443" s="174" t="s">
        <v>5166</v>
      </c>
      <c r="G443" s="174"/>
      <c r="H443" s="174" t="s">
        <v>5167</v>
      </c>
      <c r="I443" s="174"/>
      <c r="J443" s="174" t="s">
        <v>5168</v>
      </c>
      <c r="K443" s="174"/>
      <c r="L443" s="175">
        <v>127.914865531</v>
      </c>
      <c r="M443" s="174" t="s">
        <v>4923</v>
      </c>
      <c r="N443" s="175">
        <v>5752424.5471721003</v>
      </c>
      <c r="O443" s="174" t="s">
        <v>5163</v>
      </c>
      <c r="P443" s="176" t="s">
        <v>1740</v>
      </c>
    </row>
    <row r="444" spans="1:16" ht="45">
      <c r="A444" s="174" t="s">
        <v>2217</v>
      </c>
      <c r="B444" s="174" t="s">
        <v>177</v>
      </c>
      <c r="C444" s="174" t="s">
        <v>2218</v>
      </c>
      <c r="D444" s="174" t="s">
        <v>1482</v>
      </c>
      <c r="E444" s="174" t="s">
        <v>185</v>
      </c>
      <c r="F444" s="174" t="s">
        <v>3807</v>
      </c>
      <c r="G444" s="174"/>
      <c r="H444" s="174" t="s">
        <v>5169</v>
      </c>
      <c r="I444" s="174"/>
      <c r="J444" s="174" t="s">
        <v>5170</v>
      </c>
      <c r="K444" s="174"/>
      <c r="L444" s="175">
        <v>127</v>
      </c>
      <c r="M444" s="174" t="s">
        <v>4923</v>
      </c>
      <c r="N444" s="175">
        <v>5752551.5471721003</v>
      </c>
      <c r="O444" s="174" t="s">
        <v>5163</v>
      </c>
      <c r="P444" s="176" t="s">
        <v>1740</v>
      </c>
    </row>
    <row r="445" spans="1:16" ht="30">
      <c r="A445" s="174" t="s">
        <v>3246</v>
      </c>
      <c r="B445" s="174" t="s">
        <v>470</v>
      </c>
      <c r="C445" s="174" t="s">
        <v>3247</v>
      </c>
      <c r="D445" s="174" t="s">
        <v>1482</v>
      </c>
      <c r="E445" s="174" t="s">
        <v>189</v>
      </c>
      <c r="F445" s="174" t="s">
        <v>5171</v>
      </c>
      <c r="G445" s="174"/>
      <c r="H445" s="174" t="s">
        <v>5172</v>
      </c>
      <c r="I445" s="174"/>
      <c r="J445" s="174" t="s">
        <v>5173</v>
      </c>
      <c r="K445" s="174"/>
      <c r="L445" s="175">
        <v>126.6867</v>
      </c>
      <c r="M445" s="174" t="s">
        <v>4923</v>
      </c>
      <c r="N445" s="175">
        <v>5752678.2338720998</v>
      </c>
      <c r="O445" s="174" t="s">
        <v>5163</v>
      </c>
      <c r="P445" s="176" t="s">
        <v>1740</v>
      </c>
    </row>
    <row r="446" spans="1:16" ht="45">
      <c r="A446" s="174" t="s">
        <v>2060</v>
      </c>
      <c r="B446" s="174" t="s">
        <v>177</v>
      </c>
      <c r="C446" s="174" t="s">
        <v>2061</v>
      </c>
      <c r="D446" s="174" t="s">
        <v>1482</v>
      </c>
      <c r="E446" s="174" t="s">
        <v>185</v>
      </c>
      <c r="F446" s="174" t="s">
        <v>5174</v>
      </c>
      <c r="G446" s="174"/>
      <c r="H446" s="174" t="s">
        <v>5175</v>
      </c>
      <c r="I446" s="174"/>
      <c r="J446" s="174" t="s">
        <v>5176</v>
      </c>
      <c r="K446" s="174"/>
      <c r="L446" s="175">
        <v>126.05770920000001</v>
      </c>
      <c r="M446" s="174" t="s">
        <v>4923</v>
      </c>
      <c r="N446" s="175">
        <v>5752804.2915813001</v>
      </c>
      <c r="O446" s="174" t="s">
        <v>5177</v>
      </c>
      <c r="P446" s="176" t="s">
        <v>1740</v>
      </c>
    </row>
    <row r="447" spans="1:16" ht="38.25" customHeight="1">
      <c r="A447" s="174" t="s">
        <v>3402</v>
      </c>
      <c r="B447" s="174" t="s">
        <v>177</v>
      </c>
      <c r="C447" s="174" t="s">
        <v>3403</v>
      </c>
      <c r="D447" s="174" t="s">
        <v>1398</v>
      </c>
      <c r="E447" s="174" t="s">
        <v>180</v>
      </c>
      <c r="F447" s="174" t="s">
        <v>5178</v>
      </c>
      <c r="G447" s="174"/>
      <c r="H447" s="174" t="s">
        <v>5179</v>
      </c>
      <c r="I447" s="174"/>
      <c r="J447" s="174" t="s">
        <v>5180</v>
      </c>
      <c r="K447" s="174"/>
      <c r="L447" s="175">
        <v>123.266835388</v>
      </c>
      <c r="M447" s="174" t="s">
        <v>4923</v>
      </c>
      <c r="N447" s="175">
        <v>5752927.5584167</v>
      </c>
      <c r="O447" s="174" t="s">
        <v>5177</v>
      </c>
      <c r="P447" s="176" t="s">
        <v>1740</v>
      </c>
    </row>
    <row r="448" spans="1:16" ht="30">
      <c r="A448" s="174" t="s">
        <v>3156</v>
      </c>
      <c r="B448" s="174" t="s">
        <v>700</v>
      </c>
      <c r="C448" s="174" t="s">
        <v>3157</v>
      </c>
      <c r="D448" s="174" t="s">
        <v>1395</v>
      </c>
      <c r="E448" s="174" t="s">
        <v>2448</v>
      </c>
      <c r="F448" s="174" t="s">
        <v>4203</v>
      </c>
      <c r="G448" s="174"/>
      <c r="H448" s="174" t="s">
        <v>4200</v>
      </c>
      <c r="I448" s="174"/>
      <c r="J448" s="174" t="s">
        <v>5181</v>
      </c>
      <c r="K448" s="174"/>
      <c r="L448" s="175">
        <v>120.360600672</v>
      </c>
      <c r="M448" s="174" t="s">
        <v>4923</v>
      </c>
      <c r="N448" s="175">
        <v>5753047.9190173997</v>
      </c>
      <c r="O448" s="174" t="s">
        <v>5177</v>
      </c>
      <c r="P448" s="176" t="s">
        <v>1740</v>
      </c>
    </row>
    <row r="449" spans="1:16" ht="15.75">
      <c r="A449" s="174" t="s">
        <v>2357</v>
      </c>
      <c r="B449" s="174" t="s">
        <v>470</v>
      </c>
      <c r="C449" s="174" t="s">
        <v>2358</v>
      </c>
      <c r="D449" s="174" t="s">
        <v>1482</v>
      </c>
      <c r="E449" s="174" t="s">
        <v>563</v>
      </c>
      <c r="F449" s="174" t="s">
        <v>5056</v>
      </c>
      <c r="G449" s="174"/>
      <c r="H449" s="174" t="s">
        <v>5182</v>
      </c>
      <c r="I449" s="174"/>
      <c r="J449" s="174" t="s">
        <v>5183</v>
      </c>
      <c r="K449" s="174"/>
      <c r="L449" s="175">
        <v>119.34</v>
      </c>
      <c r="M449" s="174" t="s">
        <v>4923</v>
      </c>
      <c r="N449" s="175">
        <v>5753167.2590174004</v>
      </c>
      <c r="O449" s="174" t="s">
        <v>5177</v>
      </c>
      <c r="P449" s="176" t="s">
        <v>1740</v>
      </c>
    </row>
    <row r="450" spans="1:16" ht="60">
      <c r="A450" s="174" t="s">
        <v>2903</v>
      </c>
      <c r="B450" s="174" t="s">
        <v>177</v>
      </c>
      <c r="C450" s="174" t="s">
        <v>2904</v>
      </c>
      <c r="D450" s="174" t="s">
        <v>1482</v>
      </c>
      <c r="E450" s="174" t="s">
        <v>185</v>
      </c>
      <c r="F450" s="174" t="s">
        <v>4578</v>
      </c>
      <c r="G450" s="174"/>
      <c r="H450" s="174" t="s">
        <v>5184</v>
      </c>
      <c r="I450" s="174"/>
      <c r="J450" s="174" t="s">
        <v>5185</v>
      </c>
      <c r="K450" s="174"/>
      <c r="L450" s="175">
        <v>118.21862849999999</v>
      </c>
      <c r="M450" s="174" t="s">
        <v>4923</v>
      </c>
      <c r="N450" s="175">
        <v>5753285.4776459001</v>
      </c>
      <c r="O450" s="174" t="s">
        <v>5177</v>
      </c>
      <c r="P450" s="176" t="s">
        <v>1740</v>
      </c>
    </row>
    <row r="451" spans="1:16" ht="45">
      <c r="A451" s="174" t="s">
        <v>1590</v>
      </c>
      <c r="B451" s="174" t="s">
        <v>177</v>
      </c>
      <c r="C451" s="174" t="s">
        <v>1591</v>
      </c>
      <c r="D451" s="174" t="s">
        <v>1385</v>
      </c>
      <c r="E451" s="174" t="s">
        <v>222</v>
      </c>
      <c r="F451" s="174" t="s">
        <v>5186</v>
      </c>
      <c r="G451" s="174"/>
      <c r="H451" s="174" t="s">
        <v>5187</v>
      </c>
      <c r="I451" s="174"/>
      <c r="J451" s="174" t="s">
        <v>5188</v>
      </c>
      <c r="K451" s="174"/>
      <c r="L451" s="175">
        <v>117.33875999999999</v>
      </c>
      <c r="M451" s="174" t="s">
        <v>4923</v>
      </c>
      <c r="N451" s="175">
        <v>5753402.8164058998</v>
      </c>
      <c r="O451" s="174" t="s">
        <v>5189</v>
      </c>
      <c r="P451" s="176" t="s">
        <v>1740</v>
      </c>
    </row>
    <row r="452" spans="1:16" ht="15.75">
      <c r="A452" s="174" t="s">
        <v>2103</v>
      </c>
      <c r="B452" s="174" t="s">
        <v>639</v>
      </c>
      <c r="C452" s="174" t="s">
        <v>650</v>
      </c>
      <c r="D452" s="174" t="s">
        <v>1482</v>
      </c>
      <c r="E452" s="174" t="s">
        <v>185</v>
      </c>
      <c r="F452" s="174" t="s">
        <v>4386</v>
      </c>
      <c r="G452" s="174"/>
      <c r="H452" s="174" t="s">
        <v>5190</v>
      </c>
      <c r="I452" s="174"/>
      <c r="J452" s="174" t="s">
        <v>5191</v>
      </c>
      <c r="K452" s="174"/>
      <c r="L452" s="175">
        <v>116.73</v>
      </c>
      <c r="M452" s="174" t="s">
        <v>4923</v>
      </c>
      <c r="N452" s="175">
        <v>5753519.5464059003</v>
      </c>
      <c r="O452" s="174" t="s">
        <v>5189</v>
      </c>
      <c r="P452" s="176" t="s">
        <v>1740</v>
      </c>
    </row>
    <row r="453" spans="1:16" ht="45">
      <c r="A453" s="174" t="s">
        <v>2070</v>
      </c>
      <c r="B453" s="174" t="s">
        <v>177</v>
      </c>
      <c r="C453" s="174" t="s">
        <v>2071</v>
      </c>
      <c r="D453" s="174" t="s">
        <v>1482</v>
      </c>
      <c r="E453" s="174" t="s">
        <v>185</v>
      </c>
      <c r="F453" s="174" t="s">
        <v>4020</v>
      </c>
      <c r="G453" s="174"/>
      <c r="H453" s="174" t="s">
        <v>5192</v>
      </c>
      <c r="I453" s="174"/>
      <c r="J453" s="174" t="s">
        <v>5193</v>
      </c>
      <c r="K453" s="174"/>
      <c r="L453" s="175">
        <v>115.83</v>
      </c>
      <c r="M453" s="174" t="s">
        <v>4923</v>
      </c>
      <c r="N453" s="175">
        <v>5753635.3764059003</v>
      </c>
      <c r="O453" s="174" t="s">
        <v>5189</v>
      </c>
      <c r="P453" s="176" t="s">
        <v>1740</v>
      </c>
    </row>
    <row r="454" spans="1:16" ht="45">
      <c r="A454" s="174" t="s">
        <v>2654</v>
      </c>
      <c r="B454" s="174" t="s">
        <v>177</v>
      </c>
      <c r="C454" s="174" t="s">
        <v>2655</v>
      </c>
      <c r="D454" s="174" t="s">
        <v>1482</v>
      </c>
      <c r="E454" s="174" t="s">
        <v>185</v>
      </c>
      <c r="F454" s="174" t="s">
        <v>5194</v>
      </c>
      <c r="G454" s="174"/>
      <c r="H454" s="174" t="s">
        <v>5195</v>
      </c>
      <c r="I454" s="174"/>
      <c r="J454" s="174" t="s">
        <v>5196</v>
      </c>
      <c r="K454" s="174"/>
      <c r="L454" s="175">
        <v>115.56</v>
      </c>
      <c r="M454" s="174" t="s">
        <v>4923</v>
      </c>
      <c r="N454" s="175">
        <v>5753750.9364058999</v>
      </c>
      <c r="O454" s="174" t="s">
        <v>5189</v>
      </c>
      <c r="P454" s="176" t="s">
        <v>1740</v>
      </c>
    </row>
    <row r="455" spans="1:16" ht="45">
      <c r="A455" s="174" t="s">
        <v>2395</v>
      </c>
      <c r="B455" s="174" t="s">
        <v>177</v>
      </c>
      <c r="C455" s="174" t="s">
        <v>2396</v>
      </c>
      <c r="D455" s="174" t="s">
        <v>1482</v>
      </c>
      <c r="E455" s="174" t="s">
        <v>185</v>
      </c>
      <c r="F455" s="174" t="s">
        <v>4386</v>
      </c>
      <c r="G455" s="174"/>
      <c r="H455" s="174" t="s">
        <v>5197</v>
      </c>
      <c r="I455" s="174"/>
      <c r="J455" s="174" t="s">
        <v>5198</v>
      </c>
      <c r="K455" s="174"/>
      <c r="L455" s="175">
        <v>114.93</v>
      </c>
      <c r="M455" s="174" t="s">
        <v>4923</v>
      </c>
      <c r="N455" s="175">
        <v>5753865.8664058996</v>
      </c>
      <c r="O455" s="174" t="s">
        <v>5189</v>
      </c>
      <c r="P455" s="176" t="s">
        <v>1740</v>
      </c>
    </row>
    <row r="456" spans="1:16" ht="45">
      <c r="A456" s="174" t="s">
        <v>2522</v>
      </c>
      <c r="B456" s="174" t="s">
        <v>177</v>
      </c>
      <c r="C456" s="174" t="s">
        <v>2523</v>
      </c>
      <c r="D456" s="174" t="s">
        <v>1482</v>
      </c>
      <c r="E456" s="174" t="s">
        <v>185</v>
      </c>
      <c r="F456" s="174" t="s">
        <v>4020</v>
      </c>
      <c r="G456" s="174"/>
      <c r="H456" s="174" t="s">
        <v>5199</v>
      </c>
      <c r="I456" s="174"/>
      <c r="J456" s="174" t="s">
        <v>5200</v>
      </c>
      <c r="K456" s="174"/>
      <c r="L456" s="175">
        <v>114.39</v>
      </c>
      <c r="M456" s="174" t="s">
        <v>4923</v>
      </c>
      <c r="N456" s="175">
        <v>5753980.2564059002</v>
      </c>
      <c r="O456" s="174" t="s">
        <v>5201</v>
      </c>
      <c r="P456" s="176" t="s">
        <v>1740</v>
      </c>
    </row>
    <row r="457" spans="1:16" ht="45">
      <c r="A457" s="174" t="s">
        <v>3332</v>
      </c>
      <c r="B457" s="174" t="s">
        <v>177</v>
      </c>
      <c r="C457" s="174" t="s">
        <v>3333</v>
      </c>
      <c r="D457" s="174" t="s">
        <v>1385</v>
      </c>
      <c r="E457" s="174" t="s">
        <v>180</v>
      </c>
      <c r="F457" s="174" t="s">
        <v>5202</v>
      </c>
      <c r="G457" s="174"/>
      <c r="H457" s="174" t="s">
        <v>5203</v>
      </c>
      <c r="I457" s="174"/>
      <c r="J457" s="174" t="s">
        <v>5204</v>
      </c>
      <c r="K457" s="174"/>
      <c r="L457" s="175">
        <v>114.3618175</v>
      </c>
      <c r="M457" s="174" t="s">
        <v>4923</v>
      </c>
      <c r="N457" s="175">
        <v>5754094.6182233999</v>
      </c>
      <c r="O457" s="174" t="s">
        <v>5201</v>
      </c>
      <c r="P457" s="176" t="s">
        <v>1740</v>
      </c>
    </row>
    <row r="458" spans="1:16" ht="45">
      <c r="A458" s="174" t="s">
        <v>2186</v>
      </c>
      <c r="B458" s="174" t="s">
        <v>177</v>
      </c>
      <c r="C458" s="174" t="s">
        <v>2187</v>
      </c>
      <c r="D458" s="174" t="s">
        <v>1482</v>
      </c>
      <c r="E458" s="174" t="s">
        <v>185</v>
      </c>
      <c r="F458" s="174" t="s">
        <v>4234</v>
      </c>
      <c r="G458" s="174"/>
      <c r="H458" s="174" t="s">
        <v>5205</v>
      </c>
      <c r="I458" s="174"/>
      <c r="J458" s="174" t="s">
        <v>5206</v>
      </c>
      <c r="K458" s="174"/>
      <c r="L458" s="175">
        <v>114.08</v>
      </c>
      <c r="M458" s="174" t="s">
        <v>4923</v>
      </c>
      <c r="N458" s="175">
        <v>5754208.6982233999</v>
      </c>
      <c r="O458" s="174" t="s">
        <v>5201</v>
      </c>
      <c r="P458" s="176" t="s">
        <v>1740</v>
      </c>
    </row>
    <row r="459" spans="1:16" ht="45">
      <c r="A459" s="174" t="s">
        <v>2099</v>
      </c>
      <c r="B459" s="174" t="s">
        <v>177</v>
      </c>
      <c r="C459" s="174" t="s">
        <v>2100</v>
      </c>
      <c r="D459" s="174" t="s">
        <v>1482</v>
      </c>
      <c r="E459" s="174" t="s">
        <v>185</v>
      </c>
      <c r="F459" s="174" t="s">
        <v>4234</v>
      </c>
      <c r="G459" s="174"/>
      <c r="H459" s="174" t="s">
        <v>5207</v>
      </c>
      <c r="I459" s="174"/>
      <c r="J459" s="174" t="s">
        <v>5208</v>
      </c>
      <c r="K459" s="174"/>
      <c r="L459" s="175">
        <v>113.36</v>
      </c>
      <c r="M459" s="174" t="s">
        <v>4923</v>
      </c>
      <c r="N459" s="175">
        <v>5754322.0582234003</v>
      </c>
      <c r="O459" s="174" t="s">
        <v>5201</v>
      </c>
      <c r="P459" s="176" t="s">
        <v>1740</v>
      </c>
    </row>
    <row r="460" spans="1:16" ht="30">
      <c r="A460" s="174" t="s">
        <v>2640</v>
      </c>
      <c r="B460" s="174" t="s">
        <v>639</v>
      </c>
      <c r="C460" s="174" t="s">
        <v>2641</v>
      </c>
      <c r="D460" s="174" t="s">
        <v>1482</v>
      </c>
      <c r="E460" s="174" t="s">
        <v>185</v>
      </c>
      <c r="F460" s="174" t="s">
        <v>3935</v>
      </c>
      <c r="G460" s="174"/>
      <c r="H460" s="174" t="s">
        <v>5209</v>
      </c>
      <c r="I460" s="174"/>
      <c r="J460" s="174" t="s">
        <v>5210</v>
      </c>
      <c r="K460" s="174"/>
      <c r="L460" s="175">
        <v>112.92</v>
      </c>
      <c r="M460" s="174" t="s">
        <v>4923</v>
      </c>
      <c r="N460" s="175">
        <v>5754434.9782234002</v>
      </c>
      <c r="O460" s="174" t="s">
        <v>5201</v>
      </c>
      <c r="P460" s="176" t="s">
        <v>1740</v>
      </c>
    </row>
    <row r="461" spans="1:16" ht="45">
      <c r="A461" s="174" t="s">
        <v>2062</v>
      </c>
      <c r="B461" s="174" t="s">
        <v>177</v>
      </c>
      <c r="C461" s="174" t="s">
        <v>2063</v>
      </c>
      <c r="D461" s="174" t="s">
        <v>1482</v>
      </c>
      <c r="E461" s="174" t="s">
        <v>185</v>
      </c>
      <c r="F461" s="174" t="s">
        <v>5211</v>
      </c>
      <c r="G461" s="174"/>
      <c r="H461" s="174" t="s">
        <v>4908</v>
      </c>
      <c r="I461" s="174"/>
      <c r="J461" s="174" t="s">
        <v>5212</v>
      </c>
      <c r="K461" s="174"/>
      <c r="L461" s="175">
        <v>111.41321430399999</v>
      </c>
      <c r="M461" s="174" t="s">
        <v>4923</v>
      </c>
      <c r="N461" s="175">
        <v>5754546.3914377</v>
      </c>
      <c r="O461" s="174" t="s">
        <v>5213</v>
      </c>
      <c r="P461" s="176" t="s">
        <v>1740</v>
      </c>
    </row>
    <row r="462" spans="1:16" ht="45">
      <c r="A462" s="174" t="s">
        <v>5214</v>
      </c>
      <c r="B462" s="174" t="s">
        <v>177</v>
      </c>
      <c r="C462" s="174" t="s">
        <v>5215</v>
      </c>
      <c r="D462" s="174" t="s">
        <v>1482</v>
      </c>
      <c r="E462" s="174" t="s">
        <v>185</v>
      </c>
      <c r="F462" s="174" t="s">
        <v>5216</v>
      </c>
      <c r="G462" s="174"/>
      <c r="H462" s="174" t="s">
        <v>5217</v>
      </c>
      <c r="I462" s="174"/>
      <c r="J462" s="174" t="s">
        <v>5218</v>
      </c>
      <c r="K462" s="174"/>
      <c r="L462" s="175">
        <v>109.8370221</v>
      </c>
      <c r="M462" s="174" t="s">
        <v>4923</v>
      </c>
      <c r="N462" s="175">
        <v>5754656.2284597997</v>
      </c>
      <c r="O462" s="174" t="s">
        <v>5213</v>
      </c>
      <c r="P462" s="176" t="s">
        <v>1740</v>
      </c>
    </row>
    <row r="463" spans="1:16" ht="45">
      <c r="A463" s="174" t="s">
        <v>2383</v>
      </c>
      <c r="B463" s="174" t="s">
        <v>177</v>
      </c>
      <c r="C463" s="174" t="s">
        <v>2384</v>
      </c>
      <c r="D463" s="174" t="s">
        <v>1482</v>
      </c>
      <c r="E463" s="174" t="s">
        <v>185</v>
      </c>
      <c r="F463" s="174" t="s">
        <v>5219</v>
      </c>
      <c r="G463" s="174"/>
      <c r="H463" s="174" t="s">
        <v>5220</v>
      </c>
      <c r="I463" s="174"/>
      <c r="J463" s="174" t="s">
        <v>5221</v>
      </c>
      <c r="K463" s="174"/>
      <c r="L463" s="175">
        <v>107.91</v>
      </c>
      <c r="M463" s="174" t="s">
        <v>4923</v>
      </c>
      <c r="N463" s="175">
        <v>5754764.1384597998</v>
      </c>
      <c r="O463" s="174" t="s">
        <v>5213</v>
      </c>
      <c r="P463" s="176" t="s">
        <v>1740</v>
      </c>
    </row>
    <row r="464" spans="1:16" ht="45">
      <c r="A464" s="174" t="s">
        <v>5222</v>
      </c>
      <c r="B464" s="174" t="s">
        <v>177</v>
      </c>
      <c r="C464" s="174" t="s">
        <v>5223</v>
      </c>
      <c r="D464" s="174" t="s">
        <v>1482</v>
      </c>
      <c r="E464" s="174" t="s">
        <v>185</v>
      </c>
      <c r="F464" s="174" t="s">
        <v>5224</v>
      </c>
      <c r="G464" s="174"/>
      <c r="H464" s="174" t="s">
        <v>5225</v>
      </c>
      <c r="I464" s="174"/>
      <c r="J464" s="174" t="s">
        <v>5226</v>
      </c>
      <c r="K464" s="174"/>
      <c r="L464" s="175">
        <v>104.49856</v>
      </c>
      <c r="M464" s="174" t="s">
        <v>4923</v>
      </c>
      <c r="N464" s="175">
        <v>5754868.6370198</v>
      </c>
      <c r="O464" s="174" t="s">
        <v>5213</v>
      </c>
      <c r="P464" s="176" t="s">
        <v>1740</v>
      </c>
    </row>
    <row r="465" spans="1:16" ht="45">
      <c r="A465" s="174" t="s">
        <v>3370</v>
      </c>
      <c r="B465" s="174" t="s">
        <v>177</v>
      </c>
      <c r="C465" s="174" t="s">
        <v>3371</v>
      </c>
      <c r="D465" s="174" t="s">
        <v>1482</v>
      </c>
      <c r="E465" s="174" t="s">
        <v>232</v>
      </c>
      <c r="F465" s="174" t="s">
        <v>5227</v>
      </c>
      <c r="G465" s="174"/>
      <c r="H465" s="174" t="s">
        <v>5228</v>
      </c>
      <c r="I465" s="174"/>
      <c r="J465" s="174" t="s">
        <v>5229</v>
      </c>
      <c r="K465" s="174"/>
      <c r="L465" s="175">
        <v>102.56312867699999</v>
      </c>
      <c r="M465" s="174" t="s">
        <v>4923</v>
      </c>
      <c r="N465" s="175">
        <v>5754971.2001484996</v>
      </c>
      <c r="O465" s="174" t="s">
        <v>5213</v>
      </c>
      <c r="P465" s="176" t="s">
        <v>1740</v>
      </c>
    </row>
    <row r="466" spans="1:16" ht="45">
      <c r="A466" s="174" t="s">
        <v>2083</v>
      </c>
      <c r="B466" s="174" t="s">
        <v>177</v>
      </c>
      <c r="C466" s="174" t="s">
        <v>2084</v>
      </c>
      <c r="D466" s="174" t="s">
        <v>1482</v>
      </c>
      <c r="E466" s="174" t="s">
        <v>185</v>
      </c>
      <c r="F466" s="174" t="s">
        <v>4024</v>
      </c>
      <c r="G466" s="174"/>
      <c r="H466" s="174" t="s">
        <v>5230</v>
      </c>
      <c r="I466" s="174"/>
      <c r="J466" s="174" t="s">
        <v>5231</v>
      </c>
      <c r="K466" s="174"/>
      <c r="L466" s="175">
        <v>101.7</v>
      </c>
      <c r="M466" s="174" t="s">
        <v>4923</v>
      </c>
      <c r="N466" s="175">
        <v>5755072.9001484998</v>
      </c>
      <c r="O466" s="174" t="s">
        <v>5232</v>
      </c>
      <c r="P466" s="176" t="s">
        <v>1740</v>
      </c>
    </row>
    <row r="467" spans="1:16" ht="45">
      <c r="A467" s="174" t="s">
        <v>1904</v>
      </c>
      <c r="B467" s="174" t="s">
        <v>177</v>
      </c>
      <c r="C467" s="174" t="s">
        <v>1905</v>
      </c>
      <c r="D467" s="174" t="s">
        <v>1482</v>
      </c>
      <c r="E467" s="174" t="s">
        <v>185</v>
      </c>
      <c r="F467" s="174" t="s">
        <v>5233</v>
      </c>
      <c r="G467" s="174"/>
      <c r="H467" s="174" t="s">
        <v>5234</v>
      </c>
      <c r="I467" s="174"/>
      <c r="J467" s="174" t="s">
        <v>5235</v>
      </c>
      <c r="K467" s="174"/>
      <c r="L467" s="175">
        <v>101.226</v>
      </c>
      <c r="M467" s="174" t="s">
        <v>4923</v>
      </c>
      <c r="N467" s="175">
        <v>5755174.1261484995</v>
      </c>
      <c r="O467" s="174" t="s">
        <v>5232</v>
      </c>
      <c r="P467" s="176" t="s">
        <v>1740</v>
      </c>
    </row>
    <row r="468" spans="1:16" ht="45">
      <c r="A468" s="174" t="s">
        <v>1580</v>
      </c>
      <c r="B468" s="174" t="s">
        <v>177</v>
      </c>
      <c r="C468" s="174" t="s">
        <v>1581</v>
      </c>
      <c r="D468" s="174" t="s">
        <v>1482</v>
      </c>
      <c r="E468" s="174" t="s">
        <v>185</v>
      </c>
      <c r="F468" s="174" t="s">
        <v>5236</v>
      </c>
      <c r="G468" s="174"/>
      <c r="H468" s="174" t="s">
        <v>5237</v>
      </c>
      <c r="I468" s="174"/>
      <c r="J468" s="174" t="s">
        <v>5238</v>
      </c>
      <c r="K468" s="174"/>
      <c r="L468" s="175">
        <v>100.72256</v>
      </c>
      <c r="M468" s="174" t="s">
        <v>4923</v>
      </c>
      <c r="N468" s="175">
        <v>5755274.8487085002</v>
      </c>
      <c r="O468" s="174" t="s">
        <v>5232</v>
      </c>
      <c r="P468" s="176" t="s">
        <v>1740</v>
      </c>
    </row>
    <row r="469" spans="1:16" ht="45">
      <c r="A469" s="174" t="s">
        <v>3190</v>
      </c>
      <c r="B469" s="174" t="s">
        <v>177</v>
      </c>
      <c r="C469" s="174" t="s">
        <v>3191</v>
      </c>
      <c r="D469" s="174" t="s">
        <v>1482</v>
      </c>
      <c r="E469" s="174" t="s">
        <v>189</v>
      </c>
      <c r="F469" s="174" t="s">
        <v>5239</v>
      </c>
      <c r="G469" s="174"/>
      <c r="H469" s="174" t="s">
        <v>5240</v>
      </c>
      <c r="I469" s="174"/>
      <c r="J469" s="174" t="s">
        <v>5241</v>
      </c>
      <c r="K469" s="174"/>
      <c r="L469" s="175">
        <v>99.507630168000006</v>
      </c>
      <c r="M469" s="174" t="s">
        <v>4923</v>
      </c>
      <c r="N469" s="175">
        <v>5755374.3563387003</v>
      </c>
      <c r="O469" s="174" t="s">
        <v>5232</v>
      </c>
      <c r="P469" s="176" t="s">
        <v>1740</v>
      </c>
    </row>
    <row r="470" spans="1:16" ht="30">
      <c r="A470" s="174" t="s">
        <v>2574</v>
      </c>
      <c r="B470" s="174" t="s">
        <v>2572</v>
      </c>
      <c r="C470" s="174" t="s">
        <v>2405</v>
      </c>
      <c r="D470" s="174" t="s">
        <v>1398</v>
      </c>
      <c r="E470" s="174" t="s">
        <v>180</v>
      </c>
      <c r="F470" s="174" t="s">
        <v>5242</v>
      </c>
      <c r="G470" s="174"/>
      <c r="H470" s="174" t="s">
        <v>5243</v>
      </c>
      <c r="I470" s="174"/>
      <c r="J470" s="174" t="s">
        <v>5244</v>
      </c>
      <c r="K470" s="174"/>
      <c r="L470" s="175">
        <v>97.051500000000004</v>
      </c>
      <c r="M470" s="174" t="s">
        <v>4923</v>
      </c>
      <c r="N470" s="175">
        <v>5755471.4078387003</v>
      </c>
      <c r="O470" s="174" t="s">
        <v>5232</v>
      </c>
      <c r="P470" s="176" t="s">
        <v>1740</v>
      </c>
    </row>
    <row r="471" spans="1:16" ht="45">
      <c r="A471" s="174" t="s">
        <v>3264</v>
      </c>
      <c r="B471" s="174" t="s">
        <v>177</v>
      </c>
      <c r="C471" s="174" t="s">
        <v>3265</v>
      </c>
      <c r="D471" s="174" t="s">
        <v>1482</v>
      </c>
      <c r="E471" s="174" t="s">
        <v>185</v>
      </c>
      <c r="F471" s="174" t="s">
        <v>5245</v>
      </c>
      <c r="G471" s="174"/>
      <c r="H471" s="174" t="s">
        <v>5246</v>
      </c>
      <c r="I471" s="174"/>
      <c r="J471" s="174" t="s">
        <v>5247</v>
      </c>
      <c r="K471" s="174"/>
      <c r="L471" s="175">
        <v>95.896919999999994</v>
      </c>
      <c r="M471" s="174" t="s">
        <v>4923</v>
      </c>
      <c r="N471" s="175">
        <v>5755567.3047586996</v>
      </c>
      <c r="O471" s="174" t="s">
        <v>5232</v>
      </c>
      <c r="P471" s="176" t="s">
        <v>1740</v>
      </c>
    </row>
    <row r="472" spans="1:16" ht="30">
      <c r="A472" s="174" t="s">
        <v>5248</v>
      </c>
      <c r="B472" s="174" t="s">
        <v>700</v>
      </c>
      <c r="C472" s="174" t="s">
        <v>5249</v>
      </c>
      <c r="D472" s="174" t="s">
        <v>1398</v>
      </c>
      <c r="E472" s="174" t="s">
        <v>180</v>
      </c>
      <c r="F472" s="174" t="s">
        <v>5250</v>
      </c>
      <c r="G472" s="174"/>
      <c r="H472" s="174" t="s">
        <v>4204</v>
      </c>
      <c r="I472" s="174"/>
      <c r="J472" s="174" t="s">
        <v>5251</v>
      </c>
      <c r="K472" s="174"/>
      <c r="L472" s="175">
        <v>94.699403016999995</v>
      </c>
      <c r="M472" s="174" t="s">
        <v>4923</v>
      </c>
      <c r="N472" s="175">
        <v>5755662.0041616997</v>
      </c>
      <c r="O472" s="174" t="s">
        <v>5252</v>
      </c>
      <c r="P472" s="176" t="s">
        <v>1740</v>
      </c>
    </row>
    <row r="473" spans="1:16" ht="45">
      <c r="A473" s="174" t="s">
        <v>3019</v>
      </c>
      <c r="B473" s="174" t="s">
        <v>177</v>
      </c>
      <c r="C473" s="174" t="s">
        <v>3020</v>
      </c>
      <c r="D473" s="174" t="s">
        <v>1385</v>
      </c>
      <c r="E473" s="174" t="s">
        <v>185</v>
      </c>
      <c r="F473" s="174" t="s">
        <v>5253</v>
      </c>
      <c r="G473" s="174"/>
      <c r="H473" s="174" t="s">
        <v>5254</v>
      </c>
      <c r="I473" s="174"/>
      <c r="J473" s="174" t="s">
        <v>5255</v>
      </c>
      <c r="K473" s="174"/>
      <c r="L473" s="175">
        <v>93.255772960000002</v>
      </c>
      <c r="M473" s="174" t="s">
        <v>4923</v>
      </c>
      <c r="N473" s="175">
        <v>5755755.2599347001</v>
      </c>
      <c r="O473" s="174" t="s">
        <v>5252</v>
      </c>
      <c r="P473" s="176" t="s">
        <v>1740</v>
      </c>
    </row>
    <row r="474" spans="1:16" ht="45">
      <c r="A474" s="174" t="s">
        <v>2505</v>
      </c>
      <c r="B474" s="174" t="s">
        <v>177</v>
      </c>
      <c r="C474" s="174" t="s">
        <v>2506</v>
      </c>
      <c r="D474" s="174" t="s">
        <v>1482</v>
      </c>
      <c r="E474" s="174" t="s">
        <v>185</v>
      </c>
      <c r="F474" s="174" t="s">
        <v>3441</v>
      </c>
      <c r="G474" s="174"/>
      <c r="H474" s="174" t="s">
        <v>5256</v>
      </c>
      <c r="I474" s="174"/>
      <c r="J474" s="174" t="s">
        <v>5256</v>
      </c>
      <c r="K474" s="174"/>
      <c r="L474" s="175">
        <v>92.6</v>
      </c>
      <c r="M474" s="174" t="s">
        <v>4923</v>
      </c>
      <c r="N474" s="175">
        <v>5755847.8599346997</v>
      </c>
      <c r="O474" s="174" t="s">
        <v>5252</v>
      </c>
      <c r="P474" s="176" t="s">
        <v>1740</v>
      </c>
    </row>
    <row r="475" spans="1:16" ht="30">
      <c r="A475" s="174" t="s">
        <v>2597</v>
      </c>
      <c r="B475" s="174" t="s">
        <v>2572</v>
      </c>
      <c r="C475" s="174" t="s">
        <v>2598</v>
      </c>
      <c r="D475" s="174" t="s">
        <v>1482</v>
      </c>
      <c r="E475" s="174" t="s">
        <v>185</v>
      </c>
      <c r="F475" s="174" t="s">
        <v>5257</v>
      </c>
      <c r="G475" s="174"/>
      <c r="H475" s="174" t="s">
        <v>5258</v>
      </c>
      <c r="I475" s="174"/>
      <c r="J475" s="174" t="s">
        <v>5259</v>
      </c>
      <c r="K475" s="174"/>
      <c r="L475" s="175">
        <v>92.289599999999993</v>
      </c>
      <c r="M475" s="174" t="s">
        <v>4923</v>
      </c>
      <c r="N475" s="175">
        <v>5755940.1495347004</v>
      </c>
      <c r="O475" s="174" t="s">
        <v>5252</v>
      </c>
      <c r="P475" s="176" t="s">
        <v>1740</v>
      </c>
    </row>
    <row r="476" spans="1:16" ht="45">
      <c r="A476" s="174" t="s">
        <v>5260</v>
      </c>
      <c r="B476" s="174" t="s">
        <v>177</v>
      </c>
      <c r="C476" s="174" t="s">
        <v>5261</v>
      </c>
      <c r="D476" s="174" t="s">
        <v>1398</v>
      </c>
      <c r="E476" s="174" t="s">
        <v>180</v>
      </c>
      <c r="F476" s="174" t="s">
        <v>5262</v>
      </c>
      <c r="G476" s="174"/>
      <c r="H476" s="174" t="s">
        <v>5263</v>
      </c>
      <c r="I476" s="174"/>
      <c r="J476" s="174" t="s">
        <v>5264</v>
      </c>
      <c r="K476" s="174"/>
      <c r="L476" s="175">
        <v>91.389056999999994</v>
      </c>
      <c r="M476" s="174" t="s">
        <v>4923</v>
      </c>
      <c r="N476" s="175">
        <v>5756031.5385916997</v>
      </c>
      <c r="O476" s="174" t="s">
        <v>5252</v>
      </c>
      <c r="P476" s="176" t="s">
        <v>1740</v>
      </c>
    </row>
    <row r="477" spans="1:16" ht="15.75">
      <c r="A477" s="174" t="s">
        <v>2540</v>
      </c>
      <c r="B477" s="174" t="s">
        <v>639</v>
      </c>
      <c r="C477" s="174" t="s">
        <v>2541</v>
      </c>
      <c r="D477" s="174" t="s">
        <v>1482</v>
      </c>
      <c r="E477" s="174" t="s">
        <v>222</v>
      </c>
      <c r="F477" s="174" t="s">
        <v>5265</v>
      </c>
      <c r="G477" s="174"/>
      <c r="H477" s="174" t="s">
        <v>5266</v>
      </c>
      <c r="I477" s="174"/>
      <c r="J477" s="174" t="s">
        <v>5267</v>
      </c>
      <c r="K477" s="174"/>
      <c r="L477" s="175">
        <v>84.868080000000006</v>
      </c>
      <c r="M477" s="174" t="s">
        <v>4923</v>
      </c>
      <c r="N477" s="175">
        <v>5756116.4066717001</v>
      </c>
      <c r="O477" s="174" t="s">
        <v>5252</v>
      </c>
      <c r="P477" s="176" t="s">
        <v>1740</v>
      </c>
    </row>
    <row r="478" spans="1:16" ht="45">
      <c r="A478" s="174" t="s">
        <v>1711</v>
      </c>
      <c r="B478" s="174" t="s">
        <v>177</v>
      </c>
      <c r="C478" s="174" t="s">
        <v>1712</v>
      </c>
      <c r="D478" s="174" t="s">
        <v>1482</v>
      </c>
      <c r="E478" s="174" t="s">
        <v>1662</v>
      </c>
      <c r="F478" s="174" t="s">
        <v>5268</v>
      </c>
      <c r="G478" s="174"/>
      <c r="H478" s="174" t="s">
        <v>5269</v>
      </c>
      <c r="I478" s="174"/>
      <c r="J478" s="174" t="s">
        <v>5270</v>
      </c>
      <c r="K478" s="174"/>
      <c r="L478" s="175">
        <v>84.837479966000004</v>
      </c>
      <c r="M478" s="174" t="s">
        <v>4923</v>
      </c>
      <c r="N478" s="175">
        <v>5756201.2441517003</v>
      </c>
      <c r="O478" s="174" t="s">
        <v>5271</v>
      </c>
      <c r="P478" s="176" t="s">
        <v>1740</v>
      </c>
    </row>
    <row r="479" spans="1:16" ht="15.75">
      <c r="A479" s="174" t="s">
        <v>2667</v>
      </c>
      <c r="B479" s="174" t="s">
        <v>639</v>
      </c>
      <c r="C479" s="174" t="s">
        <v>2668</v>
      </c>
      <c r="D479" s="174" t="s">
        <v>1482</v>
      </c>
      <c r="E479" s="174" t="s">
        <v>232</v>
      </c>
      <c r="F479" s="174" t="s">
        <v>5272</v>
      </c>
      <c r="G479" s="174"/>
      <c r="H479" s="174" t="s">
        <v>5273</v>
      </c>
      <c r="I479" s="174"/>
      <c r="J479" s="174" t="s">
        <v>5274</v>
      </c>
      <c r="K479" s="174"/>
      <c r="L479" s="175">
        <v>84.138000000000005</v>
      </c>
      <c r="M479" s="174" t="s">
        <v>4923</v>
      </c>
      <c r="N479" s="175">
        <v>5756285.3821516996</v>
      </c>
      <c r="O479" s="174" t="s">
        <v>5271</v>
      </c>
      <c r="P479" s="176" t="s">
        <v>1740</v>
      </c>
    </row>
    <row r="480" spans="1:16" ht="45">
      <c r="A480" s="174" t="s">
        <v>2379</v>
      </c>
      <c r="B480" s="174" t="s">
        <v>177</v>
      </c>
      <c r="C480" s="174" t="s">
        <v>2380</v>
      </c>
      <c r="D480" s="174" t="s">
        <v>1482</v>
      </c>
      <c r="E480" s="174" t="s">
        <v>185</v>
      </c>
      <c r="F480" s="174" t="s">
        <v>5056</v>
      </c>
      <c r="G480" s="174"/>
      <c r="H480" s="174" t="s">
        <v>5275</v>
      </c>
      <c r="I480" s="174"/>
      <c r="J480" s="174" t="s">
        <v>5276</v>
      </c>
      <c r="K480" s="174"/>
      <c r="L480" s="175">
        <v>81.540000000000006</v>
      </c>
      <c r="M480" s="174" t="s">
        <v>4923</v>
      </c>
      <c r="N480" s="175">
        <v>5756366.9221516997</v>
      </c>
      <c r="O480" s="174" t="s">
        <v>5271</v>
      </c>
      <c r="P480" s="176" t="s">
        <v>1740</v>
      </c>
    </row>
    <row r="481" spans="1:16" ht="45">
      <c r="A481" s="174" t="s">
        <v>3368</v>
      </c>
      <c r="B481" s="174" t="s">
        <v>177</v>
      </c>
      <c r="C481" s="174" t="s">
        <v>3369</v>
      </c>
      <c r="D481" s="174" t="s">
        <v>1482</v>
      </c>
      <c r="E481" s="174" t="s">
        <v>185</v>
      </c>
      <c r="F481" s="174" t="s">
        <v>5067</v>
      </c>
      <c r="G481" s="174"/>
      <c r="H481" s="174" t="s">
        <v>5277</v>
      </c>
      <c r="I481" s="174"/>
      <c r="J481" s="174" t="s">
        <v>5278</v>
      </c>
      <c r="K481" s="174"/>
      <c r="L481" s="175">
        <v>80.733237900000006</v>
      </c>
      <c r="M481" s="174" t="s">
        <v>4923</v>
      </c>
      <c r="N481" s="175">
        <v>5756447.6553896004</v>
      </c>
      <c r="O481" s="174" t="s">
        <v>5271</v>
      </c>
      <c r="P481" s="176" t="s">
        <v>1740</v>
      </c>
    </row>
    <row r="482" spans="1:16" ht="15.75">
      <c r="A482" s="174" t="s">
        <v>2221</v>
      </c>
      <c r="B482" s="174" t="s">
        <v>470</v>
      </c>
      <c r="C482" s="174" t="s">
        <v>2222</v>
      </c>
      <c r="D482" s="174" t="s">
        <v>1482</v>
      </c>
      <c r="E482" s="174" t="s">
        <v>563</v>
      </c>
      <c r="F482" s="174" t="s">
        <v>4234</v>
      </c>
      <c r="G482" s="174"/>
      <c r="H482" s="174" t="s">
        <v>5279</v>
      </c>
      <c r="I482" s="174"/>
      <c r="J482" s="174" t="s">
        <v>5280</v>
      </c>
      <c r="K482" s="174"/>
      <c r="L482" s="175">
        <v>80.72</v>
      </c>
      <c r="M482" s="174" t="s">
        <v>4923</v>
      </c>
      <c r="N482" s="175">
        <v>5756528.3753896002</v>
      </c>
      <c r="O482" s="174" t="s">
        <v>5271</v>
      </c>
      <c r="P482" s="176" t="s">
        <v>1740</v>
      </c>
    </row>
    <row r="483" spans="1:16" ht="45">
      <c r="A483" s="174" t="s">
        <v>2584</v>
      </c>
      <c r="B483" s="174" t="s">
        <v>177</v>
      </c>
      <c r="C483" s="174" t="s">
        <v>2585</v>
      </c>
      <c r="D483" s="174" t="s">
        <v>1482</v>
      </c>
      <c r="E483" s="174" t="s">
        <v>185</v>
      </c>
      <c r="F483" s="174" t="s">
        <v>3441</v>
      </c>
      <c r="G483" s="174"/>
      <c r="H483" s="174" t="s">
        <v>5281</v>
      </c>
      <c r="I483" s="174"/>
      <c r="J483" s="174" t="s">
        <v>5281</v>
      </c>
      <c r="K483" s="174"/>
      <c r="L483" s="175">
        <v>80.099999999999994</v>
      </c>
      <c r="M483" s="174" t="s">
        <v>4923</v>
      </c>
      <c r="N483" s="175">
        <v>5756608.4753895998</v>
      </c>
      <c r="O483" s="174" t="s">
        <v>5271</v>
      </c>
      <c r="P483" s="176" t="s">
        <v>1740</v>
      </c>
    </row>
    <row r="484" spans="1:16" ht="45">
      <c r="A484" s="174" t="s">
        <v>2534</v>
      </c>
      <c r="B484" s="174" t="s">
        <v>177</v>
      </c>
      <c r="C484" s="174" t="s">
        <v>2535</v>
      </c>
      <c r="D484" s="174" t="s">
        <v>1482</v>
      </c>
      <c r="E484" s="174" t="s">
        <v>185</v>
      </c>
      <c r="F484" s="174" t="s">
        <v>3441</v>
      </c>
      <c r="G484" s="174"/>
      <c r="H484" s="174" t="s">
        <v>5282</v>
      </c>
      <c r="I484" s="174"/>
      <c r="J484" s="174" t="s">
        <v>5282</v>
      </c>
      <c r="K484" s="174"/>
      <c r="L484" s="175">
        <v>78.31</v>
      </c>
      <c r="M484" s="174" t="s">
        <v>4923</v>
      </c>
      <c r="N484" s="175">
        <v>5756686.7853896003</v>
      </c>
      <c r="O484" s="174" t="s">
        <v>5271</v>
      </c>
      <c r="P484" s="176" t="s">
        <v>1740</v>
      </c>
    </row>
    <row r="485" spans="1:16" ht="45">
      <c r="A485" s="174" t="s">
        <v>2215</v>
      </c>
      <c r="B485" s="174" t="s">
        <v>177</v>
      </c>
      <c r="C485" s="174" t="s">
        <v>2216</v>
      </c>
      <c r="D485" s="174" t="s">
        <v>1482</v>
      </c>
      <c r="E485" s="174" t="s">
        <v>185</v>
      </c>
      <c r="F485" s="174" t="s">
        <v>3935</v>
      </c>
      <c r="G485" s="174"/>
      <c r="H485" s="174" t="s">
        <v>5283</v>
      </c>
      <c r="I485" s="174"/>
      <c r="J485" s="174" t="s">
        <v>5284</v>
      </c>
      <c r="K485" s="174"/>
      <c r="L485" s="175">
        <v>78.3</v>
      </c>
      <c r="M485" s="174" t="s">
        <v>4923</v>
      </c>
      <c r="N485" s="175">
        <v>5756765.0853896001</v>
      </c>
      <c r="O485" s="174" t="s">
        <v>5285</v>
      </c>
      <c r="P485" s="176" t="s">
        <v>1740</v>
      </c>
    </row>
    <row r="486" spans="1:16" ht="30">
      <c r="A486" s="174" t="s">
        <v>5286</v>
      </c>
      <c r="B486" s="174" t="s">
        <v>273</v>
      </c>
      <c r="C486" s="174" t="s">
        <v>5287</v>
      </c>
      <c r="D486" s="174" t="s">
        <v>1385</v>
      </c>
      <c r="E486" s="174" t="s">
        <v>185</v>
      </c>
      <c r="F486" s="174" t="s">
        <v>5288</v>
      </c>
      <c r="G486" s="174" t="s">
        <v>5289</v>
      </c>
      <c r="H486" s="174" t="s">
        <v>5290</v>
      </c>
      <c r="I486" s="174" t="s">
        <v>5291</v>
      </c>
      <c r="J486" s="174" t="s">
        <v>5292</v>
      </c>
      <c r="K486" s="174" t="s">
        <v>5293</v>
      </c>
      <c r="L486" s="175">
        <v>78.257221815731697</v>
      </c>
      <c r="M486" s="174" t="s">
        <v>4923</v>
      </c>
      <c r="N486" s="175">
        <v>5756843.3426114004</v>
      </c>
      <c r="O486" s="174" t="s">
        <v>5285</v>
      </c>
      <c r="P486" s="176" t="s">
        <v>1740</v>
      </c>
    </row>
    <row r="487" spans="1:16" ht="45">
      <c r="A487" s="174" t="s">
        <v>3334</v>
      </c>
      <c r="B487" s="174" t="s">
        <v>177</v>
      </c>
      <c r="C487" s="174" t="s">
        <v>3335</v>
      </c>
      <c r="D487" s="174" t="s">
        <v>1385</v>
      </c>
      <c r="E487" s="174" t="s">
        <v>180</v>
      </c>
      <c r="F487" s="174" t="s">
        <v>5202</v>
      </c>
      <c r="G487" s="174"/>
      <c r="H487" s="174" t="s">
        <v>4008</v>
      </c>
      <c r="I487" s="174"/>
      <c r="J487" s="174" t="s">
        <v>5294</v>
      </c>
      <c r="K487" s="174"/>
      <c r="L487" s="175">
        <v>77.582137500000002</v>
      </c>
      <c r="M487" s="174" t="s">
        <v>4923</v>
      </c>
      <c r="N487" s="175">
        <v>5756920.9247489003</v>
      </c>
      <c r="O487" s="174" t="s">
        <v>5285</v>
      </c>
      <c r="P487" s="176" t="s">
        <v>1740</v>
      </c>
    </row>
    <row r="488" spans="1:16" ht="45">
      <c r="A488" s="174" t="s">
        <v>5295</v>
      </c>
      <c r="B488" s="174" t="s">
        <v>177</v>
      </c>
      <c r="C488" s="174" t="s">
        <v>5296</v>
      </c>
      <c r="D488" s="174" t="s">
        <v>1395</v>
      </c>
      <c r="E488" s="174" t="s">
        <v>211</v>
      </c>
      <c r="F488" s="174" t="s">
        <v>4547</v>
      </c>
      <c r="G488" s="174"/>
      <c r="H488" s="174" t="s">
        <v>5297</v>
      </c>
      <c r="I488" s="174"/>
      <c r="J488" s="174" t="s">
        <v>5298</v>
      </c>
      <c r="K488" s="174"/>
      <c r="L488" s="175">
        <v>77.417599999999993</v>
      </c>
      <c r="M488" s="174" t="s">
        <v>4923</v>
      </c>
      <c r="N488" s="175">
        <v>5756998.3423488997</v>
      </c>
      <c r="O488" s="174" t="s">
        <v>5285</v>
      </c>
      <c r="P488" s="176" t="s">
        <v>1740</v>
      </c>
    </row>
    <row r="489" spans="1:16" ht="45">
      <c r="A489" s="174" t="s">
        <v>2182</v>
      </c>
      <c r="B489" s="174" t="s">
        <v>177</v>
      </c>
      <c r="C489" s="174" t="s">
        <v>2183</v>
      </c>
      <c r="D489" s="174" t="s">
        <v>1482</v>
      </c>
      <c r="E489" s="174" t="s">
        <v>185</v>
      </c>
      <c r="F489" s="174" t="s">
        <v>3935</v>
      </c>
      <c r="G489" s="174"/>
      <c r="H489" s="174" t="s">
        <v>4192</v>
      </c>
      <c r="I489" s="174"/>
      <c r="J489" s="174" t="s">
        <v>5299</v>
      </c>
      <c r="K489" s="174"/>
      <c r="L489" s="175">
        <v>76.86</v>
      </c>
      <c r="M489" s="174" t="s">
        <v>4923</v>
      </c>
      <c r="N489" s="175">
        <v>5757075.2023489</v>
      </c>
      <c r="O489" s="174" t="s">
        <v>5285</v>
      </c>
      <c r="P489" s="176" t="s">
        <v>1740</v>
      </c>
    </row>
    <row r="490" spans="1:16" ht="30">
      <c r="A490" s="174" t="s">
        <v>5300</v>
      </c>
      <c r="B490" s="174" t="s">
        <v>700</v>
      </c>
      <c r="C490" s="174" t="s">
        <v>5301</v>
      </c>
      <c r="D490" s="174" t="s">
        <v>1482</v>
      </c>
      <c r="E490" s="174" t="s">
        <v>211</v>
      </c>
      <c r="F490" s="174" t="s">
        <v>5302</v>
      </c>
      <c r="G490" s="174"/>
      <c r="H490" s="174" t="s">
        <v>5303</v>
      </c>
      <c r="I490" s="174"/>
      <c r="J490" s="174" t="s">
        <v>5304</v>
      </c>
      <c r="K490" s="174"/>
      <c r="L490" s="175">
        <v>76.478482924999994</v>
      </c>
      <c r="M490" s="174" t="s">
        <v>4923</v>
      </c>
      <c r="N490" s="175">
        <v>5757151.6808318002</v>
      </c>
      <c r="O490" s="174" t="s">
        <v>5285</v>
      </c>
      <c r="P490" s="176" t="s">
        <v>1740</v>
      </c>
    </row>
    <row r="491" spans="1:16" ht="45">
      <c r="A491" s="174" t="s">
        <v>2001</v>
      </c>
      <c r="B491" s="174" t="s">
        <v>177</v>
      </c>
      <c r="C491" s="174" t="s">
        <v>2002</v>
      </c>
      <c r="D491" s="174" t="s">
        <v>1482</v>
      </c>
      <c r="E491" s="174" t="s">
        <v>185</v>
      </c>
      <c r="F491" s="174" t="s">
        <v>5305</v>
      </c>
      <c r="G491" s="174"/>
      <c r="H491" s="174" t="s">
        <v>4371</v>
      </c>
      <c r="I491" s="174"/>
      <c r="J491" s="174" t="s">
        <v>5306</v>
      </c>
      <c r="K491" s="174"/>
      <c r="L491" s="175">
        <v>74.214879999999994</v>
      </c>
      <c r="M491" s="174" t="s">
        <v>4923</v>
      </c>
      <c r="N491" s="175">
        <v>5757225.8957118001</v>
      </c>
      <c r="O491" s="174" t="s">
        <v>5285</v>
      </c>
      <c r="P491" s="176" t="s">
        <v>1740</v>
      </c>
    </row>
    <row r="492" spans="1:16" ht="45">
      <c r="A492" s="174" t="s">
        <v>2052</v>
      </c>
      <c r="B492" s="174" t="s">
        <v>177</v>
      </c>
      <c r="C492" s="174" t="s">
        <v>2053</v>
      </c>
      <c r="D492" s="174" t="s">
        <v>1482</v>
      </c>
      <c r="E492" s="174" t="s">
        <v>185</v>
      </c>
      <c r="F492" s="174" t="s">
        <v>4280</v>
      </c>
      <c r="G492" s="174"/>
      <c r="H492" s="174" t="s">
        <v>5307</v>
      </c>
      <c r="I492" s="174"/>
      <c r="J492" s="174" t="s">
        <v>5308</v>
      </c>
      <c r="K492" s="174"/>
      <c r="L492" s="175">
        <v>73.47</v>
      </c>
      <c r="M492" s="174" t="s">
        <v>4923</v>
      </c>
      <c r="N492" s="175">
        <v>5757299.3657117998</v>
      </c>
      <c r="O492" s="174" t="s">
        <v>5285</v>
      </c>
      <c r="P492" s="176" t="s">
        <v>1740</v>
      </c>
    </row>
    <row r="493" spans="1:16" ht="60">
      <c r="A493" s="174" t="s">
        <v>2475</v>
      </c>
      <c r="B493" s="174" t="s">
        <v>470</v>
      </c>
      <c r="C493" s="174" t="s">
        <v>2476</v>
      </c>
      <c r="D493" s="174" t="s">
        <v>1482</v>
      </c>
      <c r="E493" s="174" t="s">
        <v>563</v>
      </c>
      <c r="F493" s="174" t="s">
        <v>4020</v>
      </c>
      <c r="G493" s="174"/>
      <c r="H493" s="174" t="s">
        <v>5309</v>
      </c>
      <c r="I493" s="174"/>
      <c r="J493" s="174" t="s">
        <v>5310</v>
      </c>
      <c r="K493" s="174"/>
      <c r="L493" s="175">
        <v>73.290000000000006</v>
      </c>
      <c r="M493" s="174" t="s">
        <v>4923</v>
      </c>
      <c r="N493" s="175">
        <v>5757372.6557117999</v>
      </c>
      <c r="O493" s="174" t="s">
        <v>5311</v>
      </c>
      <c r="P493" s="176" t="s">
        <v>1740</v>
      </c>
    </row>
    <row r="494" spans="1:16" ht="45">
      <c r="A494" s="174" t="s">
        <v>2538</v>
      </c>
      <c r="B494" s="174" t="s">
        <v>177</v>
      </c>
      <c r="C494" s="174" t="s">
        <v>2539</v>
      </c>
      <c r="D494" s="174" t="s">
        <v>1482</v>
      </c>
      <c r="E494" s="174" t="s">
        <v>185</v>
      </c>
      <c r="F494" s="174" t="s">
        <v>4362</v>
      </c>
      <c r="G494" s="174"/>
      <c r="H494" s="174" t="s">
        <v>5312</v>
      </c>
      <c r="I494" s="174"/>
      <c r="J494" s="174" t="s">
        <v>5313</v>
      </c>
      <c r="K494" s="174"/>
      <c r="L494" s="175">
        <v>72.52</v>
      </c>
      <c r="M494" s="174" t="s">
        <v>4923</v>
      </c>
      <c r="N494" s="175">
        <v>5757445.1757118003</v>
      </c>
      <c r="O494" s="174" t="s">
        <v>5311</v>
      </c>
      <c r="P494" s="176" t="s">
        <v>1740</v>
      </c>
    </row>
    <row r="495" spans="1:16" ht="45">
      <c r="A495" s="174" t="s">
        <v>2528</v>
      </c>
      <c r="B495" s="174" t="s">
        <v>177</v>
      </c>
      <c r="C495" s="174" t="s">
        <v>2529</v>
      </c>
      <c r="D495" s="174" t="s">
        <v>1482</v>
      </c>
      <c r="E495" s="174" t="s">
        <v>185</v>
      </c>
      <c r="F495" s="174" t="s">
        <v>3807</v>
      </c>
      <c r="G495" s="174"/>
      <c r="H495" s="174" t="s">
        <v>5314</v>
      </c>
      <c r="I495" s="174"/>
      <c r="J495" s="174" t="s">
        <v>5315</v>
      </c>
      <c r="K495" s="174"/>
      <c r="L495" s="175">
        <v>72</v>
      </c>
      <c r="M495" s="174" t="s">
        <v>4923</v>
      </c>
      <c r="N495" s="175">
        <v>5757517.1757118003</v>
      </c>
      <c r="O495" s="174" t="s">
        <v>5311</v>
      </c>
      <c r="P495" s="176" t="s">
        <v>1740</v>
      </c>
    </row>
    <row r="496" spans="1:16" ht="45">
      <c r="A496" s="174" t="s">
        <v>5316</v>
      </c>
      <c r="B496" s="174" t="s">
        <v>177</v>
      </c>
      <c r="C496" s="174" t="s">
        <v>5317</v>
      </c>
      <c r="D496" s="174" t="s">
        <v>1482</v>
      </c>
      <c r="E496" s="174" t="s">
        <v>185</v>
      </c>
      <c r="F496" s="174" t="s">
        <v>5318</v>
      </c>
      <c r="G496" s="174"/>
      <c r="H496" s="174" t="s">
        <v>5319</v>
      </c>
      <c r="I496" s="174"/>
      <c r="J496" s="174" t="s">
        <v>5315</v>
      </c>
      <c r="K496" s="174"/>
      <c r="L496" s="175">
        <v>71.996953199999993</v>
      </c>
      <c r="M496" s="174" t="s">
        <v>4923</v>
      </c>
      <c r="N496" s="175">
        <v>5757589.172665</v>
      </c>
      <c r="O496" s="174" t="s">
        <v>5311</v>
      </c>
      <c r="P496" s="176" t="s">
        <v>1740</v>
      </c>
    </row>
    <row r="497" spans="1:16" ht="45">
      <c r="A497" s="174" t="s">
        <v>3135</v>
      </c>
      <c r="B497" s="174" t="s">
        <v>177</v>
      </c>
      <c r="C497" s="174" t="s">
        <v>3136</v>
      </c>
      <c r="D497" s="174" t="s">
        <v>1398</v>
      </c>
      <c r="E497" s="174" t="s">
        <v>180</v>
      </c>
      <c r="F497" s="174" t="s">
        <v>5320</v>
      </c>
      <c r="G497" s="174"/>
      <c r="H497" s="174" t="s">
        <v>3508</v>
      </c>
      <c r="I497" s="174"/>
      <c r="J497" s="174" t="s">
        <v>5321</v>
      </c>
      <c r="K497" s="174"/>
      <c r="L497" s="175">
        <v>71.746856579999999</v>
      </c>
      <c r="M497" s="174" t="s">
        <v>4923</v>
      </c>
      <c r="N497" s="175">
        <v>5757660.9195216</v>
      </c>
      <c r="O497" s="174" t="s">
        <v>5311</v>
      </c>
      <c r="P497" s="176" t="s">
        <v>1740</v>
      </c>
    </row>
    <row r="498" spans="1:16" ht="45">
      <c r="A498" s="174" t="s">
        <v>2227</v>
      </c>
      <c r="B498" s="174" t="s">
        <v>177</v>
      </c>
      <c r="C498" s="174" t="s">
        <v>2228</v>
      </c>
      <c r="D498" s="174" t="s">
        <v>1482</v>
      </c>
      <c r="E498" s="174" t="s">
        <v>185</v>
      </c>
      <c r="F498" s="174" t="s">
        <v>5322</v>
      </c>
      <c r="G498" s="174"/>
      <c r="H498" s="174" t="s">
        <v>5323</v>
      </c>
      <c r="I498" s="174"/>
      <c r="J498" s="174" t="s">
        <v>5324</v>
      </c>
      <c r="K498" s="174"/>
      <c r="L498" s="175">
        <v>70.768901</v>
      </c>
      <c r="M498" s="174" t="s">
        <v>4923</v>
      </c>
      <c r="N498" s="175">
        <v>5757731.6884225998</v>
      </c>
      <c r="O498" s="174" t="s">
        <v>5311</v>
      </c>
      <c r="P498" s="176" t="s">
        <v>1740</v>
      </c>
    </row>
    <row r="499" spans="1:16" ht="30">
      <c r="A499" s="174" t="s">
        <v>2577</v>
      </c>
      <c r="B499" s="174" t="s">
        <v>470</v>
      </c>
      <c r="C499" s="174" t="s">
        <v>2578</v>
      </c>
      <c r="D499" s="174" t="s">
        <v>1482</v>
      </c>
      <c r="E499" s="174" t="s">
        <v>2579</v>
      </c>
      <c r="F499" s="174" t="s">
        <v>3441</v>
      </c>
      <c r="G499" s="174"/>
      <c r="H499" s="174" t="s">
        <v>5325</v>
      </c>
      <c r="I499" s="174"/>
      <c r="J499" s="174" t="s">
        <v>5325</v>
      </c>
      <c r="K499" s="174"/>
      <c r="L499" s="175">
        <v>69.12</v>
      </c>
      <c r="M499" s="174" t="s">
        <v>4923</v>
      </c>
      <c r="N499" s="175">
        <v>5757800.8084225999</v>
      </c>
      <c r="O499" s="174" t="s">
        <v>5311</v>
      </c>
      <c r="P499" s="176" t="s">
        <v>1740</v>
      </c>
    </row>
    <row r="500" spans="1:16" ht="30">
      <c r="A500" s="174" t="s">
        <v>2571</v>
      </c>
      <c r="B500" s="174" t="s">
        <v>2572</v>
      </c>
      <c r="C500" s="174" t="s">
        <v>2573</v>
      </c>
      <c r="D500" s="174" t="s">
        <v>1398</v>
      </c>
      <c r="E500" s="174" t="s">
        <v>180</v>
      </c>
      <c r="F500" s="174" t="s">
        <v>5242</v>
      </c>
      <c r="G500" s="174"/>
      <c r="H500" s="174" t="s">
        <v>5326</v>
      </c>
      <c r="I500" s="174"/>
      <c r="J500" s="174" t="s">
        <v>5327</v>
      </c>
      <c r="K500" s="174"/>
      <c r="L500" s="175">
        <v>68.808999999999997</v>
      </c>
      <c r="M500" s="174" t="s">
        <v>4923</v>
      </c>
      <c r="N500" s="175">
        <v>5757869.6174226003</v>
      </c>
      <c r="O500" s="174" t="s">
        <v>5311</v>
      </c>
      <c r="P500" s="176" t="s">
        <v>1740</v>
      </c>
    </row>
    <row r="501" spans="1:16" ht="45">
      <c r="A501" s="174" t="s">
        <v>2037</v>
      </c>
      <c r="B501" s="174" t="s">
        <v>177</v>
      </c>
      <c r="C501" s="174" t="s">
        <v>2038</v>
      </c>
      <c r="D501" s="174" t="s">
        <v>1482</v>
      </c>
      <c r="E501" s="174" t="s">
        <v>185</v>
      </c>
      <c r="F501" s="174" t="s">
        <v>4234</v>
      </c>
      <c r="G501" s="174"/>
      <c r="H501" s="174" t="s">
        <v>5328</v>
      </c>
      <c r="I501" s="174"/>
      <c r="J501" s="174" t="s">
        <v>5329</v>
      </c>
      <c r="K501" s="174"/>
      <c r="L501" s="175">
        <v>68.72</v>
      </c>
      <c r="M501" s="174" t="s">
        <v>4923</v>
      </c>
      <c r="N501" s="175">
        <v>5757938.3374226</v>
      </c>
      <c r="O501" s="174" t="s">
        <v>5330</v>
      </c>
      <c r="P501" s="176" t="s">
        <v>1740</v>
      </c>
    </row>
    <row r="502" spans="1:16" ht="45">
      <c r="A502" s="174" t="s">
        <v>2003</v>
      </c>
      <c r="B502" s="174" t="s">
        <v>177</v>
      </c>
      <c r="C502" s="174" t="s">
        <v>2004</v>
      </c>
      <c r="D502" s="174" t="s">
        <v>1482</v>
      </c>
      <c r="E502" s="174" t="s">
        <v>185</v>
      </c>
      <c r="F502" s="174" t="s">
        <v>5331</v>
      </c>
      <c r="G502" s="174"/>
      <c r="H502" s="174" t="s">
        <v>5332</v>
      </c>
      <c r="I502" s="174"/>
      <c r="J502" s="174" t="s">
        <v>5333</v>
      </c>
      <c r="K502" s="174"/>
      <c r="L502" s="175">
        <v>68.662199999999999</v>
      </c>
      <c r="M502" s="174" t="s">
        <v>4923</v>
      </c>
      <c r="N502" s="175">
        <v>5758006.9996226002</v>
      </c>
      <c r="O502" s="174" t="s">
        <v>5330</v>
      </c>
      <c r="P502" s="176" t="s">
        <v>1740</v>
      </c>
    </row>
    <row r="503" spans="1:16" ht="45">
      <c r="A503" s="174" t="s">
        <v>3422</v>
      </c>
      <c r="B503" s="174" t="s">
        <v>177</v>
      </c>
      <c r="C503" s="174" t="s">
        <v>3423</v>
      </c>
      <c r="D503" s="174" t="s">
        <v>1385</v>
      </c>
      <c r="E503" s="174" t="s">
        <v>185</v>
      </c>
      <c r="F503" s="174" t="s">
        <v>5334</v>
      </c>
      <c r="G503" s="174"/>
      <c r="H503" s="174" t="s">
        <v>5335</v>
      </c>
      <c r="I503" s="174"/>
      <c r="J503" s="174" t="s">
        <v>5336</v>
      </c>
      <c r="K503" s="174"/>
      <c r="L503" s="175">
        <v>68.460677102999995</v>
      </c>
      <c r="M503" s="174" t="s">
        <v>4923</v>
      </c>
      <c r="N503" s="175">
        <v>5758075.4602996996</v>
      </c>
      <c r="O503" s="174" t="s">
        <v>5330</v>
      </c>
      <c r="P503" s="176" t="s">
        <v>1740</v>
      </c>
    </row>
    <row r="504" spans="1:16" ht="45">
      <c r="A504" s="174" t="s">
        <v>2481</v>
      </c>
      <c r="B504" s="174" t="s">
        <v>177</v>
      </c>
      <c r="C504" s="174" t="s">
        <v>2482</v>
      </c>
      <c r="D504" s="174" t="s">
        <v>1482</v>
      </c>
      <c r="E504" s="174" t="s">
        <v>185</v>
      </c>
      <c r="F504" s="174" t="s">
        <v>3441</v>
      </c>
      <c r="G504" s="174"/>
      <c r="H504" s="174" t="s">
        <v>5337</v>
      </c>
      <c r="I504" s="174"/>
      <c r="J504" s="174" t="s">
        <v>5337</v>
      </c>
      <c r="K504" s="174"/>
      <c r="L504" s="175">
        <v>68.209999999999994</v>
      </c>
      <c r="M504" s="174" t="s">
        <v>4923</v>
      </c>
      <c r="N504" s="175">
        <v>5758143.6702997005</v>
      </c>
      <c r="O504" s="174" t="s">
        <v>5330</v>
      </c>
      <c r="P504" s="176" t="s">
        <v>1740</v>
      </c>
    </row>
    <row r="505" spans="1:16" ht="45">
      <c r="A505" s="174" t="s">
        <v>1586</v>
      </c>
      <c r="B505" s="174" t="s">
        <v>177</v>
      </c>
      <c r="C505" s="174" t="s">
        <v>1587</v>
      </c>
      <c r="D505" s="174" t="s">
        <v>1482</v>
      </c>
      <c r="E505" s="174" t="s">
        <v>185</v>
      </c>
      <c r="F505" s="174" t="s">
        <v>4903</v>
      </c>
      <c r="G505" s="174"/>
      <c r="H505" s="174" t="s">
        <v>5338</v>
      </c>
      <c r="I505" s="174"/>
      <c r="J505" s="174" t="s">
        <v>5339</v>
      </c>
      <c r="K505" s="174"/>
      <c r="L505" s="175">
        <v>67.362359999999995</v>
      </c>
      <c r="M505" s="174" t="s">
        <v>4923</v>
      </c>
      <c r="N505" s="175">
        <v>5758211.0326597001</v>
      </c>
      <c r="O505" s="174" t="s">
        <v>5330</v>
      </c>
      <c r="P505" s="176" t="s">
        <v>1740</v>
      </c>
    </row>
    <row r="506" spans="1:16" ht="45">
      <c r="A506" s="174" t="s">
        <v>5340</v>
      </c>
      <c r="B506" s="174" t="s">
        <v>177</v>
      </c>
      <c r="C506" s="174" t="s">
        <v>5341</v>
      </c>
      <c r="D506" s="174" t="s">
        <v>1482</v>
      </c>
      <c r="E506" s="174" t="s">
        <v>1409</v>
      </c>
      <c r="F506" s="174" t="s">
        <v>5342</v>
      </c>
      <c r="G506" s="174"/>
      <c r="H506" s="174" t="s">
        <v>5343</v>
      </c>
      <c r="I506" s="174"/>
      <c r="J506" s="174" t="s">
        <v>5344</v>
      </c>
      <c r="K506" s="174"/>
      <c r="L506" s="175">
        <v>66.397103999999999</v>
      </c>
      <c r="M506" s="174" t="s">
        <v>4923</v>
      </c>
      <c r="N506" s="175">
        <v>5758277.4297636999</v>
      </c>
      <c r="O506" s="174" t="s">
        <v>5330</v>
      </c>
      <c r="P506" s="176" t="s">
        <v>1740</v>
      </c>
    </row>
    <row r="507" spans="1:16" ht="45">
      <c r="A507" s="174" t="s">
        <v>2066</v>
      </c>
      <c r="B507" s="174" t="s">
        <v>177</v>
      </c>
      <c r="C507" s="174" t="s">
        <v>2067</v>
      </c>
      <c r="D507" s="174" t="s">
        <v>1482</v>
      </c>
      <c r="E507" s="174" t="s">
        <v>185</v>
      </c>
      <c r="F507" s="174" t="s">
        <v>4234</v>
      </c>
      <c r="G507" s="174"/>
      <c r="H507" s="174" t="s">
        <v>5345</v>
      </c>
      <c r="I507" s="174"/>
      <c r="J507" s="174" t="s">
        <v>5346</v>
      </c>
      <c r="K507" s="174"/>
      <c r="L507" s="175">
        <v>65.760000000000005</v>
      </c>
      <c r="M507" s="174" t="s">
        <v>4923</v>
      </c>
      <c r="N507" s="175">
        <v>5758343.1897636997</v>
      </c>
      <c r="O507" s="174" t="s">
        <v>5330</v>
      </c>
      <c r="P507" s="176" t="s">
        <v>1740</v>
      </c>
    </row>
    <row r="508" spans="1:16" ht="15.75">
      <c r="A508" s="174" t="s">
        <v>2601</v>
      </c>
      <c r="B508" s="174" t="s">
        <v>2048</v>
      </c>
      <c r="C508" s="174" t="s">
        <v>2602</v>
      </c>
      <c r="D508" s="174" t="s">
        <v>1482</v>
      </c>
      <c r="E508" s="174" t="s">
        <v>185</v>
      </c>
      <c r="F508" s="174" t="s">
        <v>5257</v>
      </c>
      <c r="G508" s="174"/>
      <c r="H508" s="174" t="s">
        <v>5347</v>
      </c>
      <c r="I508" s="174"/>
      <c r="J508" s="174" t="s">
        <v>5348</v>
      </c>
      <c r="K508" s="174"/>
      <c r="L508" s="175">
        <v>65.182079999999999</v>
      </c>
      <c r="M508" s="174" t="s">
        <v>4923</v>
      </c>
      <c r="N508" s="175">
        <v>5758408.3718437003</v>
      </c>
      <c r="O508" s="174" t="s">
        <v>5330</v>
      </c>
      <c r="P508" s="176" t="s">
        <v>1740</v>
      </c>
    </row>
    <row r="509" spans="1:16" ht="45">
      <c r="A509" s="174" t="s">
        <v>1727</v>
      </c>
      <c r="B509" s="174" t="s">
        <v>177</v>
      </c>
      <c r="C509" s="174" t="s">
        <v>1728</v>
      </c>
      <c r="D509" s="174" t="s">
        <v>1385</v>
      </c>
      <c r="E509" s="174" t="s">
        <v>180</v>
      </c>
      <c r="F509" s="174" t="s">
        <v>5349</v>
      </c>
      <c r="G509" s="174"/>
      <c r="H509" s="174" t="s">
        <v>5350</v>
      </c>
      <c r="I509" s="174"/>
      <c r="J509" s="174" t="s">
        <v>5351</v>
      </c>
      <c r="K509" s="174"/>
      <c r="L509" s="175">
        <v>64.847759999999994</v>
      </c>
      <c r="M509" s="174" t="s">
        <v>4923</v>
      </c>
      <c r="N509" s="175">
        <v>5758473.2196036996</v>
      </c>
      <c r="O509" s="174" t="s">
        <v>5330</v>
      </c>
      <c r="P509" s="176" t="s">
        <v>1740</v>
      </c>
    </row>
    <row r="510" spans="1:16" ht="45">
      <c r="A510" s="174" t="s">
        <v>3186</v>
      </c>
      <c r="B510" s="174" t="s">
        <v>177</v>
      </c>
      <c r="C510" s="174" t="s">
        <v>3187</v>
      </c>
      <c r="D510" s="174" t="s">
        <v>1482</v>
      </c>
      <c r="E510" s="174" t="s">
        <v>211</v>
      </c>
      <c r="F510" s="174" t="s">
        <v>5352</v>
      </c>
      <c r="G510" s="174"/>
      <c r="H510" s="174" t="s">
        <v>5353</v>
      </c>
      <c r="I510" s="174"/>
      <c r="J510" s="174" t="s">
        <v>5354</v>
      </c>
      <c r="K510" s="174"/>
      <c r="L510" s="175">
        <v>64.601180931000002</v>
      </c>
      <c r="M510" s="174" t="s">
        <v>4923</v>
      </c>
      <c r="N510" s="175">
        <v>5758537.8207846005</v>
      </c>
      <c r="O510" s="174" t="s">
        <v>5355</v>
      </c>
      <c r="P510" s="176" t="s">
        <v>1740</v>
      </c>
    </row>
    <row r="511" spans="1:16" ht="15.75">
      <c r="A511" s="174" t="s">
        <v>2742</v>
      </c>
      <c r="B511" s="174" t="s">
        <v>470</v>
      </c>
      <c r="C511" s="174" t="s">
        <v>2743</v>
      </c>
      <c r="D511" s="174" t="s">
        <v>1395</v>
      </c>
      <c r="E511" s="174" t="s">
        <v>2579</v>
      </c>
      <c r="F511" s="174" t="s">
        <v>5356</v>
      </c>
      <c r="G511" s="174"/>
      <c r="H511" s="174" t="s">
        <v>5357</v>
      </c>
      <c r="I511" s="174"/>
      <c r="J511" s="174" t="s">
        <v>5358</v>
      </c>
      <c r="K511" s="174"/>
      <c r="L511" s="175">
        <v>60.732095115</v>
      </c>
      <c r="M511" s="174" t="s">
        <v>4923</v>
      </c>
      <c r="N511" s="175">
        <v>5758598.5528797004</v>
      </c>
      <c r="O511" s="174" t="s">
        <v>5355</v>
      </c>
      <c r="P511" s="176" t="s">
        <v>1740</v>
      </c>
    </row>
    <row r="512" spans="1:16" ht="30">
      <c r="A512" s="174" t="s">
        <v>2404</v>
      </c>
      <c r="B512" s="174" t="s">
        <v>1079</v>
      </c>
      <c r="C512" s="174" t="s">
        <v>2405</v>
      </c>
      <c r="D512" s="174" t="s">
        <v>1398</v>
      </c>
      <c r="E512" s="174" t="s">
        <v>1893</v>
      </c>
      <c r="F512" s="174" t="s">
        <v>4020</v>
      </c>
      <c r="G512" s="174"/>
      <c r="H512" s="174" t="s">
        <v>5359</v>
      </c>
      <c r="I512" s="174"/>
      <c r="J512" s="174" t="s">
        <v>5360</v>
      </c>
      <c r="K512" s="174"/>
      <c r="L512" s="175">
        <v>60.54</v>
      </c>
      <c r="M512" s="174" t="s">
        <v>4923</v>
      </c>
      <c r="N512" s="175">
        <v>5758659.0928796995</v>
      </c>
      <c r="O512" s="174" t="s">
        <v>5355</v>
      </c>
      <c r="P512" s="176" t="s">
        <v>1740</v>
      </c>
    </row>
    <row r="513" spans="1:16" ht="45">
      <c r="A513" s="174" t="s">
        <v>2455</v>
      </c>
      <c r="B513" s="174" t="s">
        <v>177</v>
      </c>
      <c r="C513" s="174" t="s">
        <v>2456</v>
      </c>
      <c r="D513" s="174" t="s">
        <v>1482</v>
      </c>
      <c r="E513" s="174" t="s">
        <v>185</v>
      </c>
      <c r="F513" s="174" t="s">
        <v>5361</v>
      </c>
      <c r="G513" s="174"/>
      <c r="H513" s="174" t="s">
        <v>5362</v>
      </c>
      <c r="I513" s="174"/>
      <c r="J513" s="174" t="s">
        <v>5363</v>
      </c>
      <c r="K513" s="174"/>
      <c r="L513" s="175">
        <v>60.364899999999999</v>
      </c>
      <c r="M513" s="174" t="s">
        <v>4923</v>
      </c>
      <c r="N513" s="175">
        <v>5758719.4577796999</v>
      </c>
      <c r="O513" s="174" t="s">
        <v>5355</v>
      </c>
      <c r="P513" s="176" t="s">
        <v>1740</v>
      </c>
    </row>
    <row r="514" spans="1:16" ht="45">
      <c r="A514" s="174" t="s">
        <v>5364</v>
      </c>
      <c r="B514" s="174" t="s">
        <v>177</v>
      </c>
      <c r="C514" s="174" t="s">
        <v>5365</v>
      </c>
      <c r="D514" s="174" t="s">
        <v>1482</v>
      </c>
      <c r="E514" s="174" t="s">
        <v>185</v>
      </c>
      <c r="F514" s="174" t="s">
        <v>5366</v>
      </c>
      <c r="G514" s="174"/>
      <c r="H514" s="174" t="s">
        <v>4200</v>
      </c>
      <c r="I514" s="174"/>
      <c r="J514" s="174" t="s">
        <v>5367</v>
      </c>
      <c r="K514" s="174"/>
      <c r="L514" s="175">
        <v>59.798952479999997</v>
      </c>
      <c r="M514" s="174" t="s">
        <v>4923</v>
      </c>
      <c r="N514" s="175">
        <v>5758779.2567322003</v>
      </c>
      <c r="O514" s="174" t="s">
        <v>5355</v>
      </c>
      <c r="P514" s="176" t="s">
        <v>1740</v>
      </c>
    </row>
    <row r="515" spans="1:16" ht="30">
      <c r="A515" s="174" t="s">
        <v>5368</v>
      </c>
      <c r="B515" s="174" t="s">
        <v>700</v>
      </c>
      <c r="C515" s="174" t="s">
        <v>5369</v>
      </c>
      <c r="D515" s="174" t="s">
        <v>1482</v>
      </c>
      <c r="E515" s="174" t="s">
        <v>2152</v>
      </c>
      <c r="F515" s="174" t="s">
        <v>5370</v>
      </c>
      <c r="G515" s="174"/>
      <c r="H515" s="174" t="s">
        <v>5371</v>
      </c>
      <c r="I515" s="174"/>
      <c r="J515" s="174" t="s">
        <v>5372</v>
      </c>
      <c r="K515" s="174"/>
      <c r="L515" s="175">
        <v>59.153454359999998</v>
      </c>
      <c r="M515" s="174" t="s">
        <v>4923</v>
      </c>
      <c r="N515" s="175">
        <v>5758838.4101865999</v>
      </c>
      <c r="O515" s="174" t="s">
        <v>5355</v>
      </c>
      <c r="P515" s="176" t="s">
        <v>1740</v>
      </c>
    </row>
    <row r="516" spans="1:16" ht="15.75">
      <c r="A516" s="174" t="s">
        <v>2097</v>
      </c>
      <c r="B516" s="174" t="s">
        <v>639</v>
      </c>
      <c r="C516" s="174" t="s">
        <v>2098</v>
      </c>
      <c r="D516" s="174" t="s">
        <v>1482</v>
      </c>
      <c r="E516" s="174" t="s">
        <v>185</v>
      </c>
      <c r="F516" s="174" t="s">
        <v>3807</v>
      </c>
      <c r="G516" s="174"/>
      <c r="H516" s="174" t="s">
        <v>5373</v>
      </c>
      <c r="I516" s="174"/>
      <c r="J516" s="174" t="s">
        <v>5374</v>
      </c>
      <c r="K516" s="174"/>
      <c r="L516" s="175">
        <v>56.96</v>
      </c>
      <c r="M516" s="174" t="s">
        <v>4923</v>
      </c>
      <c r="N516" s="175">
        <v>5758895.3701865999</v>
      </c>
      <c r="O516" s="174" t="s">
        <v>5355</v>
      </c>
      <c r="P516" s="176" t="s">
        <v>1740</v>
      </c>
    </row>
    <row r="517" spans="1:16" ht="45">
      <c r="A517" s="174" t="s">
        <v>5375</v>
      </c>
      <c r="B517" s="174" t="s">
        <v>177</v>
      </c>
      <c r="C517" s="174" t="s">
        <v>5376</v>
      </c>
      <c r="D517" s="174" t="s">
        <v>1482</v>
      </c>
      <c r="E517" s="174" t="s">
        <v>185</v>
      </c>
      <c r="F517" s="174" t="s">
        <v>5377</v>
      </c>
      <c r="G517" s="174"/>
      <c r="H517" s="174" t="s">
        <v>5378</v>
      </c>
      <c r="I517" s="174"/>
      <c r="J517" s="174" t="s">
        <v>5379</v>
      </c>
      <c r="K517" s="174"/>
      <c r="L517" s="175">
        <v>56.674749400000003</v>
      </c>
      <c r="M517" s="174" t="s">
        <v>4923</v>
      </c>
      <c r="N517" s="175">
        <v>5758952.0449360004</v>
      </c>
      <c r="O517" s="174" t="s">
        <v>5355</v>
      </c>
      <c r="P517" s="176" t="s">
        <v>1740</v>
      </c>
    </row>
    <row r="518" spans="1:16" ht="30">
      <c r="A518" s="174" t="s">
        <v>3320</v>
      </c>
      <c r="B518" s="174" t="s">
        <v>700</v>
      </c>
      <c r="C518" s="174" t="s">
        <v>3321</v>
      </c>
      <c r="D518" s="174" t="s">
        <v>1395</v>
      </c>
      <c r="E518" s="174" t="s">
        <v>2448</v>
      </c>
      <c r="F518" s="174" t="s">
        <v>4146</v>
      </c>
      <c r="G518" s="174"/>
      <c r="H518" s="174" t="s">
        <v>5380</v>
      </c>
      <c r="I518" s="174"/>
      <c r="J518" s="174" t="s">
        <v>5381</v>
      </c>
      <c r="K518" s="174"/>
      <c r="L518" s="175">
        <v>56.475096936</v>
      </c>
      <c r="M518" s="174" t="s">
        <v>4923</v>
      </c>
      <c r="N518" s="175">
        <v>5759008.5200329004</v>
      </c>
      <c r="O518" s="174" t="s">
        <v>5355</v>
      </c>
      <c r="P518" s="176" t="s">
        <v>1740</v>
      </c>
    </row>
    <row r="519" spans="1:16" ht="45">
      <c r="A519" s="174" t="s">
        <v>5382</v>
      </c>
      <c r="B519" s="174" t="s">
        <v>177</v>
      </c>
      <c r="C519" s="174" t="s">
        <v>5383</v>
      </c>
      <c r="D519" s="174" t="s">
        <v>1482</v>
      </c>
      <c r="E519" s="174" t="s">
        <v>185</v>
      </c>
      <c r="F519" s="174" t="s">
        <v>5384</v>
      </c>
      <c r="G519" s="174"/>
      <c r="H519" s="174" t="s">
        <v>5385</v>
      </c>
      <c r="I519" s="174"/>
      <c r="J519" s="174" t="s">
        <v>5386</v>
      </c>
      <c r="K519" s="174"/>
      <c r="L519" s="175">
        <v>52.627368199999999</v>
      </c>
      <c r="M519" s="174" t="s">
        <v>4923</v>
      </c>
      <c r="N519" s="175">
        <v>5759061.1474011</v>
      </c>
      <c r="O519" s="174" t="s">
        <v>5387</v>
      </c>
      <c r="P519" s="176" t="s">
        <v>1740</v>
      </c>
    </row>
    <row r="520" spans="1:16" ht="30">
      <c r="A520" s="174" t="s">
        <v>5388</v>
      </c>
      <c r="B520" s="174" t="s">
        <v>700</v>
      </c>
      <c r="C520" s="174" t="s">
        <v>5389</v>
      </c>
      <c r="D520" s="174" t="s">
        <v>1482</v>
      </c>
      <c r="E520" s="174" t="s">
        <v>2152</v>
      </c>
      <c r="F520" s="174" t="s">
        <v>5390</v>
      </c>
      <c r="G520" s="174"/>
      <c r="H520" s="174" t="s">
        <v>5391</v>
      </c>
      <c r="I520" s="174"/>
      <c r="J520" s="174" t="s">
        <v>5392</v>
      </c>
      <c r="K520" s="174"/>
      <c r="L520" s="175">
        <v>51.179075640000001</v>
      </c>
      <c r="M520" s="174" t="s">
        <v>4923</v>
      </c>
      <c r="N520" s="175">
        <v>5759112.3264766997</v>
      </c>
      <c r="O520" s="174" t="s">
        <v>5387</v>
      </c>
      <c r="P520" s="176" t="s">
        <v>1740</v>
      </c>
    </row>
    <row r="521" spans="1:16" ht="45">
      <c r="A521" s="174" t="s">
        <v>2203</v>
      </c>
      <c r="B521" s="174" t="s">
        <v>177</v>
      </c>
      <c r="C521" s="174" t="s">
        <v>2204</v>
      </c>
      <c r="D521" s="174" t="s">
        <v>1482</v>
      </c>
      <c r="E521" s="174" t="s">
        <v>185</v>
      </c>
      <c r="F521" s="174" t="s">
        <v>4234</v>
      </c>
      <c r="G521" s="174"/>
      <c r="H521" s="174" t="s">
        <v>5393</v>
      </c>
      <c r="I521" s="174"/>
      <c r="J521" s="174" t="s">
        <v>5394</v>
      </c>
      <c r="K521" s="174"/>
      <c r="L521" s="175">
        <v>50.64</v>
      </c>
      <c r="M521" s="174" t="s">
        <v>4923</v>
      </c>
      <c r="N521" s="175">
        <v>5759162.9664767003</v>
      </c>
      <c r="O521" s="174" t="s">
        <v>5387</v>
      </c>
      <c r="P521" s="176" t="s">
        <v>1740</v>
      </c>
    </row>
    <row r="522" spans="1:16" ht="45">
      <c r="A522" s="174" t="s">
        <v>2015</v>
      </c>
      <c r="B522" s="174" t="s">
        <v>177</v>
      </c>
      <c r="C522" s="174" t="s">
        <v>2016</v>
      </c>
      <c r="D522" s="174" t="s">
        <v>1482</v>
      </c>
      <c r="E522" s="174" t="s">
        <v>185</v>
      </c>
      <c r="F522" s="174" t="s">
        <v>5395</v>
      </c>
      <c r="G522" s="174"/>
      <c r="H522" s="174" t="s">
        <v>5396</v>
      </c>
      <c r="I522" s="174"/>
      <c r="J522" s="174" t="s">
        <v>5397</v>
      </c>
      <c r="K522" s="174"/>
      <c r="L522" s="175">
        <v>50.597218912000002</v>
      </c>
      <c r="M522" s="174" t="s">
        <v>4923</v>
      </c>
      <c r="N522" s="175">
        <v>5759213.5636956003</v>
      </c>
      <c r="O522" s="174" t="s">
        <v>5387</v>
      </c>
      <c r="P522" s="176" t="s">
        <v>1740</v>
      </c>
    </row>
    <row r="523" spans="1:16" ht="45">
      <c r="A523" s="174" t="s">
        <v>3314</v>
      </c>
      <c r="B523" s="174" t="s">
        <v>177</v>
      </c>
      <c r="C523" s="174" t="s">
        <v>3315</v>
      </c>
      <c r="D523" s="174" t="s">
        <v>1482</v>
      </c>
      <c r="E523" s="174" t="s">
        <v>185</v>
      </c>
      <c r="F523" s="174" t="s">
        <v>5398</v>
      </c>
      <c r="G523" s="174"/>
      <c r="H523" s="174" t="s">
        <v>5399</v>
      </c>
      <c r="I523" s="174"/>
      <c r="J523" s="174" t="s">
        <v>5400</v>
      </c>
      <c r="K523" s="174"/>
      <c r="L523" s="175">
        <v>49.700283392999999</v>
      </c>
      <c r="M523" s="174" t="s">
        <v>4923</v>
      </c>
      <c r="N523" s="175">
        <v>5759263.263979</v>
      </c>
      <c r="O523" s="174" t="s">
        <v>5387</v>
      </c>
      <c r="P523" s="176" t="s">
        <v>1740</v>
      </c>
    </row>
    <row r="524" spans="1:16" ht="45">
      <c r="A524" s="174" t="s">
        <v>2387</v>
      </c>
      <c r="B524" s="174" t="s">
        <v>177</v>
      </c>
      <c r="C524" s="174" t="s">
        <v>2388</v>
      </c>
      <c r="D524" s="174" t="s">
        <v>1482</v>
      </c>
      <c r="E524" s="174" t="s">
        <v>185</v>
      </c>
      <c r="F524" s="174" t="s">
        <v>4139</v>
      </c>
      <c r="G524" s="174"/>
      <c r="H524" s="174" t="s">
        <v>5401</v>
      </c>
      <c r="I524" s="174"/>
      <c r="J524" s="174" t="s">
        <v>5402</v>
      </c>
      <c r="K524" s="174"/>
      <c r="L524" s="175">
        <v>47.6</v>
      </c>
      <c r="M524" s="174" t="s">
        <v>4923</v>
      </c>
      <c r="N524" s="175">
        <v>5759310.8639789997</v>
      </c>
      <c r="O524" s="174" t="s">
        <v>5387</v>
      </c>
      <c r="P524" s="176" t="s">
        <v>1740</v>
      </c>
    </row>
    <row r="525" spans="1:16" ht="45">
      <c r="A525" s="174" t="s">
        <v>5403</v>
      </c>
      <c r="B525" s="174" t="s">
        <v>177</v>
      </c>
      <c r="C525" s="174" t="s">
        <v>5404</v>
      </c>
      <c r="D525" s="174" t="s">
        <v>1385</v>
      </c>
      <c r="E525" s="174" t="s">
        <v>1409</v>
      </c>
      <c r="F525" s="174" t="s">
        <v>5342</v>
      </c>
      <c r="G525" s="174"/>
      <c r="H525" s="174" t="s">
        <v>5405</v>
      </c>
      <c r="I525" s="174"/>
      <c r="J525" s="174" t="s">
        <v>5406</v>
      </c>
      <c r="K525" s="174"/>
      <c r="L525" s="175">
        <v>46.784951999999997</v>
      </c>
      <c r="M525" s="174" t="s">
        <v>4923</v>
      </c>
      <c r="N525" s="175">
        <v>5759357.6489310004</v>
      </c>
      <c r="O525" s="174" t="s">
        <v>5387</v>
      </c>
      <c r="P525" s="176" t="s">
        <v>1740</v>
      </c>
    </row>
    <row r="526" spans="1:16" ht="30">
      <c r="A526" s="174" t="s">
        <v>5407</v>
      </c>
      <c r="B526" s="174" t="s">
        <v>700</v>
      </c>
      <c r="C526" s="174" t="s">
        <v>5408</v>
      </c>
      <c r="D526" s="174" t="s">
        <v>1398</v>
      </c>
      <c r="E526" s="174" t="s">
        <v>180</v>
      </c>
      <c r="F526" s="174" t="s">
        <v>5409</v>
      </c>
      <c r="G526" s="174"/>
      <c r="H526" s="174" t="s">
        <v>4204</v>
      </c>
      <c r="I526" s="174"/>
      <c r="J526" s="174" t="s">
        <v>5410</v>
      </c>
      <c r="K526" s="174"/>
      <c r="L526" s="175">
        <v>45.929581904999999</v>
      </c>
      <c r="M526" s="174" t="s">
        <v>4923</v>
      </c>
      <c r="N526" s="175">
        <v>5759403.5785128996</v>
      </c>
      <c r="O526" s="174" t="s">
        <v>5387</v>
      </c>
      <c r="P526" s="176" t="s">
        <v>1740</v>
      </c>
    </row>
    <row r="527" spans="1:16" ht="30">
      <c r="A527" s="174" t="s">
        <v>3152</v>
      </c>
      <c r="B527" s="174" t="s">
        <v>700</v>
      </c>
      <c r="C527" s="174" t="s">
        <v>3153</v>
      </c>
      <c r="D527" s="174" t="s">
        <v>1395</v>
      </c>
      <c r="E527" s="174" t="s">
        <v>2448</v>
      </c>
      <c r="F527" s="174" t="s">
        <v>4203</v>
      </c>
      <c r="G527" s="174"/>
      <c r="H527" s="174" t="s">
        <v>5411</v>
      </c>
      <c r="I527" s="174"/>
      <c r="J527" s="174" t="s">
        <v>5412</v>
      </c>
      <c r="K527" s="174"/>
      <c r="L527" s="175">
        <v>45.135225251999998</v>
      </c>
      <c r="M527" s="174" t="s">
        <v>4923</v>
      </c>
      <c r="N527" s="175">
        <v>5759448.7137382003</v>
      </c>
      <c r="O527" s="174" t="s">
        <v>5387</v>
      </c>
      <c r="P527" s="176" t="s">
        <v>1740</v>
      </c>
    </row>
    <row r="528" spans="1:16" ht="45">
      <c r="A528" s="174" t="s">
        <v>3274</v>
      </c>
      <c r="B528" s="174" t="s">
        <v>177</v>
      </c>
      <c r="C528" s="174" t="s">
        <v>3275</v>
      </c>
      <c r="D528" s="174" t="s">
        <v>1482</v>
      </c>
      <c r="E528" s="174" t="s">
        <v>185</v>
      </c>
      <c r="F528" s="174" t="s">
        <v>5413</v>
      </c>
      <c r="G528" s="174"/>
      <c r="H528" s="174" t="s">
        <v>5414</v>
      </c>
      <c r="I528" s="174"/>
      <c r="J528" s="174" t="s">
        <v>5415</v>
      </c>
      <c r="K528" s="174"/>
      <c r="L528" s="175">
        <v>43.653120000000001</v>
      </c>
      <c r="M528" s="174" t="s">
        <v>4923</v>
      </c>
      <c r="N528" s="175">
        <v>5759492.3668582002</v>
      </c>
      <c r="O528" s="174" t="s">
        <v>5387</v>
      </c>
      <c r="P528" s="176" t="s">
        <v>1740</v>
      </c>
    </row>
    <row r="529" spans="1:16" ht="45">
      <c r="A529" s="174" t="s">
        <v>2536</v>
      </c>
      <c r="B529" s="174" t="s">
        <v>177</v>
      </c>
      <c r="C529" s="174" t="s">
        <v>2537</v>
      </c>
      <c r="D529" s="174" t="s">
        <v>1482</v>
      </c>
      <c r="E529" s="174" t="s">
        <v>185</v>
      </c>
      <c r="F529" s="174" t="s">
        <v>3935</v>
      </c>
      <c r="G529" s="174"/>
      <c r="H529" s="174" t="s">
        <v>5416</v>
      </c>
      <c r="I529" s="174"/>
      <c r="J529" s="174" t="s">
        <v>5417</v>
      </c>
      <c r="K529" s="174"/>
      <c r="L529" s="175">
        <v>43.14</v>
      </c>
      <c r="M529" s="174" t="s">
        <v>4923</v>
      </c>
      <c r="N529" s="175">
        <v>5759535.5068581998</v>
      </c>
      <c r="O529" s="174" t="s">
        <v>5387</v>
      </c>
      <c r="P529" s="176" t="s">
        <v>1740</v>
      </c>
    </row>
    <row r="530" spans="1:16" ht="30">
      <c r="A530" s="174" t="s">
        <v>5418</v>
      </c>
      <c r="B530" s="174" t="s">
        <v>700</v>
      </c>
      <c r="C530" s="174" t="s">
        <v>5419</v>
      </c>
      <c r="D530" s="174" t="s">
        <v>1482</v>
      </c>
      <c r="E530" s="174" t="s">
        <v>2152</v>
      </c>
      <c r="F530" s="174" t="s">
        <v>5420</v>
      </c>
      <c r="G530" s="174"/>
      <c r="H530" s="174" t="s">
        <v>5138</v>
      </c>
      <c r="I530" s="174"/>
      <c r="J530" s="174" t="s">
        <v>5421</v>
      </c>
      <c r="K530" s="174"/>
      <c r="L530" s="175">
        <v>41.29733916</v>
      </c>
      <c r="M530" s="174" t="s">
        <v>4923</v>
      </c>
      <c r="N530" s="175">
        <v>5759576.8041973999</v>
      </c>
      <c r="O530" s="174" t="s">
        <v>5387</v>
      </c>
      <c r="P530" s="176" t="s">
        <v>1740</v>
      </c>
    </row>
    <row r="531" spans="1:16" ht="45">
      <c r="A531" s="174" t="s">
        <v>5422</v>
      </c>
      <c r="B531" s="174" t="s">
        <v>177</v>
      </c>
      <c r="C531" s="174" t="s">
        <v>5423</v>
      </c>
      <c r="D531" s="174" t="s">
        <v>1482</v>
      </c>
      <c r="E531" s="174" t="s">
        <v>222</v>
      </c>
      <c r="F531" s="174" t="s">
        <v>5424</v>
      </c>
      <c r="G531" s="174"/>
      <c r="H531" s="174" t="s">
        <v>5425</v>
      </c>
      <c r="I531" s="174"/>
      <c r="J531" s="174" t="s">
        <v>5426</v>
      </c>
      <c r="K531" s="174"/>
      <c r="L531" s="175">
        <v>41.216250285000001</v>
      </c>
      <c r="M531" s="174" t="s">
        <v>4923</v>
      </c>
      <c r="N531" s="175">
        <v>5759618.0204477003</v>
      </c>
      <c r="O531" s="174" t="s">
        <v>5387</v>
      </c>
      <c r="P531" s="176" t="s">
        <v>1740</v>
      </c>
    </row>
    <row r="532" spans="1:16" ht="45">
      <c r="A532" s="174" t="s">
        <v>3326</v>
      </c>
      <c r="B532" s="174" t="s">
        <v>177</v>
      </c>
      <c r="C532" s="174" t="s">
        <v>3327</v>
      </c>
      <c r="D532" s="174" t="s">
        <v>1482</v>
      </c>
      <c r="E532" s="174" t="s">
        <v>185</v>
      </c>
      <c r="F532" s="174" t="s">
        <v>5427</v>
      </c>
      <c r="G532" s="174"/>
      <c r="H532" s="174" t="s">
        <v>5428</v>
      </c>
      <c r="I532" s="174"/>
      <c r="J532" s="174" t="s">
        <v>5429</v>
      </c>
      <c r="K532" s="174"/>
      <c r="L532" s="175">
        <v>41.1633608</v>
      </c>
      <c r="M532" s="174" t="s">
        <v>4923</v>
      </c>
      <c r="N532" s="175">
        <v>5759659.1838084999</v>
      </c>
      <c r="O532" s="174" t="s">
        <v>5430</v>
      </c>
      <c r="P532" s="176" t="s">
        <v>1740</v>
      </c>
    </row>
    <row r="533" spans="1:16" ht="30">
      <c r="A533" s="174" t="s">
        <v>5431</v>
      </c>
      <c r="B533" s="174" t="s">
        <v>700</v>
      </c>
      <c r="C533" s="174" t="s">
        <v>5432</v>
      </c>
      <c r="D533" s="174" t="s">
        <v>1482</v>
      </c>
      <c r="E533" s="174" t="s">
        <v>2152</v>
      </c>
      <c r="F533" s="174" t="s">
        <v>5433</v>
      </c>
      <c r="G533" s="174"/>
      <c r="H533" s="174" t="s">
        <v>5391</v>
      </c>
      <c r="I533" s="174"/>
      <c r="J533" s="174" t="s">
        <v>5434</v>
      </c>
      <c r="K533" s="174"/>
      <c r="L533" s="175">
        <v>40.404533399999998</v>
      </c>
      <c r="M533" s="174" t="s">
        <v>4923</v>
      </c>
      <c r="N533" s="175">
        <v>5759699.5883419001</v>
      </c>
      <c r="O533" s="174" t="s">
        <v>5430</v>
      </c>
      <c r="P533" s="176" t="s">
        <v>1740</v>
      </c>
    </row>
    <row r="534" spans="1:16" ht="30">
      <c r="A534" s="174" t="s">
        <v>2402</v>
      </c>
      <c r="B534" s="174" t="s">
        <v>1079</v>
      </c>
      <c r="C534" s="174" t="s">
        <v>2403</v>
      </c>
      <c r="D534" s="174" t="s">
        <v>1398</v>
      </c>
      <c r="E534" s="174" t="s">
        <v>1893</v>
      </c>
      <c r="F534" s="174" t="s">
        <v>4020</v>
      </c>
      <c r="G534" s="174"/>
      <c r="H534" s="174" t="s">
        <v>5435</v>
      </c>
      <c r="I534" s="174"/>
      <c r="J534" s="174" t="s">
        <v>5436</v>
      </c>
      <c r="K534" s="174"/>
      <c r="L534" s="175">
        <v>40.26</v>
      </c>
      <c r="M534" s="174" t="s">
        <v>4923</v>
      </c>
      <c r="N534" s="175">
        <v>5759739.8483418999</v>
      </c>
      <c r="O534" s="174" t="s">
        <v>5430</v>
      </c>
      <c r="P534" s="176" t="s">
        <v>1740</v>
      </c>
    </row>
    <row r="535" spans="1:16" ht="30">
      <c r="A535" s="174" t="s">
        <v>5437</v>
      </c>
      <c r="B535" s="174" t="s">
        <v>470</v>
      </c>
      <c r="C535" s="174" t="s">
        <v>5438</v>
      </c>
      <c r="D535" s="174" t="s">
        <v>1385</v>
      </c>
      <c r="E535" s="174" t="s">
        <v>1893</v>
      </c>
      <c r="F535" s="174" t="s">
        <v>5439</v>
      </c>
      <c r="G535" s="174"/>
      <c r="H535" s="174" t="s">
        <v>5440</v>
      </c>
      <c r="I535" s="174"/>
      <c r="J535" s="174" t="s">
        <v>5441</v>
      </c>
      <c r="K535" s="174"/>
      <c r="L535" s="175">
        <v>39.372</v>
      </c>
      <c r="M535" s="174" t="s">
        <v>4923</v>
      </c>
      <c r="N535" s="175">
        <v>5759779.2203419004</v>
      </c>
      <c r="O535" s="174" t="s">
        <v>5430</v>
      </c>
      <c r="P535" s="176" t="s">
        <v>1740</v>
      </c>
    </row>
    <row r="536" spans="1:16" ht="45">
      <c r="A536" s="174" t="s">
        <v>3272</v>
      </c>
      <c r="B536" s="174" t="s">
        <v>177</v>
      </c>
      <c r="C536" s="174" t="s">
        <v>3273</v>
      </c>
      <c r="D536" s="174" t="s">
        <v>1482</v>
      </c>
      <c r="E536" s="174" t="s">
        <v>185</v>
      </c>
      <c r="F536" s="174" t="s">
        <v>3441</v>
      </c>
      <c r="G536" s="174"/>
      <c r="H536" s="174" t="s">
        <v>5442</v>
      </c>
      <c r="I536" s="174"/>
      <c r="J536" s="174" t="s">
        <v>5442</v>
      </c>
      <c r="K536" s="174"/>
      <c r="L536" s="175">
        <v>39.11</v>
      </c>
      <c r="M536" s="174" t="s">
        <v>4923</v>
      </c>
      <c r="N536" s="175">
        <v>5759818.3303418998</v>
      </c>
      <c r="O536" s="174" t="s">
        <v>5430</v>
      </c>
      <c r="P536" s="176" t="s">
        <v>1740</v>
      </c>
    </row>
    <row r="537" spans="1:16" ht="45">
      <c r="A537" s="174" t="s">
        <v>2754</v>
      </c>
      <c r="B537" s="174" t="s">
        <v>177</v>
      </c>
      <c r="C537" s="174" t="s">
        <v>2755</v>
      </c>
      <c r="D537" s="174" t="s">
        <v>1482</v>
      </c>
      <c r="E537" s="174" t="s">
        <v>2756</v>
      </c>
      <c r="F537" s="174" t="s">
        <v>5443</v>
      </c>
      <c r="G537" s="174"/>
      <c r="H537" s="174" t="s">
        <v>5444</v>
      </c>
      <c r="I537" s="174"/>
      <c r="J537" s="174" t="s">
        <v>5445</v>
      </c>
      <c r="K537" s="174"/>
      <c r="L537" s="175">
        <v>38.21155821</v>
      </c>
      <c r="M537" s="174" t="s">
        <v>4923</v>
      </c>
      <c r="N537" s="175">
        <v>5759856.5419001002</v>
      </c>
      <c r="O537" s="174" t="s">
        <v>5430</v>
      </c>
      <c r="P537" s="176" t="s">
        <v>1740</v>
      </c>
    </row>
    <row r="538" spans="1:16" ht="45">
      <c r="A538" s="174" t="s">
        <v>1576</v>
      </c>
      <c r="B538" s="174" t="s">
        <v>177</v>
      </c>
      <c r="C538" s="174" t="s">
        <v>1577</v>
      </c>
      <c r="D538" s="174" t="s">
        <v>1482</v>
      </c>
      <c r="E538" s="174" t="s">
        <v>185</v>
      </c>
      <c r="F538" s="174" t="s">
        <v>5446</v>
      </c>
      <c r="G538" s="174"/>
      <c r="H538" s="174" t="s">
        <v>5447</v>
      </c>
      <c r="I538" s="174"/>
      <c r="J538" s="174" t="s">
        <v>5448</v>
      </c>
      <c r="K538" s="174"/>
      <c r="L538" s="175">
        <v>37.36824</v>
      </c>
      <c r="M538" s="174" t="s">
        <v>4923</v>
      </c>
      <c r="N538" s="175">
        <v>5759893.9101400999</v>
      </c>
      <c r="O538" s="174" t="s">
        <v>5430</v>
      </c>
      <c r="P538" s="176" t="s">
        <v>1740</v>
      </c>
    </row>
    <row r="539" spans="1:16" ht="45">
      <c r="A539" s="174" t="s">
        <v>2919</v>
      </c>
      <c r="B539" s="174" t="s">
        <v>177</v>
      </c>
      <c r="C539" s="174" t="s">
        <v>2920</v>
      </c>
      <c r="D539" s="174" t="s">
        <v>1482</v>
      </c>
      <c r="E539" s="174" t="s">
        <v>222</v>
      </c>
      <c r="F539" s="174" t="s">
        <v>5449</v>
      </c>
      <c r="G539" s="174"/>
      <c r="H539" s="174" t="s">
        <v>5450</v>
      </c>
      <c r="I539" s="174"/>
      <c r="J539" s="174" t="s">
        <v>5451</v>
      </c>
      <c r="K539" s="174"/>
      <c r="L539" s="175">
        <v>35.632343919</v>
      </c>
      <c r="M539" s="174" t="s">
        <v>4923</v>
      </c>
      <c r="N539" s="175">
        <v>5759929.5424840003</v>
      </c>
      <c r="O539" s="174" t="s">
        <v>5430</v>
      </c>
      <c r="P539" s="176" t="s">
        <v>1740</v>
      </c>
    </row>
    <row r="540" spans="1:16" ht="30">
      <c r="A540" s="174" t="s">
        <v>5452</v>
      </c>
      <c r="B540" s="174" t="s">
        <v>700</v>
      </c>
      <c r="C540" s="174" t="s">
        <v>5453</v>
      </c>
      <c r="D540" s="174" t="s">
        <v>1482</v>
      </c>
      <c r="E540" s="174" t="s">
        <v>2152</v>
      </c>
      <c r="F540" s="174" t="s">
        <v>5420</v>
      </c>
      <c r="G540" s="174"/>
      <c r="H540" s="174" t="s">
        <v>5454</v>
      </c>
      <c r="I540" s="174"/>
      <c r="J540" s="174" t="s">
        <v>5455</v>
      </c>
      <c r="K540" s="174"/>
      <c r="L540" s="175">
        <v>34.266493799999999</v>
      </c>
      <c r="M540" s="174" t="s">
        <v>4923</v>
      </c>
      <c r="N540" s="175">
        <v>5759963.8089778004</v>
      </c>
      <c r="O540" s="174" t="s">
        <v>5430</v>
      </c>
      <c r="P540" s="176" t="s">
        <v>1740</v>
      </c>
    </row>
    <row r="541" spans="1:16" ht="45">
      <c r="A541" s="174" t="s">
        <v>5456</v>
      </c>
      <c r="B541" s="174" t="s">
        <v>177</v>
      </c>
      <c r="C541" s="174" t="s">
        <v>5457</v>
      </c>
      <c r="D541" s="174" t="s">
        <v>1385</v>
      </c>
      <c r="E541" s="174" t="s">
        <v>1409</v>
      </c>
      <c r="F541" s="174" t="s">
        <v>5342</v>
      </c>
      <c r="G541" s="174"/>
      <c r="H541" s="174" t="s">
        <v>5458</v>
      </c>
      <c r="I541" s="174"/>
      <c r="J541" s="174" t="s">
        <v>5459</v>
      </c>
      <c r="K541" s="174"/>
      <c r="L541" s="175">
        <v>34.15878</v>
      </c>
      <c r="M541" s="174" t="s">
        <v>4923</v>
      </c>
      <c r="N541" s="175">
        <v>5759997.9677577997</v>
      </c>
      <c r="O541" s="174" t="s">
        <v>5430</v>
      </c>
      <c r="P541" s="176" t="s">
        <v>1740</v>
      </c>
    </row>
    <row r="542" spans="1:16" ht="45">
      <c r="A542" s="174" t="s">
        <v>2108</v>
      </c>
      <c r="B542" s="174" t="s">
        <v>177</v>
      </c>
      <c r="C542" s="174" t="s">
        <v>2109</v>
      </c>
      <c r="D542" s="174" t="s">
        <v>1482</v>
      </c>
      <c r="E542" s="174" t="s">
        <v>185</v>
      </c>
      <c r="F542" s="174" t="s">
        <v>5460</v>
      </c>
      <c r="G542" s="174"/>
      <c r="H542" s="174" t="s">
        <v>5461</v>
      </c>
      <c r="I542" s="174"/>
      <c r="J542" s="174" t="s">
        <v>5462</v>
      </c>
      <c r="K542" s="174"/>
      <c r="L542" s="175">
        <v>34.109094564000003</v>
      </c>
      <c r="M542" s="174" t="s">
        <v>4923</v>
      </c>
      <c r="N542" s="175">
        <v>5760032.0768523999</v>
      </c>
      <c r="O542" s="174" t="s">
        <v>5430</v>
      </c>
      <c r="P542" s="176" t="s">
        <v>1740</v>
      </c>
    </row>
    <row r="543" spans="1:16" ht="15.75">
      <c r="A543" s="174" t="s">
        <v>2750</v>
      </c>
      <c r="B543" s="174" t="s">
        <v>470</v>
      </c>
      <c r="C543" s="174" t="s">
        <v>2751</v>
      </c>
      <c r="D543" s="174" t="s">
        <v>1482</v>
      </c>
      <c r="E543" s="174" t="s">
        <v>563</v>
      </c>
      <c r="F543" s="174" t="s">
        <v>5463</v>
      </c>
      <c r="G543" s="174"/>
      <c r="H543" s="174" t="s">
        <v>5464</v>
      </c>
      <c r="I543" s="174"/>
      <c r="J543" s="174" t="s">
        <v>5465</v>
      </c>
      <c r="K543" s="174"/>
      <c r="L543" s="175">
        <v>32.699302776000003</v>
      </c>
      <c r="M543" s="174" t="s">
        <v>4923</v>
      </c>
      <c r="N543" s="175">
        <v>5760064.7761551999</v>
      </c>
      <c r="O543" s="174" t="s">
        <v>5430</v>
      </c>
      <c r="P543" s="176" t="s">
        <v>1740</v>
      </c>
    </row>
    <row r="544" spans="1:16" ht="45">
      <c r="A544" s="174" t="s">
        <v>2858</v>
      </c>
      <c r="B544" s="174" t="s">
        <v>700</v>
      </c>
      <c r="C544" s="174" t="s">
        <v>2859</v>
      </c>
      <c r="D544" s="174" t="s">
        <v>1482</v>
      </c>
      <c r="E544" s="174" t="s">
        <v>189</v>
      </c>
      <c r="F544" s="174" t="s">
        <v>5466</v>
      </c>
      <c r="G544" s="174"/>
      <c r="H544" s="174" t="s">
        <v>5467</v>
      </c>
      <c r="I544" s="174"/>
      <c r="J544" s="174" t="s">
        <v>5468</v>
      </c>
      <c r="K544" s="174"/>
      <c r="L544" s="175">
        <v>32.651102862000002</v>
      </c>
      <c r="M544" s="174" t="s">
        <v>4923</v>
      </c>
      <c r="N544" s="175">
        <v>5760097.4272581004</v>
      </c>
      <c r="O544" s="174" t="s">
        <v>5430</v>
      </c>
      <c r="P544" s="176" t="s">
        <v>1740</v>
      </c>
    </row>
    <row r="545" spans="1:16" ht="45">
      <c r="A545" s="174" t="s">
        <v>5469</v>
      </c>
      <c r="B545" s="174" t="s">
        <v>177</v>
      </c>
      <c r="C545" s="174" t="s">
        <v>5470</v>
      </c>
      <c r="D545" s="174" t="s">
        <v>1482</v>
      </c>
      <c r="E545" s="174" t="s">
        <v>1662</v>
      </c>
      <c r="F545" s="174" t="s">
        <v>5471</v>
      </c>
      <c r="G545" s="174"/>
      <c r="H545" s="174" t="s">
        <v>4552</v>
      </c>
      <c r="I545" s="174"/>
      <c r="J545" s="174" t="s">
        <v>5472</v>
      </c>
      <c r="K545" s="174"/>
      <c r="L545" s="175">
        <v>30.244053931</v>
      </c>
      <c r="M545" s="174" t="s">
        <v>4923</v>
      </c>
      <c r="N545" s="175">
        <v>5760127.6713119997</v>
      </c>
      <c r="O545" s="174" t="s">
        <v>5430</v>
      </c>
      <c r="P545" s="176" t="s">
        <v>1740</v>
      </c>
    </row>
    <row r="546" spans="1:16" ht="45">
      <c r="A546" s="174" t="s">
        <v>2972</v>
      </c>
      <c r="B546" s="174" t="s">
        <v>177</v>
      </c>
      <c r="C546" s="174" t="s">
        <v>2973</v>
      </c>
      <c r="D546" s="174" t="s">
        <v>1482</v>
      </c>
      <c r="E546" s="174" t="s">
        <v>185</v>
      </c>
      <c r="F546" s="174" t="s">
        <v>5473</v>
      </c>
      <c r="G546" s="174"/>
      <c r="H546" s="174" t="s">
        <v>5474</v>
      </c>
      <c r="I546" s="174"/>
      <c r="J546" s="174" t="s">
        <v>5475</v>
      </c>
      <c r="K546" s="174"/>
      <c r="L546" s="175">
        <v>30.024178800000001</v>
      </c>
      <c r="M546" s="174" t="s">
        <v>4923</v>
      </c>
      <c r="N546" s="175">
        <v>5760157.6954907998</v>
      </c>
      <c r="O546" s="174" t="s">
        <v>5430</v>
      </c>
      <c r="P546" s="176" t="s">
        <v>1740</v>
      </c>
    </row>
    <row r="547" spans="1:16" ht="45">
      <c r="A547" s="174" t="s">
        <v>5476</v>
      </c>
      <c r="B547" s="174" t="s">
        <v>177</v>
      </c>
      <c r="C547" s="174" t="s">
        <v>5477</v>
      </c>
      <c r="D547" s="174" t="s">
        <v>1482</v>
      </c>
      <c r="E547" s="174" t="s">
        <v>1409</v>
      </c>
      <c r="F547" s="174" t="s">
        <v>5342</v>
      </c>
      <c r="G547" s="174"/>
      <c r="H547" s="174" t="s">
        <v>5478</v>
      </c>
      <c r="I547" s="174"/>
      <c r="J547" s="174" t="s">
        <v>5479</v>
      </c>
      <c r="K547" s="174"/>
      <c r="L547" s="175">
        <v>29.776247999999999</v>
      </c>
      <c r="M547" s="174" t="s">
        <v>4923</v>
      </c>
      <c r="N547" s="175">
        <v>5760187.4717388004</v>
      </c>
      <c r="O547" s="174" t="s">
        <v>5430</v>
      </c>
      <c r="P547" s="176" t="s">
        <v>1740</v>
      </c>
    </row>
    <row r="548" spans="1:16" ht="30">
      <c r="A548" s="174" t="s">
        <v>5480</v>
      </c>
      <c r="B548" s="174" t="s">
        <v>700</v>
      </c>
      <c r="C548" s="174" t="s">
        <v>5481</v>
      </c>
      <c r="D548" s="174" t="s">
        <v>1482</v>
      </c>
      <c r="E548" s="174" t="s">
        <v>2152</v>
      </c>
      <c r="F548" s="174" t="s">
        <v>5482</v>
      </c>
      <c r="G548" s="174"/>
      <c r="H548" s="174" t="s">
        <v>5454</v>
      </c>
      <c r="I548" s="174"/>
      <c r="J548" s="174" t="s">
        <v>5483</v>
      </c>
      <c r="K548" s="174"/>
      <c r="L548" s="175">
        <v>29.3712804</v>
      </c>
      <c r="M548" s="174" t="s">
        <v>4923</v>
      </c>
      <c r="N548" s="175">
        <v>5760216.8430191996</v>
      </c>
      <c r="O548" s="174" t="s">
        <v>5484</v>
      </c>
      <c r="P548" s="176" t="s">
        <v>1740</v>
      </c>
    </row>
    <row r="549" spans="1:16" ht="45">
      <c r="A549" s="174" t="s">
        <v>3039</v>
      </c>
      <c r="B549" s="174" t="s">
        <v>177</v>
      </c>
      <c r="C549" s="174" t="s">
        <v>3040</v>
      </c>
      <c r="D549" s="174" t="s">
        <v>1385</v>
      </c>
      <c r="E549" s="174" t="s">
        <v>180</v>
      </c>
      <c r="F549" s="174" t="s">
        <v>4199</v>
      </c>
      <c r="G549" s="174"/>
      <c r="H549" s="174" t="s">
        <v>5485</v>
      </c>
      <c r="I549" s="174"/>
      <c r="J549" s="174" t="s">
        <v>5486</v>
      </c>
      <c r="K549" s="174"/>
      <c r="L549" s="175">
        <v>29.022004113000001</v>
      </c>
      <c r="M549" s="174" t="s">
        <v>4923</v>
      </c>
      <c r="N549" s="175">
        <v>5760245.8650233001</v>
      </c>
      <c r="O549" s="174" t="s">
        <v>5484</v>
      </c>
      <c r="P549" s="176" t="s">
        <v>1740</v>
      </c>
    </row>
    <row r="550" spans="1:16" ht="15.75">
      <c r="A550" s="174" t="s">
        <v>2738</v>
      </c>
      <c r="B550" s="174" t="s">
        <v>470</v>
      </c>
      <c r="C550" s="174" t="s">
        <v>2739</v>
      </c>
      <c r="D550" s="174" t="s">
        <v>1395</v>
      </c>
      <c r="E550" s="174" t="s">
        <v>563</v>
      </c>
      <c r="F550" s="174" t="s">
        <v>4812</v>
      </c>
      <c r="G550" s="174"/>
      <c r="H550" s="174" t="s">
        <v>5487</v>
      </c>
      <c r="I550" s="174"/>
      <c r="J550" s="174" t="s">
        <v>5488</v>
      </c>
      <c r="K550" s="174"/>
      <c r="L550" s="175">
        <v>28.547011152</v>
      </c>
      <c r="M550" s="174" t="s">
        <v>4923</v>
      </c>
      <c r="N550" s="175">
        <v>5760274.4120345004</v>
      </c>
      <c r="O550" s="174" t="s">
        <v>5484</v>
      </c>
      <c r="P550" s="176" t="s">
        <v>1740</v>
      </c>
    </row>
    <row r="551" spans="1:16" ht="45">
      <c r="A551" s="174" t="s">
        <v>3220</v>
      </c>
      <c r="B551" s="174" t="s">
        <v>177</v>
      </c>
      <c r="C551" s="174" t="s">
        <v>3221</v>
      </c>
      <c r="D551" s="174" t="s">
        <v>1482</v>
      </c>
      <c r="E551" s="174" t="s">
        <v>1662</v>
      </c>
      <c r="F551" s="174" t="s">
        <v>5489</v>
      </c>
      <c r="G551" s="174"/>
      <c r="H551" s="174" t="s">
        <v>5490</v>
      </c>
      <c r="I551" s="174"/>
      <c r="J551" s="174" t="s">
        <v>5491</v>
      </c>
      <c r="K551" s="174"/>
      <c r="L551" s="175">
        <v>28.398756532</v>
      </c>
      <c r="M551" s="174" t="s">
        <v>4923</v>
      </c>
      <c r="N551" s="175">
        <v>5760302.8107909998</v>
      </c>
      <c r="O551" s="174" t="s">
        <v>5484</v>
      </c>
      <c r="P551" s="176" t="s">
        <v>1740</v>
      </c>
    </row>
    <row r="552" spans="1:16" ht="30">
      <c r="A552" s="174" t="s">
        <v>3089</v>
      </c>
      <c r="B552" s="174" t="s">
        <v>700</v>
      </c>
      <c r="C552" s="174" t="s">
        <v>3090</v>
      </c>
      <c r="D552" s="174" t="s">
        <v>1482</v>
      </c>
      <c r="E552" s="174" t="s">
        <v>2448</v>
      </c>
      <c r="F552" s="174" t="s">
        <v>4582</v>
      </c>
      <c r="G552" s="174"/>
      <c r="H552" s="174" t="s">
        <v>4153</v>
      </c>
      <c r="I552" s="174"/>
      <c r="J552" s="174" t="s">
        <v>5492</v>
      </c>
      <c r="K552" s="174"/>
      <c r="L552" s="175">
        <v>28.360978709000001</v>
      </c>
      <c r="M552" s="174" t="s">
        <v>4923</v>
      </c>
      <c r="N552" s="175">
        <v>5760331.1717697</v>
      </c>
      <c r="O552" s="174" t="s">
        <v>5484</v>
      </c>
      <c r="P552" s="176" t="s">
        <v>1740</v>
      </c>
    </row>
    <row r="553" spans="1:16" ht="45">
      <c r="A553" s="174" t="s">
        <v>2101</v>
      </c>
      <c r="B553" s="174" t="s">
        <v>177</v>
      </c>
      <c r="C553" s="174" t="s">
        <v>2102</v>
      </c>
      <c r="D553" s="174" t="s">
        <v>1482</v>
      </c>
      <c r="E553" s="174" t="s">
        <v>185</v>
      </c>
      <c r="F553" s="174" t="s">
        <v>3441</v>
      </c>
      <c r="G553" s="174"/>
      <c r="H553" s="174" t="s">
        <v>5493</v>
      </c>
      <c r="I553" s="174"/>
      <c r="J553" s="174" t="s">
        <v>5493</v>
      </c>
      <c r="K553" s="174"/>
      <c r="L553" s="175">
        <v>28.35</v>
      </c>
      <c r="M553" s="174" t="s">
        <v>4923</v>
      </c>
      <c r="N553" s="175">
        <v>5760359.5217696996</v>
      </c>
      <c r="O553" s="174" t="s">
        <v>5484</v>
      </c>
      <c r="P553" s="176" t="s">
        <v>1740</v>
      </c>
    </row>
    <row r="554" spans="1:16" ht="45">
      <c r="A554" s="174" t="s">
        <v>2213</v>
      </c>
      <c r="B554" s="174" t="s">
        <v>177</v>
      </c>
      <c r="C554" s="174" t="s">
        <v>2214</v>
      </c>
      <c r="D554" s="174" t="s">
        <v>1482</v>
      </c>
      <c r="E554" s="174" t="s">
        <v>185</v>
      </c>
      <c r="F554" s="174" t="s">
        <v>3935</v>
      </c>
      <c r="G554" s="174"/>
      <c r="H554" s="174" t="s">
        <v>5494</v>
      </c>
      <c r="I554" s="174"/>
      <c r="J554" s="174" t="s">
        <v>5495</v>
      </c>
      <c r="K554" s="174"/>
      <c r="L554" s="175">
        <v>27.96</v>
      </c>
      <c r="M554" s="174" t="s">
        <v>4923</v>
      </c>
      <c r="N554" s="175">
        <v>5760387.4817696996</v>
      </c>
      <c r="O554" s="174" t="s">
        <v>5484</v>
      </c>
      <c r="P554" s="176" t="s">
        <v>1740</v>
      </c>
    </row>
    <row r="555" spans="1:16" ht="45">
      <c r="A555" s="174" t="s">
        <v>2558</v>
      </c>
      <c r="B555" s="174" t="s">
        <v>177</v>
      </c>
      <c r="C555" s="174" t="s">
        <v>2559</v>
      </c>
      <c r="D555" s="174" t="s">
        <v>1482</v>
      </c>
      <c r="E555" s="174" t="s">
        <v>185</v>
      </c>
      <c r="F555" s="174" t="s">
        <v>5496</v>
      </c>
      <c r="G555" s="174"/>
      <c r="H555" s="174" t="s">
        <v>5234</v>
      </c>
      <c r="I555" s="174"/>
      <c r="J555" s="174" t="s">
        <v>5497</v>
      </c>
      <c r="K555" s="174"/>
      <c r="L555" s="175">
        <v>27.681885000000001</v>
      </c>
      <c r="M555" s="174" t="s">
        <v>4923</v>
      </c>
      <c r="N555" s="175">
        <v>5760415.1636546999</v>
      </c>
      <c r="O555" s="174" t="s">
        <v>5484</v>
      </c>
      <c r="P555" s="176" t="s">
        <v>1740</v>
      </c>
    </row>
    <row r="556" spans="1:16" ht="45">
      <c r="A556" s="174" t="s">
        <v>2391</v>
      </c>
      <c r="B556" s="174" t="s">
        <v>177</v>
      </c>
      <c r="C556" s="174" t="s">
        <v>2392</v>
      </c>
      <c r="D556" s="174" t="s">
        <v>1482</v>
      </c>
      <c r="E556" s="174" t="s">
        <v>185</v>
      </c>
      <c r="F556" s="174" t="s">
        <v>4020</v>
      </c>
      <c r="G556" s="174"/>
      <c r="H556" s="174" t="s">
        <v>5498</v>
      </c>
      <c r="I556" s="174"/>
      <c r="J556" s="174" t="s">
        <v>5499</v>
      </c>
      <c r="K556" s="174"/>
      <c r="L556" s="175">
        <v>27.24</v>
      </c>
      <c r="M556" s="174" t="s">
        <v>4923</v>
      </c>
      <c r="N556" s="175">
        <v>5760442.4036547001</v>
      </c>
      <c r="O556" s="174" t="s">
        <v>5484</v>
      </c>
      <c r="P556" s="176" t="s">
        <v>1740</v>
      </c>
    </row>
    <row r="557" spans="1:16" ht="45">
      <c r="A557" s="174" t="s">
        <v>5500</v>
      </c>
      <c r="B557" s="174" t="s">
        <v>470</v>
      </c>
      <c r="C557" s="174" t="s">
        <v>5501</v>
      </c>
      <c r="D557" s="174" t="s">
        <v>1385</v>
      </c>
      <c r="E557" s="174" t="s">
        <v>1893</v>
      </c>
      <c r="F557" s="174" t="s">
        <v>5502</v>
      </c>
      <c r="G557" s="174"/>
      <c r="H557" s="174" t="s">
        <v>5503</v>
      </c>
      <c r="I557" s="174"/>
      <c r="J557" s="174" t="s">
        <v>5504</v>
      </c>
      <c r="K557" s="174"/>
      <c r="L557" s="175">
        <v>26.978999999999999</v>
      </c>
      <c r="M557" s="174" t="s">
        <v>4923</v>
      </c>
      <c r="N557" s="175">
        <v>5760469.3826547004</v>
      </c>
      <c r="O557" s="174" t="s">
        <v>5484</v>
      </c>
      <c r="P557" s="176" t="s">
        <v>1740</v>
      </c>
    </row>
    <row r="558" spans="1:16" ht="45">
      <c r="A558" s="174" t="s">
        <v>2669</v>
      </c>
      <c r="B558" s="174" t="s">
        <v>177</v>
      </c>
      <c r="C558" s="174" t="s">
        <v>2670</v>
      </c>
      <c r="D558" s="174" t="s">
        <v>1482</v>
      </c>
      <c r="E558" s="174" t="s">
        <v>232</v>
      </c>
      <c r="F558" s="174" t="s">
        <v>5505</v>
      </c>
      <c r="G558" s="174"/>
      <c r="H558" s="174" t="s">
        <v>5506</v>
      </c>
      <c r="I558" s="174"/>
      <c r="J558" s="174" t="s">
        <v>5507</v>
      </c>
      <c r="K558" s="174"/>
      <c r="L558" s="175">
        <v>26.344000000000001</v>
      </c>
      <c r="M558" s="174" t="s">
        <v>4923</v>
      </c>
      <c r="N558" s="175">
        <v>5760495.7266547</v>
      </c>
      <c r="O558" s="174" t="s">
        <v>5484</v>
      </c>
      <c r="P558" s="176" t="s">
        <v>1740</v>
      </c>
    </row>
    <row r="559" spans="1:16" ht="30">
      <c r="A559" s="174" t="s">
        <v>2530</v>
      </c>
      <c r="B559" s="174" t="s">
        <v>639</v>
      </c>
      <c r="C559" s="174" t="s">
        <v>2531</v>
      </c>
      <c r="D559" s="174" t="s">
        <v>1482</v>
      </c>
      <c r="E559" s="174" t="s">
        <v>185</v>
      </c>
      <c r="F559" s="174" t="s">
        <v>3441</v>
      </c>
      <c r="G559" s="174"/>
      <c r="H559" s="174" t="s">
        <v>5508</v>
      </c>
      <c r="I559" s="174"/>
      <c r="J559" s="174" t="s">
        <v>5508</v>
      </c>
      <c r="K559" s="174"/>
      <c r="L559" s="175">
        <v>26.22</v>
      </c>
      <c r="M559" s="174" t="s">
        <v>4923</v>
      </c>
      <c r="N559" s="175">
        <v>5760521.9466546997</v>
      </c>
      <c r="O559" s="174" t="s">
        <v>5484</v>
      </c>
      <c r="P559" s="176" t="s">
        <v>1740</v>
      </c>
    </row>
    <row r="560" spans="1:16" ht="45">
      <c r="A560" s="174" t="s">
        <v>2297</v>
      </c>
      <c r="B560" s="174" t="s">
        <v>177</v>
      </c>
      <c r="C560" s="174" t="s">
        <v>2298</v>
      </c>
      <c r="D560" s="174" t="s">
        <v>1482</v>
      </c>
      <c r="E560" s="174" t="s">
        <v>185</v>
      </c>
      <c r="F560" s="174" t="s">
        <v>3807</v>
      </c>
      <c r="G560" s="174"/>
      <c r="H560" s="174" t="s">
        <v>5509</v>
      </c>
      <c r="I560" s="174"/>
      <c r="J560" s="174" t="s">
        <v>5510</v>
      </c>
      <c r="K560" s="174"/>
      <c r="L560" s="175">
        <v>25.8</v>
      </c>
      <c r="M560" s="174" t="s">
        <v>4923</v>
      </c>
      <c r="N560" s="175">
        <v>5760547.7466546996</v>
      </c>
      <c r="O560" s="174" t="s">
        <v>5484</v>
      </c>
      <c r="P560" s="176" t="s">
        <v>1740</v>
      </c>
    </row>
    <row r="561" spans="1:16" ht="45">
      <c r="A561" s="174" t="s">
        <v>2373</v>
      </c>
      <c r="B561" s="174" t="s">
        <v>177</v>
      </c>
      <c r="C561" s="174" t="s">
        <v>2374</v>
      </c>
      <c r="D561" s="174" t="s">
        <v>1482</v>
      </c>
      <c r="E561" s="174" t="s">
        <v>185</v>
      </c>
      <c r="F561" s="174" t="s">
        <v>5511</v>
      </c>
      <c r="G561" s="174"/>
      <c r="H561" s="174" t="s">
        <v>5512</v>
      </c>
      <c r="I561" s="174"/>
      <c r="J561" s="174" t="s">
        <v>5513</v>
      </c>
      <c r="K561" s="174"/>
      <c r="L561" s="175">
        <v>25.3790832</v>
      </c>
      <c r="M561" s="174" t="s">
        <v>4923</v>
      </c>
      <c r="N561" s="175">
        <v>5760573.1257378999</v>
      </c>
      <c r="O561" s="174" t="s">
        <v>5484</v>
      </c>
      <c r="P561" s="176" t="s">
        <v>1740</v>
      </c>
    </row>
    <row r="562" spans="1:16" ht="15.75">
      <c r="A562" s="174" t="s">
        <v>2211</v>
      </c>
      <c r="B562" s="174" t="s">
        <v>639</v>
      </c>
      <c r="C562" s="174" t="s">
        <v>2212</v>
      </c>
      <c r="D562" s="174" t="s">
        <v>1482</v>
      </c>
      <c r="E562" s="174" t="s">
        <v>185</v>
      </c>
      <c r="F562" s="174" t="s">
        <v>3441</v>
      </c>
      <c r="G562" s="174"/>
      <c r="H562" s="174" t="s">
        <v>3926</v>
      </c>
      <c r="I562" s="174"/>
      <c r="J562" s="174" t="s">
        <v>3926</v>
      </c>
      <c r="K562" s="174"/>
      <c r="L562" s="175">
        <v>25.26</v>
      </c>
      <c r="M562" s="174" t="s">
        <v>4923</v>
      </c>
      <c r="N562" s="175">
        <v>5760598.3857378997</v>
      </c>
      <c r="O562" s="174" t="s">
        <v>5484</v>
      </c>
      <c r="P562" s="176" t="s">
        <v>1740</v>
      </c>
    </row>
    <row r="563" spans="1:16" ht="45">
      <c r="A563" s="174" t="s">
        <v>5514</v>
      </c>
      <c r="B563" s="174" t="s">
        <v>177</v>
      </c>
      <c r="C563" s="174" t="s">
        <v>5515</v>
      </c>
      <c r="D563" s="174" t="s">
        <v>1482</v>
      </c>
      <c r="E563" s="174" t="s">
        <v>185</v>
      </c>
      <c r="F563" s="174" t="s">
        <v>5516</v>
      </c>
      <c r="G563" s="174"/>
      <c r="H563" s="174" t="s">
        <v>4322</v>
      </c>
      <c r="I563" s="174"/>
      <c r="J563" s="174" t="s">
        <v>5517</v>
      </c>
      <c r="K563" s="174"/>
      <c r="L563" s="175">
        <v>25.145781100000001</v>
      </c>
      <c r="M563" s="174" t="s">
        <v>4923</v>
      </c>
      <c r="N563" s="175">
        <v>5760623.5315190004</v>
      </c>
      <c r="O563" s="174" t="s">
        <v>5484</v>
      </c>
      <c r="P563" s="176" t="s">
        <v>1740</v>
      </c>
    </row>
    <row r="564" spans="1:16" ht="15.75">
      <c r="A564" s="174" t="s">
        <v>2274</v>
      </c>
      <c r="B564" s="174" t="s">
        <v>639</v>
      </c>
      <c r="C564" s="174" t="s">
        <v>2275</v>
      </c>
      <c r="D564" s="174" t="s">
        <v>1482</v>
      </c>
      <c r="E564" s="174" t="s">
        <v>222</v>
      </c>
      <c r="F564" s="174" t="s">
        <v>5518</v>
      </c>
      <c r="G564" s="174"/>
      <c r="H564" s="174" t="s">
        <v>4124</v>
      </c>
      <c r="I564" s="174"/>
      <c r="J564" s="174" t="s">
        <v>5519</v>
      </c>
      <c r="K564" s="174"/>
      <c r="L564" s="175">
        <v>25.038</v>
      </c>
      <c r="M564" s="174" t="s">
        <v>4923</v>
      </c>
      <c r="N564" s="175">
        <v>5760648.5695190001</v>
      </c>
      <c r="O564" s="174" t="s">
        <v>5484</v>
      </c>
      <c r="P564" s="176" t="s">
        <v>1740</v>
      </c>
    </row>
    <row r="565" spans="1:16" ht="45">
      <c r="A565" s="174" t="s">
        <v>2007</v>
      </c>
      <c r="B565" s="174" t="s">
        <v>177</v>
      </c>
      <c r="C565" s="174" t="s">
        <v>2008</v>
      </c>
      <c r="D565" s="174" t="s">
        <v>1482</v>
      </c>
      <c r="E565" s="174" t="s">
        <v>185</v>
      </c>
      <c r="F565" s="174" t="s">
        <v>4234</v>
      </c>
      <c r="G565" s="174"/>
      <c r="H565" s="174" t="s">
        <v>5520</v>
      </c>
      <c r="I565" s="174"/>
      <c r="J565" s="174" t="s">
        <v>5521</v>
      </c>
      <c r="K565" s="174"/>
      <c r="L565" s="175">
        <v>23.04</v>
      </c>
      <c r="M565" s="174" t="s">
        <v>4923</v>
      </c>
      <c r="N565" s="175">
        <v>5760671.6095190002</v>
      </c>
      <c r="O565" s="174" t="s">
        <v>5484</v>
      </c>
      <c r="P565" s="176" t="s">
        <v>1740</v>
      </c>
    </row>
    <row r="566" spans="1:16" ht="45">
      <c r="A566" s="174" t="s">
        <v>5522</v>
      </c>
      <c r="B566" s="174" t="s">
        <v>177</v>
      </c>
      <c r="C566" s="174" t="s">
        <v>5523</v>
      </c>
      <c r="D566" s="174" t="s">
        <v>1482</v>
      </c>
      <c r="E566" s="174" t="s">
        <v>222</v>
      </c>
      <c r="F566" s="174" t="s">
        <v>5524</v>
      </c>
      <c r="G566" s="174"/>
      <c r="H566" s="174" t="s">
        <v>5525</v>
      </c>
      <c r="I566" s="174"/>
      <c r="J566" s="174" t="s">
        <v>5526</v>
      </c>
      <c r="K566" s="174"/>
      <c r="L566" s="175">
        <v>22.200382974</v>
      </c>
      <c r="M566" s="174" t="s">
        <v>4923</v>
      </c>
      <c r="N566" s="175">
        <v>5760693.8099020002</v>
      </c>
      <c r="O566" s="174" t="s">
        <v>5484</v>
      </c>
      <c r="P566" s="176" t="s">
        <v>1740</v>
      </c>
    </row>
    <row r="567" spans="1:16" ht="45">
      <c r="A567" s="174" t="s">
        <v>2301</v>
      </c>
      <c r="B567" s="174" t="s">
        <v>177</v>
      </c>
      <c r="C567" s="174" t="s">
        <v>2302</v>
      </c>
      <c r="D567" s="174" t="s">
        <v>1482</v>
      </c>
      <c r="E567" s="174" t="s">
        <v>185</v>
      </c>
      <c r="F567" s="174" t="s">
        <v>3807</v>
      </c>
      <c r="G567" s="174"/>
      <c r="H567" s="174" t="s">
        <v>5527</v>
      </c>
      <c r="I567" s="174"/>
      <c r="J567" s="174" t="s">
        <v>5528</v>
      </c>
      <c r="K567" s="174"/>
      <c r="L567" s="175">
        <v>22.16</v>
      </c>
      <c r="M567" s="174" t="s">
        <v>4923</v>
      </c>
      <c r="N567" s="175">
        <v>5760715.9699020004</v>
      </c>
      <c r="O567" s="174" t="s">
        <v>5484</v>
      </c>
      <c r="P567" s="176" t="s">
        <v>1740</v>
      </c>
    </row>
    <row r="568" spans="1:16" ht="45">
      <c r="A568" s="174" t="s">
        <v>2905</v>
      </c>
      <c r="B568" s="174" t="s">
        <v>177</v>
      </c>
      <c r="C568" s="174" t="s">
        <v>2906</v>
      </c>
      <c r="D568" s="174" t="s">
        <v>1482</v>
      </c>
      <c r="E568" s="174" t="s">
        <v>185</v>
      </c>
      <c r="F568" s="174" t="s">
        <v>3441</v>
      </c>
      <c r="G568" s="174"/>
      <c r="H568" s="174" t="s">
        <v>5529</v>
      </c>
      <c r="I568" s="174"/>
      <c r="J568" s="174" t="s">
        <v>5529</v>
      </c>
      <c r="K568" s="174"/>
      <c r="L568" s="175">
        <v>21.96</v>
      </c>
      <c r="M568" s="174" t="s">
        <v>4923</v>
      </c>
      <c r="N568" s="175">
        <v>5760737.9299020004</v>
      </c>
      <c r="O568" s="174" t="s">
        <v>5484</v>
      </c>
      <c r="P568" s="176" t="s">
        <v>1740</v>
      </c>
    </row>
    <row r="569" spans="1:16" ht="30">
      <c r="A569" s="174" t="s">
        <v>2459</v>
      </c>
      <c r="B569" s="174" t="s">
        <v>639</v>
      </c>
      <c r="C569" s="174" t="s">
        <v>2460</v>
      </c>
      <c r="D569" s="174" t="s">
        <v>1482</v>
      </c>
      <c r="E569" s="174" t="s">
        <v>185</v>
      </c>
      <c r="F569" s="174" t="s">
        <v>3441</v>
      </c>
      <c r="G569" s="174"/>
      <c r="H569" s="174" t="s">
        <v>5530</v>
      </c>
      <c r="I569" s="174"/>
      <c r="J569" s="174" t="s">
        <v>5530</v>
      </c>
      <c r="K569" s="174"/>
      <c r="L569" s="175">
        <v>21.67</v>
      </c>
      <c r="M569" s="174" t="s">
        <v>4923</v>
      </c>
      <c r="N569" s="175">
        <v>5760759.5999020003</v>
      </c>
      <c r="O569" s="174" t="s">
        <v>5484</v>
      </c>
      <c r="P569" s="176" t="s">
        <v>1740</v>
      </c>
    </row>
    <row r="570" spans="1:16" ht="45">
      <c r="A570" s="174" t="s">
        <v>2856</v>
      </c>
      <c r="B570" s="174" t="s">
        <v>700</v>
      </c>
      <c r="C570" s="174" t="s">
        <v>2857</v>
      </c>
      <c r="D570" s="174" t="s">
        <v>1482</v>
      </c>
      <c r="E570" s="174" t="s">
        <v>2074</v>
      </c>
      <c r="F570" s="174" t="s">
        <v>5531</v>
      </c>
      <c r="G570" s="174"/>
      <c r="H570" s="174" t="s">
        <v>5532</v>
      </c>
      <c r="I570" s="174"/>
      <c r="J570" s="174" t="s">
        <v>5533</v>
      </c>
      <c r="K570" s="174"/>
      <c r="L570" s="175">
        <v>21.469628537999998</v>
      </c>
      <c r="M570" s="174" t="s">
        <v>4923</v>
      </c>
      <c r="N570" s="175">
        <v>5760781.0695305001</v>
      </c>
      <c r="O570" s="174" t="s">
        <v>5534</v>
      </c>
      <c r="P570" s="176" t="s">
        <v>1740</v>
      </c>
    </row>
    <row r="571" spans="1:16" ht="45">
      <c r="A571" s="174" t="s">
        <v>2761</v>
      </c>
      <c r="B571" s="174" t="s">
        <v>177</v>
      </c>
      <c r="C571" s="174" t="s">
        <v>2762</v>
      </c>
      <c r="D571" s="174" t="s">
        <v>1385</v>
      </c>
      <c r="E571" s="174" t="s">
        <v>2756</v>
      </c>
      <c r="F571" s="174" t="s">
        <v>5535</v>
      </c>
      <c r="G571" s="174"/>
      <c r="H571" s="174" t="s">
        <v>5536</v>
      </c>
      <c r="I571" s="174"/>
      <c r="J571" s="174" t="s">
        <v>5537</v>
      </c>
      <c r="K571" s="174"/>
      <c r="L571" s="175">
        <v>20.946491651999999</v>
      </c>
      <c r="M571" s="174" t="s">
        <v>4923</v>
      </c>
      <c r="N571" s="175">
        <v>5760802.0160221998</v>
      </c>
      <c r="O571" s="174" t="s">
        <v>5534</v>
      </c>
      <c r="P571" s="176" t="s">
        <v>1740</v>
      </c>
    </row>
    <row r="572" spans="1:16" ht="45">
      <c r="A572" s="174" t="s">
        <v>3430</v>
      </c>
      <c r="B572" s="174" t="s">
        <v>177</v>
      </c>
      <c r="C572" s="174" t="s">
        <v>3431</v>
      </c>
      <c r="D572" s="174" t="s">
        <v>1482</v>
      </c>
      <c r="E572" s="174" t="s">
        <v>185</v>
      </c>
      <c r="F572" s="174" t="s">
        <v>5067</v>
      </c>
      <c r="G572" s="174"/>
      <c r="H572" s="174" t="s">
        <v>5538</v>
      </c>
      <c r="I572" s="174"/>
      <c r="J572" s="174" t="s">
        <v>5539</v>
      </c>
      <c r="K572" s="174"/>
      <c r="L572" s="175">
        <v>20.230442799999999</v>
      </c>
      <c r="M572" s="174" t="s">
        <v>4923</v>
      </c>
      <c r="N572" s="175">
        <v>5760822.2464650003</v>
      </c>
      <c r="O572" s="174" t="s">
        <v>5534</v>
      </c>
      <c r="P572" s="176" t="s">
        <v>1740</v>
      </c>
    </row>
    <row r="573" spans="1:16" ht="45">
      <c r="A573" s="174" t="s">
        <v>3266</v>
      </c>
      <c r="B573" s="174" t="s">
        <v>177</v>
      </c>
      <c r="C573" s="174" t="s">
        <v>3267</v>
      </c>
      <c r="D573" s="174" t="s">
        <v>1482</v>
      </c>
      <c r="E573" s="174" t="s">
        <v>185</v>
      </c>
      <c r="F573" s="174" t="s">
        <v>5413</v>
      </c>
      <c r="G573" s="174"/>
      <c r="H573" s="174" t="s">
        <v>5540</v>
      </c>
      <c r="I573" s="174"/>
      <c r="J573" s="174" t="s">
        <v>5541</v>
      </c>
      <c r="K573" s="174"/>
      <c r="L573" s="175">
        <v>20.03088</v>
      </c>
      <c r="M573" s="174" t="s">
        <v>4923</v>
      </c>
      <c r="N573" s="175">
        <v>5760842.2773449998</v>
      </c>
      <c r="O573" s="174" t="s">
        <v>5534</v>
      </c>
      <c r="P573" s="176" t="s">
        <v>1740</v>
      </c>
    </row>
    <row r="574" spans="1:16" ht="45">
      <c r="A574" s="174" t="s">
        <v>2704</v>
      </c>
      <c r="B574" s="174" t="s">
        <v>177</v>
      </c>
      <c r="C574" s="174" t="s">
        <v>2705</v>
      </c>
      <c r="D574" s="174" t="s">
        <v>1385</v>
      </c>
      <c r="E574" s="174" t="s">
        <v>180</v>
      </c>
      <c r="F574" s="174" t="s">
        <v>5018</v>
      </c>
      <c r="G574" s="174"/>
      <c r="H574" s="174" t="s">
        <v>5542</v>
      </c>
      <c r="I574" s="174"/>
      <c r="J574" s="174" t="s">
        <v>5543</v>
      </c>
      <c r="K574" s="174"/>
      <c r="L574" s="175">
        <v>19.903487999999999</v>
      </c>
      <c r="M574" s="174" t="s">
        <v>4923</v>
      </c>
      <c r="N574" s="175">
        <v>5760862.1808329998</v>
      </c>
      <c r="O574" s="174" t="s">
        <v>5534</v>
      </c>
      <c r="P574" s="176" t="s">
        <v>1740</v>
      </c>
    </row>
    <row r="575" spans="1:16" ht="45">
      <c r="A575" s="174" t="s">
        <v>2485</v>
      </c>
      <c r="B575" s="174" t="s">
        <v>177</v>
      </c>
      <c r="C575" s="174" t="s">
        <v>2486</v>
      </c>
      <c r="D575" s="174" t="s">
        <v>1482</v>
      </c>
      <c r="E575" s="174" t="s">
        <v>185</v>
      </c>
      <c r="F575" s="174" t="s">
        <v>3441</v>
      </c>
      <c r="G575" s="174"/>
      <c r="H575" s="174" t="s">
        <v>5544</v>
      </c>
      <c r="I575" s="174"/>
      <c r="J575" s="174" t="s">
        <v>5544</v>
      </c>
      <c r="K575" s="174"/>
      <c r="L575" s="175">
        <v>18.940000000000001</v>
      </c>
      <c r="M575" s="174" t="s">
        <v>4923</v>
      </c>
      <c r="N575" s="175">
        <v>5760881.1208330002</v>
      </c>
      <c r="O575" s="174" t="s">
        <v>5534</v>
      </c>
      <c r="P575" s="176" t="s">
        <v>1740</v>
      </c>
    </row>
    <row r="576" spans="1:16" ht="45">
      <c r="A576" s="174" t="s">
        <v>2031</v>
      </c>
      <c r="B576" s="174" t="s">
        <v>177</v>
      </c>
      <c r="C576" s="174" t="s">
        <v>2032</v>
      </c>
      <c r="D576" s="174" t="s">
        <v>1482</v>
      </c>
      <c r="E576" s="174" t="s">
        <v>185</v>
      </c>
      <c r="F576" s="174" t="s">
        <v>5545</v>
      </c>
      <c r="G576" s="174"/>
      <c r="H576" s="174" t="s">
        <v>5546</v>
      </c>
      <c r="I576" s="174"/>
      <c r="J576" s="174" t="s">
        <v>5547</v>
      </c>
      <c r="K576" s="174"/>
      <c r="L576" s="175">
        <v>18.46</v>
      </c>
      <c r="M576" s="174" t="s">
        <v>4923</v>
      </c>
      <c r="N576" s="175">
        <v>5760899.5808330001</v>
      </c>
      <c r="O576" s="174" t="s">
        <v>5534</v>
      </c>
      <c r="P576" s="176" t="s">
        <v>1740</v>
      </c>
    </row>
    <row r="577" spans="1:16" ht="30">
      <c r="A577" s="174" t="s">
        <v>3095</v>
      </c>
      <c r="B577" s="174" t="s">
        <v>700</v>
      </c>
      <c r="C577" s="174" t="s">
        <v>3096</v>
      </c>
      <c r="D577" s="174" t="s">
        <v>1395</v>
      </c>
      <c r="E577" s="174" t="s">
        <v>2448</v>
      </c>
      <c r="F577" s="174" t="s">
        <v>4890</v>
      </c>
      <c r="G577" s="174"/>
      <c r="H577" s="174" t="s">
        <v>5548</v>
      </c>
      <c r="I577" s="174"/>
      <c r="J577" s="174" t="s">
        <v>5549</v>
      </c>
      <c r="K577" s="174"/>
      <c r="L577" s="175">
        <v>18.284823107000001</v>
      </c>
      <c r="M577" s="174" t="s">
        <v>4923</v>
      </c>
      <c r="N577" s="175">
        <v>5760917.8656561002</v>
      </c>
      <c r="O577" s="174" t="s">
        <v>5534</v>
      </c>
      <c r="P577" s="176" t="s">
        <v>1740</v>
      </c>
    </row>
    <row r="578" spans="1:16" ht="30">
      <c r="A578" s="174" t="s">
        <v>5550</v>
      </c>
      <c r="B578" s="174" t="s">
        <v>700</v>
      </c>
      <c r="C578" s="174" t="s">
        <v>5551</v>
      </c>
      <c r="D578" s="174" t="s">
        <v>1482</v>
      </c>
      <c r="E578" s="174" t="s">
        <v>2152</v>
      </c>
      <c r="F578" s="174" t="s">
        <v>5552</v>
      </c>
      <c r="G578" s="174"/>
      <c r="H578" s="174" t="s">
        <v>5553</v>
      </c>
      <c r="I578" s="174"/>
      <c r="J578" s="174" t="s">
        <v>5554</v>
      </c>
      <c r="K578" s="174"/>
      <c r="L578" s="175">
        <v>18.005992200000001</v>
      </c>
      <c r="M578" s="174" t="s">
        <v>4923</v>
      </c>
      <c r="N578" s="175">
        <v>5760935.8716483004</v>
      </c>
      <c r="O578" s="174" t="s">
        <v>5534</v>
      </c>
      <c r="P578" s="176" t="s">
        <v>1740</v>
      </c>
    </row>
    <row r="579" spans="1:16" ht="30">
      <c r="A579" s="174" t="s">
        <v>5555</v>
      </c>
      <c r="B579" s="174" t="s">
        <v>700</v>
      </c>
      <c r="C579" s="174" t="s">
        <v>5556</v>
      </c>
      <c r="D579" s="174" t="s">
        <v>1398</v>
      </c>
      <c r="E579" s="174" t="s">
        <v>180</v>
      </c>
      <c r="F579" s="174" t="s">
        <v>5557</v>
      </c>
      <c r="G579" s="174"/>
      <c r="H579" s="174" t="s">
        <v>5143</v>
      </c>
      <c r="I579" s="174"/>
      <c r="J579" s="174" t="s">
        <v>5558</v>
      </c>
      <c r="K579" s="174"/>
      <c r="L579" s="175">
        <v>17.835121548</v>
      </c>
      <c r="M579" s="174" t="s">
        <v>4923</v>
      </c>
      <c r="N579" s="175">
        <v>5760953.7067699004</v>
      </c>
      <c r="O579" s="174" t="s">
        <v>5534</v>
      </c>
      <c r="P579" s="176" t="s">
        <v>1740</v>
      </c>
    </row>
    <row r="580" spans="1:16" ht="45">
      <c r="A580" s="174" t="s">
        <v>5559</v>
      </c>
      <c r="B580" s="174" t="s">
        <v>177</v>
      </c>
      <c r="C580" s="174" t="s">
        <v>5560</v>
      </c>
      <c r="D580" s="174" t="s">
        <v>1482</v>
      </c>
      <c r="E580" s="174" t="s">
        <v>185</v>
      </c>
      <c r="F580" s="174" t="s">
        <v>3441</v>
      </c>
      <c r="G580" s="174"/>
      <c r="H580" s="174" t="s">
        <v>5561</v>
      </c>
      <c r="I580" s="174"/>
      <c r="J580" s="174" t="s">
        <v>5561</v>
      </c>
      <c r="K580" s="174"/>
      <c r="L580" s="175">
        <v>17.670000000000002</v>
      </c>
      <c r="M580" s="174" t="s">
        <v>4923</v>
      </c>
      <c r="N580" s="175">
        <v>5760971.3767699003</v>
      </c>
      <c r="O580" s="174" t="s">
        <v>5534</v>
      </c>
      <c r="P580" s="176" t="s">
        <v>1740</v>
      </c>
    </row>
    <row r="581" spans="1:16" ht="45">
      <c r="A581" s="174" t="s">
        <v>2106</v>
      </c>
      <c r="B581" s="174" t="s">
        <v>177</v>
      </c>
      <c r="C581" s="174" t="s">
        <v>2107</v>
      </c>
      <c r="D581" s="174" t="s">
        <v>1482</v>
      </c>
      <c r="E581" s="174" t="s">
        <v>185</v>
      </c>
      <c r="F581" s="174" t="s">
        <v>3441</v>
      </c>
      <c r="G581" s="174"/>
      <c r="H581" s="174" t="s">
        <v>5562</v>
      </c>
      <c r="I581" s="174"/>
      <c r="J581" s="174" t="s">
        <v>5562</v>
      </c>
      <c r="K581" s="174"/>
      <c r="L581" s="175">
        <v>17.43</v>
      </c>
      <c r="M581" s="174" t="s">
        <v>4923</v>
      </c>
      <c r="N581" s="175">
        <v>5760988.8067699</v>
      </c>
      <c r="O581" s="174" t="s">
        <v>5534</v>
      </c>
      <c r="P581" s="176" t="s">
        <v>1740</v>
      </c>
    </row>
    <row r="582" spans="1:16" ht="15.75">
      <c r="A582" s="174" t="s">
        <v>2665</v>
      </c>
      <c r="B582" s="174" t="s">
        <v>639</v>
      </c>
      <c r="C582" s="174" t="s">
        <v>2666</v>
      </c>
      <c r="D582" s="174" t="s">
        <v>1482</v>
      </c>
      <c r="E582" s="174" t="s">
        <v>232</v>
      </c>
      <c r="F582" s="174" t="s">
        <v>5272</v>
      </c>
      <c r="G582" s="174"/>
      <c r="H582" s="174" t="s">
        <v>5563</v>
      </c>
      <c r="I582" s="174"/>
      <c r="J582" s="174" t="s">
        <v>5564</v>
      </c>
      <c r="K582" s="174"/>
      <c r="L582" s="175">
        <v>17.315999999999999</v>
      </c>
      <c r="M582" s="174" t="s">
        <v>4923</v>
      </c>
      <c r="N582" s="175">
        <v>5761006.1227698997</v>
      </c>
      <c r="O582" s="174" t="s">
        <v>5534</v>
      </c>
      <c r="P582" s="176" t="s">
        <v>1740</v>
      </c>
    </row>
    <row r="583" spans="1:16" ht="45">
      <c r="A583" s="174" t="s">
        <v>1926</v>
      </c>
      <c r="B583" s="174" t="s">
        <v>177</v>
      </c>
      <c r="C583" s="174" t="s">
        <v>1927</v>
      </c>
      <c r="D583" s="174" t="s">
        <v>1482</v>
      </c>
      <c r="E583" s="174" t="s">
        <v>185</v>
      </c>
      <c r="F583" s="174" t="s">
        <v>5565</v>
      </c>
      <c r="G583" s="174"/>
      <c r="H583" s="174" t="s">
        <v>5566</v>
      </c>
      <c r="I583" s="174"/>
      <c r="J583" s="174" t="s">
        <v>5567</v>
      </c>
      <c r="K583" s="174"/>
      <c r="L583" s="175">
        <v>16.886421250000001</v>
      </c>
      <c r="M583" s="174" t="s">
        <v>4923</v>
      </c>
      <c r="N583" s="175">
        <v>5761023.0091912001</v>
      </c>
      <c r="O583" s="174" t="s">
        <v>5534</v>
      </c>
      <c r="P583" s="176" t="s">
        <v>1740</v>
      </c>
    </row>
    <row r="584" spans="1:16" ht="45">
      <c r="A584" s="174" t="s">
        <v>2688</v>
      </c>
      <c r="B584" s="174" t="s">
        <v>177</v>
      </c>
      <c r="C584" s="174" t="s">
        <v>2689</v>
      </c>
      <c r="D584" s="174" t="s">
        <v>1482</v>
      </c>
      <c r="E584" s="174" t="s">
        <v>189</v>
      </c>
      <c r="F584" s="174" t="s">
        <v>5568</v>
      </c>
      <c r="G584" s="174"/>
      <c r="H584" s="174" t="s">
        <v>5569</v>
      </c>
      <c r="I584" s="174"/>
      <c r="J584" s="174" t="s">
        <v>3822</v>
      </c>
      <c r="K584" s="174"/>
      <c r="L584" s="175">
        <v>16.631249184000001</v>
      </c>
      <c r="M584" s="174" t="s">
        <v>4923</v>
      </c>
      <c r="N584" s="175">
        <v>5761039.6404403998</v>
      </c>
      <c r="O584" s="174" t="s">
        <v>5534</v>
      </c>
      <c r="P584" s="176" t="s">
        <v>1740</v>
      </c>
    </row>
    <row r="585" spans="1:16" ht="60">
      <c r="A585" s="174" t="s">
        <v>5570</v>
      </c>
      <c r="B585" s="174" t="s">
        <v>700</v>
      </c>
      <c r="C585" s="174" t="s">
        <v>5571</v>
      </c>
      <c r="D585" s="174" t="s">
        <v>1385</v>
      </c>
      <c r="E585" s="174" t="s">
        <v>180</v>
      </c>
      <c r="F585" s="174" t="s">
        <v>5572</v>
      </c>
      <c r="G585" s="174"/>
      <c r="H585" s="174" t="s">
        <v>5573</v>
      </c>
      <c r="I585" s="174"/>
      <c r="J585" s="174" t="s">
        <v>5574</v>
      </c>
      <c r="K585" s="174"/>
      <c r="L585" s="175">
        <v>16.410330183999999</v>
      </c>
      <c r="M585" s="174" t="s">
        <v>4923</v>
      </c>
      <c r="N585" s="175">
        <v>5761056.0507706003</v>
      </c>
      <c r="O585" s="174" t="s">
        <v>5534</v>
      </c>
      <c r="P585" s="176" t="s">
        <v>1740</v>
      </c>
    </row>
    <row r="586" spans="1:16" ht="45">
      <c r="A586" s="174" t="s">
        <v>2862</v>
      </c>
      <c r="B586" s="174" t="s">
        <v>700</v>
      </c>
      <c r="C586" s="174" t="s">
        <v>2863</v>
      </c>
      <c r="D586" s="174" t="s">
        <v>1482</v>
      </c>
      <c r="E586" s="174" t="s">
        <v>2152</v>
      </c>
      <c r="F586" s="174" t="s">
        <v>5575</v>
      </c>
      <c r="G586" s="174"/>
      <c r="H586" s="174" t="s">
        <v>5576</v>
      </c>
      <c r="I586" s="174"/>
      <c r="J586" s="174" t="s">
        <v>5577</v>
      </c>
      <c r="K586" s="174"/>
      <c r="L586" s="175">
        <v>16.402176000000001</v>
      </c>
      <c r="M586" s="174" t="s">
        <v>4923</v>
      </c>
      <c r="N586" s="175">
        <v>5761072.4529465996</v>
      </c>
      <c r="O586" s="174" t="s">
        <v>5534</v>
      </c>
      <c r="P586" s="176" t="s">
        <v>1740</v>
      </c>
    </row>
    <row r="587" spans="1:16" ht="45">
      <c r="A587" s="174" t="s">
        <v>3184</v>
      </c>
      <c r="B587" s="174" t="s">
        <v>177</v>
      </c>
      <c r="C587" s="174" t="s">
        <v>3185</v>
      </c>
      <c r="D587" s="174" t="s">
        <v>1482</v>
      </c>
      <c r="E587" s="174" t="s">
        <v>189</v>
      </c>
      <c r="F587" s="174" t="s">
        <v>5578</v>
      </c>
      <c r="G587" s="174"/>
      <c r="H587" s="174" t="s">
        <v>5414</v>
      </c>
      <c r="I587" s="174"/>
      <c r="J587" s="174" t="s">
        <v>5579</v>
      </c>
      <c r="K587" s="174"/>
      <c r="L587" s="175">
        <v>16.354638271999999</v>
      </c>
      <c r="M587" s="174" t="s">
        <v>4923</v>
      </c>
      <c r="N587" s="175">
        <v>5761088.8075849004</v>
      </c>
      <c r="O587" s="174" t="s">
        <v>5534</v>
      </c>
      <c r="P587" s="176" t="s">
        <v>1740</v>
      </c>
    </row>
    <row r="588" spans="1:16" ht="45">
      <c r="A588" s="174" t="s">
        <v>5580</v>
      </c>
      <c r="B588" s="174" t="s">
        <v>177</v>
      </c>
      <c r="C588" s="174" t="s">
        <v>5581</v>
      </c>
      <c r="D588" s="174" t="s">
        <v>1482</v>
      </c>
      <c r="E588" s="174" t="s">
        <v>185</v>
      </c>
      <c r="F588" s="174" t="s">
        <v>5147</v>
      </c>
      <c r="G588" s="174"/>
      <c r="H588" s="174" t="s">
        <v>5582</v>
      </c>
      <c r="I588" s="174"/>
      <c r="J588" s="174" t="s">
        <v>5583</v>
      </c>
      <c r="K588" s="174"/>
      <c r="L588" s="175">
        <v>16.237105499999998</v>
      </c>
      <c r="M588" s="174" t="s">
        <v>4923</v>
      </c>
      <c r="N588" s="175">
        <v>5761105.0446904004</v>
      </c>
      <c r="O588" s="174" t="s">
        <v>5534</v>
      </c>
      <c r="P588" s="176" t="s">
        <v>1740</v>
      </c>
    </row>
    <row r="589" spans="1:16" ht="45">
      <c r="A589" s="174" t="s">
        <v>2884</v>
      </c>
      <c r="B589" s="174" t="s">
        <v>177</v>
      </c>
      <c r="C589" s="174" t="s">
        <v>2885</v>
      </c>
      <c r="D589" s="174" t="s">
        <v>1385</v>
      </c>
      <c r="E589" s="174" t="s">
        <v>185</v>
      </c>
      <c r="F589" s="174" t="s">
        <v>5584</v>
      </c>
      <c r="G589" s="174"/>
      <c r="H589" s="174" t="s">
        <v>5585</v>
      </c>
      <c r="I589" s="174"/>
      <c r="J589" s="174" t="s">
        <v>5586</v>
      </c>
      <c r="K589" s="174"/>
      <c r="L589" s="175">
        <v>16.198537446</v>
      </c>
      <c r="M589" s="174" t="s">
        <v>4923</v>
      </c>
      <c r="N589" s="175">
        <v>5761121.2432279</v>
      </c>
      <c r="O589" s="174" t="s">
        <v>5534</v>
      </c>
      <c r="P589" s="176" t="s">
        <v>1740</v>
      </c>
    </row>
    <row r="590" spans="1:16" ht="45">
      <c r="A590" s="174" t="s">
        <v>2089</v>
      </c>
      <c r="B590" s="174" t="s">
        <v>177</v>
      </c>
      <c r="C590" s="174" t="s">
        <v>2090</v>
      </c>
      <c r="D590" s="174" t="s">
        <v>1482</v>
      </c>
      <c r="E590" s="174" t="s">
        <v>185</v>
      </c>
      <c r="F590" s="174" t="s">
        <v>3441</v>
      </c>
      <c r="G590" s="174"/>
      <c r="H590" s="174" t="s">
        <v>5587</v>
      </c>
      <c r="I590" s="174"/>
      <c r="J590" s="174" t="s">
        <v>5587</v>
      </c>
      <c r="K590" s="174"/>
      <c r="L590" s="175">
        <v>15.93</v>
      </c>
      <c r="M590" s="174" t="s">
        <v>4923</v>
      </c>
      <c r="N590" s="175">
        <v>5761137.1732278997</v>
      </c>
      <c r="O590" s="174" t="s">
        <v>5534</v>
      </c>
      <c r="P590" s="176" t="s">
        <v>1740</v>
      </c>
    </row>
    <row r="591" spans="1:16" ht="45">
      <c r="A591" s="174" t="s">
        <v>2678</v>
      </c>
      <c r="B591" s="174" t="s">
        <v>177</v>
      </c>
      <c r="C591" s="174" t="s">
        <v>2679</v>
      </c>
      <c r="D591" s="174" t="s">
        <v>1482</v>
      </c>
      <c r="E591" s="174" t="s">
        <v>222</v>
      </c>
      <c r="F591" s="174" t="s">
        <v>5588</v>
      </c>
      <c r="G591" s="174"/>
      <c r="H591" s="174" t="s">
        <v>5589</v>
      </c>
      <c r="I591" s="174"/>
      <c r="J591" s="174" t="s">
        <v>5590</v>
      </c>
      <c r="K591" s="174"/>
      <c r="L591" s="175">
        <v>15.79881024</v>
      </c>
      <c r="M591" s="174" t="s">
        <v>4923</v>
      </c>
      <c r="N591" s="175">
        <v>5761152.9720380995</v>
      </c>
      <c r="O591" s="174" t="s">
        <v>5534</v>
      </c>
      <c r="P591" s="176" t="s">
        <v>1740</v>
      </c>
    </row>
    <row r="592" spans="1:16" ht="45">
      <c r="A592" s="174" t="s">
        <v>2021</v>
      </c>
      <c r="B592" s="174" t="s">
        <v>177</v>
      </c>
      <c r="C592" s="174" t="s">
        <v>2022</v>
      </c>
      <c r="D592" s="174" t="s">
        <v>1482</v>
      </c>
      <c r="E592" s="174" t="s">
        <v>185</v>
      </c>
      <c r="F592" s="174" t="s">
        <v>4028</v>
      </c>
      <c r="G592" s="174"/>
      <c r="H592" s="174" t="s">
        <v>5591</v>
      </c>
      <c r="I592" s="174"/>
      <c r="J592" s="174" t="s">
        <v>4273</v>
      </c>
      <c r="K592" s="174"/>
      <c r="L592" s="175">
        <v>15.5</v>
      </c>
      <c r="M592" s="174" t="s">
        <v>4923</v>
      </c>
      <c r="N592" s="175">
        <v>5761168.4720380995</v>
      </c>
      <c r="O592" s="174" t="s">
        <v>5534</v>
      </c>
      <c r="P592" s="176" t="s">
        <v>1740</v>
      </c>
    </row>
    <row r="593" spans="1:16" ht="45">
      <c r="A593" s="174" t="s">
        <v>2295</v>
      </c>
      <c r="B593" s="174" t="s">
        <v>177</v>
      </c>
      <c r="C593" s="174" t="s">
        <v>2296</v>
      </c>
      <c r="D593" s="174" t="s">
        <v>1482</v>
      </c>
      <c r="E593" s="174" t="s">
        <v>185</v>
      </c>
      <c r="F593" s="174" t="s">
        <v>3807</v>
      </c>
      <c r="G593" s="174"/>
      <c r="H593" s="174" t="s">
        <v>5592</v>
      </c>
      <c r="I593" s="174"/>
      <c r="J593" s="174" t="s">
        <v>5593</v>
      </c>
      <c r="K593" s="174"/>
      <c r="L593" s="175">
        <v>15.48</v>
      </c>
      <c r="M593" s="174" t="s">
        <v>4923</v>
      </c>
      <c r="N593" s="175">
        <v>5761183.9520381</v>
      </c>
      <c r="O593" s="174" t="s">
        <v>5534</v>
      </c>
      <c r="P593" s="176" t="s">
        <v>1740</v>
      </c>
    </row>
    <row r="594" spans="1:16" ht="30">
      <c r="A594" s="174" t="s">
        <v>5594</v>
      </c>
      <c r="B594" s="174" t="s">
        <v>700</v>
      </c>
      <c r="C594" s="174" t="s">
        <v>5595</v>
      </c>
      <c r="D594" s="174" t="s">
        <v>1398</v>
      </c>
      <c r="E594" s="174" t="s">
        <v>180</v>
      </c>
      <c r="F594" s="174" t="s">
        <v>5596</v>
      </c>
      <c r="G594" s="174"/>
      <c r="H594" s="174" t="s">
        <v>5597</v>
      </c>
      <c r="I594" s="174"/>
      <c r="J594" s="174" t="s">
        <v>5598</v>
      </c>
      <c r="K594" s="174"/>
      <c r="L594" s="175">
        <v>15.450769804</v>
      </c>
      <c r="M594" s="174" t="s">
        <v>4923</v>
      </c>
      <c r="N594" s="175">
        <v>5761199.4028078998</v>
      </c>
      <c r="O594" s="174" t="s">
        <v>5534</v>
      </c>
      <c r="P594" s="176" t="s">
        <v>1740</v>
      </c>
    </row>
    <row r="595" spans="1:16" ht="45">
      <c r="A595" s="174" t="s">
        <v>2112</v>
      </c>
      <c r="B595" s="174" t="s">
        <v>177</v>
      </c>
      <c r="C595" s="174" t="s">
        <v>2113</v>
      </c>
      <c r="D595" s="174" t="s">
        <v>1482</v>
      </c>
      <c r="E595" s="174" t="s">
        <v>185</v>
      </c>
      <c r="F595" s="174" t="s">
        <v>3441</v>
      </c>
      <c r="G595" s="174"/>
      <c r="H595" s="174" t="s">
        <v>5599</v>
      </c>
      <c r="I595" s="174"/>
      <c r="J595" s="174" t="s">
        <v>5599</v>
      </c>
      <c r="K595" s="174"/>
      <c r="L595" s="175">
        <v>14.33</v>
      </c>
      <c r="M595" s="174" t="s">
        <v>4923</v>
      </c>
      <c r="N595" s="175">
        <v>5761213.7328078998</v>
      </c>
      <c r="O595" s="174" t="s">
        <v>5534</v>
      </c>
      <c r="P595" s="176" t="s">
        <v>1740</v>
      </c>
    </row>
    <row r="596" spans="1:16" ht="45">
      <c r="A596" s="174" t="s">
        <v>2708</v>
      </c>
      <c r="B596" s="174" t="s">
        <v>177</v>
      </c>
      <c r="C596" s="174" t="s">
        <v>2709</v>
      </c>
      <c r="D596" s="174" t="s">
        <v>1482</v>
      </c>
      <c r="E596" s="174" t="s">
        <v>185</v>
      </c>
      <c r="F596" s="174" t="s">
        <v>4975</v>
      </c>
      <c r="G596" s="174"/>
      <c r="H596" s="174" t="s">
        <v>5600</v>
      </c>
      <c r="I596" s="174"/>
      <c r="J596" s="174" t="s">
        <v>3827</v>
      </c>
      <c r="K596" s="174"/>
      <c r="L596" s="175">
        <v>13.390727999999999</v>
      </c>
      <c r="M596" s="174" t="s">
        <v>4923</v>
      </c>
      <c r="N596" s="175">
        <v>5761227.1235359004</v>
      </c>
      <c r="O596" s="174" t="s">
        <v>5534</v>
      </c>
      <c r="P596" s="176" t="s">
        <v>1740</v>
      </c>
    </row>
    <row r="597" spans="1:16" ht="60">
      <c r="A597" s="174" t="s">
        <v>2956</v>
      </c>
      <c r="B597" s="174" t="s">
        <v>177</v>
      </c>
      <c r="C597" s="174" t="s">
        <v>2957</v>
      </c>
      <c r="D597" s="174" t="s">
        <v>1385</v>
      </c>
      <c r="E597" s="174" t="s">
        <v>185</v>
      </c>
      <c r="F597" s="174" t="s">
        <v>5601</v>
      </c>
      <c r="G597" s="174"/>
      <c r="H597" s="174" t="s">
        <v>5602</v>
      </c>
      <c r="I597" s="174"/>
      <c r="J597" s="174" t="s">
        <v>5029</v>
      </c>
      <c r="K597" s="174"/>
      <c r="L597" s="175">
        <v>12.254048352</v>
      </c>
      <c r="M597" s="174" t="s">
        <v>4923</v>
      </c>
      <c r="N597" s="175">
        <v>5761239.3775843</v>
      </c>
      <c r="O597" s="174" t="s">
        <v>5534</v>
      </c>
      <c r="P597" s="176" t="s">
        <v>1740</v>
      </c>
    </row>
    <row r="598" spans="1:16" ht="45">
      <c r="A598" s="174" t="s">
        <v>5603</v>
      </c>
      <c r="B598" s="174" t="s">
        <v>177</v>
      </c>
      <c r="C598" s="174" t="s">
        <v>5604</v>
      </c>
      <c r="D598" s="174" t="s">
        <v>1482</v>
      </c>
      <c r="E598" s="174" t="s">
        <v>185</v>
      </c>
      <c r="F598" s="174" t="s">
        <v>5053</v>
      </c>
      <c r="G598" s="174"/>
      <c r="H598" s="174" t="s">
        <v>5605</v>
      </c>
      <c r="I598" s="174"/>
      <c r="J598" s="174" t="s">
        <v>5606</v>
      </c>
      <c r="K598" s="174"/>
      <c r="L598" s="175">
        <v>11.802336</v>
      </c>
      <c r="M598" s="174" t="s">
        <v>4923</v>
      </c>
      <c r="N598" s="175">
        <v>5761251.1799202999</v>
      </c>
      <c r="O598" s="174" t="s">
        <v>5534</v>
      </c>
      <c r="P598" s="176" t="s">
        <v>1740</v>
      </c>
    </row>
    <row r="599" spans="1:16" ht="30">
      <c r="A599" s="174" t="s">
        <v>5607</v>
      </c>
      <c r="B599" s="174" t="s">
        <v>700</v>
      </c>
      <c r="C599" s="174" t="s">
        <v>5608</v>
      </c>
      <c r="D599" s="174" t="s">
        <v>1395</v>
      </c>
      <c r="E599" s="174" t="s">
        <v>2448</v>
      </c>
      <c r="F599" s="174" t="s">
        <v>5061</v>
      </c>
      <c r="G599" s="174"/>
      <c r="H599" s="174" t="s">
        <v>3812</v>
      </c>
      <c r="I599" s="174"/>
      <c r="J599" s="174" t="s">
        <v>5609</v>
      </c>
      <c r="K599" s="174"/>
      <c r="L599" s="175">
        <v>11.645</v>
      </c>
      <c r="M599" s="174" t="s">
        <v>4923</v>
      </c>
      <c r="N599" s="175">
        <v>5761262.8249203004</v>
      </c>
      <c r="O599" s="174" t="s">
        <v>5534</v>
      </c>
      <c r="P599" s="176" t="s">
        <v>1740</v>
      </c>
    </row>
    <row r="600" spans="1:16" ht="30">
      <c r="A600" s="174" t="s">
        <v>5610</v>
      </c>
      <c r="B600" s="174" t="s">
        <v>700</v>
      </c>
      <c r="C600" s="174" t="s">
        <v>5611</v>
      </c>
      <c r="D600" s="174" t="s">
        <v>1395</v>
      </c>
      <c r="E600" s="174" t="s">
        <v>2448</v>
      </c>
      <c r="F600" s="174" t="s">
        <v>5061</v>
      </c>
      <c r="G600" s="174"/>
      <c r="H600" s="174" t="s">
        <v>3812</v>
      </c>
      <c r="I600" s="174"/>
      <c r="J600" s="174" t="s">
        <v>5609</v>
      </c>
      <c r="K600" s="174"/>
      <c r="L600" s="175">
        <v>11.645</v>
      </c>
      <c r="M600" s="174" t="s">
        <v>4923</v>
      </c>
      <c r="N600" s="175">
        <v>5761274.4699202999</v>
      </c>
      <c r="O600" s="174" t="s">
        <v>5534</v>
      </c>
      <c r="P600" s="176" t="s">
        <v>1740</v>
      </c>
    </row>
    <row r="601" spans="1:16" ht="30">
      <c r="A601" s="174" t="s">
        <v>3376</v>
      </c>
      <c r="B601" s="174" t="s">
        <v>700</v>
      </c>
      <c r="C601" s="174" t="s">
        <v>3377</v>
      </c>
      <c r="D601" s="174" t="s">
        <v>1482</v>
      </c>
      <c r="E601" s="174" t="s">
        <v>563</v>
      </c>
      <c r="F601" s="174" t="s">
        <v>5612</v>
      </c>
      <c r="G601" s="174"/>
      <c r="H601" s="174" t="s">
        <v>5613</v>
      </c>
      <c r="I601" s="174"/>
      <c r="J601" s="174" t="s">
        <v>5614</v>
      </c>
      <c r="K601" s="174"/>
      <c r="L601" s="175">
        <v>11.614493380000001</v>
      </c>
      <c r="M601" s="174" t="s">
        <v>4923</v>
      </c>
      <c r="N601" s="175">
        <v>5761286.0844136998</v>
      </c>
      <c r="O601" s="174" t="s">
        <v>5534</v>
      </c>
      <c r="P601" s="176" t="s">
        <v>1740</v>
      </c>
    </row>
    <row r="602" spans="1:16" ht="45">
      <c r="A602" s="174" t="s">
        <v>2041</v>
      </c>
      <c r="B602" s="174" t="s">
        <v>177</v>
      </c>
      <c r="C602" s="174" t="s">
        <v>2042</v>
      </c>
      <c r="D602" s="174" t="s">
        <v>1482</v>
      </c>
      <c r="E602" s="174" t="s">
        <v>185</v>
      </c>
      <c r="F602" s="174" t="s">
        <v>3441</v>
      </c>
      <c r="G602" s="174"/>
      <c r="H602" s="174" t="s">
        <v>5615</v>
      </c>
      <c r="I602" s="174"/>
      <c r="J602" s="174" t="s">
        <v>5615</v>
      </c>
      <c r="K602" s="174"/>
      <c r="L602" s="175">
        <v>11.58</v>
      </c>
      <c r="M602" s="174" t="s">
        <v>4923</v>
      </c>
      <c r="N602" s="175">
        <v>5761297.6644136999</v>
      </c>
      <c r="O602" s="174" t="s">
        <v>5534</v>
      </c>
      <c r="P602" s="176" t="s">
        <v>1740</v>
      </c>
    </row>
    <row r="603" spans="1:16" ht="60">
      <c r="A603" s="174" t="s">
        <v>1487</v>
      </c>
      <c r="B603" s="174" t="s">
        <v>177</v>
      </c>
      <c r="C603" s="174" t="s">
        <v>1488</v>
      </c>
      <c r="D603" s="174" t="s">
        <v>1482</v>
      </c>
      <c r="E603" s="174" t="s">
        <v>185</v>
      </c>
      <c r="F603" s="174" t="s">
        <v>5616</v>
      </c>
      <c r="G603" s="174"/>
      <c r="H603" s="174" t="s">
        <v>5536</v>
      </c>
      <c r="I603" s="174"/>
      <c r="J603" s="174" t="s">
        <v>3607</v>
      </c>
      <c r="K603" s="174"/>
      <c r="L603" s="175">
        <v>11.46096</v>
      </c>
      <c r="M603" s="174" t="s">
        <v>4923</v>
      </c>
      <c r="N603" s="175">
        <v>5761309.1253736997</v>
      </c>
      <c r="O603" s="174" t="s">
        <v>5534</v>
      </c>
      <c r="P603" s="176" t="s">
        <v>1740</v>
      </c>
    </row>
    <row r="604" spans="1:16" ht="45">
      <c r="A604" s="174" t="s">
        <v>2192</v>
      </c>
      <c r="B604" s="174" t="s">
        <v>177</v>
      </c>
      <c r="C604" s="174" t="s">
        <v>2193</v>
      </c>
      <c r="D604" s="174" t="s">
        <v>1482</v>
      </c>
      <c r="E604" s="174" t="s">
        <v>185</v>
      </c>
      <c r="F604" s="174" t="s">
        <v>3441</v>
      </c>
      <c r="G604" s="174"/>
      <c r="H604" s="174" t="s">
        <v>5617</v>
      </c>
      <c r="I604" s="174"/>
      <c r="J604" s="174" t="s">
        <v>5617</v>
      </c>
      <c r="K604" s="174"/>
      <c r="L604" s="175">
        <v>11.29</v>
      </c>
      <c r="M604" s="174" t="s">
        <v>4923</v>
      </c>
      <c r="N604" s="175">
        <v>5761320.4153736997</v>
      </c>
      <c r="O604" s="174" t="s">
        <v>5534</v>
      </c>
      <c r="P604" s="176" t="s">
        <v>1740</v>
      </c>
    </row>
    <row r="605" spans="1:16" ht="45">
      <c r="A605" s="174" t="s">
        <v>2362</v>
      </c>
      <c r="B605" s="174" t="s">
        <v>177</v>
      </c>
      <c r="C605" s="174" t="s">
        <v>2363</v>
      </c>
      <c r="D605" s="174" t="s">
        <v>1482</v>
      </c>
      <c r="E605" s="174" t="s">
        <v>185</v>
      </c>
      <c r="F605" s="174" t="s">
        <v>3807</v>
      </c>
      <c r="G605" s="174"/>
      <c r="H605" s="174" t="s">
        <v>4517</v>
      </c>
      <c r="I605" s="174"/>
      <c r="J605" s="174" t="s">
        <v>5618</v>
      </c>
      <c r="K605" s="174"/>
      <c r="L605" s="175">
        <v>11.16</v>
      </c>
      <c r="M605" s="174" t="s">
        <v>4923</v>
      </c>
      <c r="N605" s="175">
        <v>5761331.5753736999</v>
      </c>
      <c r="O605" s="174" t="s">
        <v>5534</v>
      </c>
      <c r="P605" s="176" t="s">
        <v>1740</v>
      </c>
    </row>
    <row r="606" spans="1:16" ht="15.75">
      <c r="A606" s="174" t="s">
        <v>2748</v>
      </c>
      <c r="B606" s="174" t="s">
        <v>470</v>
      </c>
      <c r="C606" s="174" t="s">
        <v>2749</v>
      </c>
      <c r="D606" s="174" t="s">
        <v>1482</v>
      </c>
      <c r="E606" s="174" t="s">
        <v>563</v>
      </c>
      <c r="F606" s="174" t="s">
        <v>4812</v>
      </c>
      <c r="G606" s="174"/>
      <c r="H606" s="174" t="s">
        <v>5619</v>
      </c>
      <c r="I606" s="174"/>
      <c r="J606" s="174" t="s">
        <v>5618</v>
      </c>
      <c r="K606" s="174"/>
      <c r="L606" s="175">
        <v>11.155681757</v>
      </c>
      <c r="M606" s="174" t="s">
        <v>4923</v>
      </c>
      <c r="N606" s="175">
        <v>5761342.7310555</v>
      </c>
      <c r="O606" s="174" t="s">
        <v>5534</v>
      </c>
      <c r="P606" s="176" t="s">
        <v>1740</v>
      </c>
    </row>
    <row r="607" spans="1:16" ht="45">
      <c r="A607" s="174" t="s">
        <v>2011</v>
      </c>
      <c r="B607" s="174" t="s">
        <v>177</v>
      </c>
      <c r="C607" s="174" t="s">
        <v>2012</v>
      </c>
      <c r="D607" s="174" t="s">
        <v>1482</v>
      </c>
      <c r="E607" s="174" t="s">
        <v>185</v>
      </c>
      <c r="F607" s="174" t="s">
        <v>4024</v>
      </c>
      <c r="G607" s="174"/>
      <c r="H607" s="174" t="s">
        <v>5620</v>
      </c>
      <c r="I607" s="174"/>
      <c r="J607" s="174" t="s">
        <v>5621</v>
      </c>
      <c r="K607" s="174"/>
      <c r="L607" s="175">
        <v>10.98</v>
      </c>
      <c r="M607" s="174" t="s">
        <v>4923</v>
      </c>
      <c r="N607" s="175">
        <v>5761353.7110555004</v>
      </c>
      <c r="O607" s="174" t="s">
        <v>5534</v>
      </c>
      <c r="P607" s="176" t="s">
        <v>1740</v>
      </c>
    </row>
    <row r="608" spans="1:16" ht="15.75">
      <c r="A608" s="174" t="s">
        <v>3244</v>
      </c>
      <c r="B608" s="174" t="s">
        <v>470</v>
      </c>
      <c r="C608" s="174" t="s">
        <v>3245</v>
      </c>
      <c r="D608" s="174" t="s">
        <v>1482</v>
      </c>
      <c r="E608" s="174" t="s">
        <v>2028</v>
      </c>
      <c r="F608" s="174" t="s">
        <v>5622</v>
      </c>
      <c r="G608" s="174"/>
      <c r="H608" s="174" t="s">
        <v>5350</v>
      </c>
      <c r="I608" s="174"/>
      <c r="J608" s="174" t="s">
        <v>4707</v>
      </c>
      <c r="K608" s="174"/>
      <c r="L608" s="175">
        <v>10.944000000000001</v>
      </c>
      <c r="M608" s="174" t="s">
        <v>4923</v>
      </c>
      <c r="N608" s="175">
        <v>5761364.6550554996</v>
      </c>
      <c r="O608" s="174" t="s">
        <v>5623</v>
      </c>
      <c r="P608" s="176" t="s">
        <v>1740</v>
      </c>
    </row>
    <row r="609" spans="1:16" ht="45">
      <c r="A609" s="174" t="s">
        <v>2837</v>
      </c>
      <c r="B609" s="174" t="s">
        <v>177</v>
      </c>
      <c r="C609" s="174" t="s">
        <v>2838</v>
      </c>
      <c r="D609" s="174" t="s">
        <v>1385</v>
      </c>
      <c r="E609" s="174" t="s">
        <v>185</v>
      </c>
      <c r="F609" s="174" t="s">
        <v>5624</v>
      </c>
      <c r="G609" s="174"/>
      <c r="H609" s="174" t="s">
        <v>5625</v>
      </c>
      <c r="I609" s="174"/>
      <c r="J609" s="174" t="s">
        <v>5626</v>
      </c>
      <c r="K609" s="174"/>
      <c r="L609" s="175">
        <v>10.766367339</v>
      </c>
      <c r="M609" s="174" t="s">
        <v>4923</v>
      </c>
      <c r="N609" s="175">
        <v>5761375.4214228</v>
      </c>
      <c r="O609" s="174" t="s">
        <v>5623</v>
      </c>
      <c r="P609" s="176" t="s">
        <v>1740</v>
      </c>
    </row>
    <row r="610" spans="1:16" ht="45">
      <c r="A610" s="174" t="s">
        <v>3426</v>
      </c>
      <c r="B610" s="174" t="s">
        <v>177</v>
      </c>
      <c r="C610" s="174" t="s">
        <v>3427</v>
      </c>
      <c r="D610" s="174" t="s">
        <v>1482</v>
      </c>
      <c r="E610" s="174" t="s">
        <v>185</v>
      </c>
      <c r="F610" s="174" t="s">
        <v>4975</v>
      </c>
      <c r="G610" s="174"/>
      <c r="H610" s="174" t="s">
        <v>5362</v>
      </c>
      <c r="I610" s="174"/>
      <c r="J610" s="174" t="s">
        <v>5627</v>
      </c>
      <c r="K610" s="174"/>
      <c r="L610" s="175">
        <v>10.729749999999999</v>
      </c>
      <c r="M610" s="174" t="s">
        <v>4923</v>
      </c>
      <c r="N610" s="175">
        <v>5761386.1511728</v>
      </c>
      <c r="O610" s="174" t="s">
        <v>5623</v>
      </c>
      <c r="P610" s="176" t="s">
        <v>1740</v>
      </c>
    </row>
    <row r="611" spans="1:16" ht="45">
      <c r="A611" s="174" t="s">
        <v>1578</v>
      </c>
      <c r="B611" s="174" t="s">
        <v>177</v>
      </c>
      <c r="C611" s="174" t="s">
        <v>1579</v>
      </c>
      <c r="D611" s="174" t="s">
        <v>1482</v>
      </c>
      <c r="E611" s="174" t="s">
        <v>185</v>
      </c>
      <c r="F611" s="174" t="s">
        <v>4903</v>
      </c>
      <c r="G611" s="174"/>
      <c r="H611" s="174" t="s">
        <v>5628</v>
      </c>
      <c r="I611" s="174"/>
      <c r="J611" s="174" t="s">
        <v>5629</v>
      </c>
      <c r="K611" s="174"/>
      <c r="L611" s="175">
        <v>9.7683599999999995</v>
      </c>
      <c r="M611" s="174" t="s">
        <v>4923</v>
      </c>
      <c r="N611" s="175">
        <v>5761395.9195328001</v>
      </c>
      <c r="O611" s="174" t="s">
        <v>5623</v>
      </c>
      <c r="P611" s="176" t="s">
        <v>1740</v>
      </c>
    </row>
    <row r="612" spans="1:16" ht="45">
      <c r="A612" s="174" t="s">
        <v>2050</v>
      </c>
      <c r="B612" s="174" t="s">
        <v>177</v>
      </c>
      <c r="C612" s="174" t="s">
        <v>2051</v>
      </c>
      <c r="D612" s="174" t="s">
        <v>1482</v>
      </c>
      <c r="E612" s="174" t="s">
        <v>185</v>
      </c>
      <c r="F612" s="174" t="s">
        <v>4024</v>
      </c>
      <c r="G612" s="174"/>
      <c r="H612" s="174" t="s">
        <v>5525</v>
      </c>
      <c r="I612" s="174"/>
      <c r="J612" s="174" t="s">
        <v>5630</v>
      </c>
      <c r="K612" s="174"/>
      <c r="L612" s="175">
        <v>9.74</v>
      </c>
      <c r="M612" s="174" t="s">
        <v>4923</v>
      </c>
      <c r="N612" s="175">
        <v>5761405.6595328003</v>
      </c>
      <c r="O612" s="174" t="s">
        <v>5623</v>
      </c>
      <c r="P612" s="176" t="s">
        <v>1740</v>
      </c>
    </row>
    <row r="613" spans="1:16" ht="15.75">
      <c r="A613" s="174" t="s">
        <v>2359</v>
      </c>
      <c r="B613" s="174" t="s">
        <v>470</v>
      </c>
      <c r="C613" s="174" t="s">
        <v>1010</v>
      </c>
      <c r="D613" s="174" t="s">
        <v>1482</v>
      </c>
      <c r="E613" s="174" t="s">
        <v>563</v>
      </c>
      <c r="F613" s="174" t="s">
        <v>4020</v>
      </c>
      <c r="G613" s="174"/>
      <c r="H613" s="174" t="s">
        <v>5631</v>
      </c>
      <c r="I613" s="174"/>
      <c r="J613" s="174" t="s">
        <v>5632</v>
      </c>
      <c r="K613" s="174"/>
      <c r="L613" s="175">
        <v>8.6999999999999993</v>
      </c>
      <c r="M613" s="174" t="s">
        <v>4923</v>
      </c>
      <c r="N613" s="175">
        <v>5761414.3595327996</v>
      </c>
      <c r="O613" s="174" t="s">
        <v>5623</v>
      </c>
      <c r="P613" s="176" t="s">
        <v>1740</v>
      </c>
    </row>
    <row r="614" spans="1:16" ht="30">
      <c r="A614" s="174" t="s">
        <v>5633</v>
      </c>
      <c r="B614" s="174" t="s">
        <v>700</v>
      </c>
      <c r="C614" s="174" t="s">
        <v>5634</v>
      </c>
      <c r="D614" s="174" t="s">
        <v>1395</v>
      </c>
      <c r="E614" s="174" t="s">
        <v>2448</v>
      </c>
      <c r="F614" s="174" t="s">
        <v>5061</v>
      </c>
      <c r="G614" s="174"/>
      <c r="H614" s="174" t="s">
        <v>5635</v>
      </c>
      <c r="I614" s="174"/>
      <c r="J614" s="174" t="s">
        <v>5636</v>
      </c>
      <c r="K614" s="174"/>
      <c r="L614" s="175">
        <v>8.4149999999999991</v>
      </c>
      <c r="M614" s="174" t="s">
        <v>4923</v>
      </c>
      <c r="N614" s="175">
        <v>5761422.7745327996</v>
      </c>
      <c r="O614" s="174" t="s">
        <v>5623</v>
      </c>
      <c r="P614" s="176" t="s">
        <v>1740</v>
      </c>
    </row>
    <row r="615" spans="1:16" ht="30">
      <c r="A615" s="174" t="s">
        <v>5637</v>
      </c>
      <c r="B615" s="174" t="s">
        <v>700</v>
      </c>
      <c r="C615" s="174" t="s">
        <v>5638</v>
      </c>
      <c r="D615" s="174" t="s">
        <v>1395</v>
      </c>
      <c r="E615" s="174" t="s">
        <v>2448</v>
      </c>
      <c r="F615" s="174" t="s">
        <v>5061</v>
      </c>
      <c r="G615" s="174"/>
      <c r="H615" s="174" t="s">
        <v>5635</v>
      </c>
      <c r="I615" s="174"/>
      <c r="J615" s="174" t="s">
        <v>5636</v>
      </c>
      <c r="K615" s="174"/>
      <c r="L615" s="175">
        <v>8.4149999999999991</v>
      </c>
      <c r="M615" s="174" t="s">
        <v>4923</v>
      </c>
      <c r="N615" s="175">
        <v>5761431.1895327996</v>
      </c>
      <c r="O615" s="174" t="s">
        <v>5623</v>
      </c>
      <c r="P615" s="176" t="s">
        <v>1740</v>
      </c>
    </row>
    <row r="616" spans="1:16" ht="45">
      <c r="A616" s="174" t="s">
        <v>2993</v>
      </c>
      <c r="B616" s="174" t="s">
        <v>177</v>
      </c>
      <c r="C616" s="174" t="s">
        <v>2994</v>
      </c>
      <c r="D616" s="174" t="s">
        <v>1482</v>
      </c>
      <c r="E616" s="174" t="s">
        <v>185</v>
      </c>
      <c r="F616" s="174" t="s">
        <v>5147</v>
      </c>
      <c r="G616" s="174"/>
      <c r="H616" s="174" t="s">
        <v>5639</v>
      </c>
      <c r="I616" s="174"/>
      <c r="J616" s="174" t="s">
        <v>5640</v>
      </c>
      <c r="K616" s="174"/>
      <c r="L616" s="175">
        <v>7.1649269999999996</v>
      </c>
      <c r="M616" s="174" t="s">
        <v>4923</v>
      </c>
      <c r="N616" s="175">
        <v>5761438.3544597998</v>
      </c>
      <c r="O616" s="174" t="s">
        <v>5623</v>
      </c>
      <c r="P616" s="176" t="s">
        <v>1740</v>
      </c>
    </row>
    <row r="617" spans="1:16" ht="30">
      <c r="A617" s="174" t="s">
        <v>5641</v>
      </c>
      <c r="B617" s="174" t="s">
        <v>700</v>
      </c>
      <c r="C617" s="174" t="s">
        <v>5642</v>
      </c>
      <c r="D617" s="174" t="s">
        <v>1395</v>
      </c>
      <c r="E617" s="174" t="s">
        <v>2448</v>
      </c>
      <c r="F617" s="174" t="s">
        <v>5250</v>
      </c>
      <c r="G617" s="174"/>
      <c r="H617" s="174" t="s">
        <v>5643</v>
      </c>
      <c r="I617" s="174"/>
      <c r="J617" s="174" t="s">
        <v>5644</v>
      </c>
      <c r="K617" s="174"/>
      <c r="L617" s="175">
        <v>7.1035447270000001</v>
      </c>
      <c r="M617" s="174" t="s">
        <v>4923</v>
      </c>
      <c r="N617" s="175">
        <v>5761445.4580044998</v>
      </c>
      <c r="O617" s="174" t="s">
        <v>5623</v>
      </c>
      <c r="P617" s="176" t="s">
        <v>1740</v>
      </c>
    </row>
    <row r="618" spans="1:16" ht="30">
      <c r="A618" s="174" t="s">
        <v>2854</v>
      </c>
      <c r="B618" s="174" t="s">
        <v>700</v>
      </c>
      <c r="C618" s="174" t="s">
        <v>2855</v>
      </c>
      <c r="D618" s="174" t="s">
        <v>1482</v>
      </c>
      <c r="E618" s="174" t="s">
        <v>2152</v>
      </c>
      <c r="F618" s="174" t="s">
        <v>5645</v>
      </c>
      <c r="G618" s="174"/>
      <c r="H618" s="174" t="s">
        <v>5646</v>
      </c>
      <c r="I618" s="174"/>
      <c r="J618" s="174" t="s">
        <v>5647</v>
      </c>
      <c r="K618" s="174"/>
      <c r="L618" s="175">
        <v>6.9580799999999998</v>
      </c>
      <c r="M618" s="174" t="s">
        <v>4923</v>
      </c>
      <c r="N618" s="175">
        <v>5761452.4160845</v>
      </c>
      <c r="O618" s="174" t="s">
        <v>5623</v>
      </c>
      <c r="P618" s="176" t="s">
        <v>1740</v>
      </c>
    </row>
    <row r="619" spans="1:16" ht="30">
      <c r="A619" s="174" t="s">
        <v>2864</v>
      </c>
      <c r="B619" s="174" t="s">
        <v>700</v>
      </c>
      <c r="C619" s="174" t="s">
        <v>2865</v>
      </c>
      <c r="D619" s="174" t="s">
        <v>1482</v>
      </c>
      <c r="E619" s="174" t="s">
        <v>2152</v>
      </c>
      <c r="F619" s="174" t="s">
        <v>5648</v>
      </c>
      <c r="G619" s="174"/>
      <c r="H619" s="174" t="s">
        <v>5649</v>
      </c>
      <c r="I619" s="174"/>
      <c r="J619" s="174" t="s">
        <v>5650</v>
      </c>
      <c r="K619" s="174"/>
      <c r="L619" s="175">
        <v>6.8981760000000003</v>
      </c>
      <c r="M619" s="174" t="s">
        <v>4923</v>
      </c>
      <c r="N619" s="175">
        <v>5761459.3142604996</v>
      </c>
      <c r="O619" s="174" t="s">
        <v>5623</v>
      </c>
      <c r="P619" s="176" t="s">
        <v>1740</v>
      </c>
    </row>
    <row r="620" spans="1:16" ht="15.75">
      <c r="A620" s="174" t="s">
        <v>2457</v>
      </c>
      <c r="B620" s="174" t="s">
        <v>639</v>
      </c>
      <c r="C620" s="174" t="s">
        <v>2458</v>
      </c>
      <c r="D620" s="174" t="s">
        <v>1482</v>
      </c>
      <c r="E620" s="174" t="s">
        <v>185</v>
      </c>
      <c r="F620" s="174" t="s">
        <v>3441</v>
      </c>
      <c r="G620" s="174"/>
      <c r="H620" s="174" t="s">
        <v>4833</v>
      </c>
      <c r="I620" s="174"/>
      <c r="J620" s="174" t="s">
        <v>4833</v>
      </c>
      <c r="K620" s="174"/>
      <c r="L620" s="175">
        <v>6.82</v>
      </c>
      <c r="M620" s="174" t="s">
        <v>4923</v>
      </c>
      <c r="N620" s="175">
        <v>5761466.1342604998</v>
      </c>
      <c r="O620" s="174" t="s">
        <v>5623</v>
      </c>
      <c r="P620" s="176" t="s">
        <v>1740</v>
      </c>
    </row>
    <row r="621" spans="1:16" ht="45">
      <c r="A621" s="174" t="s">
        <v>2375</v>
      </c>
      <c r="B621" s="174" t="s">
        <v>177</v>
      </c>
      <c r="C621" s="174" t="s">
        <v>2376</v>
      </c>
      <c r="D621" s="174" t="s">
        <v>1482</v>
      </c>
      <c r="E621" s="174" t="s">
        <v>185</v>
      </c>
      <c r="F621" s="174" t="s">
        <v>4020</v>
      </c>
      <c r="G621" s="174"/>
      <c r="H621" s="174" t="s">
        <v>5651</v>
      </c>
      <c r="I621" s="174"/>
      <c r="J621" s="174" t="s">
        <v>5652</v>
      </c>
      <c r="K621" s="174"/>
      <c r="L621" s="175">
        <v>6.54</v>
      </c>
      <c r="M621" s="174" t="s">
        <v>4923</v>
      </c>
      <c r="N621" s="175">
        <v>5761472.6742604999</v>
      </c>
      <c r="O621" s="174" t="s">
        <v>5623</v>
      </c>
      <c r="P621" s="176" t="s">
        <v>1740</v>
      </c>
    </row>
    <row r="622" spans="1:16" ht="45">
      <c r="A622" s="174" t="s">
        <v>2991</v>
      </c>
      <c r="B622" s="174" t="s">
        <v>177</v>
      </c>
      <c r="C622" s="174" t="s">
        <v>2992</v>
      </c>
      <c r="D622" s="174" t="s">
        <v>1482</v>
      </c>
      <c r="E622" s="174" t="s">
        <v>185</v>
      </c>
      <c r="F622" s="174" t="s">
        <v>5653</v>
      </c>
      <c r="G622" s="174"/>
      <c r="H622" s="174" t="s">
        <v>5592</v>
      </c>
      <c r="I622" s="174"/>
      <c r="J622" s="174" t="s">
        <v>5393</v>
      </c>
      <c r="K622" s="174"/>
      <c r="L622" s="175">
        <v>6.3309329999999999</v>
      </c>
      <c r="M622" s="174" t="s">
        <v>4923</v>
      </c>
      <c r="N622" s="175">
        <v>5761479.0051934998</v>
      </c>
      <c r="O622" s="174" t="s">
        <v>5623</v>
      </c>
      <c r="P622" s="176" t="s">
        <v>1740</v>
      </c>
    </row>
    <row r="623" spans="1:16" ht="45">
      <c r="A623" s="174" t="s">
        <v>2716</v>
      </c>
      <c r="B623" s="174" t="s">
        <v>177</v>
      </c>
      <c r="C623" s="174" t="s">
        <v>2717</v>
      </c>
      <c r="D623" s="174" t="s">
        <v>1385</v>
      </c>
      <c r="E623" s="174" t="s">
        <v>180</v>
      </c>
      <c r="F623" s="174" t="s">
        <v>4721</v>
      </c>
      <c r="G623" s="174"/>
      <c r="H623" s="174" t="s">
        <v>5485</v>
      </c>
      <c r="I623" s="174"/>
      <c r="J623" s="174" t="s">
        <v>4942</v>
      </c>
      <c r="K623" s="174"/>
      <c r="L623" s="175">
        <v>6.3131519999999997</v>
      </c>
      <c r="M623" s="174" t="s">
        <v>4923</v>
      </c>
      <c r="N623" s="175">
        <v>5761485.3183455002</v>
      </c>
      <c r="O623" s="174" t="s">
        <v>5623</v>
      </c>
      <c r="P623" s="176" t="s">
        <v>1740</v>
      </c>
    </row>
    <row r="624" spans="1:16" ht="45">
      <c r="A624" s="174" t="s">
        <v>2759</v>
      </c>
      <c r="B624" s="174" t="s">
        <v>177</v>
      </c>
      <c r="C624" s="174" t="s">
        <v>2760</v>
      </c>
      <c r="D624" s="174" t="s">
        <v>1482</v>
      </c>
      <c r="E624" s="174" t="s">
        <v>185</v>
      </c>
      <c r="F624" s="174" t="s">
        <v>5654</v>
      </c>
      <c r="G624" s="174"/>
      <c r="H624" s="174" t="s">
        <v>5655</v>
      </c>
      <c r="I624" s="174"/>
      <c r="J624" s="174" t="s">
        <v>5656</v>
      </c>
      <c r="K624" s="174"/>
      <c r="L624" s="175">
        <v>6.0722470690000003</v>
      </c>
      <c r="M624" s="174" t="s">
        <v>4923</v>
      </c>
      <c r="N624" s="175">
        <v>5761491.3905926002</v>
      </c>
      <c r="O624" s="174" t="s">
        <v>5623</v>
      </c>
      <c r="P624" s="176" t="s">
        <v>1740</v>
      </c>
    </row>
    <row r="625" spans="1:16" ht="45">
      <c r="A625" s="174" t="s">
        <v>2039</v>
      </c>
      <c r="B625" s="174" t="s">
        <v>177</v>
      </c>
      <c r="C625" s="174" t="s">
        <v>2040</v>
      </c>
      <c r="D625" s="174" t="s">
        <v>1482</v>
      </c>
      <c r="E625" s="174" t="s">
        <v>185</v>
      </c>
      <c r="F625" s="174" t="s">
        <v>5657</v>
      </c>
      <c r="G625" s="174"/>
      <c r="H625" s="174" t="s">
        <v>5658</v>
      </c>
      <c r="I625" s="174"/>
      <c r="J625" s="174" t="s">
        <v>5659</v>
      </c>
      <c r="K625" s="174"/>
      <c r="L625" s="175">
        <v>5.9819290000000001</v>
      </c>
      <c r="M625" s="174" t="s">
        <v>4923</v>
      </c>
      <c r="N625" s="175">
        <v>5761497.3725215998</v>
      </c>
      <c r="O625" s="174" t="s">
        <v>5623</v>
      </c>
      <c r="P625" s="176" t="s">
        <v>1740</v>
      </c>
    </row>
    <row r="626" spans="1:16" ht="30">
      <c r="A626" s="174" t="s">
        <v>5660</v>
      </c>
      <c r="B626" s="174" t="s">
        <v>700</v>
      </c>
      <c r="C626" s="174" t="s">
        <v>5661</v>
      </c>
      <c r="D626" s="174" t="s">
        <v>1395</v>
      </c>
      <c r="E626" s="174" t="s">
        <v>2448</v>
      </c>
      <c r="F626" s="174" t="s">
        <v>5061</v>
      </c>
      <c r="G626" s="174"/>
      <c r="H626" s="174" t="s">
        <v>4784</v>
      </c>
      <c r="I626" s="174"/>
      <c r="J626" s="174" t="s">
        <v>5662</v>
      </c>
      <c r="K626" s="174"/>
      <c r="L626" s="175">
        <v>5.44</v>
      </c>
      <c r="M626" s="174" t="s">
        <v>4923</v>
      </c>
      <c r="N626" s="175">
        <v>5761502.8125216002</v>
      </c>
      <c r="O626" s="174" t="s">
        <v>5623</v>
      </c>
      <c r="P626" s="176" t="s">
        <v>1740</v>
      </c>
    </row>
    <row r="627" spans="1:16" ht="45">
      <c r="A627" s="174" t="s">
        <v>2466</v>
      </c>
      <c r="B627" s="174" t="s">
        <v>177</v>
      </c>
      <c r="C627" s="174" t="s">
        <v>2467</v>
      </c>
      <c r="D627" s="174" t="s">
        <v>1482</v>
      </c>
      <c r="E627" s="174" t="s">
        <v>185</v>
      </c>
      <c r="F627" s="174" t="s">
        <v>3935</v>
      </c>
      <c r="G627" s="174"/>
      <c r="H627" s="174" t="s">
        <v>5663</v>
      </c>
      <c r="I627" s="174"/>
      <c r="J627" s="174" t="s">
        <v>5664</v>
      </c>
      <c r="K627" s="174"/>
      <c r="L627" s="175">
        <v>5.22</v>
      </c>
      <c r="M627" s="174" t="s">
        <v>4923</v>
      </c>
      <c r="N627" s="175">
        <v>5761508.0325215999</v>
      </c>
      <c r="O627" s="174" t="s">
        <v>5623</v>
      </c>
      <c r="P627" s="176" t="s">
        <v>1740</v>
      </c>
    </row>
    <row r="628" spans="1:16" ht="45">
      <c r="A628" s="174" t="s">
        <v>2035</v>
      </c>
      <c r="B628" s="174" t="s">
        <v>177</v>
      </c>
      <c r="C628" s="174" t="s">
        <v>2036</v>
      </c>
      <c r="D628" s="174" t="s">
        <v>1482</v>
      </c>
      <c r="E628" s="174" t="s">
        <v>185</v>
      </c>
      <c r="F628" s="174" t="s">
        <v>3441</v>
      </c>
      <c r="G628" s="174"/>
      <c r="H628" s="174" t="s">
        <v>5665</v>
      </c>
      <c r="I628" s="174"/>
      <c r="J628" s="174" t="s">
        <v>5665</v>
      </c>
      <c r="K628" s="174"/>
      <c r="L628" s="175">
        <v>5.0999999999999996</v>
      </c>
      <c r="M628" s="174" t="s">
        <v>4923</v>
      </c>
      <c r="N628" s="175">
        <v>5761513.1325216005</v>
      </c>
      <c r="O628" s="174" t="s">
        <v>5623</v>
      </c>
      <c r="P628" s="176" t="s">
        <v>1740</v>
      </c>
    </row>
    <row r="629" spans="1:16" ht="15.75">
      <c r="A629" s="174" t="s">
        <v>2219</v>
      </c>
      <c r="B629" s="174" t="s">
        <v>470</v>
      </c>
      <c r="C629" s="174" t="s">
        <v>2220</v>
      </c>
      <c r="D629" s="174" t="s">
        <v>1482</v>
      </c>
      <c r="E629" s="174" t="s">
        <v>2028</v>
      </c>
      <c r="F629" s="174" t="s">
        <v>5666</v>
      </c>
      <c r="G629" s="174"/>
      <c r="H629" s="174" t="s">
        <v>5667</v>
      </c>
      <c r="I629" s="174"/>
      <c r="J629" s="174" t="s">
        <v>5668</v>
      </c>
      <c r="K629" s="174"/>
      <c r="L629" s="175">
        <v>5.0649600000000001</v>
      </c>
      <c r="M629" s="174" t="s">
        <v>4923</v>
      </c>
      <c r="N629" s="175">
        <v>5761518.1974815996</v>
      </c>
      <c r="O629" s="174" t="s">
        <v>5623</v>
      </c>
      <c r="P629" s="176" t="s">
        <v>1740</v>
      </c>
    </row>
    <row r="630" spans="1:16" ht="15.75">
      <c r="A630" s="174" t="s">
        <v>2813</v>
      </c>
      <c r="B630" s="174" t="s">
        <v>470</v>
      </c>
      <c r="C630" s="174" t="s">
        <v>2814</v>
      </c>
      <c r="D630" s="174" t="s">
        <v>1482</v>
      </c>
      <c r="E630" s="174" t="s">
        <v>563</v>
      </c>
      <c r="F630" s="174" t="s">
        <v>5669</v>
      </c>
      <c r="G630" s="174"/>
      <c r="H630" s="174" t="s">
        <v>5670</v>
      </c>
      <c r="I630" s="174"/>
      <c r="J630" s="174" t="s">
        <v>5671</v>
      </c>
      <c r="K630" s="174"/>
      <c r="L630" s="175">
        <v>5.0428334880000003</v>
      </c>
      <c r="M630" s="174" t="s">
        <v>4923</v>
      </c>
      <c r="N630" s="175">
        <v>5761523.2403151002</v>
      </c>
      <c r="O630" s="174" t="s">
        <v>5623</v>
      </c>
      <c r="P630" s="176" t="s">
        <v>1740</v>
      </c>
    </row>
    <row r="631" spans="1:16" ht="90">
      <c r="A631" s="174" t="s">
        <v>3218</v>
      </c>
      <c r="B631" s="174" t="s">
        <v>177</v>
      </c>
      <c r="C631" s="174" t="s">
        <v>3219</v>
      </c>
      <c r="D631" s="174" t="s">
        <v>1385</v>
      </c>
      <c r="E631" s="174" t="s">
        <v>185</v>
      </c>
      <c r="F631" s="174" t="s">
        <v>5672</v>
      </c>
      <c r="G631" s="174"/>
      <c r="H631" s="174" t="s">
        <v>5673</v>
      </c>
      <c r="I631" s="174"/>
      <c r="J631" s="174" t="s">
        <v>5674</v>
      </c>
      <c r="K631" s="174"/>
      <c r="L631" s="175">
        <v>4.8970450889999997</v>
      </c>
      <c r="M631" s="174" t="s">
        <v>4923</v>
      </c>
      <c r="N631" s="175">
        <v>5761528.1373602003</v>
      </c>
      <c r="O631" s="174" t="s">
        <v>5623</v>
      </c>
      <c r="P631" s="176" t="s">
        <v>1740</v>
      </c>
    </row>
    <row r="632" spans="1:16" ht="30">
      <c r="A632" s="174" t="s">
        <v>5675</v>
      </c>
      <c r="B632" s="174" t="s">
        <v>700</v>
      </c>
      <c r="C632" s="174" t="s">
        <v>5676</v>
      </c>
      <c r="D632" s="174" t="s">
        <v>1482</v>
      </c>
      <c r="E632" s="174" t="s">
        <v>2152</v>
      </c>
      <c r="F632" s="174" t="s">
        <v>5677</v>
      </c>
      <c r="G632" s="174"/>
      <c r="H632" s="174" t="s">
        <v>5454</v>
      </c>
      <c r="I632" s="174"/>
      <c r="J632" s="174" t="s">
        <v>5674</v>
      </c>
      <c r="K632" s="174"/>
      <c r="L632" s="175">
        <v>4.8952134000000003</v>
      </c>
      <c r="M632" s="174" t="s">
        <v>4923</v>
      </c>
      <c r="N632" s="175">
        <v>5761533.0325736003</v>
      </c>
      <c r="O632" s="174" t="s">
        <v>5623</v>
      </c>
      <c r="P632" s="176" t="s">
        <v>1740</v>
      </c>
    </row>
    <row r="633" spans="1:16" ht="15.75">
      <c r="A633" s="174" t="s">
        <v>2580</v>
      </c>
      <c r="B633" s="174" t="s">
        <v>470</v>
      </c>
      <c r="C633" s="174" t="s">
        <v>2581</v>
      </c>
      <c r="D633" s="174" t="s">
        <v>1482</v>
      </c>
      <c r="E633" s="174" t="s">
        <v>2579</v>
      </c>
      <c r="F633" s="174" t="s">
        <v>3807</v>
      </c>
      <c r="G633" s="174"/>
      <c r="H633" s="174" t="s">
        <v>5678</v>
      </c>
      <c r="I633" s="174"/>
      <c r="J633" s="174" t="s">
        <v>5679</v>
      </c>
      <c r="K633" s="174"/>
      <c r="L633" s="175">
        <v>4.84</v>
      </c>
      <c r="M633" s="174" t="s">
        <v>4923</v>
      </c>
      <c r="N633" s="175">
        <v>5761537.8725736002</v>
      </c>
      <c r="O633" s="174" t="s">
        <v>5623</v>
      </c>
      <c r="P633" s="176" t="s">
        <v>1740</v>
      </c>
    </row>
    <row r="634" spans="1:16" ht="45">
      <c r="A634" s="174" t="s">
        <v>2493</v>
      </c>
      <c r="B634" s="174" t="s">
        <v>177</v>
      </c>
      <c r="C634" s="174" t="s">
        <v>2494</v>
      </c>
      <c r="D634" s="174" t="s">
        <v>1482</v>
      </c>
      <c r="E634" s="174" t="s">
        <v>185</v>
      </c>
      <c r="F634" s="174" t="s">
        <v>3807</v>
      </c>
      <c r="G634" s="174"/>
      <c r="H634" s="174" t="s">
        <v>5678</v>
      </c>
      <c r="I634" s="174"/>
      <c r="J634" s="174" t="s">
        <v>5679</v>
      </c>
      <c r="K634" s="174"/>
      <c r="L634" s="175">
        <v>4.84</v>
      </c>
      <c r="M634" s="174" t="s">
        <v>4923</v>
      </c>
      <c r="N634" s="175">
        <v>5761542.7125736</v>
      </c>
      <c r="O634" s="174" t="s">
        <v>5623</v>
      </c>
      <c r="P634" s="176" t="s">
        <v>1740</v>
      </c>
    </row>
    <row r="635" spans="1:16" ht="45">
      <c r="A635" s="174" t="s">
        <v>3228</v>
      </c>
      <c r="B635" s="174" t="s">
        <v>177</v>
      </c>
      <c r="C635" s="174" t="s">
        <v>3229</v>
      </c>
      <c r="D635" s="174" t="s">
        <v>1482</v>
      </c>
      <c r="E635" s="174" t="s">
        <v>185</v>
      </c>
      <c r="F635" s="174" t="s">
        <v>5680</v>
      </c>
      <c r="G635" s="174"/>
      <c r="H635" s="174" t="s">
        <v>5681</v>
      </c>
      <c r="I635" s="174"/>
      <c r="J635" s="174" t="s">
        <v>5682</v>
      </c>
      <c r="K635" s="174"/>
      <c r="L635" s="175">
        <v>4.19381424</v>
      </c>
      <c r="M635" s="174" t="s">
        <v>4923</v>
      </c>
      <c r="N635" s="175">
        <v>5761546.9063878004</v>
      </c>
      <c r="O635" s="174" t="s">
        <v>5623</v>
      </c>
      <c r="P635" s="176" t="s">
        <v>1740</v>
      </c>
    </row>
    <row r="636" spans="1:16" ht="30">
      <c r="A636" s="174" t="s">
        <v>5683</v>
      </c>
      <c r="B636" s="174" t="s">
        <v>700</v>
      </c>
      <c r="C636" s="174" t="s">
        <v>5684</v>
      </c>
      <c r="D636" s="174" t="s">
        <v>1395</v>
      </c>
      <c r="E636" s="174" t="s">
        <v>2448</v>
      </c>
      <c r="F636" s="174" t="s">
        <v>5061</v>
      </c>
      <c r="G636" s="174"/>
      <c r="H636" s="174" t="s">
        <v>5685</v>
      </c>
      <c r="I636" s="174"/>
      <c r="J636" s="174" t="s">
        <v>5686</v>
      </c>
      <c r="K636" s="174"/>
      <c r="L636" s="175">
        <v>4.165</v>
      </c>
      <c r="M636" s="174" t="s">
        <v>4923</v>
      </c>
      <c r="N636" s="175">
        <v>5761551.0713878004</v>
      </c>
      <c r="O636" s="174" t="s">
        <v>5623</v>
      </c>
      <c r="P636" s="176" t="s">
        <v>1740</v>
      </c>
    </row>
    <row r="637" spans="1:16" ht="15.75">
      <c r="A637" s="174" t="s">
        <v>3242</v>
      </c>
      <c r="B637" s="174" t="s">
        <v>470</v>
      </c>
      <c r="C637" s="174" t="s">
        <v>3243</v>
      </c>
      <c r="D637" s="174" t="s">
        <v>1482</v>
      </c>
      <c r="E637" s="174" t="s">
        <v>2028</v>
      </c>
      <c r="F637" s="174" t="s">
        <v>5687</v>
      </c>
      <c r="G637" s="174"/>
      <c r="H637" s="174" t="s">
        <v>5182</v>
      </c>
      <c r="I637" s="174"/>
      <c r="J637" s="174" t="s">
        <v>5688</v>
      </c>
      <c r="K637" s="174"/>
      <c r="L637" s="175">
        <v>4.1371200000000004</v>
      </c>
      <c r="M637" s="174" t="s">
        <v>4923</v>
      </c>
      <c r="N637" s="175">
        <v>5761555.2085077995</v>
      </c>
      <c r="O637" s="174" t="s">
        <v>5623</v>
      </c>
      <c r="P637" s="176" t="s">
        <v>1740</v>
      </c>
    </row>
    <row r="638" spans="1:16" ht="15.75">
      <c r="A638" s="174" t="s">
        <v>2091</v>
      </c>
      <c r="B638" s="174" t="s">
        <v>639</v>
      </c>
      <c r="C638" s="174" t="s">
        <v>2092</v>
      </c>
      <c r="D638" s="174" t="s">
        <v>1482</v>
      </c>
      <c r="E638" s="174" t="s">
        <v>185</v>
      </c>
      <c r="F638" s="174" t="s">
        <v>5689</v>
      </c>
      <c r="G638" s="174"/>
      <c r="H638" s="174" t="s">
        <v>5380</v>
      </c>
      <c r="I638" s="174"/>
      <c r="J638" s="174" t="s">
        <v>5690</v>
      </c>
      <c r="K638" s="174"/>
      <c r="L638" s="175">
        <v>3.90408</v>
      </c>
      <c r="M638" s="174" t="s">
        <v>4923</v>
      </c>
      <c r="N638" s="175">
        <v>5761559.1125878002</v>
      </c>
      <c r="O638" s="174" t="s">
        <v>5623</v>
      </c>
      <c r="P638" s="176" t="s">
        <v>1740</v>
      </c>
    </row>
    <row r="639" spans="1:16" ht="15.75">
      <c r="A639" s="174" t="s">
        <v>5691</v>
      </c>
      <c r="B639" s="174" t="s">
        <v>273</v>
      </c>
      <c r="C639" s="174" t="s">
        <v>2432</v>
      </c>
      <c r="D639" s="174" t="s">
        <v>1398</v>
      </c>
      <c r="E639" s="174" t="s">
        <v>1893</v>
      </c>
      <c r="F639" s="174" t="s">
        <v>5692</v>
      </c>
      <c r="G639" s="174"/>
      <c r="H639" s="174" t="s">
        <v>5497</v>
      </c>
      <c r="I639" s="174"/>
      <c r="J639" s="174" t="s">
        <v>5693</v>
      </c>
      <c r="K639" s="174"/>
      <c r="L639" s="175">
        <v>3.6262017919999998</v>
      </c>
      <c r="M639" s="174" t="s">
        <v>4923</v>
      </c>
      <c r="N639" s="175">
        <v>5761562.7387896003</v>
      </c>
      <c r="O639" s="174" t="s">
        <v>5623</v>
      </c>
      <c r="P639" s="176" t="s">
        <v>1740</v>
      </c>
    </row>
    <row r="640" spans="1:16" ht="45">
      <c r="A640" s="174" t="s">
        <v>2980</v>
      </c>
      <c r="B640" s="174" t="s">
        <v>177</v>
      </c>
      <c r="C640" s="174" t="s">
        <v>2981</v>
      </c>
      <c r="D640" s="174" t="s">
        <v>1482</v>
      </c>
      <c r="E640" s="174" t="s">
        <v>185</v>
      </c>
      <c r="F640" s="174" t="s">
        <v>5413</v>
      </c>
      <c r="G640" s="174"/>
      <c r="H640" s="174" t="s">
        <v>5694</v>
      </c>
      <c r="I640" s="174"/>
      <c r="J640" s="174" t="s">
        <v>5695</v>
      </c>
      <c r="K640" s="174"/>
      <c r="L640" s="175">
        <v>3.5774400000000002</v>
      </c>
      <c r="M640" s="174" t="s">
        <v>4923</v>
      </c>
      <c r="N640" s="175">
        <v>5761566.3162296005</v>
      </c>
      <c r="O640" s="174" t="s">
        <v>5623</v>
      </c>
      <c r="P640" s="176" t="s">
        <v>1740</v>
      </c>
    </row>
    <row r="641" spans="1:16" ht="30">
      <c r="A641" s="174" t="s">
        <v>5696</v>
      </c>
      <c r="B641" s="174" t="s">
        <v>700</v>
      </c>
      <c r="C641" s="174" t="s">
        <v>5697</v>
      </c>
      <c r="D641" s="174" t="s">
        <v>1482</v>
      </c>
      <c r="E641" s="174" t="s">
        <v>2152</v>
      </c>
      <c r="F641" s="174" t="s">
        <v>5698</v>
      </c>
      <c r="G641" s="174"/>
      <c r="H641" s="174" t="s">
        <v>5699</v>
      </c>
      <c r="I641" s="174"/>
      <c r="J641" s="174" t="s">
        <v>5700</v>
      </c>
      <c r="K641" s="174"/>
      <c r="L641" s="175">
        <v>3.09184722</v>
      </c>
      <c r="M641" s="174" t="s">
        <v>4923</v>
      </c>
      <c r="N641" s="175">
        <v>5761569.4080768004</v>
      </c>
      <c r="O641" s="174" t="s">
        <v>5623</v>
      </c>
      <c r="P641" s="176" t="s">
        <v>1740</v>
      </c>
    </row>
    <row r="642" spans="1:16" ht="30">
      <c r="A642" s="174" t="s">
        <v>5701</v>
      </c>
      <c r="B642" s="174" t="s">
        <v>700</v>
      </c>
      <c r="C642" s="174" t="s">
        <v>5702</v>
      </c>
      <c r="D642" s="174" t="s">
        <v>1395</v>
      </c>
      <c r="E642" s="174" t="s">
        <v>2448</v>
      </c>
      <c r="F642" s="174" t="s">
        <v>5409</v>
      </c>
      <c r="G642" s="174"/>
      <c r="H642" s="174" t="s">
        <v>5077</v>
      </c>
      <c r="I642" s="174"/>
      <c r="J642" s="174" t="s">
        <v>5703</v>
      </c>
      <c r="K642" s="174"/>
      <c r="L642" s="175">
        <v>2.9591078999999998</v>
      </c>
      <c r="M642" s="174" t="s">
        <v>4923</v>
      </c>
      <c r="N642" s="175">
        <v>5761572.3671847004</v>
      </c>
      <c r="O642" s="174" t="s">
        <v>5623</v>
      </c>
      <c r="P642" s="176" t="s">
        <v>1740</v>
      </c>
    </row>
    <row r="643" spans="1:16" ht="30">
      <c r="A643" s="174" t="s">
        <v>2860</v>
      </c>
      <c r="B643" s="174" t="s">
        <v>700</v>
      </c>
      <c r="C643" s="174" t="s">
        <v>2861</v>
      </c>
      <c r="D643" s="174" t="s">
        <v>1482</v>
      </c>
      <c r="E643" s="174" t="s">
        <v>1745</v>
      </c>
      <c r="F643" s="174" t="s">
        <v>5704</v>
      </c>
      <c r="G643" s="174"/>
      <c r="H643" s="174" t="s">
        <v>5705</v>
      </c>
      <c r="I643" s="174"/>
      <c r="J643" s="174" t="s">
        <v>5706</v>
      </c>
      <c r="K643" s="174"/>
      <c r="L643" s="175">
        <v>2.8698624000000001</v>
      </c>
      <c r="M643" s="174" t="s">
        <v>4923</v>
      </c>
      <c r="N643" s="175">
        <v>5761575.2370471004</v>
      </c>
      <c r="O643" s="174" t="s">
        <v>5623</v>
      </c>
      <c r="P643" s="176" t="s">
        <v>1740</v>
      </c>
    </row>
    <row r="644" spans="1:16" ht="45">
      <c r="A644" s="174" t="s">
        <v>2757</v>
      </c>
      <c r="B644" s="174" t="s">
        <v>177</v>
      </c>
      <c r="C644" s="174" t="s">
        <v>2758</v>
      </c>
      <c r="D644" s="174" t="s">
        <v>1482</v>
      </c>
      <c r="E644" s="174" t="s">
        <v>185</v>
      </c>
      <c r="F644" s="174" t="s">
        <v>5707</v>
      </c>
      <c r="G644" s="174"/>
      <c r="H644" s="174" t="s">
        <v>5708</v>
      </c>
      <c r="I644" s="174"/>
      <c r="J644" s="174" t="s">
        <v>5709</v>
      </c>
      <c r="K644" s="174"/>
      <c r="L644" s="175">
        <v>2.6312324399999998</v>
      </c>
      <c r="M644" s="174" t="s">
        <v>4923</v>
      </c>
      <c r="N644" s="175">
        <v>5761577.8682794999</v>
      </c>
      <c r="O644" s="174" t="s">
        <v>5623</v>
      </c>
      <c r="P644" s="176" t="s">
        <v>1740</v>
      </c>
    </row>
    <row r="645" spans="1:16" ht="15.75">
      <c r="A645" s="174" t="s">
        <v>3240</v>
      </c>
      <c r="B645" s="174" t="s">
        <v>470</v>
      </c>
      <c r="C645" s="174" t="s">
        <v>3241</v>
      </c>
      <c r="D645" s="174" t="s">
        <v>1482</v>
      </c>
      <c r="E645" s="174" t="s">
        <v>1745</v>
      </c>
      <c r="F645" s="174" t="s">
        <v>5710</v>
      </c>
      <c r="G645" s="174"/>
      <c r="H645" s="174" t="s">
        <v>5606</v>
      </c>
      <c r="I645" s="174"/>
      <c r="J645" s="174" t="s">
        <v>5711</v>
      </c>
      <c r="K645" s="174"/>
      <c r="L645" s="175">
        <v>2.5488</v>
      </c>
      <c r="M645" s="174" t="s">
        <v>4923</v>
      </c>
      <c r="N645" s="175">
        <v>5761580.4170794999</v>
      </c>
      <c r="O645" s="174" t="s">
        <v>5623</v>
      </c>
      <c r="P645" s="176" t="s">
        <v>1740</v>
      </c>
    </row>
    <row r="646" spans="1:16" ht="60">
      <c r="A646" s="174" t="s">
        <v>3192</v>
      </c>
      <c r="B646" s="174" t="s">
        <v>177</v>
      </c>
      <c r="C646" s="174" t="s">
        <v>3193</v>
      </c>
      <c r="D646" s="174" t="s">
        <v>1482</v>
      </c>
      <c r="E646" s="174" t="s">
        <v>232</v>
      </c>
      <c r="F646" s="174" t="s">
        <v>5712</v>
      </c>
      <c r="G646" s="174"/>
      <c r="H646" s="174" t="s">
        <v>5713</v>
      </c>
      <c r="I646" s="174"/>
      <c r="J646" s="174" t="s">
        <v>5714</v>
      </c>
      <c r="K646" s="174"/>
      <c r="L646" s="175">
        <v>2.5446960000000001</v>
      </c>
      <c r="M646" s="174" t="s">
        <v>4923</v>
      </c>
      <c r="N646" s="175">
        <v>5761582.9617755003</v>
      </c>
      <c r="O646" s="174" t="s">
        <v>5623</v>
      </c>
      <c r="P646" s="176" t="s">
        <v>1740</v>
      </c>
    </row>
    <row r="647" spans="1:16" ht="30">
      <c r="A647" s="174" t="s">
        <v>5715</v>
      </c>
      <c r="B647" s="174" t="s">
        <v>700</v>
      </c>
      <c r="C647" s="174" t="s">
        <v>5716</v>
      </c>
      <c r="D647" s="174" t="s">
        <v>1395</v>
      </c>
      <c r="E647" s="174" t="s">
        <v>2448</v>
      </c>
      <c r="F647" s="174" t="s">
        <v>5250</v>
      </c>
      <c r="G647" s="174"/>
      <c r="H647" s="174" t="s">
        <v>5717</v>
      </c>
      <c r="I647" s="174"/>
      <c r="J647" s="174" t="s">
        <v>5718</v>
      </c>
      <c r="K647" s="174"/>
      <c r="L647" s="175">
        <v>2.5276416820000001</v>
      </c>
      <c r="M647" s="174" t="s">
        <v>4923</v>
      </c>
      <c r="N647" s="175">
        <v>5761585.4894172</v>
      </c>
      <c r="O647" s="174" t="s">
        <v>5623</v>
      </c>
      <c r="P647" s="176" t="s">
        <v>1740</v>
      </c>
    </row>
    <row r="648" spans="1:16" ht="15.75">
      <c r="A648" s="174" t="s">
        <v>2072</v>
      </c>
      <c r="B648" s="174" t="s">
        <v>470</v>
      </c>
      <c r="C648" s="174" t="s">
        <v>2073</v>
      </c>
      <c r="D648" s="174" t="s">
        <v>1482</v>
      </c>
      <c r="E648" s="174" t="s">
        <v>2074</v>
      </c>
      <c r="F648" s="174" t="s">
        <v>5719</v>
      </c>
      <c r="G648" s="174"/>
      <c r="H648" s="174" t="s">
        <v>3953</v>
      </c>
      <c r="I648" s="174"/>
      <c r="J648" s="174" t="s">
        <v>5720</v>
      </c>
      <c r="K648" s="174"/>
      <c r="L648" s="175">
        <v>2.4192</v>
      </c>
      <c r="M648" s="174" t="s">
        <v>4923</v>
      </c>
      <c r="N648" s="175">
        <v>5761587.9086172003</v>
      </c>
      <c r="O648" s="174" t="s">
        <v>5623</v>
      </c>
      <c r="P648" s="176" t="s">
        <v>1740</v>
      </c>
    </row>
    <row r="649" spans="1:16" ht="15.75">
      <c r="A649" s="174" t="s">
        <v>2733</v>
      </c>
      <c r="B649" s="174" t="s">
        <v>470</v>
      </c>
      <c r="C649" s="174" t="s">
        <v>2734</v>
      </c>
      <c r="D649" s="174" t="s">
        <v>1482</v>
      </c>
      <c r="E649" s="174" t="s">
        <v>2735</v>
      </c>
      <c r="F649" s="174" t="s">
        <v>5721</v>
      </c>
      <c r="G649" s="174"/>
      <c r="H649" s="174" t="s">
        <v>5722</v>
      </c>
      <c r="I649" s="174"/>
      <c r="J649" s="174" t="s">
        <v>5723</v>
      </c>
      <c r="K649" s="174"/>
      <c r="L649" s="175">
        <v>2.2264463999999999</v>
      </c>
      <c r="M649" s="174" t="s">
        <v>4923</v>
      </c>
      <c r="N649" s="175">
        <v>5761590.1350635998</v>
      </c>
      <c r="O649" s="174" t="s">
        <v>5623</v>
      </c>
      <c r="P649" s="176" t="s">
        <v>1740</v>
      </c>
    </row>
    <row r="650" spans="1:16" ht="15.75">
      <c r="A650" s="174" t="s">
        <v>2779</v>
      </c>
      <c r="B650" s="174" t="s">
        <v>470</v>
      </c>
      <c r="C650" s="174" t="s">
        <v>2780</v>
      </c>
      <c r="D650" s="174" t="s">
        <v>1482</v>
      </c>
      <c r="E650" s="174" t="s">
        <v>563</v>
      </c>
      <c r="F650" s="174" t="s">
        <v>5724</v>
      </c>
      <c r="G650" s="174"/>
      <c r="H650" s="174" t="s">
        <v>5725</v>
      </c>
      <c r="I650" s="174"/>
      <c r="J650" s="174" t="s">
        <v>5726</v>
      </c>
      <c r="K650" s="174"/>
      <c r="L650" s="175">
        <v>2.1678811800000002</v>
      </c>
      <c r="M650" s="174" t="s">
        <v>4923</v>
      </c>
      <c r="N650" s="175">
        <v>5761592.3029447999</v>
      </c>
      <c r="O650" s="174" t="s">
        <v>5623</v>
      </c>
      <c r="P650" s="176" t="s">
        <v>1740</v>
      </c>
    </row>
    <row r="651" spans="1:16" ht="45">
      <c r="A651" s="174" t="s">
        <v>2923</v>
      </c>
      <c r="B651" s="174" t="s">
        <v>177</v>
      </c>
      <c r="C651" s="174" t="s">
        <v>2924</v>
      </c>
      <c r="D651" s="174" t="s">
        <v>1482</v>
      </c>
      <c r="E651" s="174" t="s">
        <v>232</v>
      </c>
      <c r="F651" s="174" t="s">
        <v>5727</v>
      </c>
      <c r="G651" s="174"/>
      <c r="H651" s="174" t="s">
        <v>5728</v>
      </c>
      <c r="I651" s="174"/>
      <c r="J651" s="174" t="s">
        <v>5729</v>
      </c>
      <c r="K651" s="174"/>
      <c r="L651" s="175">
        <v>2.0933416199999999</v>
      </c>
      <c r="M651" s="174" t="s">
        <v>4923</v>
      </c>
      <c r="N651" s="175">
        <v>5761594.3962864</v>
      </c>
      <c r="O651" s="174" t="s">
        <v>5623</v>
      </c>
      <c r="P651" s="176" t="s">
        <v>1740</v>
      </c>
    </row>
    <row r="652" spans="1:16" ht="30">
      <c r="A652" s="174" t="s">
        <v>5730</v>
      </c>
      <c r="B652" s="174" t="s">
        <v>700</v>
      </c>
      <c r="C652" s="174" t="s">
        <v>5731</v>
      </c>
      <c r="D652" s="174" t="s">
        <v>1395</v>
      </c>
      <c r="E652" s="174" t="s">
        <v>2448</v>
      </c>
      <c r="F652" s="174" t="s">
        <v>5409</v>
      </c>
      <c r="G652" s="174"/>
      <c r="H652" s="174" t="s">
        <v>4200</v>
      </c>
      <c r="I652" s="174"/>
      <c r="J652" s="174" t="s">
        <v>5732</v>
      </c>
      <c r="K652" s="174"/>
      <c r="L652" s="175">
        <v>2.0291025600000001</v>
      </c>
      <c r="M652" s="174" t="s">
        <v>4923</v>
      </c>
      <c r="N652" s="175">
        <v>5761596.4253890002</v>
      </c>
      <c r="O652" s="174" t="s">
        <v>5623</v>
      </c>
      <c r="P652" s="176" t="s">
        <v>1740</v>
      </c>
    </row>
    <row r="653" spans="1:16" ht="15.75">
      <c r="A653" s="174" t="s">
        <v>2835</v>
      </c>
      <c r="B653" s="174" t="s">
        <v>470</v>
      </c>
      <c r="C653" s="174" t="s">
        <v>2836</v>
      </c>
      <c r="D653" s="174" t="s">
        <v>1482</v>
      </c>
      <c r="E653" s="174" t="s">
        <v>563</v>
      </c>
      <c r="F653" s="174" t="s">
        <v>5624</v>
      </c>
      <c r="G653" s="174"/>
      <c r="H653" s="174" t="s">
        <v>5733</v>
      </c>
      <c r="I653" s="174"/>
      <c r="J653" s="174" t="s">
        <v>5734</v>
      </c>
      <c r="K653" s="174"/>
      <c r="L653" s="175">
        <v>1.9474599829999999</v>
      </c>
      <c r="M653" s="174" t="s">
        <v>4923</v>
      </c>
      <c r="N653" s="175">
        <v>5761598.3728489997</v>
      </c>
      <c r="O653" s="174" t="s">
        <v>5623</v>
      </c>
      <c r="P653" s="176" t="s">
        <v>1740</v>
      </c>
    </row>
    <row r="654" spans="1:16" ht="45">
      <c r="A654" s="174" t="s">
        <v>5735</v>
      </c>
      <c r="B654" s="174" t="s">
        <v>177</v>
      </c>
      <c r="C654" s="174" t="s">
        <v>5736</v>
      </c>
      <c r="D654" s="174" t="s">
        <v>1398</v>
      </c>
      <c r="E654" s="174" t="s">
        <v>180</v>
      </c>
      <c r="F654" s="174" t="s">
        <v>5737</v>
      </c>
      <c r="G654" s="174"/>
      <c r="H654" s="174" t="s">
        <v>5738</v>
      </c>
      <c r="I654" s="174"/>
      <c r="J654" s="174" t="s">
        <v>5739</v>
      </c>
      <c r="K654" s="174"/>
      <c r="L654" s="175">
        <v>1.9386827630000001</v>
      </c>
      <c r="M654" s="174" t="s">
        <v>4923</v>
      </c>
      <c r="N654" s="175">
        <v>5761600.3115317998</v>
      </c>
      <c r="O654" s="174" t="s">
        <v>5623</v>
      </c>
      <c r="P654" s="176" t="s">
        <v>1740</v>
      </c>
    </row>
    <row r="655" spans="1:16" ht="45">
      <c r="A655" s="174" t="s">
        <v>3009</v>
      </c>
      <c r="B655" s="174" t="s">
        <v>177</v>
      </c>
      <c r="C655" s="174" t="s">
        <v>3010</v>
      </c>
      <c r="D655" s="174" t="s">
        <v>1385</v>
      </c>
      <c r="E655" s="174" t="s">
        <v>185</v>
      </c>
      <c r="F655" s="174" t="s">
        <v>5740</v>
      </c>
      <c r="G655" s="174"/>
      <c r="H655" s="174" t="s">
        <v>5741</v>
      </c>
      <c r="I655" s="174"/>
      <c r="J655" s="174" t="s">
        <v>4037</v>
      </c>
      <c r="K655" s="174"/>
      <c r="L655" s="175">
        <v>1.8876860040000001</v>
      </c>
      <c r="M655" s="174" t="s">
        <v>4923</v>
      </c>
      <c r="N655" s="175">
        <v>5761602.1992178001</v>
      </c>
      <c r="O655" s="174" t="s">
        <v>5623</v>
      </c>
      <c r="P655" s="176" t="s">
        <v>1740</v>
      </c>
    </row>
    <row r="656" spans="1:16" ht="45">
      <c r="A656" s="174" t="s">
        <v>3093</v>
      </c>
      <c r="B656" s="174" t="s">
        <v>700</v>
      </c>
      <c r="C656" s="174" t="s">
        <v>3094</v>
      </c>
      <c r="D656" s="174" t="s">
        <v>1395</v>
      </c>
      <c r="E656" s="174" t="s">
        <v>2448</v>
      </c>
      <c r="F656" s="174" t="s">
        <v>4890</v>
      </c>
      <c r="G656" s="174"/>
      <c r="H656" s="174" t="s">
        <v>5742</v>
      </c>
      <c r="I656" s="174"/>
      <c r="J656" s="174" t="s">
        <v>4037</v>
      </c>
      <c r="K656" s="174"/>
      <c r="L656" s="175">
        <v>1.8850333100000001</v>
      </c>
      <c r="M656" s="174" t="s">
        <v>4923</v>
      </c>
      <c r="N656" s="175">
        <v>5761604.0842511002</v>
      </c>
      <c r="O656" s="174" t="s">
        <v>5623</v>
      </c>
      <c r="P656" s="176" t="s">
        <v>1740</v>
      </c>
    </row>
    <row r="657" spans="1:16" ht="30">
      <c r="A657" s="174" t="s">
        <v>5743</v>
      </c>
      <c r="B657" s="174" t="s">
        <v>700</v>
      </c>
      <c r="C657" s="174" t="s">
        <v>5744</v>
      </c>
      <c r="D657" s="174" t="s">
        <v>1395</v>
      </c>
      <c r="E657" s="174" t="s">
        <v>2448</v>
      </c>
      <c r="F657" s="174" t="s">
        <v>5557</v>
      </c>
      <c r="G657" s="174"/>
      <c r="H657" s="174" t="s">
        <v>5643</v>
      </c>
      <c r="I657" s="174"/>
      <c r="J657" s="174" t="s">
        <v>5745</v>
      </c>
      <c r="K657" s="174"/>
      <c r="L657" s="175">
        <v>1.7758856519999999</v>
      </c>
      <c r="M657" s="174" t="s">
        <v>4923</v>
      </c>
      <c r="N657" s="175">
        <v>5761605.8601368004</v>
      </c>
      <c r="O657" s="174" t="s">
        <v>5623</v>
      </c>
      <c r="P657" s="176" t="s">
        <v>1740</v>
      </c>
    </row>
    <row r="658" spans="1:16" ht="45">
      <c r="A658" s="174" t="s">
        <v>2497</v>
      </c>
      <c r="B658" s="174" t="s">
        <v>177</v>
      </c>
      <c r="C658" s="174" t="s">
        <v>2498</v>
      </c>
      <c r="D658" s="174" t="s">
        <v>1482</v>
      </c>
      <c r="E658" s="174" t="s">
        <v>185</v>
      </c>
      <c r="F658" s="174" t="s">
        <v>3807</v>
      </c>
      <c r="G658" s="174"/>
      <c r="H658" s="174" t="s">
        <v>5746</v>
      </c>
      <c r="I658" s="174"/>
      <c r="J658" s="174" t="s">
        <v>5747</v>
      </c>
      <c r="K658" s="174"/>
      <c r="L658" s="175">
        <v>1.64</v>
      </c>
      <c r="M658" s="174" t="s">
        <v>4923</v>
      </c>
      <c r="N658" s="175">
        <v>5761607.5001368001</v>
      </c>
      <c r="O658" s="174" t="s">
        <v>5623</v>
      </c>
      <c r="P658" s="176" t="s">
        <v>1740</v>
      </c>
    </row>
    <row r="659" spans="1:16" ht="30">
      <c r="A659" s="174" t="s">
        <v>5748</v>
      </c>
      <c r="B659" s="174" t="s">
        <v>700</v>
      </c>
      <c r="C659" s="174" t="s">
        <v>5749</v>
      </c>
      <c r="D659" s="174" t="s">
        <v>1395</v>
      </c>
      <c r="E659" s="174" t="s">
        <v>2448</v>
      </c>
      <c r="F659" s="174" t="s">
        <v>5596</v>
      </c>
      <c r="G659" s="174"/>
      <c r="H659" s="174" t="s">
        <v>5077</v>
      </c>
      <c r="I659" s="174"/>
      <c r="J659" s="174" t="s">
        <v>5750</v>
      </c>
      <c r="K659" s="174"/>
      <c r="L659" s="175">
        <v>1.4795538800000001</v>
      </c>
      <c r="M659" s="174" t="s">
        <v>4923</v>
      </c>
      <c r="N659" s="175">
        <v>5761608.9796906998</v>
      </c>
      <c r="O659" s="174" t="s">
        <v>5623</v>
      </c>
      <c r="P659" s="176" t="s">
        <v>1740</v>
      </c>
    </row>
    <row r="660" spans="1:16" ht="45">
      <c r="A660" s="174" t="s">
        <v>2499</v>
      </c>
      <c r="B660" s="174" t="s">
        <v>177</v>
      </c>
      <c r="C660" s="174" t="s">
        <v>2500</v>
      </c>
      <c r="D660" s="174" t="s">
        <v>1482</v>
      </c>
      <c r="E660" s="174" t="s">
        <v>222</v>
      </c>
      <c r="F660" s="174" t="s">
        <v>5751</v>
      </c>
      <c r="G660" s="174"/>
      <c r="H660" s="174" t="s">
        <v>5752</v>
      </c>
      <c r="I660" s="174"/>
      <c r="J660" s="174" t="s">
        <v>5753</v>
      </c>
      <c r="K660" s="174"/>
      <c r="L660" s="175">
        <v>1.28</v>
      </c>
      <c r="M660" s="174" t="s">
        <v>4923</v>
      </c>
      <c r="N660" s="175">
        <v>5761610.2596907001</v>
      </c>
      <c r="O660" s="174" t="s">
        <v>5623</v>
      </c>
      <c r="P660" s="176" t="s">
        <v>1740</v>
      </c>
    </row>
    <row r="661" spans="1:16" ht="45">
      <c r="A661" s="174" t="s">
        <v>2524</v>
      </c>
      <c r="B661" s="174" t="s">
        <v>177</v>
      </c>
      <c r="C661" s="174" t="s">
        <v>2525</v>
      </c>
      <c r="D661" s="174" t="s">
        <v>1482</v>
      </c>
      <c r="E661" s="174" t="s">
        <v>232</v>
      </c>
      <c r="F661" s="174" t="s">
        <v>5754</v>
      </c>
      <c r="G661" s="174"/>
      <c r="H661" s="174" t="s">
        <v>5755</v>
      </c>
      <c r="I661" s="174"/>
      <c r="J661" s="174" t="s">
        <v>5753</v>
      </c>
      <c r="K661" s="174"/>
      <c r="L661" s="175">
        <v>1.2754799999999999</v>
      </c>
      <c r="M661" s="174" t="s">
        <v>4923</v>
      </c>
      <c r="N661" s="175">
        <v>5761611.5351707004</v>
      </c>
      <c r="O661" s="174" t="s">
        <v>5623</v>
      </c>
      <c r="P661" s="176" t="s">
        <v>1740</v>
      </c>
    </row>
    <row r="662" spans="1:16" ht="15.75">
      <c r="A662" s="174" t="s">
        <v>2801</v>
      </c>
      <c r="B662" s="174" t="s">
        <v>470</v>
      </c>
      <c r="C662" s="174" t="s">
        <v>2802</v>
      </c>
      <c r="D662" s="174" t="s">
        <v>1482</v>
      </c>
      <c r="E662" s="174" t="s">
        <v>563</v>
      </c>
      <c r="F662" s="174" t="s">
        <v>5756</v>
      </c>
      <c r="G662" s="174"/>
      <c r="H662" s="174" t="s">
        <v>5757</v>
      </c>
      <c r="I662" s="174"/>
      <c r="J662" s="174" t="s">
        <v>5758</v>
      </c>
      <c r="K662" s="174"/>
      <c r="L662" s="175">
        <v>1.2551136249999999</v>
      </c>
      <c r="M662" s="174" t="s">
        <v>4923</v>
      </c>
      <c r="N662" s="175">
        <v>5761612.7902843002</v>
      </c>
      <c r="O662" s="174" t="s">
        <v>5623</v>
      </c>
      <c r="P662" s="176" t="s">
        <v>1740</v>
      </c>
    </row>
    <row r="663" spans="1:16" ht="15.75">
      <c r="A663" s="174" t="s">
        <v>2809</v>
      </c>
      <c r="B663" s="174" t="s">
        <v>470</v>
      </c>
      <c r="C663" s="174" t="s">
        <v>2810</v>
      </c>
      <c r="D663" s="174" t="s">
        <v>1482</v>
      </c>
      <c r="E663" s="174" t="s">
        <v>563</v>
      </c>
      <c r="F663" s="174" t="s">
        <v>5759</v>
      </c>
      <c r="G663" s="174"/>
      <c r="H663" s="174" t="s">
        <v>4147</v>
      </c>
      <c r="I663" s="174"/>
      <c r="J663" s="174" t="s">
        <v>5678</v>
      </c>
      <c r="K663" s="174"/>
      <c r="L663" s="175">
        <v>1.2117729420000001</v>
      </c>
      <c r="M663" s="174" t="s">
        <v>4923</v>
      </c>
      <c r="N663" s="175">
        <v>5761614.0020572003</v>
      </c>
      <c r="O663" s="174" t="s">
        <v>5623</v>
      </c>
      <c r="P663" s="176" t="s">
        <v>1740</v>
      </c>
    </row>
    <row r="664" spans="1:16" ht="15.75">
      <c r="A664" s="174" t="s">
        <v>2799</v>
      </c>
      <c r="B664" s="174" t="s">
        <v>470</v>
      </c>
      <c r="C664" s="174" t="s">
        <v>2800</v>
      </c>
      <c r="D664" s="174" t="s">
        <v>1482</v>
      </c>
      <c r="E664" s="174" t="s">
        <v>563</v>
      </c>
      <c r="F664" s="174" t="s">
        <v>5760</v>
      </c>
      <c r="G664" s="174"/>
      <c r="H664" s="174" t="s">
        <v>5761</v>
      </c>
      <c r="I664" s="174"/>
      <c r="J664" s="174" t="s">
        <v>4908</v>
      </c>
      <c r="K664" s="174"/>
      <c r="L664" s="175">
        <v>1.1565038750000001</v>
      </c>
      <c r="M664" s="174" t="s">
        <v>4923</v>
      </c>
      <c r="N664" s="175">
        <v>5761615.1585611003</v>
      </c>
      <c r="O664" s="174" t="s">
        <v>5623</v>
      </c>
      <c r="P664" s="176" t="s">
        <v>1740</v>
      </c>
    </row>
    <row r="665" spans="1:16" ht="45">
      <c r="A665" s="174" t="s">
        <v>5762</v>
      </c>
      <c r="B665" s="174" t="s">
        <v>177</v>
      </c>
      <c r="C665" s="174" t="s">
        <v>5763</v>
      </c>
      <c r="D665" s="174" t="s">
        <v>1482</v>
      </c>
      <c r="E665" s="174" t="s">
        <v>185</v>
      </c>
      <c r="F665" s="174" t="s">
        <v>4903</v>
      </c>
      <c r="G665" s="174"/>
      <c r="H665" s="174" t="s">
        <v>5764</v>
      </c>
      <c r="I665" s="174"/>
      <c r="J665" s="174" t="s">
        <v>4864</v>
      </c>
      <c r="K665" s="174"/>
      <c r="L665" s="175">
        <v>1.1240399999999999</v>
      </c>
      <c r="M665" s="174" t="s">
        <v>4923</v>
      </c>
      <c r="N665" s="175">
        <v>5761616.2826011004</v>
      </c>
      <c r="O665" s="174" t="s">
        <v>5623</v>
      </c>
      <c r="P665" s="176" t="s">
        <v>1740</v>
      </c>
    </row>
    <row r="666" spans="1:16" ht="15.75">
      <c r="A666" s="174" t="s">
        <v>2833</v>
      </c>
      <c r="B666" s="174" t="s">
        <v>470</v>
      </c>
      <c r="C666" s="174" t="s">
        <v>2834</v>
      </c>
      <c r="D666" s="174" t="s">
        <v>1482</v>
      </c>
      <c r="E666" s="174" t="s">
        <v>563</v>
      </c>
      <c r="F666" s="174" t="s">
        <v>5765</v>
      </c>
      <c r="G666" s="174"/>
      <c r="H666" s="174" t="s">
        <v>5766</v>
      </c>
      <c r="I666" s="174"/>
      <c r="J666" s="174" t="s">
        <v>5767</v>
      </c>
      <c r="K666" s="174"/>
      <c r="L666" s="175">
        <v>1.0963032500000001</v>
      </c>
      <c r="M666" s="174" t="s">
        <v>4923</v>
      </c>
      <c r="N666" s="175">
        <v>5761617.3789044004</v>
      </c>
      <c r="O666" s="174" t="s">
        <v>5623</v>
      </c>
      <c r="P666" s="176" t="s">
        <v>1740</v>
      </c>
    </row>
    <row r="667" spans="1:16" ht="30">
      <c r="A667" s="174" t="s">
        <v>5768</v>
      </c>
      <c r="B667" s="174" t="s">
        <v>700</v>
      </c>
      <c r="C667" s="174" t="s">
        <v>5769</v>
      </c>
      <c r="D667" s="174" t="s">
        <v>1395</v>
      </c>
      <c r="E667" s="174" t="s">
        <v>2448</v>
      </c>
      <c r="F667" s="174" t="s">
        <v>5596</v>
      </c>
      <c r="G667" s="174"/>
      <c r="H667" s="174" t="s">
        <v>4200</v>
      </c>
      <c r="I667" s="174"/>
      <c r="J667" s="174" t="s">
        <v>5770</v>
      </c>
      <c r="K667" s="174"/>
      <c r="L667" s="175">
        <v>1.0145512320000001</v>
      </c>
      <c r="M667" s="174" t="s">
        <v>4923</v>
      </c>
      <c r="N667" s="175">
        <v>5761618.3934556004</v>
      </c>
      <c r="O667" s="174" t="s">
        <v>5623</v>
      </c>
      <c r="P667" s="176" t="s">
        <v>1740</v>
      </c>
    </row>
    <row r="668" spans="1:16" ht="45">
      <c r="A668" s="174" t="s">
        <v>2978</v>
      </c>
      <c r="B668" s="174" t="s">
        <v>177</v>
      </c>
      <c r="C668" s="174" t="s">
        <v>2979</v>
      </c>
      <c r="D668" s="174" t="s">
        <v>1482</v>
      </c>
      <c r="E668" s="174" t="s">
        <v>185</v>
      </c>
      <c r="F668" s="174" t="s">
        <v>5446</v>
      </c>
      <c r="G668" s="174"/>
      <c r="H668" s="174" t="s">
        <v>5077</v>
      </c>
      <c r="I668" s="174"/>
      <c r="J668" s="174" t="s">
        <v>5548</v>
      </c>
      <c r="K668" s="174"/>
      <c r="L668" s="175">
        <v>0.97440000000000004</v>
      </c>
      <c r="M668" s="174" t="s">
        <v>4923</v>
      </c>
      <c r="N668" s="175">
        <v>5761619.3678556001</v>
      </c>
      <c r="O668" s="174" t="s">
        <v>5623</v>
      </c>
      <c r="P668" s="176" t="s">
        <v>1740</v>
      </c>
    </row>
    <row r="669" spans="1:16" ht="15.75">
      <c r="A669" s="174" t="s">
        <v>2815</v>
      </c>
      <c r="B669" s="174" t="s">
        <v>470</v>
      </c>
      <c r="C669" s="174" t="s">
        <v>2816</v>
      </c>
      <c r="D669" s="174" t="s">
        <v>1482</v>
      </c>
      <c r="E669" s="174" t="s">
        <v>1082</v>
      </c>
      <c r="F669" s="174" t="s">
        <v>5759</v>
      </c>
      <c r="G669" s="174"/>
      <c r="H669" s="174" t="s">
        <v>5771</v>
      </c>
      <c r="I669" s="174"/>
      <c r="J669" s="174" t="s">
        <v>5548</v>
      </c>
      <c r="K669" s="174"/>
      <c r="L669" s="175">
        <v>0.97402002300000001</v>
      </c>
      <c r="M669" s="174" t="s">
        <v>4923</v>
      </c>
      <c r="N669" s="175">
        <v>5761620.3418755997</v>
      </c>
      <c r="O669" s="174" t="s">
        <v>5623</v>
      </c>
      <c r="P669" s="176" t="s">
        <v>1740</v>
      </c>
    </row>
    <row r="670" spans="1:16" ht="45">
      <c r="A670" s="174" t="s">
        <v>5772</v>
      </c>
      <c r="B670" s="174" t="s">
        <v>700</v>
      </c>
      <c r="C670" s="174" t="s">
        <v>5773</v>
      </c>
      <c r="D670" s="174" t="s">
        <v>1482</v>
      </c>
      <c r="E670" s="174" t="s">
        <v>563</v>
      </c>
      <c r="F670" s="174" t="s">
        <v>5774</v>
      </c>
      <c r="G670" s="174"/>
      <c r="H670" s="174" t="s">
        <v>5775</v>
      </c>
      <c r="I670" s="174"/>
      <c r="J670" s="174" t="s">
        <v>5776</v>
      </c>
      <c r="K670" s="174"/>
      <c r="L670" s="175">
        <v>0.87804864000000005</v>
      </c>
      <c r="M670" s="174" t="s">
        <v>4923</v>
      </c>
      <c r="N670" s="175">
        <v>5761621.2199242003</v>
      </c>
      <c r="O670" s="174" t="s">
        <v>5623</v>
      </c>
      <c r="P670" s="176" t="s">
        <v>1740</v>
      </c>
    </row>
    <row r="671" spans="1:16" ht="30">
      <c r="A671" s="174" t="s">
        <v>5777</v>
      </c>
      <c r="B671" s="174" t="s">
        <v>700</v>
      </c>
      <c r="C671" s="174" t="s">
        <v>5778</v>
      </c>
      <c r="D671" s="174" t="s">
        <v>1395</v>
      </c>
      <c r="E671" s="174" t="s">
        <v>2448</v>
      </c>
      <c r="F671" s="174" t="s">
        <v>5250</v>
      </c>
      <c r="G671" s="174"/>
      <c r="H671" s="174" t="s">
        <v>5779</v>
      </c>
      <c r="I671" s="174"/>
      <c r="J671" s="174" t="s">
        <v>5663</v>
      </c>
      <c r="K671" s="174"/>
      <c r="L671" s="175">
        <v>0.87160057999999996</v>
      </c>
      <c r="M671" s="174" t="s">
        <v>4923</v>
      </c>
      <c r="N671" s="175">
        <v>5761622.0915248003</v>
      </c>
      <c r="O671" s="174" t="s">
        <v>5623</v>
      </c>
      <c r="P671" s="176" t="s">
        <v>1740</v>
      </c>
    </row>
    <row r="672" spans="1:16" ht="30">
      <c r="A672" s="174" t="s">
        <v>2797</v>
      </c>
      <c r="B672" s="174" t="s">
        <v>470</v>
      </c>
      <c r="C672" s="174" t="s">
        <v>2798</v>
      </c>
      <c r="D672" s="174" t="s">
        <v>1482</v>
      </c>
      <c r="E672" s="174" t="s">
        <v>563</v>
      </c>
      <c r="F672" s="174" t="s">
        <v>5780</v>
      </c>
      <c r="G672" s="174"/>
      <c r="H672" s="174" t="s">
        <v>5781</v>
      </c>
      <c r="I672" s="174"/>
      <c r="J672" s="174" t="s">
        <v>4722</v>
      </c>
      <c r="K672" s="174"/>
      <c r="L672" s="175">
        <v>0.83433970400000002</v>
      </c>
      <c r="M672" s="174" t="s">
        <v>4923</v>
      </c>
      <c r="N672" s="175">
        <v>5761622.9258645</v>
      </c>
      <c r="O672" s="174" t="s">
        <v>5623</v>
      </c>
      <c r="P672" s="176" t="s">
        <v>1740</v>
      </c>
    </row>
    <row r="673" spans="1:16" ht="45">
      <c r="A673" s="174" t="s">
        <v>2142</v>
      </c>
      <c r="B673" s="174" t="s">
        <v>177</v>
      </c>
      <c r="C673" s="174" t="s">
        <v>2143</v>
      </c>
      <c r="D673" s="174" t="s">
        <v>1482</v>
      </c>
      <c r="E673" s="174" t="s">
        <v>232</v>
      </c>
      <c r="F673" s="174" t="s">
        <v>5782</v>
      </c>
      <c r="G673" s="174"/>
      <c r="H673" s="174" t="s">
        <v>4367</v>
      </c>
      <c r="I673" s="174"/>
      <c r="J673" s="174" t="s">
        <v>4722</v>
      </c>
      <c r="K673" s="174"/>
      <c r="L673" s="175">
        <v>0.82857387999999998</v>
      </c>
      <c r="M673" s="174" t="s">
        <v>4923</v>
      </c>
      <c r="N673" s="175">
        <v>5761623.7544384003</v>
      </c>
      <c r="O673" s="174" t="s">
        <v>5623</v>
      </c>
      <c r="P673" s="176" t="s">
        <v>1740</v>
      </c>
    </row>
    <row r="674" spans="1:16" ht="15.75">
      <c r="A674" s="174" t="s">
        <v>2831</v>
      </c>
      <c r="B674" s="174" t="s">
        <v>470</v>
      </c>
      <c r="C674" s="174" t="s">
        <v>2832</v>
      </c>
      <c r="D674" s="174" t="s">
        <v>1482</v>
      </c>
      <c r="E674" s="174" t="s">
        <v>563</v>
      </c>
      <c r="F674" s="174" t="s">
        <v>5783</v>
      </c>
      <c r="G674" s="174"/>
      <c r="H674" s="174" t="s">
        <v>5784</v>
      </c>
      <c r="I674" s="174"/>
      <c r="J674" s="174" t="s">
        <v>5785</v>
      </c>
      <c r="K674" s="174"/>
      <c r="L674" s="175">
        <v>0.75989598000000003</v>
      </c>
      <c r="M674" s="174" t="s">
        <v>4923</v>
      </c>
      <c r="N674" s="175">
        <v>5761624.5143344002</v>
      </c>
      <c r="O674" s="174" t="s">
        <v>5623</v>
      </c>
      <c r="P674" s="176" t="s">
        <v>1740</v>
      </c>
    </row>
    <row r="675" spans="1:16" ht="15.75">
      <c r="A675" s="174" t="s">
        <v>2811</v>
      </c>
      <c r="B675" s="174" t="s">
        <v>470</v>
      </c>
      <c r="C675" s="174" t="s">
        <v>2812</v>
      </c>
      <c r="D675" s="174" t="s">
        <v>1482</v>
      </c>
      <c r="E675" s="174" t="s">
        <v>563</v>
      </c>
      <c r="F675" s="174" t="s">
        <v>5760</v>
      </c>
      <c r="G675" s="174"/>
      <c r="H675" s="174" t="s">
        <v>5786</v>
      </c>
      <c r="I675" s="174"/>
      <c r="J675" s="174" t="s">
        <v>5787</v>
      </c>
      <c r="K675" s="174"/>
      <c r="L675" s="175">
        <v>0.707536897</v>
      </c>
      <c r="M675" s="174" t="s">
        <v>4923</v>
      </c>
      <c r="N675" s="175">
        <v>5761625.2218712997</v>
      </c>
      <c r="O675" s="174" t="s">
        <v>5623</v>
      </c>
      <c r="P675" s="176" t="s">
        <v>1740</v>
      </c>
    </row>
    <row r="676" spans="1:16" ht="45">
      <c r="A676" s="174" t="s">
        <v>5788</v>
      </c>
      <c r="B676" s="174" t="s">
        <v>177</v>
      </c>
      <c r="C676" s="174" t="s">
        <v>5789</v>
      </c>
      <c r="D676" s="174" t="s">
        <v>1385</v>
      </c>
      <c r="E676" s="174" t="s">
        <v>185</v>
      </c>
      <c r="F676" s="174" t="s">
        <v>5790</v>
      </c>
      <c r="G676" s="174"/>
      <c r="H676" s="174" t="s">
        <v>5791</v>
      </c>
      <c r="I676" s="174"/>
      <c r="J676" s="174" t="s">
        <v>5792</v>
      </c>
      <c r="K676" s="174"/>
      <c r="L676" s="175">
        <v>0.656084004</v>
      </c>
      <c r="M676" s="174" t="s">
        <v>4923</v>
      </c>
      <c r="N676" s="175">
        <v>5761625.8779552998</v>
      </c>
      <c r="O676" s="174" t="s">
        <v>5623</v>
      </c>
      <c r="P676" s="176" t="s">
        <v>1740</v>
      </c>
    </row>
    <row r="677" spans="1:16" ht="45">
      <c r="A677" s="174" t="s">
        <v>2976</v>
      </c>
      <c r="B677" s="174" t="s">
        <v>177</v>
      </c>
      <c r="C677" s="174" t="s">
        <v>2977</v>
      </c>
      <c r="D677" s="174" t="s">
        <v>1482</v>
      </c>
      <c r="E677" s="174" t="s">
        <v>185</v>
      </c>
      <c r="F677" s="174" t="s">
        <v>5446</v>
      </c>
      <c r="G677" s="174"/>
      <c r="H677" s="174" t="s">
        <v>5793</v>
      </c>
      <c r="I677" s="174"/>
      <c r="J677" s="174" t="s">
        <v>5794</v>
      </c>
      <c r="K677" s="174"/>
      <c r="L677" s="175">
        <v>0.65424000000000004</v>
      </c>
      <c r="M677" s="174" t="s">
        <v>4923</v>
      </c>
      <c r="N677" s="175">
        <v>5761626.5321952999</v>
      </c>
      <c r="O677" s="174" t="s">
        <v>5623</v>
      </c>
      <c r="P677" s="176" t="s">
        <v>1740</v>
      </c>
    </row>
    <row r="678" spans="1:16" ht="30">
      <c r="A678" s="174" t="s">
        <v>5795</v>
      </c>
      <c r="B678" s="174" t="s">
        <v>700</v>
      </c>
      <c r="C678" s="174" t="s">
        <v>5796</v>
      </c>
      <c r="D678" s="174" t="s">
        <v>1395</v>
      </c>
      <c r="E678" s="174" t="s">
        <v>2448</v>
      </c>
      <c r="F678" s="174" t="s">
        <v>5557</v>
      </c>
      <c r="G678" s="174"/>
      <c r="H678" s="174" t="s">
        <v>5717</v>
      </c>
      <c r="I678" s="174"/>
      <c r="J678" s="174" t="s">
        <v>5797</v>
      </c>
      <c r="K678" s="174"/>
      <c r="L678" s="175">
        <v>0.63191023199999996</v>
      </c>
      <c r="M678" s="174" t="s">
        <v>4923</v>
      </c>
      <c r="N678" s="175">
        <v>5761627.1641055001</v>
      </c>
      <c r="O678" s="174" t="s">
        <v>5623</v>
      </c>
      <c r="P678" s="176" t="s">
        <v>1740</v>
      </c>
    </row>
    <row r="679" spans="1:16" ht="15.75">
      <c r="A679" s="174" t="s">
        <v>2777</v>
      </c>
      <c r="B679" s="174" t="s">
        <v>470</v>
      </c>
      <c r="C679" s="174" t="s">
        <v>2778</v>
      </c>
      <c r="D679" s="174" t="s">
        <v>1482</v>
      </c>
      <c r="E679" s="174" t="s">
        <v>563</v>
      </c>
      <c r="F679" s="174" t="s">
        <v>5724</v>
      </c>
      <c r="G679" s="174"/>
      <c r="H679" s="174" t="s">
        <v>5798</v>
      </c>
      <c r="I679" s="174"/>
      <c r="J679" s="174" t="s">
        <v>5799</v>
      </c>
      <c r="K679" s="174"/>
      <c r="L679" s="175">
        <v>0.59474934000000002</v>
      </c>
      <c r="M679" s="174" t="s">
        <v>4923</v>
      </c>
      <c r="N679" s="175">
        <v>5761627.7588547999</v>
      </c>
      <c r="O679" s="174" t="s">
        <v>5623</v>
      </c>
      <c r="P679" s="176" t="s">
        <v>1740</v>
      </c>
    </row>
    <row r="680" spans="1:16" ht="15.75">
      <c r="A680" s="174" t="s">
        <v>2803</v>
      </c>
      <c r="B680" s="174" t="s">
        <v>470</v>
      </c>
      <c r="C680" s="174" t="s">
        <v>2804</v>
      </c>
      <c r="D680" s="174" t="s">
        <v>1482</v>
      </c>
      <c r="E680" s="174" t="s">
        <v>563</v>
      </c>
      <c r="F680" s="174" t="s">
        <v>5756</v>
      </c>
      <c r="G680" s="174"/>
      <c r="H680" s="174" t="s">
        <v>5800</v>
      </c>
      <c r="I680" s="174"/>
      <c r="J680" s="174" t="s">
        <v>4877</v>
      </c>
      <c r="K680" s="174"/>
      <c r="L680" s="175">
        <v>0.50764537499999995</v>
      </c>
      <c r="M680" s="174" t="s">
        <v>4923</v>
      </c>
      <c r="N680" s="175">
        <v>5761628.2665002001</v>
      </c>
      <c r="O680" s="174" t="s">
        <v>5623</v>
      </c>
      <c r="P680" s="176" t="s">
        <v>1740</v>
      </c>
    </row>
    <row r="681" spans="1:16" ht="15.75">
      <c r="A681" s="174" t="s">
        <v>2789</v>
      </c>
      <c r="B681" s="174" t="s">
        <v>470</v>
      </c>
      <c r="C681" s="174" t="s">
        <v>2790</v>
      </c>
      <c r="D681" s="174" t="s">
        <v>1482</v>
      </c>
      <c r="E681" s="174" t="s">
        <v>563</v>
      </c>
      <c r="F681" s="174" t="s">
        <v>5801</v>
      </c>
      <c r="G681" s="174"/>
      <c r="H681" s="174" t="s">
        <v>5802</v>
      </c>
      <c r="I681" s="174"/>
      <c r="J681" s="174" t="s">
        <v>5803</v>
      </c>
      <c r="K681" s="174"/>
      <c r="L681" s="175">
        <v>0.48300626000000002</v>
      </c>
      <c r="M681" s="174" t="s">
        <v>4923</v>
      </c>
      <c r="N681" s="175">
        <v>5761628.7495064996</v>
      </c>
      <c r="O681" s="174" t="s">
        <v>5623</v>
      </c>
      <c r="P681" s="176" t="s">
        <v>1740</v>
      </c>
    </row>
    <row r="682" spans="1:16" ht="15.75">
      <c r="A682" s="174" t="s">
        <v>2793</v>
      </c>
      <c r="B682" s="174" t="s">
        <v>470</v>
      </c>
      <c r="C682" s="174" t="s">
        <v>2794</v>
      </c>
      <c r="D682" s="174" t="s">
        <v>1482</v>
      </c>
      <c r="E682" s="174" t="s">
        <v>563</v>
      </c>
      <c r="F682" s="174" t="s">
        <v>5804</v>
      </c>
      <c r="G682" s="174"/>
      <c r="H682" s="174" t="s">
        <v>5805</v>
      </c>
      <c r="I682" s="174"/>
      <c r="J682" s="174" t="s">
        <v>5806</v>
      </c>
      <c r="K682" s="174"/>
      <c r="L682" s="175">
        <v>0.45825608000000001</v>
      </c>
      <c r="M682" s="174" t="s">
        <v>4923</v>
      </c>
      <c r="N682" s="175">
        <v>5761629.2077625999</v>
      </c>
      <c r="O682" s="174" t="s">
        <v>5623</v>
      </c>
      <c r="P682" s="176" t="s">
        <v>1740</v>
      </c>
    </row>
    <row r="683" spans="1:16" ht="30">
      <c r="A683" s="174" t="s">
        <v>5807</v>
      </c>
      <c r="B683" s="174" t="s">
        <v>700</v>
      </c>
      <c r="C683" s="174" t="s">
        <v>5808</v>
      </c>
      <c r="D683" s="174" t="s">
        <v>1395</v>
      </c>
      <c r="E683" s="174" t="s">
        <v>2448</v>
      </c>
      <c r="F683" s="174" t="s">
        <v>5409</v>
      </c>
      <c r="G683" s="174"/>
      <c r="H683" s="174" t="s">
        <v>5779</v>
      </c>
      <c r="I683" s="174"/>
      <c r="J683" s="174" t="s">
        <v>5809</v>
      </c>
      <c r="K683" s="174"/>
      <c r="L683" s="175">
        <v>0.42272969999999999</v>
      </c>
      <c r="M683" s="174" t="s">
        <v>4923</v>
      </c>
      <c r="N683" s="175">
        <v>5761629.6304922998</v>
      </c>
      <c r="O683" s="174" t="s">
        <v>5623</v>
      </c>
      <c r="P683" s="176" t="s">
        <v>1740</v>
      </c>
    </row>
    <row r="684" spans="1:16" ht="15.75">
      <c r="A684" s="174" t="s">
        <v>2807</v>
      </c>
      <c r="B684" s="174" t="s">
        <v>470</v>
      </c>
      <c r="C684" s="174" t="s">
        <v>2808</v>
      </c>
      <c r="D684" s="174" t="s">
        <v>1482</v>
      </c>
      <c r="E684" s="174" t="s">
        <v>563</v>
      </c>
      <c r="F684" s="174" t="s">
        <v>5756</v>
      </c>
      <c r="G684" s="174"/>
      <c r="H684" s="174" t="s">
        <v>5810</v>
      </c>
      <c r="I684" s="174"/>
      <c r="J684" s="174" t="s">
        <v>5809</v>
      </c>
      <c r="K684" s="174"/>
      <c r="L684" s="175">
        <v>0.41585529999999998</v>
      </c>
      <c r="M684" s="174" t="s">
        <v>4923</v>
      </c>
      <c r="N684" s="175">
        <v>5761630.0463476004</v>
      </c>
      <c r="O684" s="174" t="s">
        <v>5623</v>
      </c>
      <c r="P684" s="176" t="s">
        <v>1740</v>
      </c>
    </row>
    <row r="685" spans="1:16" ht="15.75">
      <c r="A685" s="174" t="s">
        <v>2805</v>
      </c>
      <c r="B685" s="174" t="s">
        <v>470</v>
      </c>
      <c r="C685" s="174" t="s">
        <v>2806</v>
      </c>
      <c r="D685" s="174" t="s">
        <v>1482</v>
      </c>
      <c r="E685" s="174" t="s">
        <v>563</v>
      </c>
      <c r="F685" s="174" t="s">
        <v>5669</v>
      </c>
      <c r="G685" s="174"/>
      <c r="H685" s="174" t="s">
        <v>5811</v>
      </c>
      <c r="I685" s="174"/>
      <c r="J685" s="174" t="s">
        <v>4887</v>
      </c>
      <c r="K685" s="174"/>
      <c r="L685" s="175">
        <v>0.35340251099999997</v>
      </c>
      <c r="M685" s="174" t="s">
        <v>4923</v>
      </c>
      <c r="N685" s="175">
        <v>5761630.3997501004</v>
      </c>
      <c r="O685" s="174" t="s">
        <v>5623</v>
      </c>
      <c r="P685" s="176" t="s">
        <v>1740</v>
      </c>
    </row>
    <row r="686" spans="1:16" ht="15.75">
      <c r="A686" s="174" t="s">
        <v>2781</v>
      </c>
      <c r="B686" s="174" t="s">
        <v>470</v>
      </c>
      <c r="C686" s="174" t="s">
        <v>2782</v>
      </c>
      <c r="D686" s="174" t="s">
        <v>1482</v>
      </c>
      <c r="E686" s="174" t="s">
        <v>563</v>
      </c>
      <c r="F686" s="174" t="s">
        <v>5812</v>
      </c>
      <c r="G686" s="174"/>
      <c r="H686" s="174" t="s">
        <v>5813</v>
      </c>
      <c r="I686" s="174"/>
      <c r="J686" s="174" t="s">
        <v>4606</v>
      </c>
      <c r="K686" s="174"/>
      <c r="L686" s="175">
        <v>0.31838979000000001</v>
      </c>
      <c r="M686" s="174" t="s">
        <v>4923</v>
      </c>
      <c r="N686" s="175">
        <v>5761630.7181398999</v>
      </c>
      <c r="O686" s="174" t="s">
        <v>5623</v>
      </c>
      <c r="P686" s="176" t="s">
        <v>1740</v>
      </c>
    </row>
    <row r="687" spans="1:16" ht="15.75">
      <c r="A687" s="174" t="s">
        <v>2765</v>
      </c>
      <c r="B687" s="174" t="s">
        <v>470</v>
      </c>
      <c r="C687" s="174" t="s">
        <v>2766</v>
      </c>
      <c r="D687" s="174" t="s">
        <v>1482</v>
      </c>
      <c r="E687" s="174" t="s">
        <v>563</v>
      </c>
      <c r="F687" s="174" t="s">
        <v>5814</v>
      </c>
      <c r="G687" s="174"/>
      <c r="H687" s="174" t="s">
        <v>5815</v>
      </c>
      <c r="I687" s="174"/>
      <c r="J687" s="174" t="s">
        <v>5816</v>
      </c>
      <c r="K687" s="174"/>
      <c r="L687" s="175">
        <v>0.31244878799999998</v>
      </c>
      <c r="M687" s="174" t="s">
        <v>4923</v>
      </c>
      <c r="N687" s="175">
        <v>5761631.0305887004</v>
      </c>
      <c r="O687" s="174" t="s">
        <v>5623</v>
      </c>
      <c r="P687" s="176" t="s">
        <v>1740</v>
      </c>
    </row>
    <row r="688" spans="1:16" ht="15.75">
      <c r="A688" s="174" t="s">
        <v>2791</v>
      </c>
      <c r="B688" s="174" t="s">
        <v>470</v>
      </c>
      <c r="C688" s="174" t="s">
        <v>2792</v>
      </c>
      <c r="D688" s="174" t="s">
        <v>1482</v>
      </c>
      <c r="E688" s="174" t="s">
        <v>563</v>
      </c>
      <c r="F688" s="174" t="s">
        <v>5817</v>
      </c>
      <c r="G688" s="174"/>
      <c r="H688" s="174" t="s">
        <v>5818</v>
      </c>
      <c r="I688" s="174"/>
      <c r="J688" s="174" t="s">
        <v>5819</v>
      </c>
      <c r="K688" s="174"/>
      <c r="L688" s="175">
        <v>0.30472336999999999</v>
      </c>
      <c r="M688" s="174" t="s">
        <v>4923</v>
      </c>
      <c r="N688" s="175">
        <v>5761631.3353121001</v>
      </c>
      <c r="O688" s="174" t="s">
        <v>5623</v>
      </c>
      <c r="P688" s="176" t="s">
        <v>1740</v>
      </c>
    </row>
    <row r="689" spans="1:16" ht="45">
      <c r="A689" s="174" t="s">
        <v>5820</v>
      </c>
      <c r="B689" s="174" t="s">
        <v>700</v>
      </c>
      <c r="C689" s="174" t="s">
        <v>5821</v>
      </c>
      <c r="D689" s="174" t="s">
        <v>1482</v>
      </c>
      <c r="E689" s="174" t="s">
        <v>563</v>
      </c>
      <c r="F689" s="174" t="s">
        <v>5822</v>
      </c>
      <c r="G689" s="174"/>
      <c r="H689" s="174" t="s">
        <v>5816</v>
      </c>
      <c r="I689" s="174"/>
      <c r="J689" s="174" t="s">
        <v>5823</v>
      </c>
      <c r="K689" s="174"/>
      <c r="L689" s="175">
        <v>0.28591919999999998</v>
      </c>
      <c r="M689" s="174" t="s">
        <v>4923</v>
      </c>
      <c r="N689" s="175">
        <v>5761631.6212312998</v>
      </c>
      <c r="O689" s="174" t="s">
        <v>5623</v>
      </c>
      <c r="P689" s="176" t="s">
        <v>1740</v>
      </c>
    </row>
    <row r="690" spans="1:16" ht="15.75">
      <c r="A690" s="174" t="s">
        <v>2817</v>
      </c>
      <c r="B690" s="174" t="s">
        <v>470</v>
      </c>
      <c r="C690" s="174" t="s">
        <v>2818</v>
      </c>
      <c r="D690" s="174" t="s">
        <v>1482</v>
      </c>
      <c r="E690" s="174" t="s">
        <v>563</v>
      </c>
      <c r="F690" s="174" t="s">
        <v>5669</v>
      </c>
      <c r="G690" s="174"/>
      <c r="H690" s="174" t="s">
        <v>5824</v>
      </c>
      <c r="I690" s="174"/>
      <c r="J690" s="174" t="s">
        <v>5234</v>
      </c>
      <c r="K690" s="174"/>
      <c r="L690" s="175">
        <v>0.25455206699999999</v>
      </c>
      <c r="M690" s="174" t="s">
        <v>4923</v>
      </c>
      <c r="N690" s="175">
        <v>5761631.8757833997</v>
      </c>
      <c r="O690" s="174" t="s">
        <v>5623</v>
      </c>
      <c r="P690" s="176" t="s">
        <v>1740</v>
      </c>
    </row>
    <row r="691" spans="1:16" ht="15.75">
      <c r="A691" s="174" t="s">
        <v>2787</v>
      </c>
      <c r="B691" s="174" t="s">
        <v>470</v>
      </c>
      <c r="C691" s="174" t="s">
        <v>2788</v>
      </c>
      <c r="D691" s="174" t="s">
        <v>1482</v>
      </c>
      <c r="E691" s="174" t="s">
        <v>563</v>
      </c>
      <c r="F691" s="174" t="s">
        <v>5825</v>
      </c>
      <c r="G691" s="174"/>
      <c r="H691" s="174" t="s">
        <v>5826</v>
      </c>
      <c r="I691" s="174"/>
      <c r="J691" s="174" t="s">
        <v>5234</v>
      </c>
      <c r="K691" s="174"/>
      <c r="L691" s="175">
        <v>0.25158150000000001</v>
      </c>
      <c r="M691" s="174" t="s">
        <v>4923</v>
      </c>
      <c r="N691" s="175">
        <v>5761632.1273649</v>
      </c>
      <c r="O691" s="174" t="s">
        <v>5623</v>
      </c>
      <c r="P691" s="176" t="s">
        <v>1740</v>
      </c>
    </row>
    <row r="692" spans="1:16" ht="15.75">
      <c r="A692" s="174" t="s">
        <v>2795</v>
      </c>
      <c r="B692" s="174" t="s">
        <v>470</v>
      </c>
      <c r="C692" s="174" t="s">
        <v>2796</v>
      </c>
      <c r="D692" s="174" t="s">
        <v>1482</v>
      </c>
      <c r="E692" s="174" t="s">
        <v>563</v>
      </c>
      <c r="F692" s="174" t="s">
        <v>5804</v>
      </c>
      <c r="G692" s="174"/>
      <c r="H692" s="174" t="s">
        <v>5827</v>
      </c>
      <c r="I692" s="174"/>
      <c r="J692" s="174" t="s">
        <v>5380</v>
      </c>
      <c r="K692" s="174"/>
      <c r="L692" s="175">
        <v>0.23946328</v>
      </c>
      <c r="M692" s="174" t="s">
        <v>4923</v>
      </c>
      <c r="N692" s="175">
        <v>5761632.3668282004</v>
      </c>
      <c r="O692" s="174" t="s">
        <v>5623</v>
      </c>
      <c r="P692" s="176" t="s">
        <v>1740</v>
      </c>
    </row>
    <row r="693" spans="1:16" ht="45">
      <c r="A693" s="174" t="s">
        <v>3033</v>
      </c>
      <c r="B693" s="174" t="s">
        <v>177</v>
      </c>
      <c r="C693" s="174" t="s">
        <v>3034</v>
      </c>
      <c r="D693" s="174" t="s">
        <v>1385</v>
      </c>
      <c r="E693" s="174" t="s">
        <v>185</v>
      </c>
      <c r="F693" s="174" t="s">
        <v>5828</v>
      </c>
      <c r="G693" s="174"/>
      <c r="H693" s="174" t="s">
        <v>5829</v>
      </c>
      <c r="I693" s="174"/>
      <c r="J693" s="174" t="s">
        <v>5380</v>
      </c>
      <c r="K693" s="174"/>
      <c r="L693" s="175">
        <v>0.23681315</v>
      </c>
      <c r="M693" s="174" t="s">
        <v>4923</v>
      </c>
      <c r="N693" s="175">
        <v>5761632.6036414001</v>
      </c>
      <c r="O693" s="174" t="s">
        <v>5623</v>
      </c>
      <c r="P693" s="176" t="s">
        <v>1740</v>
      </c>
    </row>
    <row r="694" spans="1:16" ht="30">
      <c r="A694" s="174" t="s">
        <v>5830</v>
      </c>
      <c r="B694" s="174" t="s">
        <v>700</v>
      </c>
      <c r="C694" s="174" t="s">
        <v>5831</v>
      </c>
      <c r="D694" s="174" t="s">
        <v>1395</v>
      </c>
      <c r="E694" s="174" t="s">
        <v>2448</v>
      </c>
      <c r="F694" s="174" t="s">
        <v>5557</v>
      </c>
      <c r="G694" s="174"/>
      <c r="H694" s="174" t="s">
        <v>5832</v>
      </c>
      <c r="I694" s="174"/>
      <c r="J694" s="174" t="s">
        <v>5779</v>
      </c>
      <c r="K694" s="174"/>
      <c r="L694" s="175">
        <v>0.196110072</v>
      </c>
      <c r="M694" s="174" t="s">
        <v>4923</v>
      </c>
      <c r="N694" s="175">
        <v>5761632.7997514997</v>
      </c>
      <c r="O694" s="174" t="s">
        <v>5623</v>
      </c>
      <c r="P694" s="176" t="s">
        <v>1740</v>
      </c>
    </row>
    <row r="695" spans="1:16" ht="45">
      <c r="A695" s="174" t="s">
        <v>3097</v>
      </c>
      <c r="B695" s="174" t="s">
        <v>700</v>
      </c>
      <c r="C695" s="174" t="s">
        <v>3098</v>
      </c>
      <c r="D695" s="174" t="s">
        <v>1395</v>
      </c>
      <c r="E695" s="174" t="s">
        <v>2448</v>
      </c>
      <c r="F695" s="174" t="s">
        <v>4890</v>
      </c>
      <c r="G695" s="174"/>
      <c r="H695" s="174" t="s">
        <v>5485</v>
      </c>
      <c r="I695" s="174"/>
      <c r="J695" s="174" t="s">
        <v>5833</v>
      </c>
      <c r="K695" s="174"/>
      <c r="L695" s="175">
        <v>0.188503331</v>
      </c>
      <c r="M695" s="174" t="s">
        <v>4923</v>
      </c>
      <c r="N695" s="175">
        <v>5761632.9882548004</v>
      </c>
      <c r="O695" s="174" t="s">
        <v>5623</v>
      </c>
      <c r="P695" s="176" t="s">
        <v>1740</v>
      </c>
    </row>
    <row r="696" spans="1:16" ht="30">
      <c r="A696" s="174" t="s">
        <v>5834</v>
      </c>
      <c r="B696" s="174" t="s">
        <v>700</v>
      </c>
      <c r="C696" s="174" t="s">
        <v>5835</v>
      </c>
      <c r="D696" s="174" t="s">
        <v>1395</v>
      </c>
      <c r="E696" s="174" t="s">
        <v>2448</v>
      </c>
      <c r="F696" s="174" t="s">
        <v>5596</v>
      </c>
      <c r="G696" s="174"/>
      <c r="H696" s="174" t="s">
        <v>5542</v>
      </c>
      <c r="I696" s="174"/>
      <c r="J696" s="174" t="s">
        <v>5836</v>
      </c>
      <c r="K696" s="174"/>
      <c r="L696" s="175">
        <v>0.12681890400000001</v>
      </c>
      <c r="M696" s="174" t="s">
        <v>4923</v>
      </c>
      <c r="N696" s="175">
        <v>5761633.1150737004</v>
      </c>
      <c r="O696" s="174" t="s">
        <v>5623</v>
      </c>
      <c r="P696" s="176" t="s">
        <v>1740</v>
      </c>
    </row>
    <row r="697" spans="1:16" ht="15.75">
      <c r="A697" s="174" t="s">
        <v>2827</v>
      </c>
      <c r="B697" s="174" t="s">
        <v>470</v>
      </c>
      <c r="C697" s="174" t="s">
        <v>2828</v>
      </c>
      <c r="D697" s="174" t="s">
        <v>1482</v>
      </c>
      <c r="E697" s="174" t="s">
        <v>563</v>
      </c>
      <c r="F697" s="174" t="s">
        <v>5837</v>
      </c>
      <c r="G697" s="174"/>
      <c r="H697" s="174" t="s">
        <v>5838</v>
      </c>
      <c r="I697" s="174"/>
      <c r="J697" s="174" t="s">
        <v>5742</v>
      </c>
      <c r="K697" s="174"/>
      <c r="L697" s="175">
        <v>0.102924</v>
      </c>
      <c r="M697" s="174" t="s">
        <v>4923</v>
      </c>
      <c r="N697" s="175">
        <v>5761633.2179977</v>
      </c>
      <c r="O697" s="174" t="s">
        <v>5623</v>
      </c>
      <c r="P697" s="176" t="s">
        <v>1740</v>
      </c>
    </row>
    <row r="698" spans="1:16" ht="15.75">
      <c r="A698" s="174" t="s">
        <v>2095</v>
      </c>
      <c r="B698" s="174" t="s">
        <v>639</v>
      </c>
      <c r="C698" s="174" t="s">
        <v>2096</v>
      </c>
      <c r="D698" s="174" t="s">
        <v>1482</v>
      </c>
      <c r="E698" s="174" t="s">
        <v>185</v>
      </c>
      <c r="F698" s="174" t="s">
        <v>5839</v>
      </c>
      <c r="G698" s="174"/>
      <c r="H698" s="174" t="s">
        <v>5840</v>
      </c>
      <c r="I698" s="174"/>
      <c r="J698" s="174" t="s">
        <v>5841</v>
      </c>
      <c r="K698" s="174"/>
      <c r="L698" s="175">
        <v>8.6400000000000005E-2</v>
      </c>
      <c r="M698" s="174" t="s">
        <v>4923</v>
      </c>
      <c r="N698" s="175">
        <v>5761633.3043977004</v>
      </c>
      <c r="O698" s="174" t="s">
        <v>5623</v>
      </c>
      <c r="P698" s="176" t="s">
        <v>1740</v>
      </c>
    </row>
    <row r="699" spans="1:16" ht="15.75">
      <c r="A699" s="174" t="s">
        <v>2171</v>
      </c>
      <c r="B699" s="174" t="s">
        <v>639</v>
      </c>
      <c r="C699" s="174" t="s">
        <v>2172</v>
      </c>
      <c r="D699" s="174" t="s">
        <v>1482</v>
      </c>
      <c r="E699" s="174" t="s">
        <v>185</v>
      </c>
      <c r="F699" s="174" t="s">
        <v>5842</v>
      </c>
      <c r="G699" s="174"/>
      <c r="H699" s="174" t="s">
        <v>5823</v>
      </c>
      <c r="I699" s="174"/>
      <c r="J699" s="174" t="s">
        <v>5681</v>
      </c>
      <c r="K699" s="174"/>
      <c r="L699" s="175">
        <v>8.294E-2</v>
      </c>
      <c r="M699" s="174" t="s">
        <v>4923</v>
      </c>
      <c r="N699" s="175">
        <v>5761633.3873377005</v>
      </c>
      <c r="O699" s="174" t="s">
        <v>5623</v>
      </c>
      <c r="P699" s="176" t="s">
        <v>1740</v>
      </c>
    </row>
    <row r="700" spans="1:16" ht="15.75">
      <c r="A700" s="174" t="s">
        <v>2783</v>
      </c>
      <c r="B700" s="174" t="s">
        <v>470</v>
      </c>
      <c r="C700" s="174" t="s">
        <v>2784</v>
      </c>
      <c r="D700" s="174" t="s">
        <v>1482</v>
      </c>
      <c r="E700" s="174" t="s">
        <v>563</v>
      </c>
      <c r="F700" s="174" t="s">
        <v>5843</v>
      </c>
      <c r="G700" s="174"/>
      <c r="H700" s="174" t="s">
        <v>4615</v>
      </c>
      <c r="I700" s="174"/>
      <c r="J700" s="174" t="s">
        <v>4153</v>
      </c>
      <c r="K700" s="174"/>
      <c r="L700" s="175">
        <v>6.5622730000000004E-2</v>
      </c>
      <c r="M700" s="174" t="s">
        <v>4923</v>
      </c>
      <c r="N700" s="175">
        <v>5761633.4529603999</v>
      </c>
      <c r="O700" s="174" t="s">
        <v>5623</v>
      </c>
      <c r="P700" s="176" t="s">
        <v>1740</v>
      </c>
    </row>
    <row r="701" spans="1:16" ht="15.75">
      <c r="A701" s="174" t="s">
        <v>2093</v>
      </c>
      <c r="B701" s="174" t="s">
        <v>639</v>
      </c>
      <c r="C701" s="174" t="s">
        <v>2094</v>
      </c>
      <c r="D701" s="174" t="s">
        <v>1482</v>
      </c>
      <c r="E701" s="174" t="s">
        <v>185</v>
      </c>
      <c r="F701" s="174" t="s">
        <v>5844</v>
      </c>
      <c r="G701" s="174"/>
      <c r="H701" s="174" t="s">
        <v>5823</v>
      </c>
      <c r="I701" s="174"/>
      <c r="J701" s="174" t="s">
        <v>5845</v>
      </c>
      <c r="K701" s="174"/>
      <c r="L701" s="175">
        <v>3.7699999999999997E-2</v>
      </c>
      <c r="M701" s="174" t="s">
        <v>4923</v>
      </c>
      <c r="N701" s="175">
        <v>5761633.4906604001</v>
      </c>
      <c r="O701" s="174" t="s">
        <v>5623</v>
      </c>
      <c r="P701" s="176" t="s">
        <v>1740</v>
      </c>
    </row>
    <row r="702" spans="1:16" ht="15.75">
      <c r="A702" s="174" t="s">
        <v>2823</v>
      </c>
      <c r="B702" s="174" t="s">
        <v>470</v>
      </c>
      <c r="C702" s="174" t="s">
        <v>2824</v>
      </c>
      <c r="D702" s="174" t="s">
        <v>1482</v>
      </c>
      <c r="E702" s="174" t="s">
        <v>563</v>
      </c>
      <c r="F702" s="174" t="s">
        <v>5837</v>
      </c>
      <c r="G702" s="174"/>
      <c r="H702" s="174" t="s">
        <v>5846</v>
      </c>
      <c r="I702" s="174"/>
      <c r="J702" s="174" t="s">
        <v>5845</v>
      </c>
      <c r="K702" s="174"/>
      <c r="L702" s="175">
        <v>3.7530000000000001E-2</v>
      </c>
      <c r="M702" s="174" t="s">
        <v>4923</v>
      </c>
      <c r="N702" s="175">
        <v>5761633.5281904005</v>
      </c>
      <c r="O702" s="174" t="s">
        <v>5623</v>
      </c>
      <c r="P702" s="176" t="s">
        <v>1740</v>
      </c>
    </row>
    <row r="703" spans="1:16" ht="15.75">
      <c r="A703" s="174" t="s">
        <v>2785</v>
      </c>
      <c r="B703" s="174" t="s">
        <v>470</v>
      </c>
      <c r="C703" s="174" t="s">
        <v>2786</v>
      </c>
      <c r="D703" s="174" t="s">
        <v>1482</v>
      </c>
      <c r="E703" s="174" t="s">
        <v>563</v>
      </c>
      <c r="F703" s="174" t="s">
        <v>5843</v>
      </c>
      <c r="G703" s="174"/>
      <c r="H703" s="174" t="s">
        <v>5847</v>
      </c>
      <c r="I703" s="174"/>
      <c r="J703" s="174" t="s">
        <v>5845</v>
      </c>
      <c r="K703" s="174"/>
      <c r="L703" s="175">
        <v>3.7367030000000002E-2</v>
      </c>
      <c r="M703" s="174" t="s">
        <v>4923</v>
      </c>
      <c r="N703" s="175">
        <v>5761633.5655573998</v>
      </c>
      <c r="O703" s="174" t="s">
        <v>5623</v>
      </c>
      <c r="P703" s="176" t="s">
        <v>1740</v>
      </c>
    </row>
    <row r="704" spans="1:16" ht="15.75">
      <c r="A704" s="174" t="s">
        <v>2829</v>
      </c>
      <c r="B704" s="174" t="s">
        <v>470</v>
      </c>
      <c r="C704" s="174" t="s">
        <v>2830</v>
      </c>
      <c r="D704" s="174" t="s">
        <v>1482</v>
      </c>
      <c r="E704" s="174" t="s">
        <v>563</v>
      </c>
      <c r="F704" s="174" t="s">
        <v>5848</v>
      </c>
      <c r="G704" s="174"/>
      <c r="H704" s="174" t="s">
        <v>5849</v>
      </c>
      <c r="I704" s="174"/>
      <c r="J704" s="174" t="s">
        <v>5850</v>
      </c>
      <c r="K704" s="174"/>
      <c r="L704" s="175">
        <v>3.0511799999999999E-2</v>
      </c>
      <c r="M704" s="174" t="s">
        <v>4923</v>
      </c>
      <c r="N704" s="175">
        <v>5761633.5960692</v>
      </c>
      <c r="O704" s="174" t="s">
        <v>5623</v>
      </c>
      <c r="P704" s="176" t="s">
        <v>1740</v>
      </c>
    </row>
    <row r="705" spans="1:16" ht="15.75">
      <c r="A705" s="174" t="s">
        <v>2775</v>
      </c>
      <c r="B705" s="174" t="s">
        <v>470</v>
      </c>
      <c r="C705" s="174" t="s">
        <v>2776</v>
      </c>
      <c r="D705" s="174" t="s">
        <v>1385</v>
      </c>
      <c r="E705" s="174" t="s">
        <v>563</v>
      </c>
      <c r="F705" s="174" t="s">
        <v>5851</v>
      </c>
      <c r="G705" s="174"/>
      <c r="H705" s="174" t="s">
        <v>5852</v>
      </c>
      <c r="I705" s="174"/>
      <c r="J705" s="174" t="s">
        <v>5850</v>
      </c>
      <c r="K705" s="174"/>
      <c r="L705" s="175">
        <v>2.6772731000000001E-2</v>
      </c>
      <c r="M705" s="174" t="s">
        <v>4923</v>
      </c>
      <c r="N705" s="175">
        <v>5761633.6228419002</v>
      </c>
      <c r="O705" s="174" t="s">
        <v>5623</v>
      </c>
      <c r="P705" s="176" t="s">
        <v>1740</v>
      </c>
    </row>
    <row r="706" spans="1:16" ht="15.75">
      <c r="A706" s="174" t="s">
        <v>2825</v>
      </c>
      <c r="B706" s="174" t="s">
        <v>470</v>
      </c>
      <c r="C706" s="174" t="s">
        <v>2826</v>
      </c>
      <c r="D706" s="174" t="s">
        <v>1482</v>
      </c>
      <c r="E706" s="174" t="s">
        <v>563</v>
      </c>
      <c r="F706" s="174" t="s">
        <v>5853</v>
      </c>
      <c r="G706" s="174"/>
      <c r="H706" s="174" t="s">
        <v>5854</v>
      </c>
      <c r="I706" s="174"/>
      <c r="J706" s="174" t="s">
        <v>5855</v>
      </c>
      <c r="K706" s="174"/>
      <c r="L706" s="175">
        <v>1.8575999999999999E-2</v>
      </c>
      <c r="M706" s="174" t="s">
        <v>4923</v>
      </c>
      <c r="N706" s="175">
        <v>5761633.6414179001</v>
      </c>
      <c r="O706" s="174" t="s">
        <v>5623</v>
      </c>
      <c r="P706" s="176" t="s">
        <v>1740</v>
      </c>
    </row>
    <row r="707" spans="1:16" ht="15.75">
      <c r="A707" s="174" t="s">
        <v>2771</v>
      </c>
      <c r="B707" s="174" t="s">
        <v>470</v>
      </c>
      <c r="C707" s="174" t="s">
        <v>2772</v>
      </c>
      <c r="D707" s="174" t="s">
        <v>1385</v>
      </c>
      <c r="E707" s="174" t="s">
        <v>563</v>
      </c>
      <c r="F707" s="174" t="s">
        <v>5851</v>
      </c>
      <c r="G707" s="174"/>
      <c r="H707" s="174" t="s">
        <v>5856</v>
      </c>
      <c r="I707" s="174"/>
      <c r="J707" s="174" t="s">
        <v>5485</v>
      </c>
      <c r="K707" s="174"/>
      <c r="L707" s="175">
        <v>1.2714583E-2</v>
      </c>
      <c r="M707" s="174" t="s">
        <v>4923</v>
      </c>
      <c r="N707" s="175">
        <v>5761633.6541325003</v>
      </c>
      <c r="O707" s="174" t="s">
        <v>5623</v>
      </c>
      <c r="P707" s="176" t="s">
        <v>1740</v>
      </c>
    </row>
    <row r="708" spans="1:16" ht="15.75">
      <c r="A708" s="174" t="s">
        <v>2821</v>
      </c>
      <c r="B708" s="174" t="s">
        <v>470</v>
      </c>
      <c r="C708" s="174" t="s">
        <v>2822</v>
      </c>
      <c r="D708" s="174" t="s">
        <v>1482</v>
      </c>
      <c r="E708" s="174" t="s">
        <v>563</v>
      </c>
      <c r="F708" s="174" t="s">
        <v>5857</v>
      </c>
      <c r="G708" s="174"/>
      <c r="H708" s="174" t="s">
        <v>5858</v>
      </c>
      <c r="I708" s="174"/>
      <c r="J708" s="174" t="s">
        <v>5485</v>
      </c>
      <c r="K708" s="174"/>
      <c r="L708" s="175">
        <v>5.6087999999999997E-3</v>
      </c>
      <c r="M708" s="174" t="s">
        <v>4923</v>
      </c>
      <c r="N708" s="175">
        <v>5761633.6597413002</v>
      </c>
      <c r="O708" s="174" t="s">
        <v>5623</v>
      </c>
      <c r="P708" s="176" t="s">
        <v>1740</v>
      </c>
    </row>
    <row r="709" spans="1:16" ht="15.75">
      <c r="A709" s="174" t="s">
        <v>2773</v>
      </c>
      <c r="B709" s="174" t="s">
        <v>470</v>
      </c>
      <c r="C709" s="174" t="s">
        <v>2774</v>
      </c>
      <c r="D709" s="174" t="s">
        <v>1482</v>
      </c>
      <c r="E709" s="174" t="s">
        <v>563</v>
      </c>
      <c r="F709" s="174" t="s">
        <v>5859</v>
      </c>
      <c r="G709" s="174"/>
      <c r="H709" s="174" t="s">
        <v>5860</v>
      </c>
      <c r="I709" s="174"/>
      <c r="J709" s="174" t="s">
        <v>3775</v>
      </c>
      <c r="K709" s="174"/>
      <c r="L709" s="175">
        <v>3.9221910000000002E-3</v>
      </c>
      <c r="M709" s="174" t="s">
        <v>4923</v>
      </c>
      <c r="N709" s="175">
        <v>5761633.6636635</v>
      </c>
      <c r="O709" s="174" t="s">
        <v>5623</v>
      </c>
      <c r="P709" s="176" t="s">
        <v>1740</v>
      </c>
    </row>
    <row r="710" spans="1:16" ht="15.75">
      <c r="A710" s="174" t="s">
        <v>2746</v>
      </c>
      <c r="B710" s="174" t="s">
        <v>470</v>
      </c>
      <c r="C710" s="174" t="s">
        <v>2747</v>
      </c>
      <c r="D710" s="174" t="s">
        <v>1482</v>
      </c>
      <c r="E710" s="174" t="s">
        <v>563</v>
      </c>
      <c r="F710" s="174" t="s">
        <v>5851</v>
      </c>
      <c r="G710" s="174"/>
      <c r="H710" s="174" t="s">
        <v>5733</v>
      </c>
      <c r="I710" s="174"/>
      <c r="J710" s="174" t="s">
        <v>3775</v>
      </c>
      <c r="K710" s="174"/>
      <c r="L710" s="175">
        <v>1.907167E-3</v>
      </c>
      <c r="M710" s="174" t="s">
        <v>4923</v>
      </c>
      <c r="N710" s="175">
        <v>5761633.6655706996</v>
      </c>
      <c r="O710" s="174" t="s">
        <v>5623</v>
      </c>
      <c r="P710" s="176" t="s">
        <v>1740</v>
      </c>
    </row>
    <row r="711" spans="1:16" ht="15.75">
      <c r="A711" s="174" t="s">
        <v>2767</v>
      </c>
      <c r="B711" s="174" t="s">
        <v>470</v>
      </c>
      <c r="C711" s="174" t="s">
        <v>2768</v>
      </c>
      <c r="D711" s="174" t="s">
        <v>1482</v>
      </c>
      <c r="E711" s="174" t="s">
        <v>563</v>
      </c>
      <c r="F711" s="174" t="s">
        <v>5859</v>
      </c>
      <c r="G711" s="174"/>
      <c r="H711" s="174" t="s">
        <v>3574</v>
      </c>
      <c r="I711" s="174"/>
      <c r="J711" s="174" t="s">
        <v>3775</v>
      </c>
      <c r="K711" s="174"/>
      <c r="L711" s="175">
        <v>1.5675660000000001E-3</v>
      </c>
      <c r="M711" s="174" t="s">
        <v>4923</v>
      </c>
      <c r="N711" s="175">
        <v>5761633.6671382999</v>
      </c>
      <c r="O711" s="174" t="s">
        <v>5623</v>
      </c>
      <c r="P711" s="176" t="s">
        <v>1740</v>
      </c>
    </row>
    <row r="712" spans="1:16" ht="15.75">
      <c r="A712" s="174" t="s">
        <v>2769</v>
      </c>
      <c r="B712" s="174" t="s">
        <v>470</v>
      </c>
      <c r="C712" s="174" t="s">
        <v>2770</v>
      </c>
      <c r="D712" s="174" t="s">
        <v>1482</v>
      </c>
      <c r="E712" s="174" t="s">
        <v>563</v>
      </c>
      <c r="F712" s="174" t="s">
        <v>5851</v>
      </c>
      <c r="G712" s="174"/>
      <c r="H712" s="174" t="s">
        <v>5861</v>
      </c>
      <c r="I712" s="174"/>
      <c r="J712" s="174" t="s">
        <v>3775</v>
      </c>
      <c r="K712" s="174"/>
      <c r="L712" s="175">
        <v>1.550519E-3</v>
      </c>
      <c r="M712" s="174" t="s">
        <v>4923</v>
      </c>
      <c r="N712" s="175">
        <v>5761633.6686888002</v>
      </c>
      <c r="O712" s="174" t="s">
        <v>5623</v>
      </c>
      <c r="P712" s="176" t="s">
        <v>1740</v>
      </c>
    </row>
    <row r="713" spans="1:16" ht="15.75">
      <c r="A713" s="174" t="s">
        <v>2744</v>
      </c>
      <c r="B713" s="174" t="s">
        <v>470</v>
      </c>
      <c r="C713" s="174" t="s">
        <v>2745</v>
      </c>
      <c r="D713" s="174" t="s">
        <v>1482</v>
      </c>
      <c r="E713" s="174" t="s">
        <v>563</v>
      </c>
      <c r="F713" s="174" t="s">
        <v>5851</v>
      </c>
      <c r="G713" s="174"/>
      <c r="H713" s="174" t="s">
        <v>5862</v>
      </c>
      <c r="I713" s="174"/>
      <c r="J713" s="174" t="s">
        <v>3775</v>
      </c>
      <c r="K713" s="174"/>
      <c r="L713" s="175">
        <v>1.0981649999999999E-3</v>
      </c>
      <c r="M713" s="174" t="s">
        <v>4923</v>
      </c>
      <c r="N713" s="175">
        <v>5761633.6697869999</v>
      </c>
      <c r="O713" s="174" t="s">
        <v>5623</v>
      </c>
      <c r="P713" s="176" t="s">
        <v>1740</v>
      </c>
    </row>
    <row r="714" spans="1:16" ht="15.75">
      <c r="A714" s="177" t="s">
        <v>2744</v>
      </c>
      <c r="B714" s="177" t="s">
        <v>470</v>
      </c>
      <c r="C714" s="177" t="s">
        <v>2745</v>
      </c>
      <c r="D714" s="177" t="s">
        <v>1482</v>
      </c>
      <c r="E714" s="177" t="s">
        <v>563</v>
      </c>
      <c r="F714" s="177" t="s">
        <v>5851</v>
      </c>
      <c r="G714" s="177"/>
      <c r="H714" s="177" t="s">
        <v>5862</v>
      </c>
      <c r="I714" s="177"/>
      <c r="J714" s="177" t="s">
        <v>3775</v>
      </c>
      <c r="K714" s="177"/>
      <c r="L714" s="178">
        <v>1.09786930563081E-3</v>
      </c>
      <c r="M714" s="177" t="s">
        <v>4923</v>
      </c>
      <c r="N714" s="178">
        <v>5950458.8493563998</v>
      </c>
      <c r="O714" s="177" t="s">
        <v>5430</v>
      </c>
      <c r="P714" s="176" t="s">
        <v>1740</v>
      </c>
    </row>
  </sheetData>
  <mergeCells count="16">
    <mergeCell ref="O4:O5"/>
    <mergeCell ref="F4:G4"/>
    <mergeCell ref="H4:I4"/>
    <mergeCell ref="J4:L4"/>
    <mergeCell ref="M4:M5"/>
    <mergeCell ref="N4:N5"/>
    <mergeCell ref="A4:A5"/>
    <mergeCell ref="B4:B5"/>
    <mergeCell ref="C4:C5"/>
    <mergeCell ref="D4:D5"/>
    <mergeCell ref="E4:E5"/>
    <mergeCell ref="E1:G1"/>
    <mergeCell ref="H1:O1"/>
    <mergeCell ref="D2:F2"/>
    <mergeCell ref="H2:O2"/>
    <mergeCell ref="A3:O3"/>
  </mergeCells>
  <pageMargins left="0.51180555555555496" right="0.51180555555555496" top="0.78749999999999998" bottom="0.63472222222222197" header="0.51180555555555496" footer="0.31527777777777799"/>
  <pageSetup paperSize="9" scale="31"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43"/>
  <sheetViews>
    <sheetView showZeros="0" zoomScale="55" zoomScaleNormal="55" workbookViewId="0">
      <selection activeCell="H5" sqref="H5"/>
    </sheetView>
  </sheetViews>
  <sheetFormatPr defaultColWidth="9.140625" defaultRowHeight="15"/>
  <cols>
    <col min="1" max="2" width="11.42578125" style="179" customWidth="1"/>
    <col min="3" max="3" width="68.5703125" style="179" customWidth="1"/>
    <col min="4" max="4" width="34.28515625" style="179" customWidth="1"/>
    <col min="5" max="9" width="11.42578125" style="179" customWidth="1"/>
    <col min="10" max="10" width="17.140625" style="179" customWidth="1"/>
    <col min="11" max="1024" width="9.140625" style="179"/>
  </cols>
  <sheetData>
    <row r="1" spans="1:10" ht="15" customHeight="1">
      <c r="A1" s="283" t="s">
        <v>1358</v>
      </c>
      <c r="B1" s="283"/>
      <c r="C1" s="283" t="s">
        <v>1359</v>
      </c>
      <c r="D1" s="283"/>
      <c r="E1" s="284" t="s">
        <v>1360</v>
      </c>
      <c r="F1" s="284"/>
      <c r="G1" s="284"/>
      <c r="H1" s="284" t="s">
        <v>1361</v>
      </c>
      <c r="I1" s="284"/>
      <c r="J1" s="284"/>
    </row>
    <row r="2" spans="1:10" ht="155.25" customHeight="1">
      <c r="A2" s="285" t="s">
        <v>1362</v>
      </c>
      <c r="B2" s="285"/>
      <c r="C2" s="285" t="s">
        <v>1363</v>
      </c>
      <c r="D2" s="285"/>
      <c r="E2" s="286" t="s">
        <v>1364</v>
      </c>
      <c r="F2" s="286"/>
      <c r="G2" s="286"/>
      <c r="H2" s="286" t="s">
        <v>1365</v>
      </c>
      <c r="I2" s="286"/>
      <c r="J2" s="286"/>
    </row>
    <row r="3" spans="1:10" ht="15" customHeight="1">
      <c r="A3" s="283" t="s">
        <v>5863</v>
      </c>
      <c r="B3" s="283"/>
      <c r="C3" s="283"/>
      <c r="D3" s="283"/>
      <c r="E3" s="283"/>
      <c r="F3" s="283"/>
      <c r="G3" s="283"/>
      <c r="H3" s="283"/>
      <c r="I3" s="283"/>
      <c r="J3" s="283"/>
    </row>
    <row r="4" spans="1:10" ht="30">
      <c r="A4" s="180" t="s">
        <v>165</v>
      </c>
      <c r="B4" s="180" t="s">
        <v>1367</v>
      </c>
      <c r="C4" s="180" t="s">
        <v>1368</v>
      </c>
      <c r="D4" s="180" t="s">
        <v>1369</v>
      </c>
      <c r="E4" s="180" t="s">
        <v>1370</v>
      </c>
      <c r="F4" s="180" t="s">
        <v>1371</v>
      </c>
      <c r="G4" s="180" t="s">
        <v>5864</v>
      </c>
      <c r="H4" s="180" t="s">
        <v>1373</v>
      </c>
      <c r="I4" s="180" t="s">
        <v>5865</v>
      </c>
      <c r="J4" s="180" t="s">
        <v>5866</v>
      </c>
    </row>
    <row r="5" spans="1:10" ht="39.75" customHeight="1">
      <c r="A5" s="181" t="s">
        <v>831</v>
      </c>
      <c r="B5" s="181" t="s">
        <v>182</v>
      </c>
      <c r="C5" s="181" t="s">
        <v>833</v>
      </c>
      <c r="D5" s="181" t="s">
        <v>2267</v>
      </c>
      <c r="E5" s="181" t="s">
        <v>185</v>
      </c>
      <c r="F5" s="181" t="s">
        <v>5867</v>
      </c>
      <c r="G5" s="181" t="s">
        <v>3442</v>
      </c>
      <c r="H5" s="181" t="s">
        <v>3442</v>
      </c>
      <c r="I5" s="181" t="s">
        <v>5868</v>
      </c>
      <c r="J5" s="181" t="s">
        <v>5868</v>
      </c>
    </row>
    <row r="6" spans="1:10" ht="25.5">
      <c r="A6" s="181" t="s">
        <v>520</v>
      </c>
      <c r="B6" s="181" t="s">
        <v>177</v>
      </c>
      <c r="C6" s="181" t="s">
        <v>522</v>
      </c>
      <c r="D6" s="181" t="s">
        <v>1432</v>
      </c>
      <c r="E6" s="181" t="s">
        <v>189</v>
      </c>
      <c r="F6" s="181" t="s">
        <v>5869</v>
      </c>
      <c r="G6" s="181" t="s">
        <v>5870</v>
      </c>
      <c r="H6" s="181" t="s">
        <v>5871</v>
      </c>
      <c r="I6" s="181" t="s">
        <v>5872</v>
      </c>
      <c r="J6" s="181" t="s">
        <v>5873</v>
      </c>
    </row>
    <row r="7" spans="1:10" ht="51">
      <c r="A7" s="181" t="s">
        <v>320</v>
      </c>
      <c r="B7" s="181" t="s">
        <v>182</v>
      </c>
      <c r="C7" s="181" t="s">
        <v>322</v>
      </c>
      <c r="D7" s="181" t="s">
        <v>1438</v>
      </c>
      <c r="E7" s="181" t="s">
        <v>189</v>
      </c>
      <c r="F7" s="181" t="s">
        <v>5874</v>
      </c>
      <c r="G7" s="181" t="s">
        <v>5875</v>
      </c>
      <c r="H7" s="181" t="s">
        <v>5876</v>
      </c>
      <c r="I7" s="181" t="s">
        <v>5877</v>
      </c>
      <c r="J7" s="181" t="s">
        <v>5878</v>
      </c>
    </row>
    <row r="8" spans="1:10" ht="38.25">
      <c r="A8" s="181" t="s">
        <v>223</v>
      </c>
      <c r="B8" s="181" t="s">
        <v>182</v>
      </c>
      <c r="C8" s="181" t="s">
        <v>225</v>
      </c>
      <c r="D8" s="181" t="s">
        <v>1438</v>
      </c>
      <c r="E8" s="181" t="s">
        <v>222</v>
      </c>
      <c r="F8" s="181" t="s">
        <v>5879</v>
      </c>
      <c r="G8" s="181" t="s">
        <v>5880</v>
      </c>
      <c r="H8" s="181" t="s">
        <v>5881</v>
      </c>
      <c r="I8" s="181" t="s">
        <v>5882</v>
      </c>
      <c r="J8" s="181" t="s">
        <v>5883</v>
      </c>
    </row>
    <row r="9" spans="1:10" ht="51">
      <c r="A9" s="181" t="s">
        <v>514</v>
      </c>
      <c r="B9" s="181" t="s">
        <v>182</v>
      </c>
      <c r="C9" s="181" t="s">
        <v>516</v>
      </c>
      <c r="D9" s="181" t="s">
        <v>1948</v>
      </c>
      <c r="E9" s="181" t="s">
        <v>232</v>
      </c>
      <c r="F9" s="181" t="s">
        <v>5884</v>
      </c>
      <c r="G9" s="181" t="s">
        <v>5885</v>
      </c>
      <c r="H9" s="181" t="s">
        <v>5886</v>
      </c>
      <c r="I9" s="181" t="s">
        <v>5887</v>
      </c>
      <c r="J9" s="181" t="s">
        <v>5888</v>
      </c>
    </row>
    <row r="10" spans="1:10" ht="51">
      <c r="A10" s="181" t="s">
        <v>405</v>
      </c>
      <c r="B10" s="181" t="s">
        <v>177</v>
      </c>
      <c r="C10" s="181" t="s">
        <v>407</v>
      </c>
      <c r="D10" s="181" t="s">
        <v>1538</v>
      </c>
      <c r="E10" s="181" t="s">
        <v>189</v>
      </c>
      <c r="F10" s="181" t="s">
        <v>5889</v>
      </c>
      <c r="G10" s="181" t="s">
        <v>5890</v>
      </c>
      <c r="H10" s="181" t="s">
        <v>5891</v>
      </c>
      <c r="I10" s="181" t="s">
        <v>5892</v>
      </c>
      <c r="J10" s="181" t="s">
        <v>5893</v>
      </c>
    </row>
    <row r="11" spans="1:10">
      <c r="A11" s="181" t="s">
        <v>181</v>
      </c>
      <c r="B11" s="181" t="s">
        <v>182</v>
      </c>
      <c r="C11" s="181" t="s">
        <v>184</v>
      </c>
      <c r="D11" s="181" t="s">
        <v>1406</v>
      </c>
      <c r="E11" s="181" t="s">
        <v>185</v>
      </c>
      <c r="F11" s="181" t="s">
        <v>5867</v>
      </c>
      <c r="G11" s="181" t="s">
        <v>5894</v>
      </c>
      <c r="H11" s="181" t="s">
        <v>5894</v>
      </c>
      <c r="I11" s="181" t="s">
        <v>5706</v>
      </c>
      <c r="J11" s="181" t="s">
        <v>5895</v>
      </c>
    </row>
    <row r="12" spans="1:10" ht="25.5">
      <c r="A12" s="181" t="s">
        <v>442</v>
      </c>
      <c r="B12" s="181" t="s">
        <v>177</v>
      </c>
      <c r="C12" s="181" t="s">
        <v>444</v>
      </c>
      <c r="D12" s="181" t="s">
        <v>1541</v>
      </c>
      <c r="E12" s="181" t="s">
        <v>189</v>
      </c>
      <c r="F12" s="181" t="s">
        <v>5896</v>
      </c>
      <c r="G12" s="181" t="s">
        <v>5897</v>
      </c>
      <c r="H12" s="181" t="s">
        <v>5898</v>
      </c>
      <c r="I12" s="181" t="s">
        <v>5899</v>
      </c>
      <c r="J12" s="181" t="s">
        <v>5900</v>
      </c>
    </row>
    <row r="13" spans="1:10" ht="38.25">
      <c r="A13" s="181" t="s">
        <v>251</v>
      </c>
      <c r="B13" s="181" t="s">
        <v>177</v>
      </c>
      <c r="C13" s="181" t="s">
        <v>253</v>
      </c>
      <c r="D13" s="181" t="s">
        <v>1438</v>
      </c>
      <c r="E13" s="181" t="s">
        <v>189</v>
      </c>
      <c r="F13" s="181" t="s">
        <v>5901</v>
      </c>
      <c r="G13" s="181" t="s">
        <v>5902</v>
      </c>
      <c r="H13" s="181" t="s">
        <v>5903</v>
      </c>
      <c r="I13" s="181" t="s">
        <v>5904</v>
      </c>
      <c r="J13" s="181" t="s">
        <v>5905</v>
      </c>
    </row>
    <row r="14" spans="1:10" ht="25.5">
      <c r="A14" s="181" t="s">
        <v>266</v>
      </c>
      <c r="B14" s="181" t="s">
        <v>177</v>
      </c>
      <c r="C14" s="181" t="s">
        <v>268</v>
      </c>
      <c r="D14" s="181" t="s">
        <v>1438</v>
      </c>
      <c r="E14" s="181" t="s">
        <v>211</v>
      </c>
      <c r="F14" s="181" t="s">
        <v>5906</v>
      </c>
      <c r="G14" s="181" t="s">
        <v>5907</v>
      </c>
      <c r="H14" s="181" t="s">
        <v>5908</v>
      </c>
      <c r="I14" s="181" t="s">
        <v>5909</v>
      </c>
      <c r="J14" s="181" t="s">
        <v>5910</v>
      </c>
    </row>
    <row r="15" spans="1:10" ht="25.5">
      <c r="A15" s="181" t="s">
        <v>245</v>
      </c>
      <c r="B15" s="181" t="s">
        <v>177</v>
      </c>
      <c r="C15" s="181" t="s">
        <v>247</v>
      </c>
      <c r="D15" s="181" t="s">
        <v>1438</v>
      </c>
      <c r="E15" s="181" t="s">
        <v>232</v>
      </c>
      <c r="F15" s="181" t="s">
        <v>5911</v>
      </c>
      <c r="G15" s="181" t="s">
        <v>5912</v>
      </c>
      <c r="H15" s="181" t="s">
        <v>5913</v>
      </c>
      <c r="I15" s="181" t="s">
        <v>5914</v>
      </c>
      <c r="J15" s="181" t="s">
        <v>5915</v>
      </c>
    </row>
    <row r="16" spans="1:10" ht="38.25">
      <c r="A16" s="181" t="s">
        <v>457</v>
      </c>
      <c r="B16" s="181" t="s">
        <v>177</v>
      </c>
      <c r="C16" s="181" t="s">
        <v>459</v>
      </c>
      <c r="D16" s="181" t="s">
        <v>1437</v>
      </c>
      <c r="E16" s="181" t="s">
        <v>189</v>
      </c>
      <c r="F16" s="181" t="s">
        <v>5916</v>
      </c>
      <c r="G16" s="181" t="s">
        <v>5917</v>
      </c>
      <c r="H16" s="181" t="s">
        <v>5918</v>
      </c>
      <c r="I16" s="181" t="s">
        <v>5919</v>
      </c>
      <c r="J16" s="181" t="s">
        <v>5920</v>
      </c>
    </row>
    <row r="17" spans="1:10" ht="25.5">
      <c r="A17" s="181" t="s">
        <v>215</v>
      </c>
      <c r="B17" s="181" t="s">
        <v>177</v>
      </c>
      <c r="C17" s="181" t="s">
        <v>217</v>
      </c>
      <c r="D17" s="181" t="s">
        <v>1646</v>
      </c>
      <c r="E17" s="181" t="s">
        <v>218</v>
      </c>
      <c r="F17" s="181" t="s">
        <v>5921</v>
      </c>
      <c r="G17" s="181" t="s">
        <v>5922</v>
      </c>
      <c r="H17" s="181" t="s">
        <v>5923</v>
      </c>
      <c r="I17" s="181" t="s">
        <v>3513</v>
      </c>
      <c r="J17" s="181" t="s">
        <v>5924</v>
      </c>
    </row>
    <row r="18" spans="1:10" ht="38.25">
      <c r="A18" s="181" t="s">
        <v>399</v>
      </c>
      <c r="B18" s="181" t="s">
        <v>177</v>
      </c>
      <c r="C18" s="181" t="s">
        <v>401</v>
      </c>
      <c r="D18" s="181" t="s">
        <v>1438</v>
      </c>
      <c r="E18" s="181" t="s">
        <v>211</v>
      </c>
      <c r="F18" s="181" t="s">
        <v>5925</v>
      </c>
      <c r="G18" s="181" t="s">
        <v>5926</v>
      </c>
      <c r="H18" s="181" t="s">
        <v>5927</v>
      </c>
      <c r="I18" s="181" t="s">
        <v>3513</v>
      </c>
      <c r="J18" s="181" t="s">
        <v>5928</v>
      </c>
    </row>
    <row r="19" spans="1:10" ht="25.5">
      <c r="A19" s="181" t="s">
        <v>396</v>
      </c>
      <c r="B19" s="181" t="s">
        <v>177</v>
      </c>
      <c r="C19" s="181" t="s">
        <v>398</v>
      </c>
      <c r="D19" s="181" t="s">
        <v>1438</v>
      </c>
      <c r="E19" s="181" t="s">
        <v>232</v>
      </c>
      <c r="F19" s="181" t="s">
        <v>5929</v>
      </c>
      <c r="G19" s="181" t="s">
        <v>5930</v>
      </c>
      <c r="H19" s="181" t="s">
        <v>5931</v>
      </c>
      <c r="I19" s="181" t="s">
        <v>5512</v>
      </c>
      <c r="J19" s="181" t="s">
        <v>5932</v>
      </c>
    </row>
    <row r="20" spans="1:10" ht="51">
      <c r="A20" s="181" t="s">
        <v>429</v>
      </c>
      <c r="B20" s="181" t="s">
        <v>177</v>
      </c>
      <c r="C20" s="181" t="s">
        <v>431</v>
      </c>
      <c r="D20" s="181" t="s">
        <v>1544</v>
      </c>
      <c r="E20" s="181" t="s">
        <v>189</v>
      </c>
      <c r="F20" s="181" t="s">
        <v>5933</v>
      </c>
      <c r="G20" s="181" t="s">
        <v>5934</v>
      </c>
      <c r="H20" s="181" t="s">
        <v>5935</v>
      </c>
      <c r="I20" s="181" t="s">
        <v>3896</v>
      </c>
      <c r="J20" s="181" t="s">
        <v>5936</v>
      </c>
    </row>
    <row r="21" spans="1:10" ht="25.5">
      <c r="A21" s="181" t="s">
        <v>233</v>
      </c>
      <c r="B21" s="181" t="s">
        <v>177</v>
      </c>
      <c r="C21" s="181" t="s">
        <v>235</v>
      </c>
      <c r="D21" s="181" t="s">
        <v>1438</v>
      </c>
      <c r="E21" s="181" t="s">
        <v>232</v>
      </c>
      <c r="F21" s="181" t="s">
        <v>5937</v>
      </c>
      <c r="G21" s="181" t="s">
        <v>5938</v>
      </c>
      <c r="H21" s="181" t="s">
        <v>5939</v>
      </c>
      <c r="I21" s="181" t="s">
        <v>3896</v>
      </c>
      <c r="J21" s="181" t="s">
        <v>5940</v>
      </c>
    </row>
    <row r="22" spans="1:10" ht="25.5">
      <c r="A22" s="181" t="s">
        <v>323</v>
      </c>
      <c r="B22" s="181" t="s">
        <v>182</v>
      </c>
      <c r="C22" s="181" t="s">
        <v>325</v>
      </c>
      <c r="D22" s="181" t="s">
        <v>1438</v>
      </c>
      <c r="E22" s="181" t="s">
        <v>232</v>
      </c>
      <c r="F22" s="181" t="s">
        <v>5941</v>
      </c>
      <c r="G22" s="181" t="s">
        <v>5942</v>
      </c>
      <c r="H22" s="181" t="s">
        <v>5943</v>
      </c>
      <c r="I22" s="181" t="s">
        <v>5944</v>
      </c>
      <c r="J22" s="181" t="s">
        <v>5945</v>
      </c>
    </row>
    <row r="23" spans="1:10">
      <c r="A23" s="181" t="s">
        <v>202</v>
      </c>
      <c r="B23" s="181" t="s">
        <v>177</v>
      </c>
      <c r="C23" s="181" t="s">
        <v>204</v>
      </c>
      <c r="D23" s="181" t="s">
        <v>1406</v>
      </c>
      <c r="E23" s="181" t="s">
        <v>189</v>
      </c>
      <c r="F23" s="181" t="s">
        <v>5946</v>
      </c>
      <c r="G23" s="181" t="s">
        <v>5947</v>
      </c>
      <c r="H23" s="181" t="s">
        <v>5948</v>
      </c>
      <c r="I23" s="181" t="s">
        <v>5753</v>
      </c>
      <c r="J23" s="181" t="s">
        <v>5949</v>
      </c>
    </row>
    <row r="24" spans="1:10" ht="25.5">
      <c r="A24" s="181" t="s">
        <v>176</v>
      </c>
      <c r="B24" s="181" t="s">
        <v>177</v>
      </c>
      <c r="C24" s="181" t="s">
        <v>179</v>
      </c>
      <c r="D24" s="181" t="s">
        <v>1375</v>
      </c>
      <c r="E24" s="181" t="s">
        <v>180</v>
      </c>
      <c r="F24" s="181" t="s">
        <v>5950</v>
      </c>
      <c r="G24" s="181" t="s">
        <v>3926</v>
      </c>
      <c r="H24" s="181" t="s">
        <v>5951</v>
      </c>
      <c r="I24" s="181" t="s">
        <v>5758</v>
      </c>
      <c r="J24" s="181" t="s">
        <v>5952</v>
      </c>
    </row>
    <row r="25" spans="1:10" ht="38.25">
      <c r="A25" s="181" t="s">
        <v>248</v>
      </c>
      <c r="B25" s="181" t="s">
        <v>177</v>
      </c>
      <c r="C25" s="181" t="s">
        <v>250</v>
      </c>
      <c r="D25" s="181" t="s">
        <v>1438</v>
      </c>
      <c r="E25" s="181" t="s">
        <v>211</v>
      </c>
      <c r="F25" s="181" t="s">
        <v>5953</v>
      </c>
      <c r="G25" s="181" t="s">
        <v>5954</v>
      </c>
      <c r="H25" s="181" t="s">
        <v>5955</v>
      </c>
      <c r="I25" s="181" t="s">
        <v>4124</v>
      </c>
      <c r="J25" s="181" t="s">
        <v>5956</v>
      </c>
    </row>
    <row r="26" spans="1:10" ht="38.25">
      <c r="A26" s="181" t="s">
        <v>257</v>
      </c>
      <c r="B26" s="181" t="s">
        <v>177</v>
      </c>
      <c r="C26" s="181" t="s">
        <v>259</v>
      </c>
      <c r="D26" s="181" t="s">
        <v>1438</v>
      </c>
      <c r="E26" s="181" t="s">
        <v>232</v>
      </c>
      <c r="F26" s="181" t="s">
        <v>5957</v>
      </c>
      <c r="G26" s="181" t="s">
        <v>5958</v>
      </c>
      <c r="H26" s="181" t="s">
        <v>5959</v>
      </c>
      <c r="I26" s="181" t="s">
        <v>4124</v>
      </c>
      <c r="J26" s="181" t="s">
        <v>5960</v>
      </c>
    </row>
    <row r="27" spans="1:10" ht="38.25">
      <c r="A27" s="181" t="s">
        <v>1241</v>
      </c>
      <c r="B27" s="181" t="s">
        <v>177</v>
      </c>
      <c r="C27" s="181" t="s">
        <v>1243</v>
      </c>
      <c r="D27" s="181" t="s">
        <v>1445</v>
      </c>
      <c r="E27" s="181" t="s">
        <v>222</v>
      </c>
      <c r="F27" s="181" t="s">
        <v>5961</v>
      </c>
      <c r="G27" s="181" t="s">
        <v>5962</v>
      </c>
      <c r="H27" s="181" t="s">
        <v>5963</v>
      </c>
      <c r="I27" s="181" t="s">
        <v>5964</v>
      </c>
      <c r="J27" s="181" t="s">
        <v>5965</v>
      </c>
    </row>
    <row r="28" spans="1:10" ht="79.5" customHeight="1">
      <c r="A28" s="181" t="s">
        <v>439</v>
      </c>
      <c r="B28" s="181" t="s">
        <v>177</v>
      </c>
      <c r="C28" s="181" t="s">
        <v>441</v>
      </c>
      <c r="D28" s="181" t="s">
        <v>1541</v>
      </c>
      <c r="E28" s="181" t="s">
        <v>189</v>
      </c>
      <c r="F28" s="181" t="s">
        <v>5966</v>
      </c>
      <c r="G28" s="181" t="s">
        <v>5967</v>
      </c>
      <c r="H28" s="181" t="s">
        <v>5968</v>
      </c>
      <c r="I28" s="181" t="s">
        <v>5220</v>
      </c>
      <c r="J28" s="181" t="s">
        <v>5969</v>
      </c>
    </row>
    <row r="29" spans="1:10" ht="25.5">
      <c r="A29" s="181" t="s">
        <v>1303</v>
      </c>
      <c r="B29" s="181" t="s">
        <v>177</v>
      </c>
      <c r="C29" s="181" t="s">
        <v>1305</v>
      </c>
      <c r="D29" s="181" t="s">
        <v>1541</v>
      </c>
      <c r="E29" s="181" t="s">
        <v>189</v>
      </c>
      <c r="F29" s="181" t="s">
        <v>5970</v>
      </c>
      <c r="G29" s="181" t="s">
        <v>5971</v>
      </c>
      <c r="H29" s="181" t="s">
        <v>5972</v>
      </c>
      <c r="I29" s="181" t="s">
        <v>5973</v>
      </c>
      <c r="J29" s="181" t="s">
        <v>5974</v>
      </c>
    </row>
    <row r="30" spans="1:10" ht="25.5">
      <c r="A30" s="181" t="s">
        <v>1290</v>
      </c>
      <c r="B30" s="181" t="s">
        <v>177</v>
      </c>
      <c r="C30" s="181" t="s">
        <v>1292</v>
      </c>
      <c r="D30" s="181" t="s">
        <v>1541</v>
      </c>
      <c r="E30" s="181" t="s">
        <v>222</v>
      </c>
      <c r="F30" s="181" t="s">
        <v>5975</v>
      </c>
      <c r="G30" s="181" t="s">
        <v>5976</v>
      </c>
      <c r="H30" s="181" t="s">
        <v>5977</v>
      </c>
      <c r="I30" s="181" t="s">
        <v>5978</v>
      </c>
      <c r="J30" s="181" t="s">
        <v>5979</v>
      </c>
    </row>
    <row r="31" spans="1:10">
      <c r="A31" s="181" t="s">
        <v>1344</v>
      </c>
      <c r="B31" s="181" t="s">
        <v>639</v>
      </c>
      <c r="C31" s="181" t="s">
        <v>1346</v>
      </c>
      <c r="D31" s="181">
        <v>210</v>
      </c>
      <c r="E31" s="181" t="s">
        <v>185</v>
      </c>
      <c r="F31" s="181" t="s">
        <v>5980</v>
      </c>
      <c r="G31" s="181" t="s">
        <v>5981</v>
      </c>
      <c r="H31" s="181" t="s">
        <v>5982</v>
      </c>
      <c r="I31" s="181" t="s">
        <v>5983</v>
      </c>
      <c r="J31" s="181" t="s">
        <v>5984</v>
      </c>
    </row>
    <row r="32" spans="1:10" ht="63" customHeight="1">
      <c r="A32" s="181" t="s">
        <v>888</v>
      </c>
      <c r="B32" s="181" t="s">
        <v>177</v>
      </c>
      <c r="C32" s="181" t="s">
        <v>890</v>
      </c>
      <c r="D32" s="181" t="s">
        <v>1445</v>
      </c>
      <c r="E32" s="181" t="s">
        <v>222</v>
      </c>
      <c r="F32" s="181" t="s">
        <v>5985</v>
      </c>
      <c r="G32" s="181" t="s">
        <v>5986</v>
      </c>
      <c r="H32" s="181" t="s">
        <v>5987</v>
      </c>
      <c r="I32" s="181" t="s">
        <v>4200</v>
      </c>
      <c r="J32" s="181" t="s">
        <v>5988</v>
      </c>
    </row>
    <row r="33" spans="1:10" ht="25.5">
      <c r="A33" s="181" t="s">
        <v>500</v>
      </c>
      <c r="B33" s="181" t="s">
        <v>177</v>
      </c>
      <c r="C33" s="181" t="s">
        <v>502</v>
      </c>
      <c r="D33" s="181" t="s">
        <v>1477</v>
      </c>
      <c r="E33" s="181" t="s">
        <v>189</v>
      </c>
      <c r="F33" s="181" t="s">
        <v>5989</v>
      </c>
      <c r="G33" s="181" t="s">
        <v>5990</v>
      </c>
      <c r="H33" s="181" t="s">
        <v>5991</v>
      </c>
      <c r="I33" s="181" t="s">
        <v>5506</v>
      </c>
      <c r="J33" s="181" t="s">
        <v>5324</v>
      </c>
    </row>
    <row r="34" spans="1:10" ht="25.5">
      <c r="A34" s="181" t="s">
        <v>448</v>
      </c>
      <c r="B34" s="181" t="s">
        <v>177</v>
      </c>
      <c r="C34" s="181" t="s">
        <v>450</v>
      </c>
      <c r="D34" s="181" t="s">
        <v>1544</v>
      </c>
      <c r="E34" s="181" t="s">
        <v>189</v>
      </c>
      <c r="F34" s="181" t="s">
        <v>5992</v>
      </c>
      <c r="G34" s="181" t="s">
        <v>5993</v>
      </c>
      <c r="H34" s="181" t="s">
        <v>5994</v>
      </c>
      <c r="I34" s="181" t="s">
        <v>5995</v>
      </c>
      <c r="J34" s="181" t="s">
        <v>5996</v>
      </c>
    </row>
    <row r="35" spans="1:10" ht="25.5">
      <c r="A35" s="181" t="s">
        <v>497</v>
      </c>
      <c r="B35" s="181" t="s">
        <v>177</v>
      </c>
      <c r="C35" s="181" t="s">
        <v>499</v>
      </c>
      <c r="D35" s="181" t="s">
        <v>1477</v>
      </c>
      <c r="E35" s="181" t="s">
        <v>189</v>
      </c>
      <c r="F35" s="181" t="s">
        <v>5997</v>
      </c>
      <c r="G35" s="181" t="s">
        <v>5561</v>
      </c>
      <c r="H35" s="181" t="s">
        <v>5998</v>
      </c>
      <c r="I35" s="181" t="s">
        <v>5999</v>
      </c>
      <c r="J35" s="181" t="s">
        <v>6000</v>
      </c>
    </row>
    <row r="36" spans="1:10">
      <c r="A36" s="181" t="s">
        <v>469</v>
      </c>
      <c r="B36" s="181" t="s">
        <v>470</v>
      </c>
      <c r="C36" s="181" t="s">
        <v>472</v>
      </c>
      <c r="D36" s="181" t="s">
        <v>1908</v>
      </c>
      <c r="E36" s="181" t="s">
        <v>189</v>
      </c>
      <c r="F36" s="181" t="s">
        <v>6001</v>
      </c>
      <c r="G36" s="181" t="s">
        <v>6002</v>
      </c>
      <c r="H36" s="181" t="s">
        <v>6003</v>
      </c>
      <c r="I36" s="181" t="s">
        <v>6004</v>
      </c>
      <c r="J36" s="181" t="s">
        <v>6005</v>
      </c>
    </row>
    <row r="37" spans="1:10" ht="51">
      <c r="A37" s="181" t="s">
        <v>445</v>
      </c>
      <c r="B37" s="181" t="s">
        <v>177</v>
      </c>
      <c r="C37" s="181" t="s">
        <v>447</v>
      </c>
      <c r="D37" s="181" t="s">
        <v>1544</v>
      </c>
      <c r="E37" s="181" t="s">
        <v>189</v>
      </c>
      <c r="F37" s="181" t="s">
        <v>6006</v>
      </c>
      <c r="G37" s="181" t="s">
        <v>6007</v>
      </c>
      <c r="H37" s="181" t="s">
        <v>6008</v>
      </c>
      <c r="I37" s="181" t="s">
        <v>6009</v>
      </c>
      <c r="J37" s="181" t="s">
        <v>6010</v>
      </c>
    </row>
    <row r="38" spans="1:10" ht="38.25">
      <c r="A38" s="181" t="s">
        <v>811</v>
      </c>
      <c r="B38" s="181" t="s">
        <v>177</v>
      </c>
      <c r="C38" s="181" t="s">
        <v>813</v>
      </c>
      <c r="D38" s="181" t="s">
        <v>1473</v>
      </c>
      <c r="E38" s="181" t="s">
        <v>222</v>
      </c>
      <c r="F38" s="181" t="s">
        <v>6011</v>
      </c>
      <c r="G38" s="181" t="s">
        <v>6012</v>
      </c>
      <c r="H38" s="181" t="s">
        <v>6013</v>
      </c>
      <c r="I38" s="181" t="s">
        <v>6014</v>
      </c>
      <c r="J38" s="181" t="s">
        <v>6015</v>
      </c>
    </row>
    <row r="39" spans="1:10" ht="38.25">
      <c r="A39" s="181" t="s">
        <v>263</v>
      </c>
      <c r="B39" s="181" t="s">
        <v>177</v>
      </c>
      <c r="C39" s="181" t="s">
        <v>265</v>
      </c>
      <c r="D39" s="181" t="s">
        <v>1438</v>
      </c>
      <c r="E39" s="181" t="s">
        <v>232</v>
      </c>
      <c r="F39" s="181" t="s">
        <v>6016</v>
      </c>
      <c r="G39" s="181" t="s">
        <v>6017</v>
      </c>
      <c r="H39" s="181" t="s">
        <v>6018</v>
      </c>
      <c r="I39" s="181" t="s">
        <v>6014</v>
      </c>
      <c r="J39" s="181" t="s">
        <v>6019</v>
      </c>
    </row>
    <row r="40" spans="1:10" ht="51">
      <c r="A40" s="181" t="s">
        <v>366</v>
      </c>
      <c r="B40" s="181" t="s">
        <v>177</v>
      </c>
      <c r="C40" s="181" t="s">
        <v>368</v>
      </c>
      <c r="D40" s="181" t="s">
        <v>1438</v>
      </c>
      <c r="E40" s="181" t="s">
        <v>211</v>
      </c>
      <c r="F40" s="181" t="s">
        <v>5838</v>
      </c>
      <c r="G40" s="181" t="s">
        <v>6020</v>
      </c>
      <c r="H40" s="181" t="s">
        <v>6021</v>
      </c>
      <c r="I40" s="181" t="s">
        <v>5797</v>
      </c>
      <c r="J40" s="181" t="s">
        <v>6022</v>
      </c>
    </row>
    <row r="41" spans="1:10" ht="38.25">
      <c r="A41" s="181" t="s">
        <v>927</v>
      </c>
      <c r="B41" s="181" t="s">
        <v>177</v>
      </c>
      <c r="C41" s="181" t="s">
        <v>929</v>
      </c>
      <c r="D41" s="181" t="s">
        <v>1445</v>
      </c>
      <c r="E41" s="181" t="s">
        <v>222</v>
      </c>
      <c r="F41" s="181" t="s">
        <v>6023</v>
      </c>
      <c r="G41" s="181" t="s">
        <v>6024</v>
      </c>
      <c r="H41" s="181" t="s">
        <v>6025</v>
      </c>
      <c r="I41" s="181" t="s">
        <v>6026</v>
      </c>
      <c r="J41" s="181" t="s">
        <v>6027</v>
      </c>
    </row>
    <row r="42" spans="1:10" ht="38.25">
      <c r="A42" s="181" t="s">
        <v>260</v>
      </c>
      <c r="B42" s="181" t="s">
        <v>177</v>
      </c>
      <c r="C42" s="181" t="s">
        <v>262</v>
      </c>
      <c r="D42" s="181" t="s">
        <v>1438</v>
      </c>
      <c r="E42" s="181" t="s">
        <v>232</v>
      </c>
      <c r="F42" s="181" t="s">
        <v>6028</v>
      </c>
      <c r="G42" s="181" t="s">
        <v>6029</v>
      </c>
      <c r="H42" s="181" t="s">
        <v>6030</v>
      </c>
      <c r="I42" s="181" t="s">
        <v>6031</v>
      </c>
      <c r="J42" s="181" t="s">
        <v>6032</v>
      </c>
    </row>
    <row r="43" spans="1:10" ht="38.25">
      <c r="A43" s="181" t="s">
        <v>1284</v>
      </c>
      <c r="B43" s="181" t="s">
        <v>177</v>
      </c>
      <c r="C43" s="181" t="s">
        <v>1286</v>
      </c>
      <c r="D43" s="181" t="s">
        <v>1541</v>
      </c>
      <c r="E43" s="181" t="s">
        <v>189</v>
      </c>
      <c r="F43" s="181" t="s">
        <v>6033</v>
      </c>
      <c r="G43" s="181" t="s">
        <v>6034</v>
      </c>
      <c r="H43" s="181" t="s">
        <v>6035</v>
      </c>
      <c r="I43" s="181" t="s">
        <v>5717</v>
      </c>
      <c r="J43" s="181" t="s">
        <v>6036</v>
      </c>
    </row>
    <row r="44" spans="1:10">
      <c r="A44" s="181" t="s">
        <v>1315</v>
      </c>
      <c r="B44" s="181" t="s">
        <v>177</v>
      </c>
      <c r="C44" s="181" t="s">
        <v>1317</v>
      </c>
      <c r="D44" s="181" t="s">
        <v>1541</v>
      </c>
      <c r="E44" s="181" t="s">
        <v>189</v>
      </c>
      <c r="F44" s="181" t="s">
        <v>5970</v>
      </c>
      <c r="G44" s="181" t="s">
        <v>6037</v>
      </c>
      <c r="H44" s="181" t="s">
        <v>6038</v>
      </c>
      <c r="I44" s="181" t="s">
        <v>4877</v>
      </c>
      <c r="J44" s="181" t="s">
        <v>6039</v>
      </c>
    </row>
    <row r="45" spans="1:10" ht="63.75">
      <c r="A45" s="181" t="s">
        <v>426</v>
      </c>
      <c r="B45" s="181" t="s">
        <v>177</v>
      </c>
      <c r="C45" s="181" t="s">
        <v>428</v>
      </c>
      <c r="D45" s="181" t="s">
        <v>1544</v>
      </c>
      <c r="E45" s="181" t="s">
        <v>189</v>
      </c>
      <c r="F45" s="181" t="s">
        <v>6040</v>
      </c>
      <c r="G45" s="181" t="s">
        <v>6041</v>
      </c>
      <c r="H45" s="181" t="s">
        <v>6042</v>
      </c>
      <c r="I45" s="181" t="s">
        <v>5685</v>
      </c>
      <c r="J45" s="181" t="s">
        <v>6043</v>
      </c>
    </row>
    <row r="46" spans="1:10" ht="25.5">
      <c r="A46" s="181" t="s">
        <v>507</v>
      </c>
      <c r="B46" s="181" t="s">
        <v>177</v>
      </c>
      <c r="C46" s="181" t="s">
        <v>509</v>
      </c>
      <c r="D46" s="181" t="s">
        <v>1477</v>
      </c>
      <c r="E46" s="181" t="s">
        <v>189</v>
      </c>
      <c r="F46" s="181" t="s">
        <v>5992</v>
      </c>
      <c r="G46" s="181" t="s">
        <v>6044</v>
      </c>
      <c r="H46" s="181" t="s">
        <v>6045</v>
      </c>
      <c r="I46" s="181" t="s">
        <v>5685</v>
      </c>
      <c r="J46" s="181" t="s">
        <v>6046</v>
      </c>
    </row>
    <row r="47" spans="1:10" ht="38.25">
      <c r="A47" s="181" t="s">
        <v>517</v>
      </c>
      <c r="B47" s="181" t="s">
        <v>177</v>
      </c>
      <c r="C47" s="181" t="s">
        <v>519</v>
      </c>
      <c r="D47" s="181" t="s">
        <v>1432</v>
      </c>
      <c r="E47" s="181" t="s">
        <v>222</v>
      </c>
      <c r="F47" s="181" t="s">
        <v>6047</v>
      </c>
      <c r="G47" s="181" t="s">
        <v>6048</v>
      </c>
      <c r="H47" s="181" t="s">
        <v>6049</v>
      </c>
      <c r="I47" s="181" t="s">
        <v>5803</v>
      </c>
      <c r="J47" s="181" t="s">
        <v>6050</v>
      </c>
    </row>
    <row r="48" spans="1:10" ht="25.5">
      <c r="A48" s="181" t="s">
        <v>436</v>
      </c>
      <c r="B48" s="181" t="s">
        <v>177</v>
      </c>
      <c r="C48" s="181" t="s">
        <v>438</v>
      </c>
      <c r="D48" s="181" t="s">
        <v>1438</v>
      </c>
      <c r="E48" s="181" t="s">
        <v>189</v>
      </c>
      <c r="F48" s="181" t="s">
        <v>5966</v>
      </c>
      <c r="G48" s="181" t="s">
        <v>6051</v>
      </c>
      <c r="H48" s="181" t="s">
        <v>6052</v>
      </c>
      <c r="I48" s="181" t="s">
        <v>5803</v>
      </c>
      <c r="J48" s="181" t="s">
        <v>6053</v>
      </c>
    </row>
    <row r="49" spans="1:10" ht="38.25">
      <c r="A49" s="181" t="s">
        <v>302</v>
      </c>
      <c r="B49" s="181" t="s">
        <v>177</v>
      </c>
      <c r="C49" s="181" t="s">
        <v>304</v>
      </c>
      <c r="D49" s="181" t="s">
        <v>1438</v>
      </c>
      <c r="E49" s="181" t="s">
        <v>232</v>
      </c>
      <c r="F49" s="181" t="s">
        <v>6054</v>
      </c>
      <c r="G49" s="181" t="s">
        <v>6055</v>
      </c>
      <c r="H49" s="181" t="s">
        <v>6056</v>
      </c>
      <c r="I49" s="181" t="s">
        <v>5803</v>
      </c>
      <c r="J49" s="181" t="s">
        <v>6057</v>
      </c>
    </row>
    <row r="50" spans="1:10" ht="38.25">
      <c r="A50" s="181" t="s">
        <v>949</v>
      </c>
      <c r="B50" s="181" t="s">
        <v>177</v>
      </c>
      <c r="C50" s="181" t="s">
        <v>951</v>
      </c>
      <c r="D50" s="181" t="s">
        <v>1445</v>
      </c>
      <c r="E50" s="181" t="s">
        <v>222</v>
      </c>
      <c r="F50" s="181" t="s">
        <v>6058</v>
      </c>
      <c r="G50" s="181" t="s">
        <v>6059</v>
      </c>
      <c r="H50" s="181" t="s">
        <v>6060</v>
      </c>
      <c r="I50" s="181" t="s">
        <v>5806</v>
      </c>
      <c r="J50" s="181" t="s">
        <v>6061</v>
      </c>
    </row>
    <row r="51" spans="1:10" ht="38.25">
      <c r="A51" s="181" t="s">
        <v>1188</v>
      </c>
      <c r="B51" s="181" t="s">
        <v>177</v>
      </c>
      <c r="C51" s="181" t="s">
        <v>1190</v>
      </c>
      <c r="D51" s="181" t="s">
        <v>1473</v>
      </c>
      <c r="E51" s="181" t="s">
        <v>222</v>
      </c>
      <c r="F51" s="181" t="s">
        <v>6062</v>
      </c>
      <c r="G51" s="181" t="s">
        <v>6063</v>
      </c>
      <c r="H51" s="181" t="s">
        <v>6064</v>
      </c>
      <c r="I51" s="181" t="s">
        <v>6065</v>
      </c>
      <c r="J51" s="181" t="s">
        <v>6066</v>
      </c>
    </row>
    <row r="52" spans="1:10" ht="38.25">
      <c r="A52" s="181" t="s">
        <v>193</v>
      </c>
      <c r="B52" s="181" t="s">
        <v>177</v>
      </c>
      <c r="C52" s="181" t="s">
        <v>195</v>
      </c>
      <c r="D52" s="181" t="s">
        <v>1406</v>
      </c>
      <c r="E52" s="181" t="s">
        <v>189</v>
      </c>
      <c r="F52" s="181" t="s">
        <v>6067</v>
      </c>
      <c r="G52" s="181" t="s">
        <v>6068</v>
      </c>
      <c r="H52" s="181" t="s">
        <v>6069</v>
      </c>
      <c r="I52" s="181" t="s">
        <v>6070</v>
      </c>
      <c r="J52" s="181" t="s">
        <v>6071</v>
      </c>
    </row>
    <row r="53" spans="1:10" ht="38.25">
      <c r="A53" s="181" t="s">
        <v>1237</v>
      </c>
      <c r="B53" s="181" t="s">
        <v>177</v>
      </c>
      <c r="C53" s="181" t="s">
        <v>1239</v>
      </c>
      <c r="D53" s="181" t="s">
        <v>1445</v>
      </c>
      <c r="E53" s="181" t="s">
        <v>222</v>
      </c>
      <c r="F53" s="181" t="s">
        <v>6072</v>
      </c>
      <c r="G53" s="181" t="s">
        <v>6073</v>
      </c>
      <c r="H53" s="181" t="s">
        <v>6074</v>
      </c>
      <c r="I53" s="181" t="s">
        <v>5809</v>
      </c>
      <c r="J53" s="181" t="s">
        <v>6075</v>
      </c>
    </row>
    <row r="54" spans="1:10">
      <c r="A54" s="181" t="s">
        <v>1266</v>
      </c>
      <c r="B54" s="181" t="s">
        <v>639</v>
      </c>
      <c r="C54" s="181" t="s">
        <v>1268</v>
      </c>
      <c r="D54" s="181">
        <v>78</v>
      </c>
      <c r="E54" s="181" t="s">
        <v>185</v>
      </c>
      <c r="F54" s="181" t="s">
        <v>6076</v>
      </c>
      <c r="G54" s="181" t="s">
        <v>6077</v>
      </c>
      <c r="H54" s="181" t="s">
        <v>6078</v>
      </c>
      <c r="I54" s="181" t="s">
        <v>5746</v>
      </c>
      <c r="J54" s="181" t="s">
        <v>6079</v>
      </c>
    </row>
    <row r="55" spans="1:10" ht="25.5">
      <c r="A55" s="181" t="s">
        <v>236</v>
      </c>
      <c r="B55" s="181" t="s">
        <v>177</v>
      </c>
      <c r="C55" s="181" t="s">
        <v>238</v>
      </c>
      <c r="D55" s="181" t="s">
        <v>1438</v>
      </c>
      <c r="E55" s="181" t="s">
        <v>232</v>
      </c>
      <c r="F55" s="181" t="s">
        <v>6080</v>
      </c>
      <c r="G55" s="181" t="s">
        <v>4168</v>
      </c>
      <c r="H55" s="181" t="s">
        <v>6081</v>
      </c>
      <c r="I55" s="181" t="s">
        <v>4565</v>
      </c>
      <c r="J55" s="181" t="s">
        <v>6082</v>
      </c>
    </row>
    <row r="56" spans="1:10" ht="38.25">
      <c r="A56" s="181" t="s">
        <v>299</v>
      </c>
      <c r="B56" s="181" t="s">
        <v>177</v>
      </c>
      <c r="C56" s="181" t="s">
        <v>301</v>
      </c>
      <c r="D56" s="181" t="s">
        <v>1438</v>
      </c>
      <c r="E56" s="181" t="s">
        <v>232</v>
      </c>
      <c r="F56" s="181" t="s">
        <v>6083</v>
      </c>
      <c r="G56" s="181" t="s">
        <v>6084</v>
      </c>
      <c r="H56" s="181" t="s">
        <v>6085</v>
      </c>
      <c r="I56" s="181" t="s">
        <v>6086</v>
      </c>
      <c r="J56" s="181" t="s">
        <v>4325</v>
      </c>
    </row>
    <row r="57" spans="1:10" ht="25.5">
      <c r="A57" s="181" t="s">
        <v>186</v>
      </c>
      <c r="B57" s="181" t="s">
        <v>177</v>
      </c>
      <c r="C57" s="181" t="s">
        <v>188</v>
      </c>
      <c r="D57" s="181" t="s">
        <v>1406</v>
      </c>
      <c r="E57" s="181" t="s">
        <v>189</v>
      </c>
      <c r="F57" s="181" t="s">
        <v>6067</v>
      </c>
      <c r="G57" s="181" t="s">
        <v>6087</v>
      </c>
      <c r="H57" s="181" t="s">
        <v>6088</v>
      </c>
      <c r="I57" s="181" t="s">
        <v>6086</v>
      </c>
      <c r="J57" s="181" t="s">
        <v>6089</v>
      </c>
    </row>
    <row r="58" spans="1:10" ht="25.5">
      <c r="A58" s="181" t="s">
        <v>793</v>
      </c>
      <c r="B58" s="181" t="s">
        <v>177</v>
      </c>
      <c r="C58" s="181" t="s">
        <v>795</v>
      </c>
      <c r="D58" s="181" t="s">
        <v>1476</v>
      </c>
      <c r="E58" s="181" t="s">
        <v>211</v>
      </c>
      <c r="F58" s="181" t="s">
        <v>6090</v>
      </c>
      <c r="G58" s="181" t="s">
        <v>6091</v>
      </c>
      <c r="H58" s="181" t="s">
        <v>6092</v>
      </c>
      <c r="I58" s="181" t="s">
        <v>5411</v>
      </c>
      <c r="J58" s="181" t="s">
        <v>6093</v>
      </c>
    </row>
    <row r="59" spans="1:10" ht="38.25">
      <c r="A59" s="181" t="s">
        <v>190</v>
      </c>
      <c r="B59" s="181" t="s">
        <v>177</v>
      </c>
      <c r="C59" s="181" t="s">
        <v>192</v>
      </c>
      <c r="D59" s="181" t="s">
        <v>1406</v>
      </c>
      <c r="E59" s="181" t="s">
        <v>189</v>
      </c>
      <c r="F59" s="181" t="s">
        <v>6094</v>
      </c>
      <c r="G59" s="181" t="s">
        <v>6095</v>
      </c>
      <c r="H59" s="181" t="s">
        <v>6096</v>
      </c>
      <c r="I59" s="181" t="s">
        <v>5411</v>
      </c>
      <c r="J59" s="181" t="s">
        <v>6097</v>
      </c>
    </row>
    <row r="60" spans="1:10" ht="38.25">
      <c r="A60" s="181" t="s">
        <v>369</v>
      </c>
      <c r="B60" s="181" t="s">
        <v>177</v>
      </c>
      <c r="C60" s="181" t="s">
        <v>371</v>
      </c>
      <c r="D60" s="181" t="s">
        <v>1438</v>
      </c>
      <c r="E60" s="181" t="s">
        <v>211</v>
      </c>
      <c r="F60" s="181" t="s">
        <v>6098</v>
      </c>
      <c r="G60" s="181" t="s">
        <v>6099</v>
      </c>
      <c r="H60" s="181" t="s">
        <v>6100</v>
      </c>
      <c r="I60" s="181" t="s">
        <v>4887</v>
      </c>
      <c r="J60" s="181" t="s">
        <v>6101</v>
      </c>
    </row>
    <row r="61" spans="1:10" ht="38.25">
      <c r="A61" s="181" t="s">
        <v>684</v>
      </c>
      <c r="B61" s="181" t="s">
        <v>177</v>
      </c>
      <c r="C61" s="181" t="s">
        <v>686</v>
      </c>
      <c r="D61" s="181" t="s">
        <v>1473</v>
      </c>
      <c r="E61" s="181" t="s">
        <v>222</v>
      </c>
      <c r="F61" s="181" t="s">
        <v>6102</v>
      </c>
      <c r="G61" s="181" t="s">
        <v>6103</v>
      </c>
      <c r="H61" s="181" t="s">
        <v>6104</v>
      </c>
      <c r="I61" s="181" t="s">
        <v>4887</v>
      </c>
      <c r="J61" s="181" t="s">
        <v>6105</v>
      </c>
    </row>
    <row r="62" spans="1:10" ht="25.5">
      <c r="A62" s="181" t="s">
        <v>1031</v>
      </c>
      <c r="B62" s="181" t="s">
        <v>639</v>
      </c>
      <c r="C62" s="181" t="s">
        <v>1033</v>
      </c>
      <c r="D62" s="181">
        <v>73</v>
      </c>
      <c r="E62" s="181" t="s">
        <v>185</v>
      </c>
      <c r="F62" s="181" t="s">
        <v>6106</v>
      </c>
      <c r="G62" s="181" t="s">
        <v>6107</v>
      </c>
      <c r="H62" s="181" t="s">
        <v>6108</v>
      </c>
      <c r="I62" s="181" t="s">
        <v>4887</v>
      </c>
      <c r="J62" s="181" t="s">
        <v>6109</v>
      </c>
    </row>
    <row r="63" spans="1:10" ht="25.5">
      <c r="A63" s="181" t="s">
        <v>511</v>
      </c>
      <c r="B63" s="181" t="s">
        <v>177</v>
      </c>
      <c r="C63" s="181" t="s">
        <v>513</v>
      </c>
      <c r="D63" s="181" t="s">
        <v>1477</v>
      </c>
      <c r="E63" s="181" t="s">
        <v>189</v>
      </c>
      <c r="F63" s="181" t="s">
        <v>6110</v>
      </c>
      <c r="G63" s="181" t="s">
        <v>6111</v>
      </c>
      <c r="H63" s="181" t="s">
        <v>6112</v>
      </c>
      <c r="I63" s="181" t="s">
        <v>4887</v>
      </c>
      <c r="J63" s="181" t="s">
        <v>6113</v>
      </c>
    </row>
    <row r="64" spans="1:10">
      <c r="A64" s="181" t="s">
        <v>861</v>
      </c>
      <c r="B64" s="181" t="s">
        <v>639</v>
      </c>
      <c r="C64" s="181" t="s">
        <v>863</v>
      </c>
      <c r="D64" s="181">
        <v>60</v>
      </c>
      <c r="E64" s="181" t="s">
        <v>185</v>
      </c>
      <c r="F64" s="181" t="s">
        <v>6114</v>
      </c>
      <c r="G64" s="181" t="s">
        <v>6115</v>
      </c>
      <c r="H64" s="181" t="s">
        <v>6116</v>
      </c>
      <c r="I64" s="181" t="s">
        <v>4606</v>
      </c>
      <c r="J64" s="181" t="s">
        <v>6117</v>
      </c>
    </row>
    <row r="65" spans="1:10" ht="25.5">
      <c r="A65" s="181" t="s">
        <v>317</v>
      </c>
      <c r="B65" s="181" t="s">
        <v>177</v>
      </c>
      <c r="C65" s="181" t="s">
        <v>319</v>
      </c>
      <c r="D65" s="181" t="s">
        <v>1438</v>
      </c>
      <c r="E65" s="181" t="s">
        <v>211</v>
      </c>
      <c r="F65" s="181" t="s">
        <v>6118</v>
      </c>
      <c r="G65" s="181" t="s">
        <v>6119</v>
      </c>
      <c r="H65" s="181" t="s">
        <v>6120</v>
      </c>
      <c r="I65" s="181" t="s">
        <v>5816</v>
      </c>
      <c r="J65" s="181" t="s">
        <v>6121</v>
      </c>
    </row>
    <row r="66" spans="1:10" ht="38.25">
      <c r="A66" s="181" t="s">
        <v>1089</v>
      </c>
      <c r="B66" s="181" t="s">
        <v>177</v>
      </c>
      <c r="C66" s="181" t="s">
        <v>1091</v>
      </c>
      <c r="D66" s="181" t="s">
        <v>1445</v>
      </c>
      <c r="E66" s="181" t="s">
        <v>222</v>
      </c>
      <c r="F66" s="181" t="s">
        <v>6122</v>
      </c>
      <c r="G66" s="181" t="s">
        <v>4707</v>
      </c>
      <c r="H66" s="181" t="s">
        <v>6123</v>
      </c>
      <c r="I66" s="181" t="s">
        <v>5823</v>
      </c>
      <c r="J66" s="181" t="s">
        <v>6124</v>
      </c>
    </row>
    <row r="67" spans="1:10" ht="38.25">
      <c r="A67" s="181" t="s">
        <v>460</v>
      </c>
      <c r="B67" s="181" t="s">
        <v>177</v>
      </c>
      <c r="C67" s="181" t="s">
        <v>462</v>
      </c>
      <c r="D67" s="181" t="s">
        <v>1437</v>
      </c>
      <c r="E67" s="181" t="s">
        <v>189</v>
      </c>
      <c r="F67" s="181" t="s">
        <v>6125</v>
      </c>
      <c r="G67" s="181" t="s">
        <v>6126</v>
      </c>
      <c r="H67" s="181" t="s">
        <v>6127</v>
      </c>
      <c r="I67" s="181" t="s">
        <v>5823</v>
      </c>
      <c r="J67" s="181" t="s">
        <v>6128</v>
      </c>
    </row>
    <row r="68" spans="1:10" ht="38.25">
      <c r="A68" s="181" t="s">
        <v>454</v>
      </c>
      <c r="B68" s="181" t="s">
        <v>177</v>
      </c>
      <c r="C68" s="181" t="s">
        <v>456</v>
      </c>
      <c r="D68" s="181" t="s">
        <v>1544</v>
      </c>
      <c r="E68" s="181" t="s">
        <v>189</v>
      </c>
      <c r="F68" s="181" t="s">
        <v>6129</v>
      </c>
      <c r="G68" s="181" t="s">
        <v>6130</v>
      </c>
      <c r="H68" s="181" t="s">
        <v>6131</v>
      </c>
      <c r="I68" s="181" t="s">
        <v>5823</v>
      </c>
      <c r="J68" s="181" t="s">
        <v>6132</v>
      </c>
    </row>
    <row r="69" spans="1:10" ht="25.5">
      <c r="A69" s="181" t="s">
        <v>277</v>
      </c>
      <c r="B69" s="181" t="s">
        <v>273</v>
      </c>
      <c r="C69" s="181" t="s">
        <v>279</v>
      </c>
      <c r="D69" s="181"/>
      <c r="E69" s="181" t="s">
        <v>280</v>
      </c>
      <c r="F69" s="181" t="s">
        <v>6133</v>
      </c>
      <c r="G69" s="181" t="s">
        <v>5747</v>
      </c>
      <c r="H69" s="181" t="s">
        <v>6134</v>
      </c>
      <c r="I69" s="181" t="s">
        <v>3953</v>
      </c>
      <c r="J69" s="181" t="s">
        <v>6135</v>
      </c>
    </row>
    <row r="70" spans="1:10" ht="38.25">
      <c r="A70" s="181" t="s">
        <v>196</v>
      </c>
      <c r="B70" s="181" t="s">
        <v>177</v>
      </c>
      <c r="C70" s="181" t="s">
        <v>198</v>
      </c>
      <c r="D70" s="181" t="s">
        <v>1406</v>
      </c>
      <c r="E70" s="181" t="s">
        <v>189</v>
      </c>
      <c r="F70" s="181" t="s">
        <v>6067</v>
      </c>
      <c r="G70" s="181" t="s">
        <v>6136</v>
      </c>
      <c r="H70" s="181" t="s">
        <v>6137</v>
      </c>
      <c r="I70" s="181" t="s">
        <v>6138</v>
      </c>
      <c r="J70" s="181" t="s">
        <v>6139</v>
      </c>
    </row>
    <row r="71" spans="1:10" ht="25.5">
      <c r="A71" s="181" t="s">
        <v>269</v>
      </c>
      <c r="B71" s="181" t="s">
        <v>182</v>
      </c>
      <c r="C71" s="181" t="s">
        <v>271</v>
      </c>
      <c r="D71" s="181" t="s">
        <v>1623</v>
      </c>
      <c r="E71" s="181" t="s">
        <v>189</v>
      </c>
      <c r="F71" s="181" t="s">
        <v>6140</v>
      </c>
      <c r="G71" s="181" t="s">
        <v>6141</v>
      </c>
      <c r="H71" s="181" t="s">
        <v>6142</v>
      </c>
      <c r="I71" s="181" t="s">
        <v>5380</v>
      </c>
      <c r="J71" s="181" t="s">
        <v>6143</v>
      </c>
    </row>
    <row r="72" spans="1:10" ht="25.5">
      <c r="A72" s="181" t="s">
        <v>239</v>
      </c>
      <c r="B72" s="181" t="s">
        <v>177</v>
      </c>
      <c r="C72" s="181" t="s">
        <v>241</v>
      </c>
      <c r="D72" s="181" t="s">
        <v>1438</v>
      </c>
      <c r="E72" s="181" t="s">
        <v>232</v>
      </c>
      <c r="F72" s="181" t="s">
        <v>6144</v>
      </c>
      <c r="G72" s="181" t="s">
        <v>6145</v>
      </c>
      <c r="H72" s="181" t="s">
        <v>6146</v>
      </c>
      <c r="I72" s="181" t="s">
        <v>5380</v>
      </c>
      <c r="J72" s="181" t="s">
        <v>6147</v>
      </c>
    </row>
    <row r="73" spans="1:10" ht="25.5">
      <c r="A73" s="181" t="s">
        <v>408</v>
      </c>
      <c r="B73" s="181" t="s">
        <v>177</v>
      </c>
      <c r="C73" s="181" t="s">
        <v>410</v>
      </c>
      <c r="D73" s="181" t="s">
        <v>1438</v>
      </c>
      <c r="E73" s="181" t="s">
        <v>222</v>
      </c>
      <c r="F73" s="181" t="s">
        <v>6148</v>
      </c>
      <c r="G73" s="181" t="s">
        <v>6149</v>
      </c>
      <c r="H73" s="181" t="s">
        <v>6150</v>
      </c>
      <c r="I73" s="181" t="s">
        <v>5380</v>
      </c>
      <c r="J73" s="181" t="s">
        <v>6151</v>
      </c>
    </row>
    <row r="74" spans="1:10" ht="38.25">
      <c r="A74" s="181" t="s">
        <v>378</v>
      </c>
      <c r="B74" s="181" t="s">
        <v>177</v>
      </c>
      <c r="C74" s="181" t="s">
        <v>380</v>
      </c>
      <c r="D74" s="181" t="s">
        <v>1438</v>
      </c>
      <c r="E74" s="181" t="s">
        <v>189</v>
      </c>
      <c r="F74" s="181" t="s">
        <v>6152</v>
      </c>
      <c r="G74" s="181" t="s">
        <v>6153</v>
      </c>
      <c r="H74" s="181" t="s">
        <v>6154</v>
      </c>
      <c r="I74" s="181" t="s">
        <v>5380</v>
      </c>
      <c r="J74" s="181" t="s">
        <v>6155</v>
      </c>
    </row>
    <row r="75" spans="1:10" ht="25.5">
      <c r="A75" s="181" t="s">
        <v>314</v>
      </c>
      <c r="B75" s="181" t="s">
        <v>177</v>
      </c>
      <c r="C75" s="181" t="s">
        <v>316</v>
      </c>
      <c r="D75" s="181" t="s">
        <v>1438</v>
      </c>
      <c r="E75" s="181" t="s">
        <v>189</v>
      </c>
      <c r="F75" s="181" t="s">
        <v>6156</v>
      </c>
      <c r="G75" s="181" t="s">
        <v>6157</v>
      </c>
      <c r="H75" s="181" t="s">
        <v>6158</v>
      </c>
      <c r="I75" s="181" t="s">
        <v>6159</v>
      </c>
      <c r="J75" s="181" t="s">
        <v>6160</v>
      </c>
    </row>
    <row r="76" spans="1:10">
      <c r="A76" s="181" t="s">
        <v>1312</v>
      </c>
      <c r="B76" s="181" t="s">
        <v>177</v>
      </c>
      <c r="C76" s="181" t="s">
        <v>1314</v>
      </c>
      <c r="D76" s="181" t="s">
        <v>1477</v>
      </c>
      <c r="E76" s="181" t="s">
        <v>189</v>
      </c>
      <c r="F76" s="181" t="s">
        <v>6161</v>
      </c>
      <c r="G76" s="181" t="s">
        <v>6162</v>
      </c>
      <c r="H76" s="181" t="s">
        <v>6163</v>
      </c>
      <c r="I76" s="181" t="s">
        <v>6159</v>
      </c>
      <c r="J76" s="181" t="s">
        <v>6164</v>
      </c>
    </row>
    <row r="77" spans="1:10" ht="63.75">
      <c r="A77" s="181" t="s">
        <v>826</v>
      </c>
      <c r="B77" s="181" t="s">
        <v>700</v>
      </c>
      <c r="C77" s="181" t="s">
        <v>828</v>
      </c>
      <c r="D77" s="181"/>
      <c r="E77" s="181" t="s">
        <v>563</v>
      </c>
      <c r="F77" s="181" t="s">
        <v>6165</v>
      </c>
      <c r="G77" s="181" t="s">
        <v>6166</v>
      </c>
      <c r="H77" s="181" t="s">
        <v>6167</v>
      </c>
      <c r="I77" s="181" t="s">
        <v>6159</v>
      </c>
      <c r="J77" s="181" t="s">
        <v>6168</v>
      </c>
    </row>
    <row r="78" spans="1:10" ht="38.25">
      <c r="A78" s="181" t="s">
        <v>476</v>
      </c>
      <c r="B78" s="181" t="s">
        <v>177</v>
      </c>
      <c r="C78" s="181" t="s">
        <v>478</v>
      </c>
      <c r="D78" s="181" t="s">
        <v>1437</v>
      </c>
      <c r="E78" s="181" t="s">
        <v>189</v>
      </c>
      <c r="F78" s="181" t="s">
        <v>6169</v>
      </c>
      <c r="G78" s="181" t="s">
        <v>6170</v>
      </c>
      <c r="H78" s="181" t="s">
        <v>6171</v>
      </c>
      <c r="I78" s="181" t="s">
        <v>6159</v>
      </c>
      <c r="J78" s="181" t="s">
        <v>6172</v>
      </c>
    </row>
    <row r="79" spans="1:10" ht="25.5">
      <c r="A79" s="181" t="s">
        <v>411</v>
      </c>
      <c r="B79" s="181" t="s">
        <v>177</v>
      </c>
      <c r="C79" s="181" t="s">
        <v>413</v>
      </c>
      <c r="D79" s="181" t="s">
        <v>1438</v>
      </c>
      <c r="E79" s="181" t="s">
        <v>222</v>
      </c>
      <c r="F79" s="181" t="s">
        <v>6148</v>
      </c>
      <c r="G79" s="181" t="s">
        <v>6173</v>
      </c>
      <c r="H79" s="181" t="s">
        <v>6174</v>
      </c>
      <c r="I79" s="181" t="s">
        <v>6175</v>
      </c>
      <c r="J79" s="181" t="s">
        <v>6176</v>
      </c>
    </row>
    <row r="80" spans="1:10" ht="38.25">
      <c r="A80" s="181" t="s">
        <v>212</v>
      </c>
      <c r="B80" s="181" t="s">
        <v>177</v>
      </c>
      <c r="C80" s="181" t="s">
        <v>214</v>
      </c>
      <c r="D80" s="181" t="s">
        <v>1476</v>
      </c>
      <c r="E80" s="181" t="s">
        <v>211</v>
      </c>
      <c r="F80" s="181" t="s">
        <v>6177</v>
      </c>
      <c r="G80" s="181" t="s">
        <v>6178</v>
      </c>
      <c r="H80" s="181" t="s">
        <v>6179</v>
      </c>
      <c r="I80" s="181" t="s">
        <v>6180</v>
      </c>
      <c r="J80" s="181" t="s">
        <v>6181</v>
      </c>
    </row>
    <row r="81" spans="1:10" ht="38.25">
      <c r="A81" s="181" t="s">
        <v>219</v>
      </c>
      <c r="B81" s="181" t="s">
        <v>177</v>
      </c>
      <c r="C81" s="181" t="s">
        <v>221</v>
      </c>
      <c r="D81" s="181" t="s">
        <v>1651</v>
      </c>
      <c r="E81" s="181" t="s">
        <v>222</v>
      </c>
      <c r="F81" s="181" t="s">
        <v>6182</v>
      </c>
      <c r="G81" s="181" t="s">
        <v>6183</v>
      </c>
      <c r="H81" s="181" t="s">
        <v>6184</v>
      </c>
      <c r="I81" s="181" t="s">
        <v>6180</v>
      </c>
      <c r="J81" s="181" t="s">
        <v>6185</v>
      </c>
    </row>
    <row r="82" spans="1:10" ht="25.5">
      <c r="A82" s="181" t="s">
        <v>473</v>
      </c>
      <c r="B82" s="181" t="s">
        <v>177</v>
      </c>
      <c r="C82" s="181" t="s">
        <v>475</v>
      </c>
      <c r="D82" s="181" t="s">
        <v>1437</v>
      </c>
      <c r="E82" s="181" t="s">
        <v>189</v>
      </c>
      <c r="F82" s="181" t="s">
        <v>6186</v>
      </c>
      <c r="G82" s="181" t="s">
        <v>6187</v>
      </c>
      <c r="H82" s="181" t="s">
        <v>6188</v>
      </c>
      <c r="I82" s="181" t="s">
        <v>5779</v>
      </c>
      <c r="J82" s="181" t="s">
        <v>6189</v>
      </c>
    </row>
    <row r="83" spans="1:10" ht="38.25">
      <c r="A83" s="181" t="s">
        <v>356</v>
      </c>
      <c r="B83" s="181" t="s">
        <v>177</v>
      </c>
      <c r="C83" s="181" t="s">
        <v>358</v>
      </c>
      <c r="D83" s="181" t="s">
        <v>1438</v>
      </c>
      <c r="E83" s="181" t="s">
        <v>222</v>
      </c>
      <c r="F83" s="181" t="s">
        <v>6190</v>
      </c>
      <c r="G83" s="181" t="s">
        <v>6191</v>
      </c>
      <c r="H83" s="181" t="s">
        <v>6192</v>
      </c>
      <c r="I83" s="181" t="s">
        <v>5779</v>
      </c>
      <c r="J83" s="181" t="s">
        <v>6193</v>
      </c>
    </row>
    <row r="84" spans="1:10" ht="38.25">
      <c r="A84" s="181" t="s">
        <v>199</v>
      </c>
      <c r="B84" s="181" t="s">
        <v>177</v>
      </c>
      <c r="C84" s="181" t="s">
        <v>201</v>
      </c>
      <c r="D84" s="181" t="s">
        <v>1406</v>
      </c>
      <c r="E84" s="181" t="s">
        <v>185</v>
      </c>
      <c r="F84" s="181" t="s">
        <v>5867</v>
      </c>
      <c r="G84" s="181" t="s">
        <v>6194</v>
      </c>
      <c r="H84" s="181" t="s">
        <v>6194</v>
      </c>
      <c r="I84" s="181" t="s">
        <v>5779</v>
      </c>
      <c r="J84" s="181" t="s">
        <v>6195</v>
      </c>
    </row>
    <row r="85" spans="1:10" ht="38.25">
      <c r="A85" s="181" t="s">
        <v>423</v>
      </c>
      <c r="B85" s="181" t="s">
        <v>177</v>
      </c>
      <c r="C85" s="181" t="s">
        <v>425</v>
      </c>
      <c r="D85" s="181" t="s">
        <v>1544</v>
      </c>
      <c r="E85" s="181" t="s">
        <v>189</v>
      </c>
      <c r="F85" s="181" t="s">
        <v>5997</v>
      </c>
      <c r="G85" s="181" t="s">
        <v>6196</v>
      </c>
      <c r="H85" s="181" t="s">
        <v>6197</v>
      </c>
      <c r="I85" s="181" t="s">
        <v>5833</v>
      </c>
      <c r="J85" s="181" t="s">
        <v>6198</v>
      </c>
    </row>
    <row r="86" spans="1:10" ht="25.5">
      <c r="A86" s="181" t="s">
        <v>1306</v>
      </c>
      <c r="B86" s="181" t="s">
        <v>177</v>
      </c>
      <c r="C86" s="181" t="s">
        <v>1308</v>
      </c>
      <c r="D86" s="181" t="s">
        <v>1438</v>
      </c>
      <c r="E86" s="181" t="s">
        <v>211</v>
      </c>
      <c r="F86" s="181" t="s">
        <v>6199</v>
      </c>
      <c r="G86" s="181" t="s">
        <v>6200</v>
      </c>
      <c r="H86" s="181" t="s">
        <v>6201</v>
      </c>
      <c r="I86" s="181" t="s">
        <v>5832</v>
      </c>
      <c r="J86" s="181" t="s">
        <v>6202</v>
      </c>
    </row>
    <row r="87" spans="1:10" ht="25.5">
      <c r="A87" s="181" t="s">
        <v>229</v>
      </c>
      <c r="B87" s="181" t="s">
        <v>177</v>
      </c>
      <c r="C87" s="181" t="s">
        <v>231</v>
      </c>
      <c r="D87" s="181" t="s">
        <v>1438</v>
      </c>
      <c r="E87" s="181" t="s">
        <v>232</v>
      </c>
      <c r="F87" s="181" t="s">
        <v>6203</v>
      </c>
      <c r="G87" s="181" t="s">
        <v>6204</v>
      </c>
      <c r="H87" s="181" t="s">
        <v>6205</v>
      </c>
      <c r="I87" s="181" t="s">
        <v>5832</v>
      </c>
      <c r="J87" s="181" t="s">
        <v>6206</v>
      </c>
    </row>
    <row r="88" spans="1:10" ht="63.75">
      <c r="A88" s="181" t="s">
        <v>699</v>
      </c>
      <c r="B88" s="181" t="s">
        <v>700</v>
      </c>
      <c r="C88" s="181" t="s">
        <v>702</v>
      </c>
      <c r="D88" s="181"/>
      <c r="E88" s="181" t="s">
        <v>563</v>
      </c>
      <c r="F88" s="181" t="s">
        <v>6207</v>
      </c>
      <c r="G88" s="181" t="s">
        <v>6208</v>
      </c>
      <c r="H88" s="181" t="s">
        <v>6209</v>
      </c>
      <c r="I88" s="181" t="s">
        <v>5775</v>
      </c>
      <c r="J88" s="181" t="s">
        <v>6210</v>
      </c>
    </row>
    <row r="89" spans="1:10" ht="25.5">
      <c r="A89" s="181" t="s">
        <v>1176</v>
      </c>
      <c r="B89" s="181" t="s">
        <v>177</v>
      </c>
      <c r="C89" s="181" t="s">
        <v>1178</v>
      </c>
      <c r="D89" s="181" t="s">
        <v>1473</v>
      </c>
      <c r="E89" s="181" t="s">
        <v>185</v>
      </c>
      <c r="F89" s="181" t="s">
        <v>5867</v>
      </c>
      <c r="G89" s="181" t="s">
        <v>6211</v>
      </c>
      <c r="H89" s="181" t="s">
        <v>6211</v>
      </c>
      <c r="I89" s="181" t="s">
        <v>5775</v>
      </c>
      <c r="J89" s="181" t="s">
        <v>6212</v>
      </c>
    </row>
    <row r="90" spans="1:10" ht="38.25">
      <c r="A90" s="181" t="s">
        <v>1104</v>
      </c>
      <c r="B90" s="181" t="s">
        <v>177</v>
      </c>
      <c r="C90" s="181" t="s">
        <v>1106</v>
      </c>
      <c r="D90" s="181" t="s">
        <v>1445</v>
      </c>
      <c r="E90" s="181" t="s">
        <v>222</v>
      </c>
      <c r="F90" s="181" t="s">
        <v>5985</v>
      </c>
      <c r="G90" s="181" t="s">
        <v>6213</v>
      </c>
      <c r="H90" s="181" t="s">
        <v>6214</v>
      </c>
      <c r="I90" s="181" t="s">
        <v>5775</v>
      </c>
      <c r="J90" s="181" t="s">
        <v>6215</v>
      </c>
    </row>
    <row r="91" spans="1:10" ht="38.25">
      <c r="A91" s="181" t="s">
        <v>488</v>
      </c>
      <c r="B91" s="181" t="s">
        <v>177</v>
      </c>
      <c r="C91" s="181" t="s">
        <v>490</v>
      </c>
      <c r="D91" s="181" t="s">
        <v>1473</v>
      </c>
      <c r="E91" s="181" t="s">
        <v>185</v>
      </c>
      <c r="F91" s="181" t="s">
        <v>6216</v>
      </c>
      <c r="G91" s="181" t="s">
        <v>6217</v>
      </c>
      <c r="H91" s="181" t="s">
        <v>6218</v>
      </c>
      <c r="I91" s="181" t="s">
        <v>6219</v>
      </c>
      <c r="J91" s="181" t="s">
        <v>6220</v>
      </c>
    </row>
    <row r="92" spans="1:10" ht="38.25">
      <c r="A92" s="181" t="s">
        <v>854</v>
      </c>
      <c r="B92" s="181" t="s">
        <v>855</v>
      </c>
      <c r="C92" s="181" t="s">
        <v>857</v>
      </c>
      <c r="D92" s="181">
        <v>12</v>
      </c>
      <c r="E92" s="181" t="s">
        <v>185</v>
      </c>
      <c r="F92" s="181" t="s">
        <v>6221</v>
      </c>
      <c r="G92" s="181" t="s">
        <v>6222</v>
      </c>
      <c r="H92" s="181" t="s">
        <v>6223</v>
      </c>
      <c r="I92" s="181" t="s">
        <v>6224</v>
      </c>
      <c r="J92" s="181" t="s">
        <v>6225</v>
      </c>
    </row>
    <row r="93" spans="1:10">
      <c r="A93" s="181" t="s">
        <v>1034</v>
      </c>
      <c r="B93" s="181" t="s">
        <v>639</v>
      </c>
      <c r="C93" s="181" t="s">
        <v>1036</v>
      </c>
      <c r="D93" s="181">
        <v>60</v>
      </c>
      <c r="E93" s="181" t="s">
        <v>185</v>
      </c>
      <c r="F93" s="181" t="s">
        <v>6226</v>
      </c>
      <c r="G93" s="181" t="s">
        <v>6227</v>
      </c>
      <c r="H93" s="181" t="s">
        <v>6228</v>
      </c>
      <c r="I93" s="181" t="s">
        <v>6224</v>
      </c>
      <c r="J93" s="181" t="s">
        <v>6229</v>
      </c>
    </row>
    <row r="94" spans="1:10">
      <c r="A94" s="181" t="s">
        <v>845</v>
      </c>
      <c r="B94" s="181" t="s">
        <v>639</v>
      </c>
      <c r="C94" s="181" t="s">
        <v>847</v>
      </c>
      <c r="D94" s="181">
        <v>60</v>
      </c>
      <c r="E94" s="181" t="s">
        <v>185</v>
      </c>
      <c r="F94" s="181" t="s">
        <v>6230</v>
      </c>
      <c r="G94" s="181" t="s">
        <v>6231</v>
      </c>
      <c r="H94" s="181" t="s">
        <v>6232</v>
      </c>
      <c r="I94" s="181" t="s">
        <v>6224</v>
      </c>
      <c r="J94" s="181" t="s">
        <v>6233</v>
      </c>
    </row>
    <row r="95" spans="1:10">
      <c r="A95" s="181" t="s">
        <v>1120</v>
      </c>
      <c r="B95" s="181" t="s">
        <v>639</v>
      </c>
      <c r="C95" s="181" t="s">
        <v>1122</v>
      </c>
      <c r="D95" s="181">
        <v>67</v>
      </c>
      <c r="E95" s="181" t="s">
        <v>185</v>
      </c>
      <c r="F95" s="181" t="s">
        <v>5867</v>
      </c>
      <c r="G95" s="181" t="s">
        <v>6234</v>
      </c>
      <c r="H95" s="181" t="s">
        <v>6234</v>
      </c>
      <c r="I95" s="181" t="s">
        <v>6224</v>
      </c>
      <c r="J95" s="181" t="s">
        <v>6235</v>
      </c>
    </row>
    <row r="96" spans="1:10" ht="38.25">
      <c r="A96" s="181" t="s">
        <v>940</v>
      </c>
      <c r="B96" s="181" t="s">
        <v>177</v>
      </c>
      <c r="C96" s="181" t="s">
        <v>942</v>
      </c>
      <c r="D96" s="181" t="s">
        <v>1445</v>
      </c>
      <c r="E96" s="181" t="s">
        <v>222</v>
      </c>
      <c r="F96" s="181" t="s">
        <v>6236</v>
      </c>
      <c r="G96" s="181" t="s">
        <v>6237</v>
      </c>
      <c r="H96" s="181" t="s">
        <v>6238</v>
      </c>
      <c r="I96" s="181" t="s">
        <v>6239</v>
      </c>
      <c r="J96" s="181" t="s">
        <v>6240</v>
      </c>
    </row>
    <row r="97" spans="1:10" ht="25.5">
      <c r="A97" s="181" t="s">
        <v>678</v>
      </c>
      <c r="B97" s="181" t="s">
        <v>177</v>
      </c>
      <c r="C97" s="181" t="s">
        <v>680</v>
      </c>
      <c r="D97" s="181" t="s">
        <v>1473</v>
      </c>
      <c r="E97" s="181" t="s">
        <v>185</v>
      </c>
      <c r="F97" s="181" t="s">
        <v>5867</v>
      </c>
      <c r="G97" s="181" t="s">
        <v>6241</v>
      </c>
      <c r="H97" s="181" t="s">
        <v>6241</v>
      </c>
      <c r="I97" s="181" t="s">
        <v>6239</v>
      </c>
      <c r="J97" s="181" t="s">
        <v>6242</v>
      </c>
    </row>
    <row r="98" spans="1:10" ht="38.25">
      <c r="A98" s="181" t="s">
        <v>372</v>
      </c>
      <c r="B98" s="181" t="s">
        <v>177</v>
      </c>
      <c r="C98" s="181" t="s">
        <v>374</v>
      </c>
      <c r="D98" s="181" t="s">
        <v>1438</v>
      </c>
      <c r="E98" s="181" t="s">
        <v>189</v>
      </c>
      <c r="F98" s="181" t="s">
        <v>6243</v>
      </c>
      <c r="G98" s="181" t="s">
        <v>6244</v>
      </c>
      <c r="H98" s="181" t="s">
        <v>6245</v>
      </c>
      <c r="I98" s="181" t="s">
        <v>6239</v>
      </c>
      <c r="J98" s="181" t="s">
        <v>6246</v>
      </c>
    </row>
    <row r="99" spans="1:10" ht="25.5">
      <c r="A99" s="181" t="s">
        <v>272</v>
      </c>
      <c r="B99" s="181" t="s">
        <v>273</v>
      </c>
      <c r="C99" s="181" t="s">
        <v>275</v>
      </c>
      <c r="D99" s="181"/>
      <c r="E99" s="181" t="s">
        <v>276</v>
      </c>
      <c r="F99" s="181" t="s">
        <v>6247</v>
      </c>
      <c r="G99" s="181" t="s">
        <v>6248</v>
      </c>
      <c r="H99" s="181" t="s">
        <v>6249</v>
      </c>
      <c r="I99" s="181" t="s">
        <v>6239</v>
      </c>
      <c r="J99" s="181" t="s">
        <v>6250</v>
      </c>
    </row>
    <row r="100" spans="1:10" ht="25.5">
      <c r="A100" s="181" t="s">
        <v>834</v>
      </c>
      <c r="B100" s="181" t="s">
        <v>177</v>
      </c>
      <c r="C100" s="181" t="s">
        <v>836</v>
      </c>
      <c r="D100" s="181" t="s">
        <v>1473</v>
      </c>
      <c r="E100" s="181" t="s">
        <v>222</v>
      </c>
      <c r="F100" s="181" t="s">
        <v>6251</v>
      </c>
      <c r="G100" s="181" t="s">
        <v>6252</v>
      </c>
      <c r="H100" s="181" t="s">
        <v>6253</v>
      </c>
      <c r="I100" s="181" t="s">
        <v>6239</v>
      </c>
      <c r="J100" s="181" t="s">
        <v>6254</v>
      </c>
    </row>
    <row r="101" spans="1:10" ht="25.5">
      <c r="A101" s="181" t="s">
        <v>573</v>
      </c>
      <c r="B101" s="181" t="s">
        <v>177</v>
      </c>
      <c r="C101" s="181" t="s">
        <v>575</v>
      </c>
      <c r="D101" s="181" t="s">
        <v>1473</v>
      </c>
      <c r="E101" s="181" t="s">
        <v>185</v>
      </c>
      <c r="F101" s="181" t="s">
        <v>6255</v>
      </c>
      <c r="G101" s="181" t="s">
        <v>6256</v>
      </c>
      <c r="H101" s="181" t="s">
        <v>6257</v>
      </c>
      <c r="I101" s="181" t="s">
        <v>5836</v>
      </c>
      <c r="J101" s="181" t="s">
        <v>6258</v>
      </c>
    </row>
    <row r="102" spans="1:10" ht="38.25">
      <c r="A102" s="181" t="s">
        <v>1015</v>
      </c>
      <c r="B102" s="181" t="s">
        <v>177</v>
      </c>
      <c r="C102" s="181" t="s">
        <v>1017</v>
      </c>
      <c r="D102" s="181" t="s">
        <v>1445</v>
      </c>
      <c r="E102" s="181" t="s">
        <v>185</v>
      </c>
      <c r="F102" s="181" t="s">
        <v>6259</v>
      </c>
      <c r="G102" s="181" t="s">
        <v>6260</v>
      </c>
      <c r="H102" s="181" t="s">
        <v>6261</v>
      </c>
      <c r="I102" s="181" t="s">
        <v>5542</v>
      </c>
      <c r="J102" s="181" t="s">
        <v>6262</v>
      </c>
    </row>
    <row r="103" spans="1:10">
      <c r="A103" s="181" t="s">
        <v>848</v>
      </c>
      <c r="B103" s="181" t="s">
        <v>639</v>
      </c>
      <c r="C103" s="181" t="s">
        <v>850</v>
      </c>
      <c r="D103" s="181">
        <v>60</v>
      </c>
      <c r="E103" s="181" t="s">
        <v>185</v>
      </c>
      <c r="F103" s="181" t="s">
        <v>6263</v>
      </c>
      <c r="G103" s="181" t="s">
        <v>6264</v>
      </c>
      <c r="H103" s="181" t="s">
        <v>6265</v>
      </c>
      <c r="I103" s="181" t="s">
        <v>5542</v>
      </c>
      <c r="J103" s="181" t="s">
        <v>6266</v>
      </c>
    </row>
    <row r="104" spans="1:10" ht="25.5">
      <c r="A104" s="181" t="s">
        <v>1318</v>
      </c>
      <c r="B104" s="181" t="s">
        <v>177</v>
      </c>
      <c r="C104" s="181" t="s">
        <v>1320</v>
      </c>
      <c r="D104" s="181" t="s">
        <v>1477</v>
      </c>
      <c r="E104" s="181" t="s">
        <v>1321</v>
      </c>
      <c r="F104" s="181" t="s">
        <v>6267</v>
      </c>
      <c r="G104" s="181" t="s">
        <v>5599</v>
      </c>
      <c r="H104" s="181" t="s">
        <v>6268</v>
      </c>
      <c r="I104" s="181" t="s">
        <v>5542</v>
      </c>
      <c r="J104" s="181" t="s">
        <v>6269</v>
      </c>
    </row>
    <row r="105" spans="1:10" ht="38.25">
      <c r="A105" s="181" t="s">
        <v>885</v>
      </c>
      <c r="B105" s="181" t="s">
        <v>177</v>
      </c>
      <c r="C105" s="181" t="s">
        <v>887</v>
      </c>
      <c r="D105" s="181" t="s">
        <v>1445</v>
      </c>
      <c r="E105" s="181" t="s">
        <v>222</v>
      </c>
      <c r="F105" s="181" t="s">
        <v>6270</v>
      </c>
      <c r="G105" s="181" t="s">
        <v>6271</v>
      </c>
      <c r="H105" s="181" t="s">
        <v>6272</v>
      </c>
      <c r="I105" s="181" t="s">
        <v>5542</v>
      </c>
      <c r="J105" s="181" t="s">
        <v>6273</v>
      </c>
    </row>
    <row r="106" spans="1:10" ht="25.5">
      <c r="A106" s="181" t="s">
        <v>420</v>
      </c>
      <c r="B106" s="181" t="s">
        <v>177</v>
      </c>
      <c r="C106" s="181" t="s">
        <v>422</v>
      </c>
      <c r="D106" s="181" t="s">
        <v>1438</v>
      </c>
      <c r="E106" s="181" t="s">
        <v>222</v>
      </c>
      <c r="F106" s="181" t="s">
        <v>6274</v>
      </c>
      <c r="G106" s="181" t="s">
        <v>6275</v>
      </c>
      <c r="H106" s="181" t="s">
        <v>6276</v>
      </c>
      <c r="I106" s="181" t="s">
        <v>5542</v>
      </c>
      <c r="J106" s="181" t="s">
        <v>6277</v>
      </c>
    </row>
    <row r="107" spans="1:10" ht="25.5">
      <c r="A107" s="181" t="s">
        <v>1322</v>
      </c>
      <c r="B107" s="181" t="s">
        <v>470</v>
      </c>
      <c r="C107" s="181" t="s">
        <v>1324</v>
      </c>
      <c r="D107" s="181" t="s">
        <v>2658</v>
      </c>
      <c r="E107" s="181" t="s">
        <v>1325</v>
      </c>
      <c r="F107" s="181" t="s">
        <v>5867</v>
      </c>
      <c r="G107" s="181" t="s">
        <v>3956</v>
      </c>
      <c r="H107" s="181" t="s">
        <v>3956</v>
      </c>
      <c r="I107" s="181" t="s">
        <v>6278</v>
      </c>
      <c r="J107" s="181" t="s">
        <v>6279</v>
      </c>
    </row>
    <row r="108" spans="1:10" ht="38.25">
      <c r="A108" s="181" t="s">
        <v>851</v>
      </c>
      <c r="B108" s="181" t="s">
        <v>470</v>
      </c>
      <c r="C108" s="181" t="s">
        <v>853</v>
      </c>
      <c r="D108" s="181" t="s">
        <v>2279</v>
      </c>
      <c r="E108" s="181" t="s">
        <v>563</v>
      </c>
      <c r="F108" s="181" t="s">
        <v>6280</v>
      </c>
      <c r="G108" s="181" t="s">
        <v>6281</v>
      </c>
      <c r="H108" s="181" t="s">
        <v>6282</v>
      </c>
      <c r="I108" s="181" t="s">
        <v>6278</v>
      </c>
      <c r="J108" s="181" t="s">
        <v>6283</v>
      </c>
    </row>
    <row r="109" spans="1:10" ht="25.5">
      <c r="A109" s="181" t="s">
        <v>494</v>
      </c>
      <c r="B109" s="181" t="s">
        <v>177</v>
      </c>
      <c r="C109" s="181" t="s">
        <v>496</v>
      </c>
      <c r="D109" s="181" t="s">
        <v>1473</v>
      </c>
      <c r="E109" s="181" t="s">
        <v>185</v>
      </c>
      <c r="F109" s="181" t="s">
        <v>6284</v>
      </c>
      <c r="G109" s="181" t="s">
        <v>6285</v>
      </c>
      <c r="H109" s="181" t="s">
        <v>6286</v>
      </c>
      <c r="I109" s="181" t="s">
        <v>6278</v>
      </c>
      <c r="J109" s="181" t="s">
        <v>6287</v>
      </c>
    </row>
    <row r="110" spans="1:10" ht="51">
      <c r="A110" s="181" t="s">
        <v>432</v>
      </c>
      <c r="B110" s="181" t="s">
        <v>177</v>
      </c>
      <c r="C110" s="181" t="s">
        <v>434</v>
      </c>
      <c r="D110" s="181" t="s">
        <v>1544</v>
      </c>
      <c r="E110" s="181" t="s">
        <v>189</v>
      </c>
      <c r="F110" s="181" t="s">
        <v>6288</v>
      </c>
      <c r="G110" s="181" t="s">
        <v>5498</v>
      </c>
      <c r="H110" s="181" t="s">
        <v>6289</v>
      </c>
      <c r="I110" s="181" t="s">
        <v>6278</v>
      </c>
      <c r="J110" s="181" t="s">
        <v>6290</v>
      </c>
    </row>
    <row r="111" spans="1:10" ht="38.25">
      <c r="A111" s="181" t="s">
        <v>1101</v>
      </c>
      <c r="B111" s="181" t="s">
        <v>177</v>
      </c>
      <c r="C111" s="181" t="s">
        <v>1103</v>
      </c>
      <c r="D111" s="181" t="s">
        <v>1445</v>
      </c>
      <c r="E111" s="181" t="s">
        <v>222</v>
      </c>
      <c r="F111" s="181" t="s">
        <v>6291</v>
      </c>
      <c r="G111" s="181" t="s">
        <v>6292</v>
      </c>
      <c r="H111" s="181" t="s">
        <v>6293</v>
      </c>
      <c r="I111" s="181" t="s">
        <v>5742</v>
      </c>
      <c r="J111" s="181" t="s">
        <v>6294</v>
      </c>
    </row>
    <row r="112" spans="1:10" ht="38.25">
      <c r="A112" s="181" t="s">
        <v>308</v>
      </c>
      <c r="B112" s="181" t="s">
        <v>177</v>
      </c>
      <c r="C112" s="181" t="s">
        <v>310</v>
      </c>
      <c r="D112" s="181" t="s">
        <v>1438</v>
      </c>
      <c r="E112" s="181" t="s">
        <v>232</v>
      </c>
      <c r="F112" s="181" t="s">
        <v>6295</v>
      </c>
      <c r="G112" s="181" t="s">
        <v>6296</v>
      </c>
      <c r="H112" s="181" t="s">
        <v>6297</v>
      </c>
      <c r="I112" s="181" t="s">
        <v>5742</v>
      </c>
      <c r="J112" s="181" t="s">
        <v>6298</v>
      </c>
    </row>
    <row r="113" spans="1:10" ht="38.25">
      <c r="A113" s="181" t="s">
        <v>916</v>
      </c>
      <c r="B113" s="181" t="s">
        <v>177</v>
      </c>
      <c r="C113" s="181" t="s">
        <v>918</v>
      </c>
      <c r="D113" s="181" t="s">
        <v>1445</v>
      </c>
      <c r="E113" s="181" t="s">
        <v>222</v>
      </c>
      <c r="F113" s="181" t="s">
        <v>6299</v>
      </c>
      <c r="G113" s="181" t="s">
        <v>6300</v>
      </c>
      <c r="H113" s="181" t="s">
        <v>6301</v>
      </c>
      <c r="I113" s="181" t="s">
        <v>5742</v>
      </c>
      <c r="J113" s="181" t="s">
        <v>6302</v>
      </c>
    </row>
    <row r="114" spans="1:10" ht="38.25">
      <c r="A114" s="181" t="s">
        <v>1071</v>
      </c>
      <c r="B114" s="181" t="s">
        <v>177</v>
      </c>
      <c r="C114" s="181" t="s">
        <v>1073</v>
      </c>
      <c r="D114" s="181" t="s">
        <v>1445</v>
      </c>
      <c r="E114" s="181" t="s">
        <v>185</v>
      </c>
      <c r="F114" s="181" t="s">
        <v>6303</v>
      </c>
      <c r="G114" s="181" t="s">
        <v>6304</v>
      </c>
      <c r="H114" s="181" t="s">
        <v>6305</v>
      </c>
      <c r="I114" s="181" t="s">
        <v>5742</v>
      </c>
      <c r="J114" s="181" t="s">
        <v>6306</v>
      </c>
    </row>
    <row r="115" spans="1:10" ht="51">
      <c r="A115" s="181" t="s">
        <v>348</v>
      </c>
      <c r="B115" s="181" t="s">
        <v>177</v>
      </c>
      <c r="C115" s="181" t="s">
        <v>350</v>
      </c>
      <c r="D115" s="181" t="s">
        <v>1438</v>
      </c>
      <c r="E115" s="181" t="s">
        <v>211</v>
      </c>
      <c r="F115" s="181" t="s">
        <v>6307</v>
      </c>
      <c r="G115" s="181" t="s">
        <v>6308</v>
      </c>
      <c r="H115" s="181" t="s">
        <v>6309</v>
      </c>
      <c r="I115" s="181" t="s">
        <v>5742</v>
      </c>
      <c r="J115" s="181" t="s">
        <v>6310</v>
      </c>
    </row>
    <row r="116" spans="1:10" ht="38.25">
      <c r="A116" s="181" t="s">
        <v>799</v>
      </c>
      <c r="B116" s="181" t="s">
        <v>177</v>
      </c>
      <c r="C116" s="181" t="s">
        <v>801</v>
      </c>
      <c r="D116" s="181" t="s">
        <v>1473</v>
      </c>
      <c r="E116" s="181" t="s">
        <v>185</v>
      </c>
      <c r="F116" s="181" t="s">
        <v>5867</v>
      </c>
      <c r="G116" s="181" t="s">
        <v>6311</v>
      </c>
      <c r="H116" s="181" t="s">
        <v>6311</v>
      </c>
      <c r="I116" s="181" t="s">
        <v>5841</v>
      </c>
      <c r="J116" s="181" t="s">
        <v>6312</v>
      </c>
    </row>
    <row r="117" spans="1:10">
      <c r="A117" s="181" t="s">
        <v>576</v>
      </c>
      <c r="B117" s="181" t="s">
        <v>182</v>
      </c>
      <c r="C117" s="181" t="s">
        <v>578</v>
      </c>
      <c r="D117" s="181">
        <v>1705</v>
      </c>
      <c r="E117" s="181" t="s">
        <v>579</v>
      </c>
      <c r="F117" s="181" t="s">
        <v>6313</v>
      </c>
      <c r="G117" s="181" t="s">
        <v>6314</v>
      </c>
      <c r="H117" s="181" t="s">
        <v>6315</v>
      </c>
      <c r="I117" s="181" t="s">
        <v>5841</v>
      </c>
      <c r="J117" s="181" t="s">
        <v>6316</v>
      </c>
    </row>
    <row r="118" spans="1:10" ht="38.25">
      <c r="A118" s="181" t="s">
        <v>977</v>
      </c>
      <c r="B118" s="181" t="s">
        <v>177</v>
      </c>
      <c r="C118" s="181" t="s">
        <v>979</v>
      </c>
      <c r="D118" s="181" t="s">
        <v>1445</v>
      </c>
      <c r="E118" s="181" t="s">
        <v>185</v>
      </c>
      <c r="F118" s="181" t="s">
        <v>6317</v>
      </c>
      <c r="G118" s="181" t="s">
        <v>6318</v>
      </c>
      <c r="H118" s="181" t="s">
        <v>6319</v>
      </c>
      <c r="I118" s="181" t="s">
        <v>5841</v>
      </c>
      <c r="J118" s="181" t="s">
        <v>6320</v>
      </c>
    </row>
    <row r="119" spans="1:10" ht="38.25">
      <c r="A119" s="181" t="s">
        <v>802</v>
      </c>
      <c r="B119" s="181" t="s">
        <v>177</v>
      </c>
      <c r="C119" s="181" t="s">
        <v>804</v>
      </c>
      <c r="D119" s="181" t="s">
        <v>1473</v>
      </c>
      <c r="E119" s="181" t="s">
        <v>185</v>
      </c>
      <c r="F119" s="181" t="s">
        <v>5867</v>
      </c>
      <c r="G119" s="181" t="s">
        <v>6321</v>
      </c>
      <c r="H119" s="181" t="s">
        <v>6321</v>
      </c>
      <c r="I119" s="181" t="s">
        <v>5841</v>
      </c>
      <c r="J119" s="181" t="s">
        <v>6322</v>
      </c>
    </row>
    <row r="120" spans="1:10" ht="38.25">
      <c r="A120" s="181" t="s">
        <v>690</v>
      </c>
      <c r="B120" s="181" t="s">
        <v>177</v>
      </c>
      <c r="C120" s="181" t="s">
        <v>692</v>
      </c>
      <c r="D120" s="181" t="s">
        <v>1473</v>
      </c>
      <c r="E120" s="181" t="s">
        <v>222</v>
      </c>
      <c r="F120" s="181" t="s">
        <v>6323</v>
      </c>
      <c r="G120" s="181" t="s">
        <v>6324</v>
      </c>
      <c r="H120" s="181" t="s">
        <v>6325</v>
      </c>
      <c r="I120" s="181" t="s">
        <v>5681</v>
      </c>
      <c r="J120" s="181" t="s">
        <v>6326</v>
      </c>
    </row>
    <row r="121" spans="1:10" ht="25.5">
      <c r="A121" s="181" t="s">
        <v>1113</v>
      </c>
      <c r="B121" s="181" t="s">
        <v>182</v>
      </c>
      <c r="C121" s="181" t="s">
        <v>1115</v>
      </c>
      <c r="D121" s="181">
        <v>37.03</v>
      </c>
      <c r="E121" s="181" t="s">
        <v>185</v>
      </c>
      <c r="F121" s="181" t="s">
        <v>6303</v>
      </c>
      <c r="G121" s="181" t="s">
        <v>6327</v>
      </c>
      <c r="H121" s="181" t="s">
        <v>6328</v>
      </c>
      <c r="I121" s="181" t="s">
        <v>5681</v>
      </c>
      <c r="J121" s="181" t="s">
        <v>6329</v>
      </c>
    </row>
    <row r="122" spans="1:10" ht="38.25">
      <c r="A122" s="181" t="s">
        <v>1086</v>
      </c>
      <c r="B122" s="181" t="s">
        <v>177</v>
      </c>
      <c r="C122" s="181" t="s">
        <v>1088</v>
      </c>
      <c r="D122" s="181" t="s">
        <v>1445</v>
      </c>
      <c r="E122" s="181" t="s">
        <v>222</v>
      </c>
      <c r="F122" s="181" t="s">
        <v>6330</v>
      </c>
      <c r="G122" s="181" t="s">
        <v>6331</v>
      </c>
      <c r="H122" s="181" t="s">
        <v>6332</v>
      </c>
      <c r="I122" s="181" t="s">
        <v>5681</v>
      </c>
      <c r="J122" s="181" t="s">
        <v>6333</v>
      </c>
    </row>
    <row r="123" spans="1:10" ht="38.25">
      <c r="A123" s="181" t="s">
        <v>867</v>
      </c>
      <c r="B123" s="181" t="s">
        <v>177</v>
      </c>
      <c r="C123" s="181" t="s">
        <v>869</v>
      </c>
      <c r="D123" s="181" t="s">
        <v>1445</v>
      </c>
      <c r="E123" s="181" t="s">
        <v>185</v>
      </c>
      <c r="F123" s="181" t="s">
        <v>6334</v>
      </c>
      <c r="G123" s="181" t="s">
        <v>6335</v>
      </c>
      <c r="H123" s="181" t="s">
        <v>6336</v>
      </c>
      <c r="I123" s="181" t="s">
        <v>5681</v>
      </c>
      <c r="J123" s="181" t="s">
        <v>6337</v>
      </c>
    </row>
    <row r="124" spans="1:10" ht="51">
      <c r="A124" s="181" t="s">
        <v>479</v>
      </c>
      <c r="B124" s="181" t="s">
        <v>177</v>
      </c>
      <c r="C124" s="181" t="s">
        <v>481</v>
      </c>
      <c r="D124" s="181" t="s">
        <v>1473</v>
      </c>
      <c r="E124" s="181" t="s">
        <v>185</v>
      </c>
      <c r="F124" s="181" t="s">
        <v>6284</v>
      </c>
      <c r="G124" s="181" t="s">
        <v>6338</v>
      </c>
      <c r="H124" s="181" t="s">
        <v>6339</v>
      </c>
      <c r="I124" s="181" t="s">
        <v>5681</v>
      </c>
      <c r="J124" s="181" t="s">
        <v>6340</v>
      </c>
    </row>
    <row r="125" spans="1:10" ht="38.25">
      <c r="A125" s="181" t="s">
        <v>996</v>
      </c>
      <c r="B125" s="181" t="s">
        <v>177</v>
      </c>
      <c r="C125" s="181" t="s">
        <v>998</v>
      </c>
      <c r="D125" s="181" t="s">
        <v>1445</v>
      </c>
      <c r="E125" s="181" t="s">
        <v>185</v>
      </c>
      <c r="F125" s="181" t="s">
        <v>6341</v>
      </c>
      <c r="G125" s="181" t="s">
        <v>6342</v>
      </c>
      <c r="H125" s="181" t="s">
        <v>6343</v>
      </c>
      <c r="I125" s="181" t="s">
        <v>5681</v>
      </c>
      <c r="J125" s="181" t="s">
        <v>6344</v>
      </c>
    </row>
    <row r="126" spans="1:10" ht="25.5">
      <c r="A126" s="181" t="s">
        <v>463</v>
      </c>
      <c r="B126" s="181" t="s">
        <v>182</v>
      </c>
      <c r="C126" s="181" t="s">
        <v>465</v>
      </c>
      <c r="D126" s="181">
        <v>114</v>
      </c>
      <c r="E126" s="181" t="s">
        <v>189</v>
      </c>
      <c r="F126" s="181" t="s">
        <v>6345</v>
      </c>
      <c r="G126" s="181" t="s">
        <v>6346</v>
      </c>
      <c r="H126" s="181" t="s">
        <v>6347</v>
      </c>
      <c r="I126" s="181" t="s">
        <v>5681</v>
      </c>
      <c r="J126" s="181" t="s">
        <v>6348</v>
      </c>
    </row>
    <row r="127" spans="1:10" ht="38.25">
      <c r="A127" s="181" t="s">
        <v>305</v>
      </c>
      <c r="B127" s="181" t="s">
        <v>177</v>
      </c>
      <c r="C127" s="181" t="s">
        <v>307</v>
      </c>
      <c r="D127" s="181" t="s">
        <v>1438</v>
      </c>
      <c r="E127" s="181" t="s">
        <v>232</v>
      </c>
      <c r="F127" s="181" t="s">
        <v>6349</v>
      </c>
      <c r="G127" s="181" t="s">
        <v>6350</v>
      </c>
      <c r="H127" s="181" t="s">
        <v>6351</v>
      </c>
      <c r="I127" s="181" t="s">
        <v>5681</v>
      </c>
      <c r="J127" s="181" t="s">
        <v>6352</v>
      </c>
    </row>
    <row r="128" spans="1:10" ht="51">
      <c r="A128" s="181" t="s">
        <v>342</v>
      </c>
      <c r="B128" s="181" t="s">
        <v>177</v>
      </c>
      <c r="C128" s="181" t="s">
        <v>344</v>
      </c>
      <c r="D128" s="181" t="s">
        <v>1438</v>
      </c>
      <c r="E128" s="181" t="s">
        <v>222</v>
      </c>
      <c r="F128" s="181" t="s">
        <v>6353</v>
      </c>
      <c r="G128" s="181" t="s">
        <v>6354</v>
      </c>
      <c r="H128" s="181" t="s">
        <v>6355</v>
      </c>
      <c r="I128" s="181" t="s">
        <v>4153</v>
      </c>
      <c r="J128" s="181" t="s">
        <v>6356</v>
      </c>
    </row>
    <row r="129" spans="1:10" ht="25.5">
      <c r="A129" s="181" t="s">
        <v>669</v>
      </c>
      <c r="B129" s="181" t="s">
        <v>177</v>
      </c>
      <c r="C129" s="181" t="s">
        <v>671</v>
      </c>
      <c r="D129" s="181" t="s">
        <v>1473</v>
      </c>
      <c r="E129" s="181" t="s">
        <v>185</v>
      </c>
      <c r="F129" s="181" t="s">
        <v>6221</v>
      </c>
      <c r="G129" s="181" t="s">
        <v>6357</v>
      </c>
      <c r="H129" s="181" t="s">
        <v>6358</v>
      </c>
      <c r="I129" s="181" t="s">
        <v>4153</v>
      </c>
      <c r="J129" s="181" t="s">
        <v>6359</v>
      </c>
    </row>
    <row r="130" spans="1:10" ht="38.25">
      <c r="A130" s="181" t="s">
        <v>402</v>
      </c>
      <c r="B130" s="181" t="s">
        <v>177</v>
      </c>
      <c r="C130" s="181" t="s">
        <v>404</v>
      </c>
      <c r="D130" s="181" t="s">
        <v>1438</v>
      </c>
      <c r="E130" s="181" t="s">
        <v>189</v>
      </c>
      <c r="F130" s="181" t="s">
        <v>6360</v>
      </c>
      <c r="G130" s="181" t="s">
        <v>6361</v>
      </c>
      <c r="H130" s="181" t="s">
        <v>6362</v>
      </c>
      <c r="I130" s="181" t="s">
        <v>4153</v>
      </c>
      <c r="J130" s="181" t="s">
        <v>6363</v>
      </c>
    </row>
    <row r="131" spans="1:10" ht="51">
      <c r="A131" s="181" t="s">
        <v>466</v>
      </c>
      <c r="B131" s="181" t="s">
        <v>177</v>
      </c>
      <c r="C131" s="181" t="s">
        <v>468</v>
      </c>
      <c r="D131" s="181" t="s">
        <v>1437</v>
      </c>
      <c r="E131" s="181" t="s">
        <v>189</v>
      </c>
      <c r="F131" s="181" t="s">
        <v>6364</v>
      </c>
      <c r="G131" s="181" t="s">
        <v>6365</v>
      </c>
      <c r="H131" s="181" t="s">
        <v>6366</v>
      </c>
      <c r="I131" s="181" t="s">
        <v>4153</v>
      </c>
      <c r="J131" s="181" t="s">
        <v>6367</v>
      </c>
    </row>
    <row r="132" spans="1:10">
      <c r="A132" s="181" t="s">
        <v>1329</v>
      </c>
      <c r="B132" s="181" t="s">
        <v>182</v>
      </c>
      <c r="C132" s="181" t="s">
        <v>1331</v>
      </c>
      <c r="D132" s="181">
        <v>201</v>
      </c>
      <c r="E132" s="181" t="s">
        <v>189</v>
      </c>
      <c r="F132" s="181" t="s">
        <v>6368</v>
      </c>
      <c r="G132" s="181" t="s">
        <v>6369</v>
      </c>
      <c r="H132" s="181" t="s">
        <v>6370</v>
      </c>
      <c r="I132" s="181" t="s">
        <v>4153</v>
      </c>
      <c r="J132" s="181" t="s">
        <v>6371</v>
      </c>
    </row>
    <row r="133" spans="1:10" ht="38.25">
      <c r="A133" s="181" t="s">
        <v>1098</v>
      </c>
      <c r="B133" s="181" t="s">
        <v>177</v>
      </c>
      <c r="C133" s="181" t="s">
        <v>1100</v>
      </c>
      <c r="D133" s="181" t="s">
        <v>1445</v>
      </c>
      <c r="E133" s="181" t="s">
        <v>222</v>
      </c>
      <c r="F133" s="181" t="s">
        <v>6372</v>
      </c>
      <c r="G133" s="181" t="s">
        <v>6373</v>
      </c>
      <c r="H133" s="181" t="s">
        <v>6374</v>
      </c>
      <c r="I133" s="181" t="s">
        <v>4153</v>
      </c>
      <c r="J133" s="181" t="s">
        <v>6375</v>
      </c>
    </row>
    <row r="134" spans="1:10" ht="38.25">
      <c r="A134" s="181" t="s">
        <v>876</v>
      </c>
      <c r="B134" s="181" t="s">
        <v>177</v>
      </c>
      <c r="C134" s="181" t="s">
        <v>878</v>
      </c>
      <c r="D134" s="181" t="s">
        <v>1445</v>
      </c>
      <c r="E134" s="181" t="s">
        <v>222</v>
      </c>
      <c r="F134" s="181" t="s">
        <v>6376</v>
      </c>
      <c r="G134" s="181" t="s">
        <v>6377</v>
      </c>
      <c r="H134" s="181" t="s">
        <v>6378</v>
      </c>
      <c r="I134" s="181" t="s">
        <v>4153</v>
      </c>
      <c r="J134" s="181" t="s">
        <v>6379</v>
      </c>
    </row>
    <row r="135" spans="1:10" ht="38.25">
      <c r="A135" s="181" t="s">
        <v>965</v>
      </c>
      <c r="B135" s="181" t="s">
        <v>177</v>
      </c>
      <c r="C135" s="181" t="s">
        <v>967</v>
      </c>
      <c r="D135" s="181" t="s">
        <v>1445</v>
      </c>
      <c r="E135" s="181" t="s">
        <v>222</v>
      </c>
      <c r="F135" s="181" t="s">
        <v>6380</v>
      </c>
      <c r="G135" s="181" t="s">
        <v>6381</v>
      </c>
      <c r="H135" s="181" t="s">
        <v>6382</v>
      </c>
      <c r="I135" s="181" t="s">
        <v>4153</v>
      </c>
      <c r="J135" s="181" t="s">
        <v>6383</v>
      </c>
    </row>
    <row r="136" spans="1:10" ht="25.5">
      <c r="A136" s="181" t="s">
        <v>1110</v>
      </c>
      <c r="B136" s="181" t="s">
        <v>182</v>
      </c>
      <c r="C136" s="181" t="s">
        <v>1112</v>
      </c>
      <c r="D136" s="181">
        <v>37.03</v>
      </c>
      <c r="E136" s="181" t="s">
        <v>185</v>
      </c>
      <c r="F136" s="181" t="s">
        <v>6106</v>
      </c>
      <c r="G136" s="181" t="s">
        <v>6384</v>
      </c>
      <c r="H136" s="181" t="s">
        <v>6385</v>
      </c>
      <c r="I136" s="181" t="s">
        <v>4153</v>
      </c>
      <c r="J136" s="181" t="s">
        <v>6386</v>
      </c>
    </row>
    <row r="137" spans="1:10" ht="38.25">
      <c r="A137" s="181" t="s">
        <v>814</v>
      </c>
      <c r="B137" s="181" t="s">
        <v>177</v>
      </c>
      <c r="C137" s="181" t="s">
        <v>816</v>
      </c>
      <c r="D137" s="181" t="s">
        <v>1473</v>
      </c>
      <c r="E137" s="181" t="s">
        <v>222</v>
      </c>
      <c r="F137" s="181" t="s">
        <v>6387</v>
      </c>
      <c r="G137" s="181" t="s">
        <v>6388</v>
      </c>
      <c r="H137" s="181" t="s">
        <v>6389</v>
      </c>
      <c r="I137" s="181" t="s">
        <v>4153</v>
      </c>
      <c r="J137" s="181" t="s">
        <v>6390</v>
      </c>
    </row>
    <row r="138" spans="1:10">
      <c r="A138" s="181" t="s">
        <v>1075</v>
      </c>
      <c r="B138" s="181" t="s">
        <v>470</v>
      </c>
      <c r="C138" s="181" t="s">
        <v>1077</v>
      </c>
      <c r="D138" s="181" t="s">
        <v>2397</v>
      </c>
      <c r="E138" s="181" t="s">
        <v>563</v>
      </c>
      <c r="F138" s="181" t="s">
        <v>6391</v>
      </c>
      <c r="G138" s="181" t="s">
        <v>6392</v>
      </c>
      <c r="H138" s="181" t="s">
        <v>6393</v>
      </c>
      <c r="I138" s="181" t="s">
        <v>4153</v>
      </c>
      <c r="J138" s="181" t="s">
        <v>6394</v>
      </c>
    </row>
    <row r="139" spans="1:10">
      <c r="A139" s="181" t="s">
        <v>1332</v>
      </c>
      <c r="B139" s="181" t="s">
        <v>177</v>
      </c>
      <c r="C139" s="181" t="s">
        <v>1334</v>
      </c>
      <c r="D139" s="181" t="s">
        <v>1623</v>
      </c>
      <c r="E139" s="181" t="s">
        <v>189</v>
      </c>
      <c r="F139" s="181" t="s">
        <v>6395</v>
      </c>
      <c r="G139" s="181" t="s">
        <v>6396</v>
      </c>
      <c r="H139" s="181" t="s">
        <v>6397</v>
      </c>
      <c r="I139" s="181" t="s">
        <v>6398</v>
      </c>
      <c r="J139" s="181" t="s">
        <v>6399</v>
      </c>
    </row>
    <row r="140" spans="1:10" ht="25.5">
      <c r="A140" s="181" t="s">
        <v>242</v>
      </c>
      <c r="B140" s="181" t="s">
        <v>177</v>
      </c>
      <c r="C140" s="181" t="s">
        <v>244</v>
      </c>
      <c r="D140" s="181" t="s">
        <v>1438</v>
      </c>
      <c r="E140" s="181" t="s">
        <v>232</v>
      </c>
      <c r="F140" s="181" t="s">
        <v>6400</v>
      </c>
      <c r="G140" s="181" t="s">
        <v>6401</v>
      </c>
      <c r="H140" s="181" t="s">
        <v>6402</v>
      </c>
      <c r="I140" s="181" t="s">
        <v>6398</v>
      </c>
      <c r="J140" s="181" t="s">
        <v>6403</v>
      </c>
    </row>
    <row r="141" spans="1:10" ht="25.5">
      <c r="A141" s="181" t="s">
        <v>1275</v>
      </c>
      <c r="B141" s="181" t="s">
        <v>182</v>
      </c>
      <c r="C141" s="181" t="s">
        <v>1277</v>
      </c>
      <c r="D141" s="181" t="s">
        <v>1473</v>
      </c>
      <c r="E141" s="181" t="s">
        <v>185</v>
      </c>
      <c r="F141" s="181" t="s">
        <v>6404</v>
      </c>
      <c r="G141" s="181" t="s">
        <v>6405</v>
      </c>
      <c r="H141" s="181" t="s">
        <v>6406</v>
      </c>
      <c r="I141" s="181" t="s">
        <v>6398</v>
      </c>
      <c r="J141" s="181" t="s">
        <v>6407</v>
      </c>
    </row>
    <row r="142" spans="1:10" ht="25.5">
      <c r="A142" s="181" t="s">
        <v>335</v>
      </c>
      <c r="B142" s="181" t="s">
        <v>177</v>
      </c>
      <c r="C142" s="181" t="s">
        <v>337</v>
      </c>
      <c r="D142" s="181" t="s">
        <v>1438</v>
      </c>
      <c r="E142" s="181" t="s">
        <v>232</v>
      </c>
      <c r="F142" s="181" t="s">
        <v>6408</v>
      </c>
      <c r="G142" s="181" t="s">
        <v>6409</v>
      </c>
      <c r="H142" s="181" t="s">
        <v>6410</v>
      </c>
      <c r="I142" s="181" t="s">
        <v>6398</v>
      </c>
      <c r="J142" s="181" t="s">
        <v>6411</v>
      </c>
    </row>
    <row r="143" spans="1:10" ht="38.25">
      <c r="A143" s="181" t="s">
        <v>482</v>
      </c>
      <c r="B143" s="181" t="s">
        <v>177</v>
      </c>
      <c r="C143" s="181" t="s">
        <v>484</v>
      </c>
      <c r="D143" s="181" t="s">
        <v>1473</v>
      </c>
      <c r="E143" s="181" t="s">
        <v>185</v>
      </c>
      <c r="F143" s="181" t="s">
        <v>6412</v>
      </c>
      <c r="G143" s="181" t="s">
        <v>6413</v>
      </c>
      <c r="H143" s="181" t="s">
        <v>6414</v>
      </c>
      <c r="I143" s="181" t="s">
        <v>6398</v>
      </c>
      <c r="J143" s="181" t="s">
        <v>6415</v>
      </c>
    </row>
    <row r="144" spans="1:10">
      <c r="A144" s="181" t="s">
        <v>1203</v>
      </c>
      <c r="B144" s="181" t="s">
        <v>639</v>
      </c>
      <c r="C144" s="181" t="s">
        <v>1205</v>
      </c>
      <c r="D144" s="181">
        <v>56</v>
      </c>
      <c r="E144" s="181" t="s">
        <v>185</v>
      </c>
      <c r="F144" s="181" t="s">
        <v>6284</v>
      </c>
      <c r="G144" s="181" t="s">
        <v>6416</v>
      </c>
      <c r="H144" s="181" t="s">
        <v>6417</v>
      </c>
      <c r="I144" s="181" t="s">
        <v>6398</v>
      </c>
      <c r="J144" s="181" t="s">
        <v>6418</v>
      </c>
    </row>
    <row r="145" spans="1:10">
      <c r="A145" s="181" t="s">
        <v>1300</v>
      </c>
      <c r="B145" s="181" t="s">
        <v>177</v>
      </c>
      <c r="C145" s="181" t="s">
        <v>1302</v>
      </c>
      <c r="D145" s="181" t="s">
        <v>1476</v>
      </c>
      <c r="E145" s="181" t="s">
        <v>211</v>
      </c>
      <c r="F145" s="181" t="s">
        <v>6199</v>
      </c>
      <c r="G145" s="181" t="s">
        <v>6419</v>
      </c>
      <c r="H145" s="181" t="s">
        <v>6420</v>
      </c>
      <c r="I145" s="181" t="s">
        <v>6421</v>
      </c>
      <c r="J145" s="181" t="s">
        <v>6422</v>
      </c>
    </row>
    <row r="146" spans="1:10" ht="38.25">
      <c r="A146" s="181" t="s">
        <v>958</v>
      </c>
      <c r="B146" s="181" t="s">
        <v>177</v>
      </c>
      <c r="C146" s="181" t="s">
        <v>960</v>
      </c>
      <c r="D146" s="181" t="s">
        <v>1445</v>
      </c>
      <c r="E146" s="181" t="s">
        <v>222</v>
      </c>
      <c r="F146" s="181" t="s">
        <v>6423</v>
      </c>
      <c r="G146" s="181" t="s">
        <v>6424</v>
      </c>
      <c r="H146" s="181" t="s">
        <v>6425</v>
      </c>
      <c r="I146" s="181" t="s">
        <v>6421</v>
      </c>
      <c r="J146" s="181" t="s">
        <v>6426</v>
      </c>
    </row>
    <row r="147" spans="1:10">
      <c r="A147" s="181" t="s">
        <v>1127</v>
      </c>
      <c r="B147" s="181" t="s">
        <v>639</v>
      </c>
      <c r="C147" s="181" t="s">
        <v>1129</v>
      </c>
      <c r="D147" s="181">
        <v>59</v>
      </c>
      <c r="E147" s="181" t="s">
        <v>222</v>
      </c>
      <c r="F147" s="181" t="s">
        <v>6427</v>
      </c>
      <c r="G147" s="181" t="s">
        <v>6428</v>
      </c>
      <c r="H147" s="181" t="s">
        <v>6429</v>
      </c>
      <c r="I147" s="181" t="s">
        <v>6421</v>
      </c>
      <c r="J147" s="181" t="s">
        <v>6430</v>
      </c>
    </row>
    <row r="148" spans="1:10" ht="38.25">
      <c r="A148" s="181" t="s">
        <v>620</v>
      </c>
      <c r="B148" s="181" t="s">
        <v>177</v>
      </c>
      <c r="C148" s="181" t="s">
        <v>622</v>
      </c>
      <c r="D148" s="181" t="s">
        <v>1473</v>
      </c>
      <c r="E148" s="181" t="s">
        <v>185</v>
      </c>
      <c r="F148" s="181" t="s">
        <v>6221</v>
      </c>
      <c r="G148" s="181" t="s">
        <v>6431</v>
      </c>
      <c r="H148" s="181" t="s">
        <v>6432</v>
      </c>
      <c r="I148" s="181" t="s">
        <v>6421</v>
      </c>
      <c r="J148" s="181" t="s">
        <v>6433</v>
      </c>
    </row>
    <row r="149" spans="1:10">
      <c r="A149" s="181" t="s">
        <v>1146</v>
      </c>
      <c r="B149" s="181" t="s">
        <v>639</v>
      </c>
      <c r="C149" s="181" t="s">
        <v>1148</v>
      </c>
      <c r="D149" s="181">
        <v>59</v>
      </c>
      <c r="E149" s="181" t="s">
        <v>185</v>
      </c>
      <c r="F149" s="181" t="s">
        <v>6313</v>
      </c>
      <c r="G149" s="181" t="s">
        <v>6434</v>
      </c>
      <c r="H149" s="181" t="s">
        <v>6435</v>
      </c>
      <c r="I149" s="181" t="s">
        <v>6421</v>
      </c>
      <c r="J149" s="181" t="s">
        <v>6436</v>
      </c>
    </row>
    <row r="150" spans="1:10" ht="38.25">
      <c r="A150" s="181" t="s">
        <v>1179</v>
      </c>
      <c r="B150" s="181" t="s">
        <v>177</v>
      </c>
      <c r="C150" s="181" t="s">
        <v>1181</v>
      </c>
      <c r="D150" s="181" t="s">
        <v>1473</v>
      </c>
      <c r="E150" s="181" t="s">
        <v>185</v>
      </c>
      <c r="F150" s="181" t="s">
        <v>6216</v>
      </c>
      <c r="G150" s="181" t="s">
        <v>6437</v>
      </c>
      <c r="H150" s="181" t="s">
        <v>6438</v>
      </c>
      <c r="I150" s="181" t="s">
        <v>6421</v>
      </c>
      <c r="J150" s="181" t="s">
        <v>6439</v>
      </c>
    </row>
    <row r="151" spans="1:10" ht="25.5">
      <c r="A151" s="181" t="s">
        <v>535</v>
      </c>
      <c r="B151" s="181" t="s">
        <v>177</v>
      </c>
      <c r="C151" s="181" t="s">
        <v>537</v>
      </c>
      <c r="D151" s="181" t="s">
        <v>1473</v>
      </c>
      <c r="E151" s="181" t="s">
        <v>222</v>
      </c>
      <c r="F151" s="181" t="s">
        <v>6440</v>
      </c>
      <c r="G151" s="181" t="s">
        <v>5647</v>
      </c>
      <c r="H151" s="181" t="s">
        <v>6441</v>
      </c>
      <c r="I151" s="181" t="s">
        <v>6421</v>
      </c>
      <c r="J151" s="181" t="s">
        <v>6442</v>
      </c>
    </row>
    <row r="152" spans="1:10" ht="38.25">
      <c r="A152" s="181" t="s">
        <v>687</v>
      </c>
      <c r="B152" s="181" t="s">
        <v>177</v>
      </c>
      <c r="C152" s="181" t="s">
        <v>689</v>
      </c>
      <c r="D152" s="181" t="s">
        <v>1473</v>
      </c>
      <c r="E152" s="181" t="s">
        <v>222</v>
      </c>
      <c r="F152" s="181" t="s">
        <v>6443</v>
      </c>
      <c r="G152" s="181" t="s">
        <v>6444</v>
      </c>
      <c r="H152" s="181" t="s">
        <v>6445</v>
      </c>
      <c r="I152" s="181" t="s">
        <v>6421</v>
      </c>
      <c r="J152" s="181" t="s">
        <v>6446</v>
      </c>
    </row>
    <row r="153" spans="1:10" ht="25.5">
      <c r="A153" s="181" t="s">
        <v>491</v>
      </c>
      <c r="B153" s="181" t="s">
        <v>177</v>
      </c>
      <c r="C153" s="181" t="s">
        <v>493</v>
      </c>
      <c r="D153" s="181" t="s">
        <v>1473</v>
      </c>
      <c r="E153" s="181" t="s">
        <v>185</v>
      </c>
      <c r="F153" s="181" t="s">
        <v>6165</v>
      </c>
      <c r="G153" s="181" t="s">
        <v>6447</v>
      </c>
      <c r="H153" s="181" t="s">
        <v>6448</v>
      </c>
      <c r="I153" s="181" t="s">
        <v>6421</v>
      </c>
      <c r="J153" s="181" t="s">
        <v>6449</v>
      </c>
    </row>
    <row r="154" spans="1:10" ht="38.25">
      <c r="A154" s="181" t="s">
        <v>1244</v>
      </c>
      <c r="B154" s="181" t="s">
        <v>177</v>
      </c>
      <c r="C154" s="181" t="s">
        <v>1246</v>
      </c>
      <c r="D154" s="181" t="s">
        <v>1445</v>
      </c>
      <c r="E154" s="181" t="s">
        <v>222</v>
      </c>
      <c r="F154" s="181" t="s">
        <v>6450</v>
      </c>
      <c r="G154" s="181" t="s">
        <v>6451</v>
      </c>
      <c r="H154" s="181" t="s">
        <v>6452</v>
      </c>
      <c r="I154" s="181" t="s">
        <v>5845</v>
      </c>
      <c r="J154" s="181" t="s">
        <v>6453</v>
      </c>
    </row>
    <row r="155" spans="1:10" ht="25.5">
      <c r="A155" s="181" t="s">
        <v>1149</v>
      </c>
      <c r="B155" s="181" t="s">
        <v>470</v>
      </c>
      <c r="C155" s="181" t="s">
        <v>1151</v>
      </c>
      <c r="D155" s="181" t="s">
        <v>2463</v>
      </c>
      <c r="E155" s="181" t="s">
        <v>563</v>
      </c>
      <c r="F155" s="181" t="s">
        <v>6454</v>
      </c>
      <c r="G155" s="181" t="s">
        <v>6455</v>
      </c>
      <c r="H155" s="181" t="s">
        <v>6456</v>
      </c>
      <c r="I155" s="181" t="s">
        <v>5845</v>
      </c>
      <c r="J155" s="181" t="s">
        <v>6457</v>
      </c>
    </row>
    <row r="156" spans="1:10">
      <c r="A156" s="181" t="s">
        <v>1263</v>
      </c>
      <c r="B156" s="181" t="s">
        <v>470</v>
      </c>
      <c r="C156" s="181" t="s">
        <v>1265</v>
      </c>
      <c r="D156" s="181" t="s">
        <v>2567</v>
      </c>
      <c r="E156" s="181" t="s">
        <v>563</v>
      </c>
      <c r="F156" s="181" t="s">
        <v>6458</v>
      </c>
      <c r="G156" s="181" t="s">
        <v>6459</v>
      </c>
      <c r="H156" s="181" t="s">
        <v>6460</v>
      </c>
      <c r="I156" s="181" t="s">
        <v>5845</v>
      </c>
      <c r="J156" s="181" t="s">
        <v>6461</v>
      </c>
    </row>
    <row r="157" spans="1:10" ht="25.5">
      <c r="A157" s="181" t="s">
        <v>1027</v>
      </c>
      <c r="B157" s="181" t="s">
        <v>182</v>
      </c>
      <c r="C157" s="181" t="s">
        <v>1029</v>
      </c>
      <c r="D157" s="181" t="s">
        <v>1948</v>
      </c>
      <c r="E157" s="181" t="s">
        <v>185</v>
      </c>
      <c r="F157" s="181" t="s">
        <v>6462</v>
      </c>
      <c r="G157" s="181" t="s">
        <v>6463</v>
      </c>
      <c r="H157" s="181" t="s">
        <v>6464</v>
      </c>
      <c r="I157" s="181" t="s">
        <v>5845</v>
      </c>
      <c r="J157" s="181" t="s">
        <v>6465</v>
      </c>
    </row>
    <row r="158" spans="1:10" ht="25.5">
      <c r="A158" s="181" t="s">
        <v>1257</v>
      </c>
      <c r="B158" s="181" t="s">
        <v>470</v>
      </c>
      <c r="C158" s="181" t="s">
        <v>1259</v>
      </c>
      <c r="D158" s="181" t="s">
        <v>2562</v>
      </c>
      <c r="E158" s="181" t="s">
        <v>1082</v>
      </c>
      <c r="F158" s="181" t="s">
        <v>6466</v>
      </c>
      <c r="G158" s="181" t="s">
        <v>6467</v>
      </c>
      <c r="H158" s="181" t="s">
        <v>6468</v>
      </c>
      <c r="I158" s="181" t="s">
        <v>5845</v>
      </c>
      <c r="J158" s="181" t="s">
        <v>6469</v>
      </c>
    </row>
    <row r="159" spans="1:10" ht="25.5">
      <c r="A159" s="181" t="s">
        <v>226</v>
      </c>
      <c r="B159" s="181" t="s">
        <v>177</v>
      </c>
      <c r="C159" s="181" t="s">
        <v>228</v>
      </c>
      <c r="D159" s="181" t="s">
        <v>1438</v>
      </c>
      <c r="E159" s="181" t="s">
        <v>185</v>
      </c>
      <c r="F159" s="181" t="s">
        <v>6470</v>
      </c>
      <c r="G159" s="181" t="s">
        <v>6471</v>
      </c>
      <c r="H159" s="181" t="s">
        <v>6472</v>
      </c>
      <c r="I159" s="181" t="s">
        <v>5845</v>
      </c>
      <c r="J159" s="181" t="s">
        <v>6473</v>
      </c>
    </row>
    <row r="160" spans="1:10" ht="25.5">
      <c r="A160" s="181" t="s">
        <v>1251</v>
      </c>
      <c r="B160" s="181" t="s">
        <v>177</v>
      </c>
      <c r="C160" s="181" t="s">
        <v>1253</v>
      </c>
      <c r="D160" s="181" t="s">
        <v>1473</v>
      </c>
      <c r="E160" s="181" t="s">
        <v>185</v>
      </c>
      <c r="F160" s="181" t="s">
        <v>6226</v>
      </c>
      <c r="G160" s="181" t="s">
        <v>6474</v>
      </c>
      <c r="H160" s="181" t="s">
        <v>6475</v>
      </c>
      <c r="I160" s="181" t="s">
        <v>5845</v>
      </c>
      <c r="J160" s="181" t="s">
        <v>6476</v>
      </c>
    </row>
    <row r="161" spans="1:10" ht="25.5">
      <c r="A161" s="181" t="s">
        <v>504</v>
      </c>
      <c r="B161" s="181" t="s">
        <v>177</v>
      </c>
      <c r="C161" s="181" t="s">
        <v>506</v>
      </c>
      <c r="D161" s="181" t="s">
        <v>1477</v>
      </c>
      <c r="E161" s="181" t="s">
        <v>189</v>
      </c>
      <c r="F161" s="181" t="s">
        <v>6477</v>
      </c>
      <c r="G161" s="181" t="s">
        <v>6478</v>
      </c>
      <c r="H161" s="181" t="s">
        <v>6479</v>
      </c>
      <c r="I161" s="181" t="s">
        <v>5845</v>
      </c>
      <c r="J161" s="181" t="s">
        <v>6480</v>
      </c>
    </row>
    <row r="162" spans="1:10" ht="38.25">
      <c r="A162" s="181" t="s">
        <v>974</v>
      </c>
      <c r="B162" s="181" t="s">
        <v>177</v>
      </c>
      <c r="C162" s="181" t="s">
        <v>976</v>
      </c>
      <c r="D162" s="181" t="s">
        <v>1445</v>
      </c>
      <c r="E162" s="181" t="s">
        <v>185</v>
      </c>
      <c r="F162" s="181" t="s">
        <v>6481</v>
      </c>
      <c r="G162" s="181" t="s">
        <v>6482</v>
      </c>
      <c r="H162" s="181" t="s">
        <v>6483</v>
      </c>
      <c r="I162" s="181" t="s">
        <v>5845</v>
      </c>
      <c r="J162" s="181" t="s">
        <v>6484</v>
      </c>
    </row>
    <row r="163" spans="1:10">
      <c r="A163" s="181" t="s">
        <v>1278</v>
      </c>
      <c r="B163" s="181" t="s">
        <v>639</v>
      </c>
      <c r="C163" s="181" t="s">
        <v>1280</v>
      </c>
      <c r="D163" s="181">
        <v>78</v>
      </c>
      <c r="E163" s="181" t="s">
        <v>185</v>
      </c>
      <c r="F163" s="181" t="s">
        <v>6485</v>
      </c>
      <c r="G163" s="181" t="s">
        <v>6486</v>
      </c>
      <c r="H163" s="181" t="s">
        <v>6487</v>
      </c>
      <c r="I163" s="181" t="s">
        <v>5845</v>
      </c>
      <c r="J163" s="181" t="s">
        <v>6488</v>
      </c>
    </row>
    <row r="164" spans="1:10" ht="25.5">
      <c r="A164" s="181" t="s">
        <v>1335</v>
      </c>
      <c r="B164" s="181" t="s">
        <v>177</v>
      </c>
      <c r="C164" s="181" t="s">
        <v>1337</v>
      </c>
      <c r="D164" s="181" t="s">
        <v>1375</v>
      </c>
      <c r="E164" s="181" t="s">
        <v>189</v>
      </c>
      <c r="F164" s="181" t="s">
        <v>5896</v>
      </c>
      <c r="G164" s="181" t="s">
        <v>5734</v>
      </c>
      <c r="H164" s="181" t="s">
        <v>6489</v>
      </c>
      <c r="I164" s="181" t="s">
        <v>5850</v>
      </c>
      <c r="J164" s="181" t="s">
        <v>6490</v>
      </c>
    </row>
    <row r="165" spans="1:10" ht="38.25">
      <c r="A165" s="181" t="s">
        <v>905</v>
      </c>
      <c r="B165" s="181" t="s">
        <v>177</v>
      </c>
      <c r="C165" s="181" t="s">
        <v>907</v>
      </c>
      <c r="D165" s="181" t="s">
        <v>1445</v>
      </c>
      <c r="E165" s="181" t="s">
        <v>222</v>
      </c>
      <c r="F165" s="181" t="s">
        <v>6372</v>
      </c>
      <c r="G165" s="181" t="s">
        <v>4074</v>
      </c>
      <c r="H165" s="181" t="s">
        <v>6491</v>
      </c>
      <c r="I165" s="181" t="s">
        <v>5850</v>
      </c>
      <c r="J165" s="181" t="s">
        <v>6492</v>
      </c>
    </row>
    <row r="166" spans="1:10" ht="38.25">
      <c r="A166" s="181" t="s">
        <v>1287</v>
      </c>
      <c r="B166" s="181" t="s">
        <v>470</v>
      </c>
      <c r="C166" s="181" t="s">
        <v>1289</v>
      </c>
      <c r="D166" s="181" t="s">
        <v>2611</v>
      </c>
      <c r="E166" s="181" t="s">
        <v>563</v>
      </c>
      <c r="F166" s="181" t="s">
        <v>6106</v>
      </c>
      <c r="G166" s="181" t="s">
        <v>6493</v>
      </c>
      <c r="H166" s="181" t="s">
        <v>6494</v>
      </c>
      <c r="I166" s="181" t="s">
        <v>5850</v>
      </c>
      <c r="J166" s="181" t="s">
        <v>6495</v>
      </c>
    </row>
    <row r="167" spans="1:10" ht="25.5">
      <c r="A167" s="181" t="s">
        <v>526</v>
      </c>
      <c r="B167" s="181" t="s">
        <v>177</v>
      </c>
      <c r="C167" s="181" t="s">
        <v>528</v>
      </c>
      <c r="D167" s="181" t="s">
        <v>1473</v>
      </c>
      <c r="E167" s="181" t="s">
        <v>222</v>
      </c>
      <c r="F167" s="181" t="s">
        <v>6496</v>
      </c>
      <c r="G167" s="181" t="s">
        <v>5847</v>
      </c>
      <c r="H167" s="181" t="s">
        <v>6497</v>
      </c>
      <c r="I167" s="181" t="s">
        <v>5850</v>
      </c>
      <c r="J167" s="181" t="s">
        <v>6498</v>
      </c>
    </row>
    <row r="168" spans="1:10" ht="25.5">
      <c r="A168" s="181" t="s">
        <v>532</v>
      </c>
      <c r="B168" s="181" t="s">
        <v>177</v>
      </c>
      <c r="C168" s="181" t="s">
        <v>534</v>
      </c>
      <c r="D168" s="181" t="s">
        <v>1473</v>
      </c>
      <c r="E168" s="181" t="s">
        <v>222</v>
      </c>
      <c r="F168" s="181" t="s">
        <v>6499</v>
      </c>
      <c r="G168" s="181" t="s">
        <v>4837</v>
      </c>
      <c r="H168" s="181" t="s">
        <v>6500</v>
      </c>
      <c r="I168" s="181" t="s">
        <v>5850</v>
      </c>
      <c r="J168" s="181" t="s">
        <v>6501</v>
      </c>
    </row>
    <row r="169" spans="1:10" ht="38.25">
      <c r="A169" s="181" t="s">
        <v>1281</v>
      </c>
      <c r="B169" s="181" t="s">
        <v>182</v>
      </c>
      <c r="C169" s="181" t="s">
        <v>1283</v>
      </c>
      <c r="D169" s="181" t="s">
        <v>1948</v>
      </c>
      <c r="E169" s="181" t="s">
        <v>185</v>
      </c>
      <c r="F169" s="181" t="s">
        <v>6502</v>
      </c>
      <c r="G169" s="181" t="s">
        <v>6503</v>
      </c>
      <c r="H169" s="181" t="s">
        <v>6504</v>
      </c>
      <c r="I169" s="181" t="s">
        <v>5850</v>
      </c>
      <c r="J169" s="181" t="s">
        <v>6505</v>
      </c>
    </row>
    <row r="170" spans="1:10" ht="38.25">
      <c r="A170" s="181" t="s">
        <v>693</v>
      </c>
      <c r="B170" s="181" t="s">
        <v>177</v>
      </c>
      <c r="C170" s="181" t="s">
        <v>695</v>
      </c>
      <c r="D170" s="181" t="s">
        <v>1473</v>
      </c>
      <c r="E170" s="181" t="s">
        <v>222</v>
      </c>
      <c r="F170" s="181" t="s">
        <v>6075</v>
      </c>
      <c r="G170" s="181" t="s">
        <v>6506</v>
      </c>
      <c r="H170" s="181" t="s">
        <v>6507</v>
      </c>
      <c r="I170" s="181" t="s">
        <v>5850</v>
      </c>
      <c r="J170" s="181" t="s">
        <v>6508</v>
      </c>
    </row>
    <row r="171" spans="1:10">
      <c r="A171" s="181" t="s">
        <v>1338</v>
      </c>
      <c r="B171" s="181" t="s">
        <v>177</v>
      </c>
      <c r="C171" s="181" t="s">
        <v>1340</v>
      </c>
      <c r="D171" s="181" t="s">
        <v>1375</v>
      </c>
      <c r="E171" s="181" t="s">
        <v>189</v>
      </c>
      <c r="F171" s="181" t="s">
        <v>5896</v>
      </c>
      <c r="G171" s="181" t="s">
        <v>4040</v>
      </c>
      <c r="H171" s="181" t="s">
        <v>6509</v>
      </c>
      <c r="I171" s="181" t="s">
        <v>5850</v>
      </c>
      <c r="J171" s="181" t="s">
        <v>6510</v>
      </c>
    </row>
    <row r="172" spans="1:10" ht="25.5">
      <c r="A172" s="181" t="s">
        <v>1260</v>
      </c>
      <c r="B172" s="181" t="s">
        <v>470</v>
      </c>
      <c r="C172" s="181" t="s">
        <v>1262</v>
      </c>
      <c r="D172" s="181" t="s">
        <v>2564</v>
      </c>
      <c r="E172" s="181" t="s">
        <v>563</v>
      </c>
      <c r="F172" s="181" t="s">
        <v>6511</v>
      </c>
      <c r="G172" s="181" t="s">
        <v>6512</v>
      </c>
      <c r="H172" s="181" t="s">
        <v>6513</v>
      </c>
      <c r="I172" s="181" t="s">
        <v>5850</v>
      </c>
      <c r="J172" s="181" t="s">
        <v>6514</v>
      </c>
    </row>
    <row r="173" spans="1:10" ht="38.25">
      <c r="A173" s="181" t="s">
        <v>551</v>
      </c>
      <c r="B173" s="181" t="s">
        <v>177</v>
      </c>
      <c r="C173" s="181" t="s">
        <v>553</v>
      </c>
      <c r="D173" s="181" t="s">
        <v>1473</v>
      </c>
      <c r="E173" s="181" t="s">
        <v>185</v>
      </c>
      <c r="F173" s="181" t="s">
        <v>6207</v>
      </c>
      <c r="G173" s="181" t="s">
        <v>6515</v>
      </c>
      <c r="H173" s="181" t="s">
        <v>6516</v>
      </c>
      <c r="I173" s="181" t="s">
        <v>5850</v>
      </c>
      <c r="J173" s="181" t="s">
        <v>6517</v>
      </c>
    </row>
    <row r="174" spans="1:10" ht="38.25">
      <c r="A174" s="181" t="s">
        <v>1043</v>
      </c>
      <c r="B174" s="181" t="s">
        <v>177</v>
      </c>
      <c r="C174" s="181" t="s">
        <v>1045</v>
      </c>
      <c r="D174" s="181" t="s">
        <v>1445</v>
      </c>
      <c r="E174" s="181" t="s">
        <v>185</v>
      </c>
      <c r="F174" s="181" t="s">
        <v>6518</v>
      </c>
      <c r="G174" s="181" t="s">
        <v>4795</v>
      </c>
      <c r="H174" s="181" t="s">
        <v>6519</v>
      </c>
      <c r="I174" s="181" t="s">
        <v>5850</v>
      </c>
      <c r="J174" s="181" t="s">
        <v>6520</v>
      </c>
    </row>
    <row r="175" spans="1:10" ht="51">
      <c r="A175" s="181" t="s">
        <v>1170</v>
      </c>
      <c r="B175" s="181" t="s">
        <v>177</v>
      </c>
      <c r="C175" s="181" t="s">
        <v>1172</v>
      </c>
      <c r="D175" s="181" t="s">
        <v>1517</v>
      </c>
      <c r="E175" s="181" t="s">
        <v>185</v>
      </c>
      <c r="F175" s="181" t="s">
        <v>5867</v>
      </c>
      <c r="G175" s="181" t="s">
        <v>6521</v>
      </c>
      <c r="H175" s="181" t="s">
        <v>6521</v>
      </c>
      <c r="I175" s="181" t="s">
        <v>5850</v>
      </c>
      <c r="J175" s="181" t="s">
        <v>6522</v>
      </c>
    </row>
    <row r="176" spans="1:10" ht="25.5">
      <c r="A176" s="181" t="s">
        <v>485</v>
      </c>
      <c r="B176" s="181" t="s">
        <v>177</v>
      </c>
      <c r="C176" s="181" t="s">
        <v>487</v>
      </c>
      <c r="D176" s="181" t="s">
        <v>1473</v>
      </c>
      <c r="E176" s="181" t="s">
        <v>185</v>
      </c>
      <c r="F176" s="181" t="s">
        <v>6165</v>
      </c>
      <c r="G176" s="181" t="s">
        <v>6523</v>
      </c>
      <c r="H176" s="181" t="s">
        <v>6524</v>
      </c>
      <c r="I176" s="181" t="s">
        <v>5850</v>
      </c>
      <c r="J176" s="181" t="s">
        <v>6525</v>
      </c>
    </row>
    <row r="177" spans="1:10">
      <c r="A177" s="181" t="s">
        <v>1218</v>
      </c>
      <c r="B177" s="181" t="s">
        <v>639</v>
      </c>
      <c r="C177" s="181" t="s">
        <v>1220</v>
      </c>
      <c r="D177" s="181">
        <v>54</v>
      </c>
      <c r="E177" s="181" t="s">
        <v>185</v>
      </c>
      <c r="F177" s="181" t="s">
        <v>6303</v>
      </c>
      <c r="G177" s="181" t="s">
        <v>6526</v>
      </c>
      <c r="H177" s="181" t="s">
        <v>6527</v>
      </c>
      <c r="I177" s="181" t="s">
        <v>5850</v>
      </c>
      <c r="J177" s="181" t="s">
        <v>6528</v>
      </c>
    </row>
    <row r="178" spans="1:10" ht="25.5">
      <c r="A178" s="181" t="s">
        <v>706</v>
      </c>
      <c r="B178" s="181" t="s">
        <v>639</v>
      </c>
      <c r="C178" s="181" t="s">
        <v>708</v>
      </c>
      <c r="D178" s="181">
        <v>53</v>
      </c>
      <c r="E178" s="181" t="s">
        <v>185</v>
      </c>
      <c r="F178" s="181" t="s">
        <v>6280</v>
      </c>
      <c r="G178" s="181" t="s">
        <v>6529</v>
      </c>
      <c r="H178" s="181" t="s">
        <v>6530</v>
      </c>
      <c r="I178" s="181" t="s">
        <v>5850</v>
      </c>
      <c r="J178" s="181" t="s">
        <v>6531</v>
      </c>
    </row>
    <row r="179" spans="1:10">
      <c r="A179" s="181" t="s">
        <v>1326</v>
      </c>
      <c r="B179" s="181" t="s">
        <v>639</v>
      </c>
      <c r="C179" s="181" t="s">
        <v>1328</v>
      </c>
      <c r="D179" s="181">
        <v>172</v>
      </c>
      <c r="E179" s="181" t="s">
        <v>185</v>
      </c>
      <c r="F179" s="181" t="s">
        <v>5867</v>
      </c>
      <c r="G179" s="181" t="s">
        <v>4350</v>
      </c>
      <c r="H179" s="181" t="s">
        <v>4350</v>
      </c>
      <c r="I179" s="181" t="s">
        <v>5850</v>
      </c>
      <c r="J179" s="181" t="s">
        <v>6532</v>
      </c>
    </row>
    <row r="180" spans="1:10" ht="25.5">
      <c r="A180" s="181" t="s">
        <v>1130</v>
      </c>
      <c r="B180" s="181" t="s">
        <v>700</v>
      </c>
      <c r="C180" s="181" t="s">
        <v>1132</v>
      </c>
      <c r="D180" s="181"/>
      <c r="E180" s="181" t="s">
        <v>563</v>
      </c>
      <c r="F180" s="181" t="s">
        <v>6533</v>
      </c>
      <c r="G180" s="181" t="s">
        <v>6534</v>
      </c>
      <c r="H180" s="181" t="s">
        <v>6535</v>
      </c>
      <c r="I180" s="181" t="s">
        <v>5850</v>
      </c>
      <c r="J180" s="181" t="s">
        <v>6536</v>
      </c>
    </row>
    <row r="181" spans="1:10" ht="38.25">
      <c r="A181" s="181" t="s">
        <v>999</v>
      </c>
      <c r="B181" s="181" t="s">
        <v>177</v>
      </c>
      <c r="C181" s="181" t="s">
        <v>1001</v>
      </c>
      <c r="D181" s="181" t="s">
        <v>1445</v>
      </c>
      <c r="E181" s="181" t="s">
        <v>185</v>
      </c>
      <c r="F181" s="181" t="s">
        <v>6270</v>
      </c>
      <c r="G181" s="181" t="s">
        <v>6537</v>
      </c>
      <c r="H181" s="181" t="s">
        <v>6538</v>
      </c>
      <c r="I181" s="181" t="s">
        <v>5850</v>
      </c>
      <c r="J181" s="181" t="s">
        <v>6539</v>
      </c>
    </row>
    <row r="182" spans="1:10" ht="25.5">
      <c r="A182" s="181" t="s">
        <v>1164</v>
      </c>
      <c r="B182" s="181" t="s">
        <v>470</v>
      </c>
      <c r="C182" s="181" t="s">
        <v>1166</v>
      </c>
      <c r="D182" s="181" t="s">
        <v>2463</v>
      </c>
      <c r="E182" s="181" t="s">
        <v>563</v>
      </c>
      <c r="F182" s="181" t="s">
        <v>6106</v>
      </c>
      <c r="G182" s="181" t="s">
        <v>4374</v>
      </c>
      <c r="H182" s="181" t="s">
        <v>4375</v>
      </c>
      <c r="I182" s="181" t="s">
        <v>5855</v>
      </c>
      <c r="J182" s="181" t="s">
        <v>6540</v>
      </c>
    </row>
    <row r="183" spans="1:10" ht="38.25">
      <c r="A183" s="181" t="s">
        <v>554</v>
      </c>
      <c r="B183" s="181" t="s">
        <v>177</v>
      </c>
      <c r="C183" s="181" t="s">
        <v>556</v>
      </c>
      <c r="D183" s="181" t="s">
        <v>1473</v>
      </c>
      <c r="E183" s="181" t="s">
        <v>185</v>
      </c>
      <c r="F183" s="181" t="s">
        <v>6481</v>
      </c>
      <c r="G183" s="181" t="s">
        <v>6541</v>
      </c>
      <c r="H183" s="181" t="s">
        <v>6542</v>
      </c>
      <c r="I183" s="181" t="s">
        <v>5855</v>
      </c>
      <c r="J183" s="181" t="s">
        <v>6543</v>
      </c>
    </row>
    <row r="184" spans="1:10" ht="38.25">
      <c r="A184" s="181" t="s">
        <v>382</v>
      </c>
      <c r="B184" s="181" t="s">
        <v>177</v>
      </c>
      <c r="C184" s="181" t="s">
        <v>384</v>
      </c>
      <c r="D184" s="181" t="s">
        <v>1438</v>
      </c>
      <c r="E184" s="181" t="s">
        <v>232</v>
      </c>
      <c r="F184" s="181" t="s">
        <v>6544</v>
      </c>
      <c r="G184" s="181" t="s">
        <v>6545</v>
      </c>
      <c r="H184" s="181" t="s">
        <v>6546</v>
      </c>
      <c r="I184" s="181" t="s">
        <v>5855</v>
      </c>
      <c r="J184" s="181" t="s">
        <v>6547</v>
      </c>
    </row>
    <row r="185" spans="1:10" ht="38.25">
      <c r="A185" s="181" t="s">
        <v>808</v>
      </c>
      <c r="B185" s="181" t="s">
        <v>182</v>
      </c>
      <c r="C185" s="181" t="s">
        <v>810</v>
      </c>
      <c r="D185" s="181" t="s">
        <v>2250</v>
      </c>
      <c r="E185" s="181" t="s">
        <v>222</v>
      </c>
      <c r="F185" s="181" t="s">
        <v>6548</v>
      </c>
      <c r="G185" s="181" t="s">
        <v>6549</v>
      </c>
      <c r="H185" s="181" t="s">
        <v>6550</v>
      </c>
      <c r="I185" s="181" t="s">
        <v>5855</v>
      </c>
      <c r="J185" s="181" t="s">
        <v>6551</v>
      </c>
    </row>
    <row r="186" spans="1:10" ht="25.5">
      <c r="A186" s="181" t="s">
        <v>1341</v>
      </c>
      <c r="B186" s="181" t="s">
        <v>177</v>
      </c>
      <c r="C186" s="181" t="s">
        <v>1343</v>
      </c>
      <c r="D186" s="181" t="s">
        <v>2675</v>
      </c>
      <c r="E186" s="181" t="s">
        <v>189</v>
      </c>
      <c r="F186" s="181" t="s">
        <v>5946</v>
      </c>
      <c r="G186" s="181" t="s">
        <v>6552</v>
      </c>
      <c r="H186" s="181" t="s">
        <v>6553</v>
      </c>
      <c r="I186" s="181" t="s">
        <v>5855</v>
      </c>
      <c r="J186" s="181" t="s">
        <v>6554</v>
      </c>
    </row>
    <row r="187" spans="1:10" ht="38.25">
      <c r="A187" s="181" t="s">
        <v>760</v>
      </c>
      <c r="B187" s="181" t="s">
        <v>177</v>
      </c>
      <c r="C187" s="181" t="s">
        <v>762</v>
      </c>
      <c r="D187" s="181" t="s">
        <v>1473</v>
      </c>
      <c r="E187" s="181" t="s">
        <v>185</v>
      </c>
      <c r="F187" s="181" t="s">
        <v>6555</v>
      </c>
      <c r="G187" s="181" t="s">
        <v>3586</v>
      </c>
      <c r="H187" s="181" t="s">
        <v>6556</v>
      </c>
      <c r="I187" s="181" t="s">
        <v>5855</v>
      </c>
      <c r="J187" s="181" t="s">
        <v>6557</v>
      </c>
    </row>
    <row r="188" spans="1:10">
      <c r="A188" s="181" t="s">
        <v>1269</v>
      </c>
      <c r="B188" s="181" t="s">
        <v>182</v>
      </c>
      <c r="C188" s="181" t="s">
        <v>1271</v>
      </c>
      <c r="D188" s="181">
        <v>11.92</v>
      </c>
      <c r="E188" s="181" t="s">
        <v>185</v>
      </c>
      <c r="F188" s="181" t="s">
        <v>6458</v>
      </c>
      <c r="G188" s="181" t="s">
        <v>6558</v>
      </c>
      <c r="H188" s="181" t="s">
        <v>6559</v>
      </c>
      <c r="I188" s="181" t="s">
        <v>5855</v>
      </c>
      <c r="J188" s="181" t="s">
        <v>6560</v>
      </c>
    </row>
    <row r="189" spans="1:10" ht="38.25">
      <c r="A189" s="181" t="s">
        <v>1254</v>
      </c>
      <c r="B189" s="181" t="s">
        <v>177</v>
      </c>
      <c r="C189" s="181" t="s">
        <v>1256</v>
      </c>
      <c r="D189" s="181" t="s">
        <v>1445</v>
      </c>
      <c r="E189" s="181" t="s">
        <v>185</v>
      </c>
      <c r="F189" s="181" t="s">
        <v>6561</v>
      </c>
      <c r="G189" s="181" t="s">
        <v>6562</v>
      </c>
      <c r="H189" s="181" t="s">
        <v>6563</v>
      </c>
      <c r="I189" s="181" t="s">
        <v>5855</v>
      </c>
      <c r="J189" s="181" t="s">
        <v>6564</v>
      </c>
    </row>
    <row r="190" spans="1:10" ht="38.25">
      <c r="A190" s="181" t="s">
        <v>897</v>
      </c>
      <c r="B190" s="181" t="s">
        <v>177</v>
      </c>
      <c r="C190" s="181" t="s">
        <v>899</v>
      </c>
      <c r="D190" s="181" t="s">
        <v>1445</v>
      </c>
      <c r="E190" s="181" t="s">
        <v>222</v>
      </c>
      <c r="F190" s="181" t="s">
        <v>6412</v>
      </c>
      <c r="G190" s="181" t="s">
        <v>6565</v>
      </c>
      <c r="H190" s="181" t="s">
        <v>6566</v>
      </c>
      <c r="I190" s="181" t="s">
        <v>5855</v>
      </c>
      <c r="J190" s="181" t="s">
        <v>6567</v>
      </c>
    </row>
    <row r="191" spans="1:10">
      <c r="A191" s="181" t="s">
        <v>1123</v>
      </c>
      <c r="B191" s="181" t="s">
        <v>639</v>
      </c>
      <c r="C191" s="181" t="s">
        <v>1125</v>
      </c>
      <c r="D191" s="181">
        <v>59</v>
      </c>
      <c r="E191" s="181" t="s">
        <v>185</v>
      </c>
      <c r="F191" s="181" t="s">
        <v>6303</v>
      </c>
      <c r="G191" s="181" t="s">
        <v>6568</v>
      </c>
      <c r="H191" s="181" t="s">
        <v>6569</v>
      </c>
      <c r="I191" s="181" t="s">
        <v>5855</v>
      </c>
      <c r="J191" s="181" t="s">
        <v>6570</v>
      </c>
    </row>
    <row r="192" spans="1:10">
      <c r="A192" s="181" t="s">
        <v>1117</v>
      </c>
      <c r="B192" s="181" t="s">
        <v>639</v>
      </c>
      <c r="C192" s="181" t="s">
        <v>1119</v>
      </c>
      <c r="D192" s="181">
        <v>61</v>
      </c>
      <c r="E192" s="181" t="s">
        <v>185</v>
      </c>
      <c r="F192" s="181" t="s">
        <v>6571</v>
      </c>
      <c r="G192" s="181" t="s">
        <v>5195</v>
      </c>
      <c r="H192" s="181" t="s">
        <v>6572</v>
      </c>
      <c r="I192" s="181" t="s">
        <v>5855</v>
      </c>
      <c r="J192" s="181" t="s">
        <v>6573</v>
      </c>
    </row>
    <row r="193" spans="1:10" ht="38.25">
      <c r="A193" s="181" t="s">
        <v>338</v>
      </c>
      <c r="B193" s="181" t="s">
        <v>177</v>
      </c>
      <c r="C193" s="181" t="s">
        <v>340</v>
      </c>
      <c r="D193" s="181" t="s">
        <v>1438</v>
      </c>
      <c r="E193" s="181" t="s">
        <v>211</v>
      </c>
      <c r="F193" s="181" t="s">
        <v>6156</v>
      </c>
      <c r="G193" s="181" t="s">
        <v>6574</v>
      </c>
      <c r="H193" s="181" t="s">
        <v>6575</v>
      </c>
      <c r="I193" s="181" t="s">
        <v>5855</v>
      </c>
      <c r="J193" s="181" t="s">
        <v>6576</v>
      </c>
    </row>
    <row r="194" spans="1:10" ht="38.25">
      <c r="A194" s="181" t="s">
        <v>1065</v>
      </c>
      <c r="B194" s="181" t="s">
        <v>177</v>
      </c>
      <c r="C194" s="181" t="s">
        <v>1067</v>
      </c>
      <c r="D194" s="181" t="s">
        <v>1445</v>
      </c>
      <c r="E194" s="181" t="s">
        <v>185</v>
      </c>
      <c r="F194" s="181" t="s">
        <v>6481</v>
      </c>
      <c r="G194" s="181" t="s">
        <v>6577</v>
      </c>
      <c r="H194" s="181" t="s">
        <v>6578</v>
      </c>
      <c r="I194" s="181" t="s">
        <v>5855</v>
      </c>
      <c r="J194" s="181" t="s">
        <v>6579</v>
      </c>
    </row>
    <row r="195" spans="1:10" ht="25.5">
      <c r="A195" s="181" t="s">
        <v>784</v>
      </c>
      <c r="B195" s="181" t="s">
        <v>182</v>
      </c>
      <c r="C195" s="181" t="s">
        <v>786</v>
      </c>
      <c r="D195" s="181" t="s">
        <v>1948</v>
      </c>
      <c r="E195" s="181" t="s">
        <v>185</v>
      </c>
      <c r="F195" s="181" t="s">
        <v>6580</v>
      </c>
      <c r="G195" s="181" t="s">
        <v>6581</v>
      </c>
      <c r="H195" s="181" t="s">
        <v>6582</v>
      </c>
      <c r="I195" s="181" t="s">
        <v>5855</v>
      </c>
      <c r="J195" s="181" t="s">
        <v>6583</v>
      </c>
    </row>
    <row r="196" spans="1:10" ht="38.25">
      <c r="A196" s="181" t="s">
        <v>754</v>
      </c>
      <c r="B196" s="181" t="s">
        <v>177</v>
      </c>
      <c r="C196" s="181" t="s">
        <v>756</v>
      </c>
      <c r="D196" s="181" t="s">
        <v>1473</v>
      </c>
      <c r="E196" s="181" t="s">
        <v>185</v>
      </c>
      <c r="F196" s="181" t="s">
        <v>6584</v>
      </c>
      <c r="G196" s="181" t="s">
        <v>6585</v>
      </c>
      <c r="H196" s="181" t="s">
        <v>6586</v>
      </c>
      <c r="I196" s="181" t="s">
        <v>5855</v>
      </c>
      <c r="J196" s="181" t="s">
        <v>6587</v>
      </c>
    </row>
    <row r="197" spans="1:10" ht="25.5">
      <c r="A197" s="181" t="s">
        <v>529</v>
      </c>
      <c r="B197" s="181" t="s">
        <v>177</v>
      </c>
      <c r="C197" s="181" t="s">
        <v>531</v>
      </c>
      <c r="D197" s="181" t="s">
        <v>1473</v>
      </c>
      <c r="E197" s="181" t="s">
        <v>222</v>
      </c>
      <c r="F197" s="181" t="s">
        <v>6588</v>
      </c>
      <c r="G197" s="181" t="s">
        <v>6589</v>
      </c>
      <c r="H197" s="181" t="s">
        <v>6590</v>
      </c>
      <c r="I197" s="181" t="s">
        <v>5855</v>
      </c>
      <c r="J197" s="181" t="s">
        <v>6591</v>
      </c>
    </row>
    <row r="198" spans="1:10" ht="25.5">
      <c r="A198" s="181" t="s">
        <v>837</v>
      </c>
      <c r="B198" s="181" t="s">
        <v>177</v>
      </c>
      <c r="C198" s="181" t="s">
        <v>839</v>
      </c>
      <c r="D198" s="181" t="s">
        <v>1473</v>
      </c>
      <c r="E198" s="181" t="s">
        <v>222</v>
      </c>
      <c r="F198" s="181" t="s">
        <v>6592</v>
      </c>
      <c r="G198" s="181" t="s">
        <v>6593</v>
      </c>
      <c r="H198" s="181" t="s">
        <v>6594</v>
      </c>
      <c r="I198" s="181" t="s">
        <v>5855</v>
      </c>
      <c r="J198" s="181" t="s">
        <v>6595</v>
      </c>
    </row>
    <row r="199" spans="1:10" ht="38.25">
      <c r="A199" s="181" t="s">
        <v>1107</v>
      </c>
      <c r="B199" s="181" t="s">
        <v>177</v>
      </c>
      <c r="C199" s="181" t="s">
        <v>1109</v>
      </c>
      <c r="D199" s="181" t="s">
        <v>1445</v>
      </c>
      <c r="E199" s="181" t="s">
        <v>185</v>
      </c>
      <c r="F199" s="181" t="s">
        <v>5867</v>
      </c>
      <c r="G199" s="181" t="s">
        <v>6596</v>
      </c>
      <c r="H199" s="181" t="s">
        <v>6596</v>
      </c>
      <c r="I199" s="181" t="s">
        <v>5855</v>
      </c>
      <c r="J199" s="181" t="s">
        <v>6597</v>
      </c>
    </row>
    <row r="200" spans="1:10" ht="38.25">
      <c r="A200" s="181" t="s">
        <v>387</v>
      </c>
      <c r="B200" s="181" t="s">
        <v>177</v>
      </c>
      <c r="C200" s="181" t="s">
        <v>389</v>
      </c>
      <c r="D200" s="181" t="s">
        <v>1438</v>
      </c>
      <c r="E200" s="181" t="s">
        <v>232</v>
      </c>
      <c r="F200" s="181" t="s">
        <v>6598</v>
      </c>
      <c r="G200" s="181" t="s">
        <v>6599</v>
      </c>
      <c r="H200" s="181" t="s">
        <v>6600</v>
      </c>
      <c r="I200" s="181" t="s">
        <v>5855</v>
      </c>
      <c r="J200" s="181" t="s">
        <v>6601</v>
      </c>
    </row>
    <row r="201" spans="1:10" ht="38.25">
      <c r="A201" s="181" t="s">
        <v>1272</v>
      </c>
      <c r="B201" s="181" t="s">
        <v>470</v>
      </c>
      <c r="C201" s="181" t="s">
        <v>1274</v>
      </c>
      <c r="D201" s="181" t="s">
        <v>2567</v>
      </c>
      <c r="E201" s="181" t="s">
        <v>563</v>
      </c>
      <c r="F201" s="181" t="s">
        <v>5867</v>
      </c>
      <c r="G201" s="181" t="s">
        <v>6602</v>
      </c>
      <c r="H201" s="181" t="s">
        <v>6602</v>
      </c>
      <c r="I201" s="181" t="s">
        <v>5855</v>
      </c>
      <c r="J201" s="181" t="s">
        <v>6603</v>
      </c>
    </row>
    <row r="202" spans="1:10" ht="38.25">
      <c r="A202" s="181" t="s">
        <v>205</v>
      </c>
      <c r="B202" s="181" t="s">
        <v>177</v>
      </c>
      <c r="C202" s="181" t="s">
        <v>207</v>
      </c>
      <c r="D202" s="181" t="s">
        <v>1623</v>
      </c>
      <c r="E202" s="181" t="s">
        <v>189</v>
      </c>
      <c r="F202" s="181" t="s">
        <v>6604</v>
      </c>
      <c r="G202" s="181" t="s">
        <v>6086</v>
      </c>
      <c r="H202" s="181" t="s">
        <v>6605</v>
      </c>
      <c r="I202" s="181" t="s">
        <v>5855</v>
      </c>
      <c r="J202" s="181" t="s">
        <v>6606</v>
      </c>
    </row>
    <row r="203" spans="1:10" ht="38.25">
      <c r="A203" s="181" t="s">
        <v>703</v>
      </c>
      <c r="B203" s="181" t="s">
        <v>177</v>
      </c>
      <c r="C203" s="181" t="s">
        <v>705</v>
      </c>
      <c r="D203" s="181" t="s">
        <v>1473</v>
      </c>
      <c r="E203" s="181" t="s">
        <v>185</v>
      </c>
      <c r="F203" s="181" t="s">
        <v>6518</v>
      </c>
      <c r="G203" s="181" t="s">
        <v>6607</v>
      </c>
      <c r="H203" s="181" t="s">
        <v>6608</v>
      </c>
      <c r="I203" s="181" t="s">
        <v>5855</v>
      </c>
      <c r="J203" s="181" t="s">
        <v>6609</v>
      </c>
    </row>
    <row r="204" spans="1:10" ht="38.25">
      <c r="A204" s="181" t="s">
        <v>601</v>
      </c>
      <c r="B204" s="181" t="s">
        <v>177</v>
      </c>
      <c r="C204" s="181" t="s">
        <v>603</v>
      </c>
      <c r="D204" s="181" t="s">
        <v>1473</v>
      </c>
      <c r="E204" s="181" t="s">
        <v>185</v>
      </c>
      <c r="F204" s="181" t="s">
        <v>6610</v>
      </c>
      <c r="G204" s="181" t="s">
        <v>6611</v>
      </c>
      <c r="H204" s="181" t="s">
        <v>6612</v>
      </c>
      <c r="I204" s="181" t="s">
        <v>5855</v>
      </c>
      <c r="J204" s="181" t="s">
        <v>6613</v>
      </c>
    </row>
    <row r="205" spans="1:10" ht="25.5">
      <c r="A205" s="181" t="s">
        <v>1309</v>
      </c>
      <c r="B205" s="181" t="s">
        <v>177</v>
      </c>
      <c r="C205" s="181" t="s">
        <v>1311</v>
      </c>
      <c r="D205" s="181" t="s">
        <v>1438</v>
      </c>
      <c r="E205" s="181" t="s">
        <v>189</v>
      </c>
      <c r="F205" s="181" t="s">
        <v>5970</v>
      </c>
      <c r="G205" s="181" t="s">
        <v>5904</v>
      </c>
      <c r="H205" s="181" t="s">
        <v>6614</v>
      </c>
      <c r="I205" s="181" t="s">
        <v>5855</v>
      </c>
      <c r="J205" s="181" t="s">
        <v>3564</v>
      </c>
    </row>
    <row r="206" spans="1:10" ht="38.25">
      <c r="A206" s="181" t="s">
        <v>1155</v>
      </c>
      <c r="B206" s="181" t="s">
        <v>177</v>
      </c>
      <c r="C206" s="181" t="s">
        <v>1157</v>
      </c>
      <c r="D206" s="181" t="s">
        <v>1445</v>
      </c>
      <c r="E206" s="181" t="s">
        <v>185</v>
      </c>
      <c r="F206" s="181" t="s">
        <v>6615</v>
      </c>
      <c r="G206" s="181" t="s">
        <v>3716</v>
      </c>
      <c r="H206" s="181" t="s">
        <v>6616</v>
      </c>
      <c r="I206" s="181" t="s">
        <v>5855</v>
      </c>
      <c r="J206" s="181" t="s">
        <v>6617</v>
      </c>
    </row>
    <row r="207" spans="1:10" ht="38.25">
      <c r="A207" s="181" t="s">
        <v>1092</v>
      </c>
      <c r="B207" s="181" t="s">
        <v>177</v>
      </c>
      <c r="C207" s="181" t="s">
        <v>1094</v>
      </c>
      <c r="D207" s="181" t="s">
        <v>1445</v>
      </c>
      <c r="E207" s="181" t="s">
        <v>222</v>
      </c>
      <c r="F207" s="181" t="s">
        <v>6618</v>
      </c>
      <c r="G207" s="181" t="s">
        <v>6619</v>
      </c>
      <c r="H207" s="181" t="s">
        <v>6620</v>
      </c>
      <c r="I207" s="181" t="s">
        <v>5855</v>
      </c>
      <c r="J207" s="181" t="s">
        <v>6621</v>
      </c>
    </row>
    <row r="208" spans="1:10" ht="38.25">
      <c r="A208" s="181" t="s">
        <v>1068</v>
      </c>
      <c r="B208" s="181" t="s">
        <v>177</v>
      </c>
      <c r="C208" s="181" t="s">
        <v>1070</v>
      </c>
      <c r="D208" s="181" t="s">
        <v>1445</v>
      </c>
      <c r="E208" s="181" t="s">
        <v>185</v>
      </c>
      <c r="F208" s="181" t="s">
        <v>5867</v>
      </c>
      <c r="G208" s="181" t="s">
        <v>6622</v>
      </c>
      <c r="H208" s="181" t="s">
        <v>6622</v>
      </c>
      <c r="I208" s="181" t="s">
        <v>5485</v>
      </c>
      <c r="J208" s="181" t="s">
        <v>6623</v>
      </c>
    </row>
    <row r="209" spans="1:10">
      <c r="A209" s="181" t="s">
        <v>736</v>
      </c>
      <c r="B209" s="181" t="s">
        <v>639</v>
      </c>
      <c r="C209" s="181" t="s">
        <v>738</v>
      </c>
      <c r="D209" s="181">
        <v>53</v>
      </c>
      <c r="E209" s="181" t="s">
        <v>185</v>
      </c>
      <c r="F209" s="181" t="s">
        <v>6412</v>
      </c>
      <c r="G209" s="181" t="s">
        <v>6624</v>
      </c>
      <c r="H209" s="181" t="s">
        <v>6625</v>
      </c>
      <c r="I209" s="181" t="s">
        <v>5485</v>
      </c>
      <c r="J209" s="181" t="s">
        <v>6626</v>
      </c>
    </row>
    <row r="210" spans="1:10" ht="25.5">
      <c r="A210" s="181" t="s">
        <v>1078</v>
      </c>
      <c r="B210" s="181" t="s">
        <v>1079</v>
      </c>
      <c r="C210" s="181" t="s">
        <v>1081</v>
      </c>
      <c r="D210" s="181">
        <v>7</v>
      </c>
      <c r="E210" s="181" t="s">
        <v>1082</v>
      </c>
      <c r="F210" s="181" t="s">
        <v>6303</v>
      </c>
      <c r="G210" s="181" t="s">
        <v>6627</v>
      </c>
      <c r="H210" s="181" t="s">
        <v>6628</v>
      </c>
      <c r="I210" s="181" t="s">
        <v>5485</v>
      </c>
      <c r="J210" s="181" t="s">
        <v>6629</v>
      </c>
    </row>
    <row r="211" spans="1:10" ht="25.5">
      <c r="A211" s="181" t="s">
        <v>523</v>
      </c>
      <c r="B211" s="181" t="s">
        <v>177</v>
      </c>
      <c r="C211" s="181" t="s">
        <v>525</v>
      </c>
      <c r="D211" s="181" t="s">
        <v>1473</v>
      </c>
      <c r="E211" s="181" t="s">
        <v>222</v>
      </c>
      <c r="F211" s="181" t="s">
        <v>6630</v>
      </c>
      <c r="G211" s="181" t="s">
        <v>6631</v>
      </c>
      <c r="H211" s="181" t="s">
        <v>6632</v>
      </c>
      <c r="I211" s="181" t="s">
        <v>5485</v>
      </c>
      <c r="J211" s="181" t="s">
        <v>6633</v>
      </c>
    </row>
    <row r="212" spans="1:10">
      <c r="A212" s="181" t="s">
        <v>1133</v>
      </c>
      <c r="B212" s="181" t="s">
        <v>177</v>
      </c>
      <c r="C212" s="181" t="s">
        <v>1135</v>
      </c>
      <c r="D212" s="181" t="s">
        <v>1517</v>
      </c>
      <c r="E212" s="181" t="s">
        <v>185</v>
      </c>
      <c r="F212" s="181" t="s">
        <v>6221</v>
      </c>
      <c r="G212" s="181" t="s">
        <v>6634</v>
      </c>
      <c r="H212" s="181" t="s">
        <v>6635</v>
      </c>
      <c r="I212" s="181" t="s">
        <v>5485</v>
      </c>
      <c r="J212" s="181" t="s">
        <v>6636</v>
      </c>
    </row>
    <row r="213" spans="1:10" ht="25.5">
      <c r="A213" s="181" t="s">
        <v>790</v>
      </c>
      <c r="B213" s="181" t="s">
        <v>182</v>
      </c>
      <c r="C213" s="181" t="s">
        <v>792</v>
      </c>
      <c r="D213" s="181" t="s">
        <v>1948</v>
      </c>
      <c r="E213" s="181" t="s">
        <v>185</v>
      </c>
      <c r="F213" s="181" t="s">
        <v>6637</v>
      </c>
      <c r="G213" s="181" t="s">
        <v>6638</v>
      </c>
      <c r="H213" s="181" t="s">
        <v>6639</v>
      </c>
      <c r="I213" s="181" t="s">
        <v>5485</v>
      </c>
      <c r="J213" s="181" t="s">
        <v>6640</v>
      </c>
    </row>
    <row r="214" spans="1:10" ht="38.25">
      <c r="A214" s="181" t="s">
        <v>805</v>
      </c>
      <c r="B214" s="181" t="s">
        <v>177</v>
      </c>
      <c r="C214" s="181" t="s">
        <v>807</v>
      </c>
      <c r="D214" s="181" t="s">
        <v>2250</v>
      </c>
      <c r="E214" s="181" t="s">
        <v>222</v>
      </c>
      <c r="F214" s="181" t="s">
        <v>6641</v>
      </c>
      <c r="G214" s="181" t="s">
        <v>6642</v>
      </c>
      <c r="H214" s="181" t="s">
        <v>6643</v>
      </c>
      <c r="I214" s="181" t="s">
        <v>5485</v>
      </c>
      <c r="J214" s="181" t="s">
        <v>6644</v>
      </c>
    </row>
    <row r="215" spans="1:10" ht="25.5">
      <c r="A215" s="181" t="s">
        <v>629</v>
      </c>
      <c r="B215" s="181" t="s">
        <v>177</v>
      </c>
      <c r="C215" s="181" t="s">
        <v>631</v>
      </c>
      <c r="D215" s="181" t="s">
        <v>1473</v>
      </c>
      <c r="E215" s="181" t="s">
        <v>185</v>
      </c>
      <c r="F215" s="181" t="s">
        <v>6221</v>
      </c>
      <c r="G215" s="181" t="s">
        <v>6645</v>
      </c>
      <c r="H215" s="181" t="s">
        <v>6646</v>
      </c>
      <c r="I215" s="181" t="s">
        <v>5485</v>
      </c>
      <c r="J215" s="181" t="s">
        <v>6647</v>
      </c>
    </row>
    <row r="216" spans="1:10" ht="25.5">
      <c r="A216" s="181" t="s">
        <v>1197</v>
      </c>
      <c r="B216" s="181" t="s">
        <v>470</v>
      </c>
      <c r="C216" s="181" t="s">
        <v>1199</v>
      </c>
      <c r="D216" s="181" t="s">
        <v>2515</v>
      </c>
      <c r="E216" s="181" t="s">
        <v>563</v>
      </c>
      <c r="F216" s="181" t="s">
        <v>5867</v>
      </c>
      <c r="G216" s="181" t="s">
        <v>6648</v>
      </c>
      <c r="H216" s="181" t="s">
        <v>6648</v>
      </c>
      <c r="I216" s="181" t="s">
        <v>5485</v>
      </c>
      <c r="J216" s="181" t="s">
        <v>6649</v>
      </c>
    </row>
    <row r="217" spans="1:10">
      <c r="A217" s="181" t="s">
        <v>1083</v>
      </c>
      <c r="B217" s="181" t="s">
        <v>639</v>
      </c>
      <c r="C217" s="181" t="s">
        <v>1085</v>
      </c>
      <c r="D217" s="181">
        <v>64</v>
      </c>
      <c r="E217" s="181" t="s">
        <v>185</v>
      </c>
      <c r="F217" s="181" t="s">
        <v>5867</v>
      </c>
      <c r="G217" s="181" t="s">
        <v>6650</v>
      </c>
      <c r="H217" s="181" t="s">
        <v>6650</v>
      </c>
      <c r="I217" s="181" t="s">
        <v>5485</v>
      </c>
      <c r="J217" s="181" t="s">
        <v>6651</v>
      </c>
    </row>
    <row r="218" spans="1:10" ht="38.25">
      <c r="A218" s="181" t="s">
        <v>712</v>
      </c>
      <c r="B218" s="181" t="s">
        <v>177</v>
      </c>
      <c r="C218" s="181" t="s">
        <v>714</v>
      </c>
      <c r="D218" s="181" t="s">
        <v>1473</v>
      </c>
      <c r="E218" s="181" t="s">
        <v>185</v>
      </c>
      <c r="F218" s="181" t="s">
        <v>6652</v>
      </c>
      <c r="G218" s="181" t="s">
        <v>4269</v>
      </c>
      <c r="H218" s="181" t="s">
        <v>6653</v>
      </c>
      <c r="I218" s="181" t="s">
        <v>5485</v>
      </c>
      <c r="J218" s="181" t="s">
        <v>6654</v>
      </c>
    </row>
    <row r="219" spans="1:10" ht="38.25">
      <c r="A219" s="181" t="s">
        <v>1191</v>
      </c>
      <c r="B219" s="181" t="s">
        <v>177</v>
      </c>
      <c r="C219" s="181" t="s">
        <v>1193</v>
      </c>
      <c r="D219" s="181" t="s">
        <v>1473</v>
      </c>
      <c r="E219" s="181" t="s">
        <v>222</v>
      </c>
      <c r="F219" s="181" t="s">
        <v>5764</v>
      </c>
      <c r="G219" s="181" t="s">
        <v>6655</v>
      </c>
      <c r="H219" s="181" t="s">
        <v>6656</v>
      </c>
      <c r="I219" s="181" t="s">
        <v>5485</v>
      </c>
      <c r="J219" s="181" t="s">
        <v>6657</v>
      </c>
    </row>
    <row r="220" spans="1:10" ht="38.25">
      <c r="A220" s="181" t="s">
        <v>1185</v>
      </c>
      <c r="B220" s="181" t="s">
        <v>177</v>
      </c>
      <c r="C220" s="181" t="s">
        <v>1187</v>
      </c>
      <c r="D220" s="181" t="s">
        <v>1473</v>
      </c>
      <c r="E220" s="181" t="s">
        <v>185</v>
      </c>
      <c r="F220" s="181" t="s">
        <v>6106</v>
      </c>
      <c r="G220" s="181" t="s">
        <v>6658</v>
      </c>
      <c r="H220" s="181" t="s">
        <v>6659</v>
      </c>
      <c r="I220" s="181" t="s">
        <v>5485</v>
      </c>
      <c r="J220" s="181" t="s">
        <v>6660</v>
      </c>
    </row>
    <row r="221" spans="1:10" ht="25.5">
      <c r="A221" s="181" t="s">
        <v>414</v>
      </c>
      <c r="B221" s="181" t="s">
        <v>177</v>
      </c>
      <c r="C221" s="181" t="s">
        <v>416</v>
      </c>
      <c r="D221" s="181" t="s">
        <v>1438</v>
      </c>
      <c r="E221" s="181" t="s">
        <v>222</v>
      </c>
      <c r="F221" s="181" t="s">
        <v>6661</v>
      </c>
      <c r="G221" s="181" t="s">
        <v>6662</v>
      </c>
      <c r="H221" s="181" t="s">
        <v>6663</v>
      </c>
      <c r="I221" s="181" t="s">
        <v>5485</v>
      </c>
      <c r="J221" s="181" t="s">
        <v>6664</v>
      </c>
    </row>
    <row r="222" spans="1:10" ht="25.5">
      <c r="A222" s="181" t="s">
        <v>1200</v>
      </c>
      <c r="B222" s="181" t="s">
        <v>470</v>
      </c>
      <c r="C222" s="181" t="s">
        <v>1202</v>
      </c>
      <c r="D222" s="181" t="s">
        <v>2515</v>
      </c>
      <c r="E222" s="181" t="s">
        <v>563</v>
      </c>
      <c r="F222" s="181" t="s">
        <v>5867</v>
      </c>
      <c r="G222" s="181" t="s">
        <v>6665</v>
      </c>
      <c r="H222" s="181" t="s">
        <v>6665</v>
      </c>
      <c r="I222" s="181" t="s">
        <v>5485</v>
      </c>
      <c r="J222" s="181" t="s">
        <v>6666</v>
      </c>
    </row>
    <row r="223" spans="1:10" ht="25.5">
      <c r="A223" s="181" t="s">
        <v>589</v>
      </c>
      <c r="B223" s="181" t="s">
        <v>177</v>
      </c>
      <c r="C223" s="181" t="s">
        <v>591</v>
      </c>
      <c r="D223" s="181" t="s">
        <v>1473</v>
      </c>
      <c r="E223" s="181" t="s">
        <v>185</v>
      </c>
      <c r="F223" s="181" t="s">
        <v>6667</v>
      </c>
      <c r="G223" s="181" t="s">
        <v>4105</v>
      </c>
      <c r="H223" s="181" t="s">
        <v>6668</v>
      </c>
      <c r="I223" s="181" t="s">
        <v>5485</v>
      </c>
      <c r="J223" s="181" t="s">
        <v>6669</v>
      </c>
    </row>
    <row r="224" spans="1:10" ht="25.5">
      <c r="A224" s="181" t="s">
        <v>417</v>
      </c>
      <c r="B224" s="181" t="s">
        <v>177</v>
      </c>
      <c r="C224" s="181" t="s">
        <v>419</v>
      </c>
      <c r="D224" s="181" t="s">
        <v>1438</v>
      </c>
      <c r="E224" s="181" t="s">
        <v>222</v>
      </c>
      <c r="F224" s="181" t="s">
        <v>6661</v>
      </c>
      <c r="G224" s="181" t="s">
        <v>6407</v>
      </c>
      <c r="H224" s="181" t="s">
        <v>6670</v>
      </c>
      <c r="I224" s="181" t="s">
        <v>5485</v>
      </c>
      <c r="J224" s="181" t="s">
        <v>5241</v>
      </c>
    </row>
    <row r="225" spans="1:10" ht="38.25">
      <c r="A225" s="181" t="s">
        <v>1062</v>
      </c>
      <c r="B225" s="181" t="s">
        <v>177</v>
      </c>
      <c r="C225" s="181" t="s">
        <v>1064</v>
      </c>
      <c r="D225" s="181" t="s">
        <v>1445</v>
      </c>
      <c r="E225" s="181" t="s">
        <v>185</v>
      </c>
      <c r="F225" s="181" t="s">
        <v>6518</v>
      </c>
      <c r="G225" s="181" t="s">
        <v>6671</v>
      </c>
      <c r="H225" s="181" t="s">
        <v>6672</v>
      </c>
      <c r="I225" s="181" t="s">
        <v>5485</v>
      </c>
      <c r="J225" s="181" t="s">
        <v>6673</v>
      </c>
    </row>
    <row r="226" spans="1:10" ht="38.25">
      <c r="A226" s="181" t="s">
        <v>727</v>
      </c>
      <c r="B226" s="181" t="s">
        <v>177</v>
      </c>
      <c r="C226" s="181" t="s">
        <v>729</v>
      </c>
      <c r="D226" s="181" t="s">
        <v>1473</v>
      </c>
      <c r="E226" s="181" t="s">
        <v>185</v>
      </c>
      <c r="F226" s="181" t="s">
        <v>6618</v>
      </c>
      <c r="G226" s="181" t="s">
        <v>6674</v>
      </c>
      <c r="H226" s="181" t="s">
        <v>6675</v>
      </c>
      <c r="I226" s="181" t="s">
        <v>5485</v>
      </c>
      <c r="J226" s="181" t="s">
        <v>6676</v>
      </c>
    </row>
    <row r="227" spans="1:10" ht="38.25">
      <c r="A227" s="181" t="s">
        <v>548</v>
      </c>
      <c r="B227" s="181" t="s">
        <v>177</v>
      </c>
      <c r="C227" s="181" t="s">
        <v>550</v>
      </c>
      <c r="D227" s="181" t="s">
        <v>1473</v>
      </c>
      <c r="E227" s="181" t="s">
        <v>185</v>
      </c>
      <c r="F227" s="181" t="s">
        <v>6677</v>
      </c>
      <c r="G227" s="181" t="s">
        <v>6678</v>
      </c>
      <c r="H227" s="181" t="s">
        <v>6679</v>
      </c>
      <c r="I227" s="181" t="s">
        <v>5485</v>
      </c>
      <c r="J227" s="181" t="s">
        <v>6680</v>
      </c>
    </row>
    <row r="228" spans="1:10" ht="38.25">
      <c r="A228" s="181" t="s">
        <v>592</v>
      </c>
      <c r="B228" s="181" t="s">
        <v>177</v>
      </c>
      <c r="C228" s="181" t="s">
        <v>594</v>
      </c>
      <c r="D228" s="181" t="s">
        <v>1473</v>
      </c>
      <c r="E228" s="181" t="s">
        <v>185</v>
      </c>
      <c r="F228" s="181" t="s">
        <v>6226</v>
      </c>
      <c r="G228" s="181" t="s">
        <v>6681</v>
      </c>
      <c r="H228" s="181" t="s">
        <v>6682</v>
      </c>
      <c r="I228" s="181" t="s">
        <v>5485</v>
      </c>
      <c r="J228" s="181" t="s">
        <v>6683</v>
      </c>
    </row>
    <row r="229" spans="1:10" ht="25.5">
      <c r="A229" s="181" t="s">
        <v>451</v>
      </c>
      <c r="B229" s="181" t="s">
        <v>177</v>
      </c>
      <c r="C229" s="181" t="s">
        <v>453</v>
      </c>
      <c r="D229" s="181" t="s">
        <v>1375</v>
      </c>
      <c r="E229" s="181" t="s">
        <v>222</v>
      </c>
      <c r="F229" s="181" t="s">
        <v>6684</v>
      </c>
      <c r="G229" s="181" t="s">
        <v>6685</v>
      </c>
      <c r="H229" s="181" t="s">
        <v>6686</v>
      </c>
      <c r="I229" s="181" t="s">
        <v>5485</v>
      </c>
      <c r="J229" s="181" t="s">
        <v>6687</v>
      </c>
    </row>
    <row r="230" spans="1:10" ht="25.5">
      <c r="A230" s="181" t="s">
        <v>858</v>
      </c>
      <c r="B230" s="181" t="s">
        <v>639</v>
      </c>
      <c r="C230" s="181" t="s">
        <v>860</v>
      </c>
      <c r="D230" s="181">
        <v>60</v>
      </c>
      <c r="E230" s="181" t="s">
        <v>185</v>
      </c>
      <c r="F230" s="181" t="s">
        <v>6454</v>
      </c>
      <c r="G230" s="181" t="s">
        <v>6688</v>
      </c>
      <c r="H230" s="181" t="s">
        <v>6689</v>
      </c>
      <c r="I230" s="181" t="s">
        <v>5485</v>
      </c>
      <c r="J230" s="181" t="s">
        <v>6690</v>
      </c>
    </row>
    <row r="231" spans="1:10" ht="38.25">
      <c r="A231" s="181" t="s">
        <v>1059</v>
      </c>
      <c r="B231" s="181" t="s">
        <v>177</v>
      </c>
      <c r="C231" s="181" t="s">
        <v>1061</v>
      </c>
      <c r="D231" s="181" t="s">
        <v>1445</v>
      </c>
      <c r="E231" s="181" t="s">
        <v>185</v>
      </c>
      <c r="F231" s="181" t="s">
        <v>6454</v>
      </c>
      <c r="G231" s="181" t="s">
        <v>6691</v>
      </c>
      <c r="H231" s="181" t="s">
        <v>6692</v>
      </c>
      <c r="I231" s="181" t="s">
        <v>5485</v>
      </c>
      <c r="J231" s="181" t="s">
        <v>6693</v>
      </c>
    </row>
    <row r="232" spans="1:10">
      <c r="A232" s="181" t="s">
        <v>1234</v>
      </c>
      <c r="B232" s="181" t="s">
        <v>639</v>
      </c>
      <c r="C232" s="181" t="s">
        <v>1236</v>
      </c>
      <c r="D232" s="181">
        <v>56</v>
      </c>
      <c r="E232" s="181" t="s">
        <v>222</v>
      </c>
      <c r="F232" s="181" t="s">
        <v>6694</v>
      </c>
      <c r="G232" s="181" t="s">
        <v>6695</v>
      </c>
      <c r="H232" s="181" t="s">
        <v>6696</v>
      </c>
      <c r="I232" s="181" t="s">
        <v>5485</v>
      </c>
      <c r="J232" s="181" t="s">
        <v>6697</v>
      </c>
    </row>
    <row r="233" spans="1:10" ht="38.25">
      <c r="A233" s="181" t="s">
        <v>598</v>
      </c>
      <c r="B233" s="181" t="s">
        <v>177</v>
      </c>
      <c r="C233" s="181" t="s">
        <v>600</v>
      </c>
      <c r="D233" s="181" t="s">
        <v>1473</v>
      </c>
      <c r="E233" s="181" t="s">
        <v>185</v>
      </c>
      <c r="F233" s="181" t="s">
        <v>6698</v>
      </c>
      <c r="G233" s="181" t="s">
        <v>4552</v>
      </c>
      <c r="H233" s="181" t="s">
        <v>6699</v>
      </c>
      <c r="I233" s="181" t="s">
        <v>5485</v>
      </c>
      <c r="J233" s="181" t="s">
        <v>6700</v>
      </c>
    </row>
    <row r="234" spans="1:10" ht="38.25">
      <c r="A234" s="181" t="s">
        <v>352</v>
      </c>
      <c r="B234" s="181" t="s">
        <v>177</v>
      </c>
      <c r="C234" s="181" t="s">
        <v>354</v>
      </c>
      <c r="D234" s="181" t="s">
        <v>1438</v>
      </c>
      <c r="E234" s="181" t="s">
        <v>232</v>
      </c>
      <c r="F234" s="181" t="s">
        <v>6701</v>
      </c>
      <c r="G234" s="181" t="s">
        <v>6702</v>
      </c>
      <c r="H234" s="181" t="s">
        <v>6703</v>
      </c>
      <c r="I234" s="181" t="s">
        <v>5485</v>
      </c>
      <c r="J234" s="181" t="s">
        <v>6704</v>
      </c>
    </row>
    <row r="235" spans="1:10" ht="38.25">
      <c r="A235" s="181" t="s">
        <v>987</v>
      </c>
      <c r="B235" s="181" t="s">
        <v>177</v>
      </c>
      <c r="C235" s="181" t="s">
        <v>989</v>
      </c>
      <c r="D235" s="181" t="s">
        <v>1445</v>
      </c>
      <c r="E235" s="181" t="s">
        <v>185</v>
      </c>
      <c r="F235" s="181" t="s">
        <v>6280</v>
      </c>
      <c r="G235" s="181" t="s">
        <v>6705</v>
      </c>
      <c r="H235" s="181" t="s">
        <v>6706</v>
      </c>
      <c r="I235" s="181" t="s">
        <v>5485</v>
      </c>
      <c r="J235" s="181" t="s">
        <v>6707</v>
      </c>
    </row>
    <row r="236" spans="1:10" ht="38.25">
      <c r="A236" s="181" t="s">
        <v>733</v>
      </c>
      <c r="B236" s="181" t="s">
        <v>177</v>
      </c>
      <c r="C236" s="181" t="s">
        <v>735</v>
      </c>
      <c r="D236" s="181" t="s">
        <v>1473</v>
      </c>
      <c r="E236" s="181" t="s">
        <v>185</v>
      </c>
      <c r="F236" s="181" t="s">
        <v>6280</v>
      </c>
      <c r="G236" s="181" t="s">
        <v>6708</v>
      </c>
      <c r="H236" s="181" t="s">
        <v>6709</v>
      </c>
      <c r="I236" s="181" t="s">
        <v>5485</v>
      </c>
      <c r="J236" s="181" t="s">
        <v>6710</v>
      </c>
    </row>
    <row r="237" spans="1:10" ht="25.5">
      <c r="A237" s="181" t="s">
        <v>742</v>
      </c>
      <c r="B237" s="181" t="s">
        <v>470</v>
      </c>
      <c r="C237" s="181" t="s">
        <v>744</v>
      </c>
      <c r="D237" s="181" t="s">
        <v>2173</v>
      </c>
      <c r="E237" s="181" t="s">
        <v>563</v>
      </c>
      <c r="F237" s="181" t="s">
        <v>6412</v>
      </c>
      <c r="G237" s="181" t="s">
        <v>6711</v>
      </c>
      <c r="H237" s="181" t="s">
        <v>6712</v>
      </c>
      <c r="I237" s="181" t="s">
        <v>5485</v>
      </c>
      <c r="J237" s="181" t="s">
        <v>6713</v>
      </c>
    </row>
    <row r="238" spans="1:10" ht="38.25">
      <c r="A238" s="181" t="s">
        <v>715</v>
      </c>
      <c r="B238" s="181" t="s">
        <v>177</v>
      </c>
      <c r="C238" s="181" t="s">
        <v>717</v>
      </c>
      <c r="D238" s="181" t="s">
        <v>1473</v>
      </c>
      <c r="E238" s="181" t="s">
        <v>185</v>
      </c>
      <c r="F238" s="181" t="s">
        <v>6226</v>
      </c>
      <c r="G238" s="181" t="s">
        <v>3795</v>
      </c>
      <c r="H238" s="181" t="s">
        <v>6714</v>
      </c>
      <c r="I238" s="181" t="s">
        <v>5485</v>
      </c>
      <c r="J238" s="181" t="s">
        <v>6715</v>
      </c>
    </row>
    <row r="239" spans="1:10" ht="38.25">
      <c r="A239" s="181" t="s">
        <v>345</v>
      </c>
      <c r="B239" s="181" t="s">
        <v>177</v>
      </c>
      <c r="C239" s="181" t="s">
        <v>347</v>
      </c>
      <c r="D239" s="181" t="s">
        <v>1476</v>
      </c>
      <c r="E239" s="181" t="s">
        <v>211</v>
      </c>
      <c r="F239" s="181" t="s">
        <v>6716</v>
      </c>
      <c r="G239" s="181" t="s">
        <v>6717</v>
      </c>
      <c r="H239" s="181" t="s">
        <v>6718</v>
      </c>
      <c r="I239" s="181" t="s">
        <v>5485</v>
      </c>
      <c r="J239" s="181" t="s">
        <v>6719</v>
      </c>
    </row>
    <row r="240" spans="1:10" ht="38.25">
      <c r="A240" s="181" t="s">
        <v>1055</v>
      </c>
      <c r="B240" s="181" t="s">
        <v>177</v>
      </c>
      <c r="C240" s="181" t="s">
        <v>1057</v>
      </c>
      <c r="D240" s="181" t="s">
        <v>1445</v>
      </c>
      <c r="E240" s="181" t="s">
        <v>185</v>
      </c>
      <c r="F240" s="181" t="s">
        <v>6720</v>
      </c>
      <c r="G240" s="181" t="s">
        <v>5590</v>
      </c>
      <c r="H240" s="181" t="s">
        <v>6721</v>
      </c>
      <c r="I240" s="181" t="s">
        <v>5485</v>
      </c>
      <c r="J240" s="181" t="s">
        <v>6722</v>
      </c>
    </row>
    <row r="241" spans="1:10" ht="38.25">
      <c r="A241" s="181" t="s">
        <v>616</v>
      </c>
      <c r="B241" s="181" t="s">
        <v>177</v>
      </c>
      <c r="C241" s="181" t="s">
        <v>618</v>
      </c>
      <c r="D241" s="181" t="s">
        <v>1473</v>
      </c>
      <c r="E241" s="181" t="s">
        <v>185</v>
      </c>
      <c r="F241" s="181" t="s">
        <v>6106</v>
      </c>
      <c r="G241" s="181" t="s">
        <v>6723</v>
      </c>
      <c r="H241" s="181" t="s">
        <v>6724</v>
      </c>
      <c r="I241" s="181" t="s">
        <v>5485</v>
      </c>
      <c r="J241" s="181" t="s">
        <v>6725</v>
      </c>
    </row>
    <row r="242" spans="1:10" ht="38.25">
      <c r="A242" s="181" t="s">
        <v>1021</v>
      </c>
      <c r="B242" s="181" t="s">
        <v>177</v>
      </c>
      <c r="C242" s="181" t="s">
        <v>1023</v>
      </c>
      <c r="D242" s="181" t="s">
        <v>1445</v>
      </c>
      <c r="E242" s="181" t="s">
        <v>185</v>
      </c>
      <c r="F242" s="181" t="s">
        <v>6533</v>
      </c>
      <c r="G242" s="181" t="s">
        <v>6726</v>
      </c>
      <c r="H242" s="181" t="s">
        <v>6727</v>
      </c>
      <c r="I242" s="181" t="s">
        <v>5485</v>
      </c>
      <c r="J242" s="181" t="s">
        <v>6728</v>
      </c>
    </row>
    <row r="243" spans="1:10" ht="38.25">
      <c r="A243" s="181" t="s">
        <v>1052</v>
      </c>
      <c r="B243" s="181" t="s">
        <v>177</v>
      </c>
      <c r="C243" s="181" t="s">
        <v>1054</v>
      </c>
      <c r="D243" s="181" t="s">
        <v>1445</v>
      </c>
      <c r="E243" s="181" t="s">
        <v>185</v>
      </c>
      <c r="F243" s="181" t="s">
        <v>6729</v>
      </c>
      <c r="G243" s="181" t="s">
        <v>6730</v>
      </c>
      <c r="H243" s="181" t="s">
        <v>6731</v>
      </c>
      <c r="I243" s="181" t="s">
        <v>5485</v>
      </c>
      <c r="J243" s="181" t="s">
        <v>6728</v>
      </c>
    </row>
    <row r="244" spans="1:10" ht="38.25">
      <c r="A244" s="181" t="s">
        <v>724</v>
      </c>
      <c r="B244" s="181" t="s">
        <v>177</v>
      </c>
      <c r="C244" s="181" t="s">
        <v>726</v>
      </c>
      <c r="D244" s="181" t="s">
        <v>1473</v>
      </c>
      <c r="E244" s="181" t="s">
        <v>185</v>
      </c>
      <c r="F244" s="181" t="s">
        <v>6667</v>
      </c>
      <c r="G244" s="181" t="s">
        <v>6732</v>
      </c>
      <c r="H244" s="181" t="s">
        <v>6733</v>
      </c>
      <c r="I244" s="181" t="s">
        <v>5485</v>
      </c>
      <c r="J244" s="181" t="s">
        <v>6734</v>
      </c>
    </row>
    <row r="245" spans="1:10" ht="25.5">
      <c r="A245" s="181" t="s">
        <v>842</v>
      </c>
      <c r="B245" s="181" t="s">
        <v>177</v>
      </c>
      <c r="C245" s="181" t="s">
        <v>844</v>
      </c>
      <c r="D245" s="181" t="s">
        <v>1473</v>
      </c>
      <c r="E245" s="181" t="s">
        <v>185</v>
      </c>
      <c r="F245" s="181" t="s">
        <v>6735</v>
      </c>
      <c r="G245" s="181" t="s">
        <v>5599</v>
      </c>
      <c r="H245" s="181" t="s">
        <v>6736</v>
      </c>
      <c r="I245" s="181" t="s">
        <v>5485</v>
      </c>
      <c r="J245" s="181" t="s">
        <v>6737</v>
      </c>
    </row>
    <row r="246" spans="1:10" ht="38.25">
      <c r="A246" s="181" t="s">
        <v>778</v>
      </c>
      <c r="B246" s="181" t="s">
        <v>177</v>
      </c>
      <c r="C246" s="181" t="s">
        <v>780</v>
      </c>
      <c r="D246" s="181" t="s">
        <v>1473</v>
      </c>
      <c r="E246" s="181" t="s">
        <v>185</v>
      </c>
      <c r="F246" s="181" t="s">
        <v>6221</v>
      </c>
      <c r="G246" s="181" t="s">
        <v>6738</v>
      </c>
      <c r="H246" s="181" t="s">
        <v>6739</v>
      </c>
      <c r="I246" s="181" t="s">
        <v>5485</v>
      </c>
      <c r="J246" s="181" t="s">
        <v>6740</v>
      </c>
    </row>
    <row r="247" spans="1:10" ht="38.25">
      <c r="A247" s="181" t="s">
        <v>757</v>
      </c>
      <c r="B247" s="181" t="s">
        <v>177</v>
      </c>
      <c r="C247" s="181" t="s">
        <v>759</v>
      </c>
      <c r="D247" s="181" t="s">
        <v>1473</v>
      </c>
      <c r="E247" s="181" t="s">
        <v>185</v>
      </c>
      <c r="F247" s="181" t="s">
        <v>6216</v>
      </c>
      <c r="G247" s="181" t="s">
        <v>4984</v>
      </c>
      <c r="H247" s="181" t="s">
        <v>6741</v>
      </c>
      <c r="I247" s="181" t="s">
        <v>5485</v>
      </c>
      <c r="J247" s="181" t="s">
        <v>6740</v>
      </c>
    </row>
    <row r="248" spans="1:10" ht="25.5">
      <c r="A248" s="181" t="s">
        <v>623</v>
      </c>
      <c r="B248" s="181" t="s">
        <v>177</v>
      </c>
      <c r="C248" s="181" t="s">
        <v>625</v>
      </c>
      <c r="D248" s="181" t="s">
        <v>1473</v>
      </c>
      <c r="E248" s="181" t="s">
        <v>185</v>
      </c>
      <c r="F248" s="181" t="s">
        <v>6454</v>
      </c>
      <c r="G248" s="181" t="s">
        <v>6742</v>
      </c>
      <c r="H248" s="181" t="s">
        <v>6743</v>
      </c>
      <c r="I248" s="181" t="s">
        <v>5485</v>
      </c>
      <c r="J248" s="181" t="s">
        <v>6744</v>
      </c>
    </row>
    <row r="249" spans="1:10" ht="25.5">
      <c r="A249" s="181" t="s">
        <v>607</v>
      </c>
      <c r="B249" s="181" t="s">
        <v>177</v>
      </c>
      <c r="C249" s="181" t="s">
        <v>609</v>
      </c>
      <c r="D249" s="181" t="s">
        <v>1473</v>
      </c>
      <c r="E249" s="181" t="s">
        <v>185</v>
      </c>
      <c r="F249" s="181" t="s">
        <v>6745</v>
      </c>
      <c r="G249" s="181" t="s">
        <v>6746</v>
      </c>
      <c r="H249" s="181" t="s">
        <v>6747</v>
      </c>
      <c r="I249" s="181" t="s">
        <v>5485</v>
      </c>
      <c r="J249" s="181" t="s">
        <v>6748</v>
      </c>
    </row>
    <row r="250" spans="1:10">
      <c r="A250" s="181" t="s">
        <v>1167</v>
      </c>
      <c r="B250" s="181" t="s">
        <v>639</v>
      </c>
      <c r="C250" s="181" t="s">
        <v>1169</v>
      </c>
      <c r="D250" s="181">
        <v>58</v>
      </c>
      <c r="E250" s="181" t="s">
        <v>185</v>
      </c>
      <c r="F250" s="181" t="s">
        <v>6106</v>
      </c>
      <c r="G250" s="181" t="s">
        <v>6749</v>
      </c>
      <c r="H250" s="181" t="s">
        <v>6750</v>
      </c>
      <c r="I250" s="181" t="s">
        <v>5485</v>
      </c>
      <c r="J250" s="181" t="s">
        <v>6751</v>
      </c>
    </row>
    <row r="251" spans="1:10" ht="25.5">
      <c r="A251" s="181" t="s">
        <v>709</v>
      </c>
      <c r="B251" s="181" t="s">
        <v>470</v>
      </c>
      <c r="C251" s="181" t="s">
        <v>711</v>
      </c>
      <c r="D251" s="181" t="s">
        <v>2173</v>
      </c>
      <c r="E251" s="181" t="s">
        <v>563</v>
      </c>
      <c r="F251" s="181" t="s">
        <v>6106</v>
      </c>
      <c r="G251" s="181" t="s">
        <v>6752</v>
      </c>
      <c r="H251" s="181" t="s">
        <v>6753</v>
      </c>
      <c r="I251" s="181" t="s">
        <v>5485</v>
      </c>
      <c r="J251" s="181" t="s">
        <v>6751</v>
      </c>
    </row>
    <row r="252" spans="1:10">
      <c r="A252" s="181" t="s">
        <v>1158</v>
      </c>
      <c r="B252" s="181" t="s">
        <v>639</v>
      </c>
      <c r="C252" s="181" t="s">
        <v>1160</v>
      </c>
      <c r="D252" s="181">
        <v>55</v>
      </c>
      <c r="E252" s="181" t="s">
        <v>185</v>
      </c>
      <c r="F252" s="181" t="s">
        <v>6165</v>
      </c>
      <c r="G252" s="181" t="s">
        <v>6754</v>
      </c>
      <c r="H252" s="181" t="s">
        <v>6755</v>
      </c>
      <c r="I252" s="181" t="s">
        <v>5485</v>
      </c>
      <c r="J252" s="181" t="s">
        <v>6756</v>
      </c>
    </row>
    <row r="253" spans="1:10" ht="38.25">
      <c r="A253" s="181" t="s">
        <v>586</v>
      </c>
      <c r="B253" s="181" t="s">
        <v>177</v>
      </c>
      <c r="C253" s="181" t="s">
        <v>588</v>
      </c>
      <c r="D253" s="181" t="s">
        <v>1473</v>
      </c>
      <c r="E253" s="181" t="s">
        <v>185</v>
      </c>
      <c r="F253" s="181" t="s">
        <v>6757</v>
      </c>
      <c r="G253" s="181" t="s">
        <v>3843</v>
      </c>
      <c r="H253" s="181" t="s">
        <v>6758</v>
      </c>
      <c r="I253" s="181" t="s">
        <v>5485</v>
      </c>
      <c r="J253" s="181" t="s">
        <v>6759</v>
      </c>
    </row>
    <row r="254" spans="1:10" ht="51">
      <c r="A254" s="181" t="s">
        <v>539</v>
      </c>
      <c r="B254" s="181" t="s">
        <v>177</v>
      </c>
      <c r="C254" s="181" t="s">
        <v>541</v>
      </c>
      <c r="D254" s="181" t="s">
        <v>1473</v>
      </c>
      <c r="E254" s="181" t="s">
        <v>185</v>
      </c>
      <c r="F254" s="181" t="s">
        <v>6618</v>
      </c>
      <c r="G254" s="181" t="s">
        <v>6760</v>
      </c>
      <c r="H254" s="181" t="s">
        <v>6761</v>
      </c>
      <c r="I254" s="181" t="s">
        <v>5485</v>
      </c>
      <c r="J254" s="181" t="s">
        <v>6759</v>
      </c>
    </row>
    <row r="255" spans="1:10" ht="38.25">
      <c r="A255" s="181" t="s">
        <v>1194</v>
      </c>
      <c r="B255" s="181" t="s">
        <v>177</v>
      </c>
      <c r="C255" s="181" t="s">
        <v>1196</v>
      </c>
      <c r="D255" s="181" t="s">
        <v>1473</v>
      </c>
      <c r="E255" s="181" t="s">
        <v>185</v>
      </c>
      <c r="F255" s="181" t="s">
        <v>6313</v>
      </c>
      <c r="G255" s="181" t="s">
        <v>6762</v>
      </c>
      <c r="H255" s="181" t="s">
        <v>6763</v>
      </c>
      <c r="I255" s="181" t="s">
        <v>5485</v>
      </c>
      <c r="J255" s="181" t="s">
        <v>6764</v>
      </c>
    </row>
    <row r="256" spans="1:10" ht="38.25">
      <c r="A256" s="181" t="s">
        <v>902</v>
      </c>
      <c r="B256" s="181" t="s">
        <v>177</v>
      </c>
      <c r="C256" s="181" t="s">
        <v>904</v>
      </c>
      <c r="D256" s="181" t="s">
        <v>1445</v>
      </c>
      <c r="E256" s="181" t="s">
        <v>222</v>
      </c>
      <c r="F256" s="181" t="s">
        <v>6284</v>
      </c>
      <c r="G256" s="181" t="s">
        <v>6765</v>
      </c>
      <c r="H256" s="181" t="s">
        <v>6766</v>
      </c>
      <c r="I256" s="181" t="s">
        <v>5485</v>
      </c>
      <c r="J256" s="181" t="s">
        <v>6764</v>
      </c>
    </row>
    <row r="257" spans="1:10">
      <c r="A257" s="181" t="s">
        <v>648</v>
      </c>
      <c r="B257" s="181" t="s">
        <v>639</v>
      </c>
      <c r="C257" s="181" t="s">
        <v>650</v>
      </c>
      <c r="D257" s="181">
        <v>55</v>
      </c>
      <c r="E257" s="181" t="s">
        <v>185</v>
      </c>
      <c r="F257" s="181" t="s">
        <v>6518</v>
      </c>
      <c r="G257" s="181" t="s">
        <v>6767</v>
      </c>
      <c r="H257" s="181" t="s">
        <v>6768</v>
      </c>
      <c r="I257" s="181" t="s">
        <v>5485</v>
      </c>
      <c r="J257" s="181" t="s">
        <v>6769</v>
      </c>
    </row>
    <row r="258" spans="1:10" ht="25.5">
      <c r="A258" s="181" t="s">
        <v>666</v>
      </c>
      <c r="B258" s="181" t="s">
        <v>177</v>
      </c>
      <c r="C258" s="181" t="s">
        <v>668</v>
      </c>
      <c r="D258" s="181" t="s">
        <v>1473</v>
      </c>
      <c r="E258" s="181" t="s">
        <v>185</v>
      </c>
      <c r="F258" s="181" t="s">
        <v>6284</v>
      </c>
      <c r="G258" s="181" t="s">
        <v>6770</v>
      </c>
      <c r="H258" s="181" t="s">
        <v>6771</v>
      </c>
      <c r="I258" s="181" t="s">
        <v>5485</v>
      </c>
      <c r="J258" s="181" t="s">
        <v>6772</v>
      </c>
    </row>
    <row r="259" spans="1:10" ht="38.25">
      <c r="A259" s="181" t="s">
        <v>1095</v>
      </c>
      <c r="B259" s="181" t="s">
        <v>177</v>
      </c>
      <c r="C259" s="181" t="s">
        <v>1097</v>
      </c>
      <c r="D259" s="181" t="s">
        <v>1445</v>
      </c>
      <c r="E259" s="181" t="s">
        <v>222</v>
      </c>
      <c r="F259" s="181" t="s">
        <v>6165</v>
      </c>
      <c r="G259" s="181" t="s">
        <v>6773</v>
      </c>
      <c r="H259" s="181" t="s">
        <v>6774</v>
      </c>
      <c r="I259" s="181" t="s">
        <v>5485</v>
      </c>
      <c r="J259" s="181" t="s">
        <v>6772</v>
      </c>
    </row>
    <row r="260" spans="1:10" ht="25.5">
      <c r="A260" s="181" t="s">
        <v>775</v>
      </c>
      <c r="B260" s="181" t="s">
        <v>177</v>
      </c>
      <c r="C260" s="181" t="s">
        <v>777</v>
      </c>
      <c r="D260" s="181" t="s">
        <v>1473</v>
      </c>
      <c r="E260" s="181" t="s">
        <v>185</v>
      </c>
      <c r="F260" s="181" t="s">
        <v>6303</v>
      </c>
      <c r="G260" s="181" t="s">
        <v>6775</v>
      </c>
      <c r="H260" s="181" t="s">
        <v>6776</v>
      </c>
      <c r="I260" s="181" t="s">
        <v>5485</v>
      </c>
      <c r="J260" s="181" t="s">
        <v>6777</v>
      </c>
    </row>
    <row r="261" spans="1:10" ht="25.5">
      <c r="A261" s="181" t="s">
        <v>745</v>
      </c>
      <c r="B261" s="181" t="s">
        <v>470</v>
      </c>
      <c r="C261" s="181" t="s">
        <v>747</v>
      </c>
      <c r="D261" s="181" t="s">
        <v>2173</v>
      </c>
      <c r="E261" s="181" t="s">
        <v>563</v>
      </c>
      <c r="F261" s="181" t="s">
        <v>6106</v>
      </c>
      <c r="G261" s="181" t="s">
        <v>6778</v>
      </c>
      <c r="H261" s="181" t="s">
        <v>6779</v>
      </c>
      <c r="I261" s="181" t="s">
        <v>5485</v>
      </c>
      <c r="J261" s="181" t="s">
        <v>6777</v>
      </c>
    </row>
    <row r="262" spans="1:10" ht="25.5">
      <c r="A262" s="181" t="s">
        <v>787</v>
      </c>
      <c r="B262" s="181" t="s">
        <v>182</v>
      </c>
      <c r="C262" s="181" t="s">
        <v>789</v>
      </c>
      <c r="D262" s="181" t="s">
        <v>1948</v>
      </c>
      <c r="E262" s="181" t="s">
        <v>185</v>
      </c>
      <c r="F262" s="181" t="s">
        <v>6462</v>
      </c>
      <c r="G262" s="181" t="s">
        <v>6780</v>
      </c>
      <c r="H262" s="181" t="s">
        <v>6781</v>
      </c>
      <c r="I262" s="181" t="s">
        <v>5485</v>
      </c>
      <c r="J262" s="181" t="s">
        <v>6782</v>
      </c>
    </row>
    <row r="263" spans="1:10" ht="25.5">
      <c r="A263" s="181" t="s">
        <v>208</v>
      </c>
      <c r="B263" s="181" t="s">
        <v>177</v>
      </c>
      <c r="C263" s="181" t="s">
        <v>210</v>
      </c>
      <c r="D263" s="181" t="s">
        <v>1476</v>
      </c>
      <c r="E263" s="181" t="s">
        <v>211</v>
      </c>
      <c r="F263" s="181" t="s">
        <v>6783</v>
      </c>
      <c r="G263" s="181" t="s">
        <v>6784</v>
      </c>
      <c r="H263" s="181" t="s">
        <v>6785</v>
      </c>
      <c r="I263" s="181" t="s">
        <v>5485</v>
      </c>
      <c r="J263" s="181" t="s">
        <v>6782</v>
      </c>
    </row>
    <row r="264" spans="1:10" ht="25.5">
      <c r="A264" s="181" t="s">
        <v>1152</v>
      </c>
      <c r="B264" s="181" t="s">
        <v>177</v>
      </c>
      <c r="C264" s="181" t="s">
        <v>1154</v>
      </c>
      <c r="D264" s="181" t="s">
        <v>1517</v>
      </c>
      <c r="E264" s="181" t="s">
        <v>185</v>
      </c>
      <c r="F264" s="181" t="s">
        <v>5867</v>
      </c>
      <c r="G264" s="181" t="s">
        <v>6786</v>
      </c>
      <c r="H264" s="181" t="s">
        <v>6786</v>
      </c>
      <c r="I264" s="181" t="s">
        <v>3775</v>
      </c>
      <c r="J264" s="181" t="s">
        <v>6787</v>
      </c>
    </row>
    <row r="265" spans="1:10" ht="25.5">
      <c r="A265" s="181" t="s">
        <v>739</v>
      </c>
      <c r="B265" s="181" t="s">
        <v>470</v>
      </c>
      <c r="C265" s="181" t="s">
        <v>741</v>
      </c>
      <c r="D265" s="181" t="s">
        <v>2173</v>
      </c>
      <c r="E265" s="181" t="s">
        <v>563</v>
      </c>
      <c r="F265" s="181" t="s">
        <v>6255</v>
      </c>
      <c r="G265" s="181" t="s">
        <v>6788</v>
      </c>
      <c r="H265" s="181" t="s">
        <v>6789</v>
      </c>
      <c r="I265" s="181" t="s">
        <v>3775</v>
      </c>
      <c r="J265" s="181" t="s">
        <v>6787</v>
      </c>
    </row>
    <row r="266" spans="1:10" ht="38.25">
      <c r="A266" s="181" t="s">
        <v>696</v>
      </c>
      <c r="B266" s="181" t="s">
        <v>177</v>
      </c>
      <c r="C266" s="181" t="s">
        <v>698</v>
      </c>
      <c r="D266" s="181" t="s">
        <v>1473</v>
      </c>
      <c r="E266" s="181" t="s">
        <v>185</v>
      </c>
      <c r="F266" s="181" t="s">
        <v>5867</v>
      </c>
      <c r="G266" s="181" t="s">
        <v>6790</v>
      </c>
      <c r="H266" s="181" t="s">
        <v>6790</v>
      </c>
      <c r="I266" s="181" t="s">
        <v>3775</v>
      </c>
      <c r="J266" s="181" t="s">
        <v>6791</v>
      </c>
    </row>
    <row r="267" spans="1:10" ht="38.25">
      <c r="A267" s="181" t="s">
        <v>651</v>
      </c>
      <c r="B267" s="181" t="s">
        <v>177</v>
      </c>
      <c r="C267" s="181" t="s">
        <v>653</v>
      </c>
      <c r="D267" s="181" t="s">
        <v>1473</v>
      </c>
      <c r="E267" s="181" t="s">
        <v>185</v>
      </c>
      <c r="F267" s="181" t="s">
        <v>6481</v>
      </c>
      <c r="G267" s="181" t="s">
        <v>6792</v>
      </c>
      <c r="H267" s="181" t="s">
        <v>6793</v>
      </c>
      <c r="I267" s="181" t="s">
        <v>3775</v>
      </c>
      <c r="J267" s="181" t="s">
        <v>6791</v>
      </c>
    </row>
    <row r="268" spans="1:10" ht="38.25">
      <c r="A268" s="181" t="s">
        <v>632</v>
      </c>
      <c r="B268" s="181" t="s">
        <v>177</v>
      </c>
      <c r="C268" s="181" t="s">
        <v>634</v>
      </c>
      <c r="D268" s="181" t="s">
        <v>1473</v>
      </c>
      <c r="E268" s="181" t="s">
        <v>185</v>
      </c>
      <c r="F268" s="181" t="s">
        <v>6481</v>
      </c>
      <c r="G268" s="181" t="s">
        <v>6794</v>
      </c>
      <c r="H268" s="181" t="s">
        <v>6795</v>
      </c>
      <c r="I268" s="181" t="s">
        <v>3775</v>
      </c>
      <c r="J268" s="181" t="s">
        <v>6796</v>
      </c>
    </row>
    <row r="269" spans="1:10" ht="38.25">
      <c r="A269" s="181" t="s">
        <v>390</v>
      </c>
      <c r="B269" s="181" t="s">
        <v>177</v>
      </c>
      <c r="C269" s="181" t="s">
        <v>392</v>
      </c>
      <c r="D269" s="181" t="s">
        <v>1438</v>
      </c>
      <c r="E269" s="181" t="s">
        <v>232</v>
      </c>
      <c r="F269" s="181" t="s">
        <v>6797</v>
      </c>
      <c r="G269" s="181" t="s">
        <v>3822</v>
      </c>
      <c r="H269" s="181" t="s">
        <v>6798</v>
      </c>
      <c r="I269" s="181" t="s">
        <v>3775</v>
      </c>
      <c r="J269" s="181" t="s">
        <v>6796</v>
      </c>
    </row>
    <row r="270" spans="1:10" ht="38.25">
      <c r="A270" s="181" t="s">
        <v>254</v>
      </c>
      <c r="B270" s="181" t="s">
        <v>177</v>
      </c>
      <c r="C270" s="181" t="s">
        <v>256</v>
      </c>
      <c r="D270" s="181" t="s">
        <v>1438</v>
      </c>
      <c r="E270" s="181" t="s">
        <v>232</v>
      </c>
      <c r="F270" s="181" t="s">
        <v>6799</v>
      </c>
      <c r="G270" s="181" t="s">
        <v>6800</v>
      </c>
      <c r="H270" s="181" t="s">
        <v>6801</v>
      </c>
      <c r="I270" s="181" t="s">
        <v>3775</v>
      </c>
      <c r="J270" s="181" t="s">
        <v>6802</v>
      </c>
    </row>
    <row r="271" spans="1:10" ht="38.25">
      <c r="A271" s="181" t="s">
        <v>721</v>
      </c>
      <c r="B271" s="181" t="s">
        <v>177</v>
      </c>
      <c r="C271" s="181" t="s">
        <v>723</v>
      </c>
      <c r="D271" s="181" t="s">
        <v>1473</v>
      </c>
      <c r="E271" s="181" t="s">
        <v>185</v>
      </c>
      <c r="F271" s="181" t="s">
        <v>6454</v>
      </c>
      <c r="G271" s="181" t="s">
        <v>6803</v>
      </c>
      <c r="H271" s="181" t="s">
        <v>6804</v>
      </c>
      <c r="I271" s="181" t="s">
        <v>3775</v>
      </c>
      <c r="J271" s="181" t="s">
        <v>6802</v>
      </c>
    </row>
    <row r="272" spans="1:10" ht="38.25">
      <c r="A272" s="181" t="s">
        <v>583</v>
      </c>
      <c r="B272" s="181" t="s">
        <v>177</v>
      </c>
      <c r="C272" s="181" t="s">
        <v>585</v>
      </c>
      <c r="D272" s="181" t="s">
        <v>1473</v>
      </c>
      <c r="E272" s="181" t="s">
        <v>185</v>
      </c>
      <c r="F272" s="181" t="s">
        <v>6735</v>
      </c>
      <c r="G272" s="181" t="s">
        <v>6805</v>
      </c>
      <c r="H272" s="181" t="s">
        <v>6806</v>
      </c>
      <c r="I272" s="181" t="s">
        <v>3775</v>
      </c>
      <c r="J272" s="181" t="s">
        <v>6802</v>
      </c>
    </row>
    <row r="273" spans="1:10" ht="38.25">
      <c r="A273" s="181" t="s">
        <v>1209</v>
      </c>
      <c r="B273" s="181" t="s">
        <v>177</v>
      </c>
      <c r="C273" s="181" t="s">
        <v>1211</v>
      </c>
      <c r="D273" s="181" t="s">
        <v>1473</v>
      </c>
      <c r="E273" s="181" t="s">
        <v>222</v>
      </c>
      <c r="F273" s="181" t="s">
        <v>6694</v>
      </c>
      <c r="G273" s="181" t="s">
        <v>6807</v>
      </c>
      <c r="H273" s="181" t="s">
        <v>6808</v>
      </c>
      <c r="I273" s="181" t="s">
        <v>3775</v>
      </c>
      <c r="J273" s="181" t="s">
        <v>6809</v>
      </c>
    </row>
    <row r="274" spans="1:10" ht="38.25">
      <c r="A274" s="181" t="s">
        <v>817</v>
      </c>
      <c r="B274" s="181" t="s">
        <v>177</v>
      </c>
      <c r="C274" s="181" t="s">
        <v>819</v>
      </c>
      <c r="D274" s="181" t="s">
        <v>1473</v>
      </c>
      <c r="E274" s="181" t="s">
        <v>185</v>
      </c>
      <c r="F274" s="181" t="s">
        <v>6533</v>
      </c>
      <c r="G274" s="181" t="s">
        <v>6810</v>
      </c>
      <c r="H274" s="181" t="s">
        <v>6811</v>
      </c>
      <c r="I274" s="181" t="s">
        <v>3775</v>
      </c>
      <c r="J274" s="181" t="s">
        <v>6809</v>
      </c>
    </row>
    <row r="275" spans="1:10" ht="25.5">
      <c r="A275" s="181" t="s">
        <v>1247</v>
      </c>
      <c r="B275" s="181" t="s">
        <v>700</v>
      </c>
      <c r="C275" s="181" t="s">
        <v>1249</v>
      </c>
      <c r="D275" s="181"/>
      <c r="E275" s="181" t="s">
        <v>1250</v>
      </c>
      <c r="F275" s="181" t="s">
        <v>5867</v>
      </c>
      <c r="G275" s="181" t="s">
        <v>6812</v>
      </c>
      <c r="H275" s="181" t="s">
        <v>6812</v>
      </c>
      <c r="I275" s="181" t="s">
        <v>3775</v>
      </c>
      <c r="J275" s="181" t="s">
        <v>6813</v>
      </c>
    </row>
    <row r="276" spans="1:10" ht="38.25">
      <c r="A276" s="181" t="s">
        <v>1037</v>
      </c>
      <c r="B276" s="181" t="s">
        <v>177</v>
      </c>
      <c r="C276" s="181" t="s">
        <v>1039</v>
      </c>
      <c r="D276" s="181" t="s">
        <v>1445</v>
      </c>
      <c r="E276" s="181" t="s">
        <v>185</v>
      </c>
      <c r="F276" s="181" t="s">
        <v>6313</v>
      </c>
      <c r="G276" s="181" t="s">
        <v>6814</v>
      </c>
      <c r="H276" s="181" t="s">
        <v>6815</v>
      </c>
      <c r="I276" s="181" t="s">
        <v>3775</v>
      </c>
      <c r="J276" s="181" t="s">
        <v>6813</v>
      </c>
    </row>
    <row r="277" spans="1:10" ht="38.25">
      <c r="A277" s="181" t="s">
        <v>1173</v>
      </c>
      <c r="B277" s="181" t="s">
        <v>177</v>
      </c>
      <c r="C277" s="181" t="s">
        <v>1175</v>
      </c>
      <c r="D277" s="181" t="s">
        <v>1473</v>
      </c>
      <c r="E277" s="181" t="s">
        <v>185</v>
      </c>
      <c r="F277" s="181" t="s">
        <v>5867</v>
      </c>
      <c r="G277" s="181" t="s">
        <v>6816</v>
      </c>
      <c r="H277" s="181" t="s">
        <v>6816</v>
      </c>
      <c r="I277" s="181" t="s">
        <v>3775</v>
      </c>
      <c r="J277" s="181" t="s">
        <v>6817</v>
      </c>
    </row>
    <row r="278" spans="1:10" ht="25.5">
      <c r="A278" s="181" t="s">
        <v>613</v>
      </c>
      <c r="B278" s="181" t="s">
        <v>470</v>
      </c>
      <c r="C278" s="181" t="s">
        <v>615</v>
      </c>
      <c r="D278" s="181" t="s">
        <v>2023</v>
      </c>
      <c r="E278" s="181" t="s">
        <v>563</v>
      </c>
      <c r="F278" s="181" t="s">
        <v>6481</v>
      </c>
      <c r="G278" s="181" t="s">
        <v>6818</v>
      </c>
      <c r="H278" s="181" t="s">
        <v>6819</v>
      </c>
      <c r="I278" s="181" t="s">
        <v>3775</v>
      </c>
      <c r="J278" s="181" t="s">
        <v>6817</v>
      </c>
    </row>
    <row r="279" spans="1:10" ht="25.5">
      <c r="A279" s="181" t="s">
        <v>642</v>
      </c>
      <c r="B279" s="181" t="s">
        <v>177</v>
      </c>
      <c r="C279" s="181" t="s">
        <v>644</v>
      </c>
      <c r="D279" s="181" t="s">
        <v>1473</v>
      </c>
      <c r="E279" s="181" t="s">
        <v>185</v>
      </c>
      <c r="F279" s="181" t="s">
        <v>6454</v>
      </c>
      <c r="G279" s="181" t="s">
        <v>6820</v>
      </c>
      <c r="H279" s="181" t="s">
        <v>6821</v>
      </c>
      <c r="I279" s="181" t="s">
        <v>3775</v>
      </c>
      <c r="J279" s="181" t="s">
        <v>6817</v>
      </c>
    </row>
    <row r="280" spans="1:10" ht="38.25">
      <c r="A280" s="181" t="s">
        <v>823</v>
      </c>
      <c r="B280" s="181" t="s">
        <v>177</v>
      </c>
      <c r="C280" s="181" t="s">
        <v>825</v>
      </c>
      <c r="D280" s="181" t="s">
        <v>1473</v>
      </c>
      <c r="E280" s="181" t="s">
        <v>185</v>
      </c>
      <c r="F280" s="181" t="s">
        <v>6106</v>
      </c>
      <c r="G280" s="181" t="s">
        <v>6822</v>
      </c>
      <c r="H280" s="181" t="s">
        <v>6823</v>
      </c>
      <c r="I280" s="181" t="s">
        <v>3775</v>
      </c>
      <c r="J280" s="181" t="s">
        <v>6824</v>
      </c>
    </row>
    <row r="281" spans="1:10" ht="25.5">
      <c r="A281" s="181" t="s">
        <v>660</v>
      </c>
      <c r="B281" s="181" t="s">
        <v>177</v>
      </c>
      <c r="C281" s="181" t="s">
        <v>662</v>
      </c>
      <c r="D281" s="181" t="s">
        <v>1473</v>
      </c>
      <c r="E281" s="181" t="s">
        <v>185</v>
      </c>
      <c r="F281" s="181" t="s">
        <v>6825</v>
      </c>
      <c r="G281" s="181" t="s">
        <v>6826</v>
      </c>
      <c r="H281" s="181" t="s">
        <v>6827</v>
      </c>
      <c r="I281" s="181" t="s">
        <v>3775</v>
      </c>
      <c r="J281" s="181" t="s">
        <v>6824</v>
      </c>
    </row>
    <row r="282" spans="1:10" ht="38.25">
      <c r="A282" s="181" t="s">
        <v>820</v>
      </c>
      <c r="B282" s="181" t="s">
        <v>177</v>
      </c>
      <c r="C282" s="181" t="s">
        <v>822</v>
      </c>
      <c r="D282" s="181" t="s">
        <v>1473</v>
      </c>
      <c r="E282" s="181" t="s">
        <v>185</v>
      </c>
      <c r="F282" s="181" t="s">
        <v>6303</v>
      </c>
      <c r="G282" s="181" t="s">
        <v>6828</v>
      </c>
      <c r="H282" s="181" t="s">
        <v>6829</v>
      </c>
      <c r="I282" s="181" t="s">
        <v>3775</v>
      </c>
      <c r="J282" s="181" t="s">
        <v>6824</v>
      </c>
    </row>
    <row r="283" spans="1:10" ht="38.25">
      <c r="A283" s="181" t="s">
        <v>1227</v>
      </c>
      <c r="B283" s="181" t="s">
        <v>177</v>
      </c>
      <c r="C283" s="181" t="s">
        <v>1229</v>
      </c>
      <c r="D283" s="181" t="s">
        <v>1473</v>
      </c>
      <c r="E283" s="181" t="s">
        <v>185</v>
      </c>
      <c r="F283" s="181" t="s">
        <v>6481</v>
      </c>
      <c r="G283" s="181" t="s">
        <v>6830</v>
      </c>
      <c r="H283" s="181" t="s">
        <v>6831</v>
      </c>
      <c r="I283" s="181" t="s">
        <v>3775</v>
      </c>
      <c r="J283" s="181" t="s">
        <v>6832</v>
      </c>
    </row>
    <row r="284" spans="1:10" ht="38.25">
      <c r="A284" s="181" t="s">
        <v>1206</v>
      </c>
      <c r="B284" s="181" t="s">
        <v>177</v>
      </c>
      <c r="C284" s="181" t="s">
        <v>1208</v>
      </c>
      <c r="D284" s="181" t="s">
        <v>1473</v>
      </c>
      <c r="E284" s="181" t="s">
        <v>185</v>
      </c>
      <c r="F284" s="181" t="s">
        <v>6303</v>
      </c>
      <c r="G284" s="181" t="s">
        <v>6833</v>
      </c>
      <c r="H284" s="181" t="s">
        <v>5074</v>
      </c>
      <c r="I284" s="181" t="s">
        <v>3775</v>
      </c>
      <c r="J284" s="181" t="s">
        <v>6832</v>
      </c>
    </row>
    <row r="285" spans="1:10" ht="38.25">
      <c r="A285" s="181" t="s">
        <v>769</v>
      </c>
      <c r="B285" s="181" t="s">
        <v>177</v>
      </c>
      <c r="C285" s="181" t="s">
        <v>771</v>
      </c>
      <c r="D285" s="181" t="s">
        <v>1473</v>
      </c>
      <c r="E285" s="181" t="s">
        <v>185</v>
      </c>
      <c r="F285" s="181" t="s">
        <v>6106</v>
      </c>
      <c r="G285" s="181" t="s">
        <v>6834</v>
      </c>
      <c r="H285" s="181" t="s">
        <v>5086</v>
      </c>
      <c r="I285" s="181" t="s">
        <v>3775</v>
      </c>
      <c r="J285" s="181" t="s">
        <v>6832</v>
      </c>
    </row>
    <row r="286" spans="1:10">
      <c r="A286" s="181" t="s">
        <v>638</v>
      </c>
      <c r="B286" s="181" t="s">
        <v>639</v>
      </c>
      <c r="C286" s="181" t="s">
        <v>641</v>
      </c>
      <c r="D286" s="181">
        <v>52</v>
      </c>
      <c r="E286" s="181" t="s">
        <v>185</v>
      </c>
      <c r="F286" s="181" t="s">
        <v>6106</v>
      </c>
      <c r="G286" s="181" t="s">
        <v>6835</v>
      </c>
      <c r="H286" s="181" t="s">
        <v>6836</v>
      </c>
      <c r="I286" s="181" t="s">
        <v>3775</v>
      </c>
      <c r="J286" s="181" t="s">
        <v>6837</v>
      </c>
    </row>
    <row r="287" spans="1:10" ht="38.25">
      <c r="A287" s="181" t="s">
        <v>990</v>
      </c>
      <c r="B287" s="181" t="s">
        <v>177</v>
      </c>
      <c r="C287" s="181" t="s">
        <v>992</v>
      </c>
      <c r="D287" s="181" t="s">
        <v>1445</v>
      </c>
      <c r="E287" s="181" t="s">
        <v>185</v>
      </c>
      <c r="F287" s="181" t="s">
        <v>6303</v>
      </c>
      <c r="G287" s="181" t="s">
        <v>6838</v>
      </c>
      <c r="H287" s="181" t="s">
        <v>6839</v>
      </c>
      <c r="I287" s="181" t="s">
        <v>3775</v>
      </c>
      <c r="J287" s="181" t="s">
        <v>6837</v>
      </c>
    </row>
    <row r="288" spans="1:10" ht="38.25">
      <c r="A288" s="181" t="s">
        <v>681</v>
      </c>
      <c r="B288" s="181" t="s">
        <v>177</v>
      </c>
      <c r="C288" s="181" t="s">
        <v>683</v>
      </c>
      <c r="D288" s="181" t="s">
        <v>1948</v>
      </c>
      <c r="E288" s="181" t="s">
        <v>222</v>
      </c>
      <c r="F288" s="181" t="s">
        <v>6840</v>
      </c>
      <c r="G288" s="181" t="s">
        <v>6841</v>
      </c>
      <c r="H288" s="181" t="s">
        <v>6842</v>
      </c>
      <c r="I288" s="181" t="s">
        <v>3775</v>
      </c>
      <c r="J288" s="181" t="s">
        <v>6837</v>
      </c>
    </row>
    <row r="289" spans="1:10" ht="38.25">
      <c r="A289" s="181" t="s">
        <v>718</v>
      </c>
      <c r="B289" s="181" t="s">
        <v>177</v>
      </c>
      <c r="C289" s="181" t="s">
        <v>720</v>
      </c>
      <c r="D289" s="181" t="s">
        <v>1473</v>
      </c>
      <c r="E289" s="181" t="s">
        <v>185</v>
      </c>
      <c r="F289" s="181" t="s">
        <v>6255</v>
      </c>
      <c r="G289" s="181" t="s">
        <v>6820</v>
      </c>
      <c r="H289" s="181" t="s">
        <v>6843</v>
      </c>
      <c r="I289" s="181" t="s">
        <v>3775</v>
      </c>
      <c r="J289" s="181" t="s">
        <v>6837</v>
      </c>
    </row>
    <row r="290" spans="1:10" ht="25.5">
      <c r="A290" s="181" t="s">
        <v>1005</v>
      </c>
      <c r="B290" s="181" t="s">
        <v>470</v>
      </c>
      <c r="C290" s="181" t="s">
        <v>1007</v>
      </c>
      <c r="D290" s="181" t="s">
        <v>2294</v>
      </c>
      <c r="E290" s="181" t="s">
        <v>563</v>
      </c>
      <c r="F290" s="181" t="s">
        <v>6757</v>
      </c>
      <c r="G290" s="181" t="s">
        <v>5613</v>
      </c>
      <c r="H290" s="181" t="s">
        <v>6844</v>
      </c>
      <c r="I290" s="181" t="s">
        <v>3775</v>
      </c>
      <c r="J290" s="181" t="s">
        <v>6845</v>
      </c>
    </row>
    <row r="291" spans="1:10">
      <c r="A291" s="181" t="s">
        <v>873</v>
      </c>
      <c r="B291" s="181" t="s">
        <v>639</v>
      </c>
      <c r="C291" s="181" t="s">
        <v>875</v>
      </c>
      <c r="D291" s="181">
        <v>61</v>
      </c>
      <c r="E291" s="181" t="s">
        <v>185</v>
      </c>
      <c r="F291" s="181" t="s">
        <v>6106</v>
      </c>
      <c r="G291" s="181" t="s">
        <v>6846</v>
      </c>
      <c r="H291" s="181" t="s">
        <v>6847</v>
      </c>
      <c r="I291" s="181" t="s">
        <v>3775</v>
      </c>
      <c r="J291" s="181" t="s">
        <v>6845</v>
      </c>
    </row>
    <row r="292" spans="1:10" ht="25.5">
      <c r="A292" s="181" t="s">
        <v>610</v>
      </c>
      <c r="B292" s="181" t="s">
        <v>177</v>
      </c>
      <c r="C292" s="181" t="s">
        <v>612</v>
      </c>
      <c r="D292" s="181" t="s">
        <v>1473</v>
      </c>
      <c r="E292" s="181" t="s">
        <v>185</v>
      </c>
      <c r="F292" s="181" t="s">
        <v>6303</v>
      </c>
      <c r="G292" s="181" t="s">
        <v>6848</v>
      </c>
      <c r="H292" s="181" t="s">
        <v>6849</v>
      </c>
      <c r="I292" s="181" t="s">
        <v>3775</v>
      </c>
      <c r="J292" s="181" t="s">
        <v>6845</v>
      </c>
    </row>
    <row r="293" spans="1:10">
      <c r="A293" s="181" t="s">
        <v>1231</v>
      </c>
      <c r="B293" s="181" t="s">
        <v>639</v>
      </c>
      <c r="C293" s="181" t="s">
        <v>1233</v>
      </c>
      <c r="D293" s="181">
        <v>56</v>
      </c>
      <c r="E293" s="181" t="s">
        <v>222</v>
      </c>
      <c r="F293" s="181" t="s">
        <v>6850</v>
      </c>
      <c r="G293" s="181" t="s">
        <v>6851</v>
      </c>
      <c r="H293" s="181" t="s">
        <v>6852</v>
      </c>
      <c r="I293" s="181" t="s">
        <v>3775</v>
      </c>
      <c r="J293" s="181" t="s">
        <v>6845</v>
      </c>
    </row>
    <row r="294" spans="1:10" ht="38.25">
      <c r="A294" s="181" t="s">
        <v>1182</v>
      </c>
      <c r="B294" s="181" t="s">
        <v>177</v>
      </c>
      <c r="C294" s="181" t="s">
        <v>1184</v>
      </c>
      <c r="D294" s="181" t="s">
        <v>1473</v>
      </c>
      <c r="E294" s="181" t="s">
        <v>185</v>
      </c>
      <c r="F294" s="181" t="s">
        <v>5867</v>
      </c>
      <c r="G294" s="181" t="s">
        <v>6853</v>
      </c>
      <c r="H294" s="181" t="s">
        <v>6853</v>
      </c>
      <c r="I294" s="181" t="s">
        <v>3775</v>
      </c>
      <c r="J294" s="181" t="s">
        <v>6854</v>
      </c>
    </row>
    <row r="295" spans="1:10" ht="25.5">
      <c r="A295" s="181" t="s">
        <v>567</v>
      </c>
      <c r="B295" s="181" t="s">
        <v>470</v>
      </c>
      <c r="C295" s="181" t="s">
        <v>569</v>
      </c>
      <c r="D295" s="181" t="s">
        <v>2023</v>
      </c>
      <c r="E295" s="181" t="s">
        <v>563</v>
      </c>
      <c r="F295" s="181" t="s">
        <v>6454</v>
      </c>
      <c r="G295" s="181" t="s">
        <v>5766</v>
      </c>
      <c r="H295" s="181" t="s">
        <v>6855</v>
      </c>
      <c r="I295" s="181" t="s">
        <v>3775</v>
      </c>
      <c r="J295" s="181" t="s">
        <v>6854</v>
      </c>
    </row>
    <row r="296" spans="1:10" ht="38.25">
      <c r="A296" s="181" t="s">
        <v>751</v>
      </c>
      <c r="B296" s="181" t="s">
        <v>177</v>
      </c>
      <c r="C296" s="181" t="s">
        <v>753</v>
      </c>
      <c r="D296" s="181" t="s">
        <v>1473</v>
      </c>
      <c r="E296" s="181" t="s">
        <v>185</v>
      </c>
      <c r="F296" s="181" t="s">
        <v>6313</v>
      </c>
      <c r="G296" s="181" t="s">
        <v>6856</v>
      </c>
      <c r="H296" s="181" t="s">
        <v>6857</v>
      </c>
      <c r="I296" s="181" t="s">
        <v>3775</v>
      </c>
      <c r="J296" s="181" t="s">
        <v>6854</v>
      </c>
    </row>
    <row r="297" spans="1:10" ht="38.25">
      <c r="A297" s="181" t="s">
        <v>766</v>
      </c>
      <c r="B297" s="181" t="s">
        <v>177</v>
      </c>
      <c r="C297" s="181" t="s">
        <v>768</v>
      </c>
      <c r="D297" s="181" t="s">
        <v>1473</v>
      </c>
      <c r="E297" s="181" t="s">
        <v>185</v>
      </c>
      <c r="F297" s="181" t="s">
        <v>6255</v>
      </c>
      <c r="G297" s="181" t="s">
        <v>6858</v>
      </c>
      <c r="H297" s="181" t="s">
        <v>6859</v>
      </c>
      <c r="I297" s="181" t="s">
        <v>3775</v>
      </c>
      <c r="J297" s="181" t="s">
        <v>6854</v>
      </c>
    </row>
    <row r="298" spans="1:10">
      <c r="A298" s="181" t="s">
        <v>1297</v>
      </c>
      <c r="B298" s="181" t="s">
        <v>639</v>
      </c>
      <c r="C298" s="181" t="s">
        <v>1299</v>
      </c>
      <c r="D298" s="181">
        <v>200</v>
      </c>
      <c r="E298" s="181" t="s">
        <v>185</v>
      </c>
      <c r="F298" s="181" t="s">
        <v>6255</v>
      </c>
      <c r="G298" s="181" t="s">
        <v>4750</v>
      </c>
      <c r="H298" s="181" t="s">
        <v>6860</v>
      </c>
      <c r="I298" s="181" t="s">
        <v>3775</v>
      </c>
      <c r="J298" s="181" t="s">
        <v>6861</v>
      </c>
    </row>
    <row r="299" spans="1:10" ht="38.25">
      <c r="A299" s="181" t="s">
        <v>748</v>
      </c>
      <c r="B299" s="181" t="s">
        <v>177</v>
      </c>
      <c r="C299" s="181" t="s">
        <v>750</v>
      </c>
      <c r="D299" s="181" t="s">
        <v>1473</v>
      </c>
      <c r="E299" s="181" t="s">
        <v>185</v>
      </c>
      <c r="F299" s="181" t="s">
        <v>6454</v>
      </c>
      <c r="G299" s="181" t="s">
        <v>6862</v>
      </c>
      <c r="H299" s="181" t="s">
        <v>6863</v>
      </c>
      <c r="I299" s="181" t="s">
        <v>3775</v>
      </c>
      <c r="J299" s="181" t="s">
        <v>6861</v>
      </c>
    </row>
    <row r="300" spans="1:10" ht="38.25">
      <c r="A300" s="181" t="s">
        <v>1224</v>
      </c>
      <c r="B300" s="181" t="s">
        <v>177</v>
      </c>
      <c r="C300" s="181" t="s">
        <v>1226</v>
      </c>
      <c r="D300" s="181" t="s">
        <v>1473</v>
      </c>
      <c r="E300" s="181" t="s">
        <v>185</v>
      </c>
      <c r="F300" s="181" t="s">
        <v>6255</v>
      </c>
      <c r="G300" s="181" t="s">
        <v>6864</v>
      </c>
      <c r="H300" s="181" t="s">
        <v>6865</v>
      </c>
      <c r="I300" s="181" t="s">
        <v>3775</v>
      </c>
      <c r="J300" s="181" t="s">
        <v>6861</v>
      </c>
    </row>
    <row r="301" spans="1:10" ht="38.25">
      <c r="A301" s="181" t="s">
        <v>1040</v>
      </c>
      <c r="B301" s="181" t="s">
        <v>177</v>
      </c>
      <c r="C301" s="181" t="s">
        <v>1042</v>
      </c>
      <c r="D301" s="181" t="s">
        <v>1445</v>
      </c>
      <c r="E301" s="181" t="s">
        <v>185</v>
      </c>
      <c r="F301" s="181" t="s">
        <v>5867</v>
      </c>
      <c r="G301" s="181" t="s">
        <v>6866</v>
      </c>
      <c r="H301" s="181" t="s">
        <v>6866</v>
      </c>
      <c r="I301" s="181" t="s">
        <v>3775</v>
      </c>
      <c r="J301" s="181" t="s">
        <v>6861</v>
      </c>
    </row>
    <row r="302" spans="1:10" ht="25.5">
      <c r="A302" s="181" t="s">
        <v>604</v>
      </c>
      <c r="B302" s="181" t="s">
        <v>177</v>
      </c>
      <c r="C302" s="181" t="s">
        <v>606</v>
      </c>
      <c r="D302" s="181" t="s">
        <v>1473</v>
      </c>
      <c r="E302" s="181" t="s">
        <v>185</v>
      </c>
      <c r="F302" s="181" t="s">
        <v>6454</v>
      </c>
      <c r="G302" s="181" t="s">
        <v>6401</v>
      </c>
      <c r="H302" s="181" t="s">
        <v>6867</v>
      </c>
      <c r="I302" s="181" t="s">
        <v>3775</v>
      </c>
      <c r="J302" s="181" t="s">
        <v>6861</v>
      </c>
    </row>
    <row r="303" spans="1:10" ht="38.25">
      <c r="A303" s="181" t="s">
        <v>781</v>
      </c>
      <c r="B303" s="181" t="s">
        <v>177</v>
      </c>
      <c r="C303" s="181" t="s">
        <v>783</v>
      </c>
      <c r="D303" s="181" t="s">
        <v>1473</v>
      </c>
      <c r="E303" s="181" t="s">
        <v>185</v>
      </c>
      <c r="F303" s="181" t="s">
        <v>6313</v>
      </c>
      <c r="G303" s="181" t="s">
        <v>6868</v>
      </c>
      <c r="H303" s="181" t="s">
        <v>6869</v>
      </c>
      <c r="I303" s="181" t="s">
        <v>3775</v>
      </c>
      <c r="J303" s="181" t="s">
        <v>6870</v>
      </c>
    </row>
    <row r="304" spans="1:10" ht="25.5">
      <c r="A304" s="181" t="s">
        <v>772</v>
      </c>
      <c r="B304" s="181" t="s">
        <v>470</v>
      </c>
      <c r="C304" s="181" t="s">
        <v>774</v>
      </c>
      <c r="D304" s="181" t="s">
        <v>2173</v>
      </c>
      <c r="E304" s="181" t="s">
        <v>563</v>
      </c>
      <c r="F304" s="181" t="s">
        <v>6454</v>
      </c>
      <c r="G304" s="181" t="s">
        <v>6871</v>
      </c>
      <c r="H304" s="181" t="s">
        <v>6872</v>
      </c>
      <c r="I304" s="181" t="s">
        <v>3775</v>
      </c>
      <c r="J304" s="181" t="s">
        <v>6870</v>
      </c>
    </row>
    <row r="305" spans="1:10" ht="38.25">
      <c r="A305" s="181" t="s">
        <v>311</v>
      </c>
      <c r="B305" s="181" t="s">
        <v>177</v>
      </c>
      <c r="C305" s="181" t="s">
        <v>313</v>
      </c>
      <c r="D305" s="181" t="s">
        <v>1438</v>
      </c>
      <c r="E305" s="181" t="s">
        <v>232</v>
      </c>
      <c r="F305" s="181" t="s">
        <v>6873</v>
      </c>
      <c r="G305" s="181" t="s">
        <v>6874</v>
      </c>
      <c r="H305" s="181" t="s">
        <v>6875</v>
      </c>
      <c r="I305" s="181" t="s">
        <v>3775</v>
      </c>
      <c r="J305" s="181" t="s">
        <v>6870</v>
      </c>
    </row>
    <row r="306" spans="1:10" ht="38.25">
      <c r="A306" s="181" t="s">
        <v>595</v>
      </c>
      <c r="B306" s="181" t="s">
        <v>177</v>
      </c>
      <c r="C306" s="181" t="s">
        <v>597</v>
      </c>
      <c r="D306" s="181" t="s">
        <v>1473</v>
      </c>
      <c r="E306" s="181" t="s">
        <v>185</v>
      </c>
      <c r="F306" s="181" t="s">
        <v>6284</v>
      </c>
      <c r="G306" s="181" t="s">
        <v>6876</v>
      </c>
      <c r="H306" s="181" t="s">
        <v>6877</v>
      </c>
      <c r="I306" s="181" t="s">
        <v>3775</v>
      </c>
      <c r="J306" s="181" t="s">
        <v>6870</v>
      </c>
    </row>
    <row r="307" spans="1:10" ht="25.5">
      <c r="A307" s="181" t="s">
        <v>657</v>
      </c>
      <c r="B307" s="181" t="s">
        <v>177</v>
      </c>
      <c r="C307" s="181" t="s">
        <v>659</v>
      </c>
      <c r="D307" s="181" t="s">
        <v>1473</v>
      </c>
      <c r="E307" s="181" t="s">
        <v>185</v>
      </c>
      <c r="F307" s="181" t="s">
        <v>6412</v>
      </c>
      <c r="G307" s="181" t="s">
        <v>6878</v>
      </c>
      <c r="H307" s="181" t="s">
        <v>6728</v>
      </c>
      <c r="I307" s="181" t="s">
        <v>3775</v>
      </c>
      <c r="J307" s="181" t="s">
        <v>6870</v>
      </c>
    </row>
    <row r="308" spans="1:10" ht="38.25">
      <c r="A308" s="181" t="s">
        <v>993</v>
      </c>
      <c r="B308" s="181" t="s">
        <v>177</v>
      </c>
      <c r="C308" s="181" t="s">
        <v>995</v>
      </c>
      <c r="D308" s="181" t="s">
        <v>1445</v>
      </c>
      <c r="E308" s="181" t="s">
        <v>185</v>
      </c>
      <c r="F308" s="181" t="s">
        <v>6313</v>
      </c>
      <c r="G308" s="181" t="s">
        <v>6879</v>
      </c>
      <c r="H308" s="181" t="s">
        <v>6880</v>
      </c>
      <c r="I308" s="181" t="s">
        <v>3775</v>
      </c>
      <c r="J308" s="181" t="s">
        <v>6881</v>
      </c>
    </row>
    <row r="309" spans="1:10" ht="38.25">
      <c r="A309" s="181" t="s">
        <v>1221</v>
      </c>
      <c r="B309" s="181" t="s">
        <v>177</v>
      </c>
      <c r="C309" s="181" t="s">
        <v>1223</v>
      </c>
      <c r="D309" s="181" t="s">
        <v>1473</v>
      </c>
      <c r="E309" s="181" t="s">
        <v>185</v>
      </c>
      <c r="F309" s="181" t="s">
        <v>5867</v>
      </c>
      <c r="G309" s="181" t="s">
        <v>6882</v>
      </c>
      <c r="H309" s="181" t="s">
        <v>6882</v>
      </c>
      <c r="I309" s="181" t="s">
        <v>3775</v>
      </c>
      <c r="J309" s="181" t="s">
        <v>6881</v>
      </c>
    </row>
    <row r="310" spans="1:10" ht="25.5">
      <c r="A310" s="181" t="s">
        <v>560</v>
      </c>
      <c r="B310" s="181" t="s">
        <v>470</v>
      </c>
      <c r="C310" s="181" t="s">
        <v>562</v>
      </c>
      <c r="D310" s="181" t="s">
        <v>2023</v>
      </c>
      <c r="E310" s="181" t="s">
        <v>563</v>
      </c>
      <c r="F310" s="181" t="s">
        <v>6883</v>
      </c>
      <c r="G310" s="181" t="s">
        <v>5269</v>
      </c>
      <c r="H310" s="181" t="s">
        <v>6884</v>
      </c>
      <c r="I310" s="181" t="s">
        <v>3775</v>
      </c>
      <c r="J310" s="181" t="s">
        <v>6881</v>
      </c>
    </row>
    <row r="311" spans="1:10" ht="38.25">
      <c r="A311" s="181" t="s">
        <v>1212</v>
      </c>
      <c r="B311" s="181" t="s">
        <v>182</v>
      </c>
      <c r="C311" s="181" t="s">
        <v>1214</v>
      </c>
      <c r="D311" s="181" t="s">
        <v>1948</v>
      </c>
      <c r="E311" s="181" t="s">
        <v>185</v>
      </c>
      <c r="F311" s="181" t="s">
        <v>6106</v>
      </c>
      <c r="G311" s="181" t="s">
        <v>6885</v>
      </c>
      <c r="H311" s="181" t="s">
        <v>6886</v>
      </c>
      <c r="I311" s="181" t="s">
        <v>3775</v>
      </c>
      <c r="J311" s="181" t="s">
        <v>6881</v>
      </c>
    </row>
    <row r="312" spans="1:10" ht="25.5">
      <c r="A312" s="181" t="s">
        <v>1161</v>
      </c>
      <c r="B312" s="181" t="s">
        <v>470</v>
      </c>
      <c r="C312" s="181" t="s">
        <v>1163</v>
      </c>
      <c r="D312" s="181" t="s">
        <v>2474</v>
      </c>
      <c r="E312" s="181" t="s">
        <v>563</v>
      </c>
      <c r="F312" s="181" t="s">
        <v>6303</v>
      </c>
      <c r="G312" s="181" t="s">
        <v>6887</v>
      </c>
      <c r="H312" s="181" t="s">
        <v>6888</v>
      </c>
      <c r="I312" s="181" t="s">
        <v>3775</v>
      </c>
      <c r="J312" s="181" t="s">
        <v>6881</v>
      </c>
    </row>
    <row r="313" spans="1:10" ht="38.25">
      <c r="A313" s="181" t="s">
        <v>870</v>
      </c>
      <c r="B313" s="181" t="s">
        <v>177</v>
      </c>
      <c r="C313" s="181" t="s">
        <v>872</v>
      </c>
      <c r="D313" s="181" t="s">
        <v>1445</v>
      </c>
      <c r="E313" s="181" t="s">
        <v>185</v>
      </c>
      <c r="F313" s="181" t="s">
        <v>6106</v>
      </c>
      <c r="G313" s="181" t="s">
        <v>6876</v>
      </c>
      <c r="H313" s="181" t="s">
        <v>6889</v>
      </c>
      <c r="I313" s="181" t="s">
        <v>3775</v>
      </c>
      <c r="J313" s="181" t="s">
        <v>6881</v>
      </c>
    </row>
    <row r="314" spans="1:10" ht="38.25">
      <c r="A314" s="181" t="s">
        <v>1024</v>
      </c>
      <c r="B314" s="181" t="s">
        <v>182</v>
      </c>
      <c r="C314" s="181" t="s">
        <v>1023</v>
      </c>
      <c r="D314" s="181" t="s">
        <v>1445</v>
      </c>
      <c r="E314" s="181" t="s">
        <v>185</v>
      </c>
      <c r="F314" s="181" t="s">
        <v>5867</v>
      </c>
      <c r="G314" s="181" t="s">
        <v>3721</v>
      </c>
      <c r="H314" s="181" t="s">
        <v>3721</v>
      </c>
      <c r="I314" s="181" t="s">
        <v>3775</v>
      </c>
      <c r="J314" s="181" t="s">
        <v>6881</v>
      </c>
    </row>
    <row r="315" spans="1:10" ht="38.25">
      <c r="A315" s="181" t="s">
        <v>981</v>
      </c>
      <c r="B315" s="181" t="s">
        <v>177</v>
      </c>
      <c r="C315" s="181" t="s">
        <v>983</v>
      </c>
      <c r="D315" s="181" t="s">
        <v>1445</v>
      </c>
      <c r="E315" s="181" t="s">
        <v>185</v>
      </c>
      <c r="F315" s="181" t="s">
        <v>5867</v>
      </c>
      <c r="G315" s="181" t="s">
        <v>6890</v>
      </c>
      <c r="H315" s="181" t="s">
        <v>6890</v>
      </c>
      <c r="I315" s="181" t="s">
        <v>3775</v>
      </c>
      <c r="J315" s="181" t="s">
        <v>6891</v>
      </c>
    </row>
    <row r="316" spans="1:10">
      <c r="A316" s="181" t="s">
        <v>763</v>
      </c>
      <c r="B316" s="181" t="s">
        <v>639</v>
      </c>
      <c r="C316" s="181" t="s">
        <v>765</v>
      </c>
      <c r="D316" s="181">
        <v>53</v>
      </c>
      <c r="E316" s="181" t="s">
        <v>185</v>
      </c>
      <c r="F316" s="181" t="s">
        <v>5867</v>
      </c>
      <c r="G316" s="181" t="s">
        <v>6892</v>
      </c>
      <c r="H316" s="181" t="s">
        <v>6892</v>
      </c>
      <c r="I316" s="181" t="s">
        <v>3775</v>
      </c>
      <c r="J316" s="181" t="s">
        <v>6891</v>
      </c>
    </row>
    <row r="317" spans="1:10">
      <c r="A317" s="181" t="s">
        <v>1143</v>
      </c>
      <c r="B317" s="181" t="s">
        <v>639</v>
      </c>
      <c r="C317" s="181" t="s">
        <v>1145</v>
      </c>
      <c r="D317" s="181">
        <v>62</v>
      </c>
      <c r="E317" s="181" t="s">
        <v>185</v>
      </c>
      <c r="F317" s="181" t="s">
        <v>5867</v>
      </c>
      <c r="G317" s="181" t="s">
        <v>6893</v>
      </c>
      <c r="H317" s="181" t="s">
        <v>6893</v>
      </c>
      <c r="I317" s="181" t="s">
        <v>3775</v>
      </c>
      <c r="J317" s="181" t="s">
        <v>6891</v>
      </c>
    </row>
    <row r="318" spans="1:10" ht="25.5">
      <c r="A318" s="181" t="s">
        <v>626</v>
      </c>
      <c r="B318" s="181" t="s">
        <v>177</v>
      </c>
      <c r="C318" s="181" t="s">
        <v>628</v>
      </c>
      <c r="D318" s="181" t="s">
        <v>1473</v>
      </c>
      <c r="E318" s="181" t="s">
        <v>185</v>
      </c>
      <c r="F318" s="181" t="s">
        <v>5867</v>
      </c>
      <c r="G318" s="181" t="s">
        <v>6894</v>
      </c>
      <c r="H318" s="181" t="s">
        <v>6894</v>
      </c>
      <c r="I318" s="181" t="s">
        <v>3775</v>
      </c>
      <c r="J318" s="181" t="s">
        <v>6891</v>
      </c>
    </row>
    <row r="319" spans="1:10" ht="38.25">
      <c r="A319" s="181" t="s">
        <v>1002</v>
      </c>
      <c r="B319" s="181" t="s">
        <v>177</v>
      </c>
      <c r="C319" s="181" t="s">
        <v>1004</v>
      </c>
      <c r="D319" s="181" t="s">
        <v>1445</v>
      </c>
      <c r="E319" s="181" t="s">
        <v>185</v>
      </c>
      <c r="F319" s="181" t="s">
        <v>5867</v>
      </c>
      <c r="G319" s="181" t="s">
        <v>6895</v>
      </c>
      <c r="H319" s="181" t="s">
        <v>6895</v>
      </c>
      <c r="I319" s="181" t="s">
        <v>3775</v>
      </c>
      <c r="J319" s="181" t="s">
        <v>6891</v>
      </c>
    </row>
    <row r="320" spans="1:10" ht="38.25">
      <c r="A320" s="181" t="s">
        <v>542</v>
      </c>
      <c r="B320" s="181" t="s">
        <v>177</v>
      </c>
      <c r="C320" s="181" t="s">
        <v>544</v>
      </c>
      <c r="D320" s="181" t="s">
        <v>1473</v>
      </c>
      <c r="E320" s="181" t="s">
        <v>185</v>
      </c>
      <c r="F320" s="181" t="s">
        <v>6454</v>
      </c>
      <c r="G320" s="181" t="s">
        <v>6896</v>
      </c>
      <c r="H320" s="181" t="s">
        <v>6897</v>
      </c>
      <c r="I320" s="181" t="s">
        <v>3775</v>
      </c>
      <c r="J320" s="181" t="s">
        <v>6891</v>
      </c>
    </row>
    <row r="321" spans="1:10" ht="38.25">
      <c r="A321" s="181" t="s">
        <v>557</v>
      </c>
      <c r="B321" s="181" t="s">
        <v>177</v>
      </c>
      <c r="C321" s="181" t="s">
        <v>559</v>
      </c>
      <c r="D321" s="181" t="s">
        <v>1473</v>
      </c>
      <c r="E321" s="181" t="s">
        <v>185</v>
      </c>
      <c r="F321" s="181" t="s">
        <v>6284</v>
      </c>
      <c r="G321" s="181" t="s">
        <v>6898</v>
      </c>
      <c r="H321" s="181" t="s">
        <v>6899</v>
      </c>
      <c r="I321" s="181" t="s">
        <v>3775</v>
      </c>
      <c r="J321" s="181" t="s">
        <v>6891</v>
      </c>
    </row>
    <row r="322" spans="1:10" ht="25.5">
      <c r="A322" s="181" t="s">
        <v>864</v>
      </c>
      <c r="B322" s="181" t="s">
        <v>470</v>
      </c>
      <c r="C322" s="181" t="s">
        <v>866</v>
      </c>
      <c r="D322" s="181" t="s">
        <v>2294</v>
      </c>
      <c r="E322" s="181" t="s">
        <v>563</v>
      </c>
      <c r="F322" s="181" t="s">
        <v>6106</v>
      </c>
      <c r="G322" s="181" t="s">
        <v>6900</v>
      </c>
      <c r="H322" s="181" t="s">
        <v>6901</v>
      </c>
      <c r="I322" s="181" t="s">
        <v>3775</v>
      </c>
      <c r="J322" s="181" t="s">
        <v>6891</v>
      </c>
    </row>
    <row r="323" spans="1:10" ht="38.25">
      <c r="A323" s="181" t="s">
        <v>984</v>
      </c>
      <c r="B323" s="181" t="s">
        <v>177</v>
      </c>
      <c r="C323" s="181" t="s">
        <v>986</v>
      </c>
      <c r="D323" s="181" t="s">
        <v>1445</v>
      </c>
      <c r="E323" s="181" t="s">
        <v>185</v>
      </c>
      <c r="F323" s="181" t="s">
        <v>5867</v>
      </c>
      <c r="G323" s="181" t="s">
        <v>6902</v>
      </c>
      <c r="H323" s="181" t="s">
        <v>6902</v>
      </c>
      <c r="I323" s="181" t="s">
        <v>3775</v>
      </c>
      <c r="J323" s="181" t="s">
        <v>6891</v>
      </c>
    </row>
    <row r="324" spans="1:10" ht="25.5">
      <c r="A324" s="181" t="s">
        <v>645</v>
      </c>
      <c r="B324" s="181" t="s">
        <v>177</v>
      </c>
      <c r="C324" s="181" t="s">
        <v>647</v>
      </c>
      <c r="D324" s="181" t="s">
        <v>1473</v>
      </c>
      <c r="E324" s="181" t="s">
        <v>185</v>
      </c>
      <c r="F324" s="181" t="s">
        <v>5867</v>
      </c>
      <c r="G324" s="181" t="s">
        <v>6903</v>
      </c>
      <c r="H324" s="181" t="s">
        <v>6903</v>
      </c>
      <c r="I324" s="181" t="s">
        <v>3775</v>
      </c>
      <c r="J324" s="181" t="s">
        <v>6891</v>
      </c>
    </row>
    <row r="325" spans="1:10" ht="38.25">
      <c r="A325" s="181" t="s">
        <v>1215</v>
      </c>
      <c r="B325" s="181" t="s">
        <v>182</v>
      </c>
      <c r="C325" s="181" t="s">
        <v>1217</v>
      </c>
      <c r="D325" s="181" t="s">
        <v>1948</v>
      </c>
      <c r="E325" s="181" t="s">
        <v>185</v>
      </c>
      <c r="F325" s="181" t="s">
        <v>5867</v>
      </c>
      <c r="G325" s="181" t="s">
        <v>6904</v>
      </c>
      <c r="H325" s="181" t="s">
        <v>6904</v>
      </c>
      <c r="I325" s="181" t="s">
        <v>3775</v>
      </c>
      <c r="J325" s="181" t="s">
        <v>6891</v>
      </c>
    </row>
    <row r="326" spans="1:10" ht="38.25">
      <c r="A326" s="181" t="s">
        <v>654</v>
      </c>
      <c r="B326" s="181" t="s">
        <v>177</v>
      </c>
      <c r="C326" s="181" t="s">
        <v>656</v>
      </c>
      <c r="D326" s="181" t="s">
        <v>1473</v>
      </c>
      <c r="E326" s="181" t="s">
        <v>185</v>
      </c>
      <c r="F326" s="181" t="s">
        <v>5867</v>
      </c>
      <c r="G326" s="181" t="s">
        <v>6905</v>
      </c>
      <c r="H326" s="181" t="s">
        <v>6905</v>
      </c>
      <c r="I326" s="181" t="s">
        <v>3775</v>
      </c>
      <c r="J326" s="181" t="s">
        <v>6906</v>
      </c>
    </row>
    <row r="327" spans="1:10" ht="25.5">
      <c r="A327" s="181" t="s">
        <v>796</v>
      </c>
      <c r="B327" s="181" t="s">
        <v>177</v>
      </c>
      <c r="C327" s="181" t="s">
        <v>798</v>
      </c>
      <c r="D327" s="181" t="s">
        <v>1473</v>
      </c>
      <c r="E327" s="181" t="s">
        <v>222</v>
      </c>
      <c r="F327" s="181" t="s">
        <v>5867</v>
      </c>
      <c r="G327" s="181" t="s">
        <v>6907</v>
      </c>
      <c r="H327" s="181" t="s">
        <v>6907</v>
      </c>
      <c r="I327" s="181" t="s">
        <v>3775</v>
      </c>
      <c r="J327" s="181" t="s">
        <v>6906</v>
      </c>
    </row>
    <row r="328" spans="1:10" ht="25.5">
      <c r="A328" s="181" t="s">
        <v>635</v>
      </c>
      <c r="B328" s="181" t="s">
        <v>177</v>
      </c>
      <c r="C328" s="181" t="s">
        <v>637</v>
      </c>
      <c r="D328" s="181" t="s">
        <v>1473</v>
      </c>
      <c r="E328" s="181" t="s">
        <v>185</v>
      </c>
      <c r="F328" s="181" t="s">
        <v>5867</v>
      </c>
      <c r="G328" s="181" t="s">
        <v>6908</v>
      </c>
      <c r="H328" s="181" t="s">
        <v>6908</v>
      </c>
      <c r="I328" s="181" t="s">
        <v>3775</v>
      </c>
      <c r="J328" s="181" t="s">
        <v>6906</v>
      </c>
    </row>
    <row r="329" spans="1:10" ht="38.25">
      <c r="A329" s="181" t="s">
        <v>730</v>
      </c>
      <c r="B329" s="181" t="s">
        <v>177</v>
      </c>
      <c r="C329" s="181" t="s">
        <v>732</v>
      </c>
      <c r="D329" s="181" t="s">
        <v>1473</v>
      </c>
      <c r="E329" s="181" t="s">
        <v>185</v>
      </c>
      <c r="F329" s="181" t="s">
        <v>5867</v>
      </c>
      <c r="G329" s="181" t="s">
        <v>6908</v>
      </c>
      <c r="H329" s="181" t="s">
        <v>6908</v>
      </c>
      <c r="I329" s="181" t="s">
        <v>3775</v>
      </c>
      <c r="J329" s="181" t="s">
        <v>6906</v>
      </c>
    </row>
    <row r="330" spans="1:10" ht="25.5">
      <c r="A330" s="181" t="s">
        <v>663</v>
      </c>
      <c r="B330" s="181" t="s">
        <v>177</v>
      </c>
      <c r="C330" s="181" t="s">
        <v>665</v>
      </c>
      <c r="D330" s="181" t="s">
        <v>1473</v>
      </c>
      <c r="E330" s="181" t="s">
        <v>185</v>
      </c>
      <c r="F330" s="181" t="s">
        <v>5867</v>
      </c>
      <c r="G330" s="181" t="s">
        <v>6909</v>
      </c>
      <c r="H330" s="181" t="s">
        <v>6909</v>
      </c>
      <c r="I330" s="181" t="s">
        <v>3775</v>
      </c>
      <c r="J330" s="181" t="s">
        <v>6906</v>
      </c>
    </row>
    <row r="331" spans="1:10" ht="38.25">
      <c r="A331" s="181" t="s">
        <v>545</v>
      </c>
      <c r="B331" s="181" t="s">
        <v>177</v>
      </c>
      <c r="C331" s="181" t="s">
        <v>547</v>
      </c>
      <c r="D331" s="181" t="s">
        <v>1473</v>
      </c>
      <c r="E331" s="181" t="s">
        <v>185</v>
      </c>
      <c r="F331" s="181" t="s">
        <v>6313</v>
      </c>
      <c r="G331" s="181" t="s">
        <v>4707</v>
      </c>
      <c r="H331" s="181" t="s">
        <v>6910</v>
      </c>
      <c r="I331" s="181" t="s">
        <v>3775</v>
      </c>
      <c r="J331" s="181" t="s">
        <v>6906</v>
      </c>
    </row>
    <row r="332" spans="1:10" ht="38.25">
      <c r="A332" s="181" t="s">
        <v>580</v>
      </c>
      <c r="B332" s="181" t="s">
        <v>177</v>
      </c>
      <c r="C332" s="181" t="s">
        <v>582</v>
      </c>
      <c r="D332" s="181" t="s">
        <v>1473</v>
      </c>
      <c r="E332" s="181" t="s">
        <v>185</v>
      </c>
      <c r="F332" s="181" t="s">
        <v>6313</v>
      </c>
      <c r="G332" s="181" t="s">
        <v>6911</v>
      </c>
      <c r="H332" s="181" t="s">
        <v>6912</v>
      </c>
      <c r="I332" s="181" t="s">
        <v>3775</v>
      </c>
      <c r="J332" s="181" t="s">
        <v>6906</v>
      </c>
    </row>
    <row r="333" spans="1:10" ht="38.25">
      <c r="A333" s="181" t="s">
        <v>570</v>
      </c>
      <c r="B333" s="181" t="s">
        <v>177</v>
      </c>
      <c r="C333" s="181" t="s">
        <v>572</v>
      </c>
      <c r="D333" s="181" t="s">
        <v>1473</v>
      </c>
      <c r="E333" s="181" t="s">
        <v>185</v>
      </c>
      <c r="F333" s="181" t="s">
        <v>5867</v>
      </c>
      <c r="G333" s="181" t="s">
        <v>6913</v>
      </c>
      <c r="H333" s="181" t="s">
        <v>6913</v>
      </c>
      <c r="I333" s="181" t="s">
        <v>3775</v>
      </c>
      <c r="J333" s="181" t="s">
        <v>6906</v>
      </c>
    </row>
    <row r="334" spans="1:10" ht="25.5">
      <c r="A334" s="181" t="s">
        <v>1018</v>
      </c>
      <c r="B334" s="181" t="s">
        <v>470</v>
      </c>
      <c r="C334" s="181" t="s">
        <v>1020</v>
      </c>
      <c r="D334" s="181" t="s">
        <v>2294</v>
      </c>
      <c r="E334" s="181" t="s">
        <v>563</v>
      </c>
      <c r="F334" s="181" t="s">
        <v>6106</v>
      </c>
      <c r="G334" s="181" t="s">
        <v>6914</v>
      </c>
      <c r="H334" s="181" t="s">
        <v>5810</v>
      </c>
      <c r="I334" s="181" t="s">
        <v>3775</v>
      </c>
      <c r="J334" s="181" t="s">
        <v>6906</v>
      </c>
    </row>
    <row r="335" spans="1:10">
      <c r="A335" s="181" t="s">
        <v>1140</v>
      </c>
      <c r="B335" s="181" t="s">
        <v>639</v>
      </c>
      <c r="C335" s="181" t="s">
        <v>1142</v>
      </c>
      <c r="D335" s="181">
        <v>59</v>
      </c>
      <c r="E335" s="181" t="s">
        <v>185</v>
      </c>
      <c r="F335" s="181" t="s">
        <v>5867</v>
      </c>
      <c r="G335" s="181" t="s">
        <v>6915</v>
      </c>
      <c r="H335" s="181" t="s">
        <v>6915</v>
      </c>
      <c r="I335" s="181" t="s">
        <v>3775</v>
      </c>
      <c r="J335" s="181" t="s">
        <v>6906</v>
      </c>
    </row>
    <row r="336" spans="1:10" ht="25.5">
      <c r="A336" s="181" t="s">
        <v>564</v>
      </c>
      <c r="B336" s="181" t="s">
        <v>470</v>
      </c>
      <c r="C336" s="181" t="s">
        <v>566</v>
      </c>
      <c r="D336" s="181" t="s">
        <v>2023</v>
      </c>
      <c r="E336" s="181" t="s">
        <v>563</v>
      </c>
      <c r="F336" s="181" t="s">
        <v>5867</v>
      </c>
      <c r="G336" s="181" t="s">
        <v>4449</v>
      </c>
      <c r="H336" s="181" t="s">
        <v>4449</v>
      </c>
      <c r="I336" s="181" t="s">
        <v>3775</v>
      </c>
      <c r="J336" s="181" t="s">
        <v>6906</v>
      </c>
    </row>
    <row r="337" spans="1:10" ht="38.25">
      <c r="A337" s="181" t="s">
        <v>675</v>
      </c>
      <c r="B337" s="181" t="s">
        <v>177</v>
      </c>
      <c r="C337" s="181" t="s">
        <v>677</v>
      </c>
      <c r="D337" s="181" t="s">
        <v>1473</v>
      </c>
      <c r="E337" s="181" t="s">
        <v>222</v>
      </c>
      <c r="F337" s="181" t="s">
        <v>5867</v>
      </c>
      <c r="G337" s="181" t="s">
        <v>6871</v>
      </c>
      <c r="H337" s="181" t="s">
        <v>6871</v>
      </c>
      <c r="I337" s="181" t="s">
        <v>3775</v>
      </c>
      <c r="J337" s="181" t="s">
        <v>6906</v>
      </c>
    </row>
    <row r="338" spans="1:10" ht="25.5">
      <c r="A338" s="181" t="s">
        <v>1008</v>
      </c>
      <c r="B338" s="181" t="s">
        <v>470</v>
      </c>
      <c r="C338" s="181" t="s">
        <v>1010</v>
      </c>
      <c r="D338" s="181" t="s">
        <v>2294</v>
      </c>
      <c r="E338" s="181" t="s">
        <v>563</v>
      </c>
      <c r="F338" s="181" t="s">
        <v>6303</v>
      </c>
      <c r="G338" s="181" t="s">
        <v>6916</v>
      </c>
      <c r="H338" s="181" t="s">
        <v>6917</v>
      </c>
      <c r="I338" s="181" t="s">
        <v>3775</v>
      </c>
      <c r="J338" s="181" t="s">
        <v>6906</v>
      </c>
    </row>
    <row r="339" spans="1:10" ht="25.5">
      <c r="A339" s="181" t="s">
        <v>672</v>
      </c>
      <c r="B339" s="181" t="s">
        <v>177</v>
      </c>
      <c r="C339" s="181" t="s">
        <v>674</v>
      </c>
      <c r="D339" s="181" t="s">
        <v>1473</v>
      </c>
      <c r="E339" s="181" t="s">
        <v>222</v>
      </c>
      <c r="F339" s="181" t="s">
        <v>5867</v>
      </c>
      <c r="G339" s="181" t="s">
        <v>6918</v>
      </c>
      <c r="H339" s="181" t="s">
        <v>6918</v>
      </c>
      <c r="I339" s="181" t="s">
        <v>3775</v>
      </c>
      <c r="J339" s="181" t="s">
        <v>6906</v>
      </c>
    </row>
    <row r="340" spans="1:10" ht="38.25">
      <c r="A340" s="181" t="s">
        <v>1137</v>
      </c>
      <c r="B340" s="181" t="s">
        <v>177</v>
      </c>
      <c r="C340" s="181" t="s">
        <v>1139</v>
      </c>
      <c r="D340" s="181" t="s">
        <v>1445</v>
      </c>
      <c r="E340" s="181" t="s">
        <v>185</v>
      </c>
      <c r="F340" s="181" t="s">
        <v>5867</v>
      </c>
      <c r="G340" s="181" t="s">
        <v>6919</v>
      </c>
      <c r="H340" s="181" t="s">
        <v>6919</v>
      </c>
      <c r="I340" s="181" t="s">
        <v>3775</v>
      </c>
      <c r="J340" s="181" t="s">
        <v>6906</v>
      </c>
    </row>
    <row r="341" spans="1:10" ht="25.5">
      <c r="A341" s="42" t="s">
        <v>672</v>
      </c>
      <c r="B341" s="42" t="s">
        <v>177</v>
      </c>
      <c r="C341" s="42" t="s">
        <v>674</v>
      </c>
      <c r="D341" s="42" t="s">
        <v>1473</v>
      </c>
      <c r="E341" s="42" t="s">
        <v>222</v>
      </c>
      <c r="F341" s="42" t="s">
        <v>5867</v>
      </c>
      <c r="G341" s="42" t="s">
        <v>6920</v>
      </c>
      <c r="H341" s="42" t="s">
        <v>6920</v>
      </c>
      <c r="I341" s="42" t="s">
        <v>3775</v>
      </c>
      <c r="J341" s="42" t="s">
        <v>6906</v>
      </c>
    </row>
    <row r="342" spans="1:10" ht="25.5">
      <c r="A342" s="42" t="s">
        <v>1008</v>
      </c>
      <c r="B342" s="42" t="s">
        <v>470</v>
      </c>
      <c r="C342" s="42" t="s">
        <v>1010</v>
      </c>
      <c r="D342" s="42" t="s">
        <v>2294</v>
      </c>
      <c r="E342" s="42" t="s">
        <v>563</v>
      </c>
      <c r="F342" s="42" t="s">
        <v>6303</v>
      </c>
      <c r="G342" s="42" t="s">
        <v>6921</v>
      </c>
      <c r="H342" s="42" t="s">
        <v>3543</v>
      </c>
      <c r="I342" s="42" t="s">
        <v>3775</v>
      </c>
      <c r="J342" s="42" t="s">
        <v>6906</v>
      </c>
    </row>
    <row r="343" spans="1:10" ht="38.25">
      <c r="A343" s="42" t="s">
        <v>1137</v>
      </c>
      <c r="B343" s="42" t="s">
        <v>177</v>
      </c>
      <c r="C343" s="42" t="s">
        <v>1139</v>
      </c>
      <c r="D343" s="42" t="s">
        <v>1445</v>
      </c>
      <c r="E343" s="42" t="s">
        <v>185</v>
      </c>
      <c r="F343" s="42" t="s">
        <v>5867</v>
      </c>
      <c r="G343" s="42" t="s">
        <v>5639</v>
      </c>
      <c r="H343" s="42" t="s">
        <v>5639</v>
      </c>
      <c r="I343" s="42" t="s">
        <v>3775</v>
      </c>
      <c r="J343" s="42" t="s">
        <v>6906</v>
      </c>
    </row>
  </sheetData>
  <mergeCells count="9">
    <mergeCell ref="A3:J3"/>
    <mergeCell ref="A1:B1"/>
    <mergeCell ref="C1:D1"/>
    <mergeCell ref="E1:G1"/>
    <mergeCell ref="H1:J1"/>
    <mergeCell ref="A2:B2"/>
    <mergeCell ref="C2:D2"/>
    <mergeCell ref="E2:G2"/>
    <mergeCell ref="H2:J2"/>
  </mergeCells>
  <pageMargins left="0.51180555555555496" right="0.51180555555555496" top="0.78749999999999998" bottom="0.63472222222222197" header="0.51180555555555496" footer="0.31527777777777799"/>
  <pageSetup paperSize="9" scale="43"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3"/>
  <sheetViews>
    <sheetView showZeros="0" topLeftCell="A7" zoomScale="86" zoomScaleNormal="86" zoomScalePageLayoutView="86" workbookViewId="0">
      <selection activeCell="I24" sqref="I24"/>
    </sheetView>
  </sheetViews>
  <sheetFormatPr defaultColWidth="9.28515625" defaultRowHeight="16.5"/>
  <cols>
    <col min="1" max="1" width="13.28515625" style="182" customWidth="1"/>
    <col min="2" max="2" width="17.5703125" style="182" customWidth="1"/>
    <col min="3" max="3" width="7.5703125" style="182" customWidth="1"/>
    <col min="4" max="4" width="4.7109375" style="182" customWidth="1"/>
    <col min="5" max="5" width="7.28515625" style="182" customWidth="1"/>
    <col min="6" max="6" width="13.28515625" style="182" customWidth="1"/>
    <col min="7" max="7" width="12.28515625" style="182" customWidth="1"/>
    <col min="8" max="8" width="11.28515625" style="182" customWidth="1"/>
    <col min="9" max="9" width="9.42578125" style="182" customWidth="1"/>
    <col min="10" max="10" width="8.28515625" style="182" customWidth="1"/>
    <col min="11" max="11" width="6.7109375" style="182" customWidth="1"/>
    <col min="12" max="13" width="9.28515625" style="182"/>
    <col min="14" max="15" width="18.5703125" style="182" customWidth="1"/>
    <col min="16" max="1024" width="9.28515625" style="182"/>
  </cols>
  <sheetData>
    <row r="1" spans="1:10" ht="15" customHeight="1">
      <c r="A1" s="287" t="str">
        <f>Orçamento!A1</f>
        <v>CONSTRUÇÃO
ABRIGO DA CRIANÇA</v>
      </c>
      <c r="B1" s="287"/>
      <c r="C1" s="287"/>
      <c r="D1" s="287"/>
      <c r="E1" s="287"/>
      <c r="F1" s="287"/>
      <c r="G1" s="287"/>
      <c r="H1" s="287"/>
      <c r="I1" s="287"/>
      <c r="J1" s="287"/>
    </row>
    <row r="2" spans="1:10" ht="21" customHeight="1">
      <c r="A2" s="31" t="str">
        <f>Resumo!$A$3</f>
        <v xml:space="preserve">Proprietário: </v>
      </c>
      <c r="B2" s="55" t="str">
        <f>Orçamento!$B$2</f>
        <v>Municipio de Sorriso</v>
      </c>
      <c r="C2" s="56"/>
      <c r="D2" s="57"/>
      <c r="E2" s="4" t="s">
        <v>1349</v>
      </c>
      <c r="F2" s="4"/>
      <c r="G2" s="122">
        <f>Orçamento!G2</f>
        <v>0</v>
      </c>
      <c r="H2" s="33" t="s">
        <v>8</v>
      </c>
      <c r="I2" s="123">
        <f>Resumo!$D$3</f>
        <v>44722</v>
      </c>
      <c r="J2" s="183"/>
    </row>
    <row r="3" spans="1:10" ht="21" customHeight="1">
      <c r="A3" s="31" t="str">
        <f>Resumo!$A$4</f>
        <v>Obra:</v>
      </c>
      <c r="B3" s="32" t="str">
        <f>Resumo!$B$4</f>
        <v>Construção de Abrigo da Criança</v>
      </c>
      <c r="C3" s="32"/>
      <c r="D3" s="32"/>
      <c r="E3" s="184"/>
      <c r="F3" s="33" t="s">
        <v>160</v>
      </c>
      <c r="G3" s="122">
        <f>G2/B5</f>
        <v>0</v>
      </c>
      <c r="H3" s="33" t="s">
        <v>9</v>
      </c>
      <c r="I3" s="126">
        <f>'BDI - Serviços'!I24</f>
        <v>0.26369999999999999</v>
      </c>
      <c r="J3" s="183"/>
    </row>
    <row r="4" spans="1:10" ht="31.5" customHeight="1">
      <c r="A4" s="31" t="str">
        <f>Resumo!$A$5</f>
        <v>Local:</v>
      </c>
      <c r="B4" s="258" t="str">
        <f>Resumo!$B$5</f>
        <v>Sorriso MT</v>
      </c>
      <c r="C4" s="258"/>
      <c r="D4" s="258"/>
      <c r="E4" s="258"/>
      <c r="F4" s="258"/>
      <c r="G4" s="258"/>
      <c r="H4" s="31" t="s">
        <v>10</v>
      </c>
      <c r="I4" s="288" t="str">
        <f>Resumo!D5</f>
        <v xml:space="preserve">ABRIL/2022 - DESONERADO </v>
      </c>
      <c r="J4" s="288"/>
    </row>
    <row r="5" spans="1:10" ht="21" customHeight="1">
      <c r="A5" s="31" t="str">
        <f>Resumo!$A$6</f>
        <v xml:space="preserve">Área: </v>
      </c>
      <c r="B5" s="129">
        <f>Resumo!$B$6</f>
        <v>2099.66</v>
      </c>
      <c r="C5" s="32"/>
      <c r="D5" s="32">
        <f>Orçamento!E7</f>
        <v>0</v>
      </c>
      <c r="G5" s="55"/>
      <c r="H5" s="55"/>
      <c r="I5" s="32"/>
      <c r="J5" s="183"/>
    </row>
    <row r="6" spans="1:10" ht="21" customHeight="1">
      <c r="A6" s="289" t="str">
        <f>Resumo!$A$7</f>
        <v xml:space="preserve">Responsável Técnico: </v>
      </c>
      <c r="B6" s="289"/>
      <c r="C6" s="290" t="str">
        <f>Resumo!$B$7</f>
        <v>Delcio Mueller</v>
      </c>
      <c r="D6" s="290"/>
      <c r="E6" s="290"/>
      <c r="F6" s="290"/>
      <c r="G6" s="290"/>
      <c r="H6" s="290"/>
      <c r="I6" s="290"/>
      <c r="J6" s="290"/>
    </row>
    <row r="7" spans="1:10">
      <c r="A7" s="22"/>
      <c r="B7" s="22"/>
      <c r="C7" s="25"/>
      <c r="D7" s="26"/>
      <c r="E7" s="22"/>
      <c r="F7" s="22"/>
      <c r="G7" s="185"/>
      <c r="H7" s="22"/>
      <c r="I7" s="23"/>
      <c r="J7" s="185"/>
    </row>
    <row r="8" spans="1:10" ht="17.25">
      <c r="A8" s="291" t="s">
        <v>6922</v>
      </c>
      <c r="B8" s="291"/>
      <c r="C8" s="291"/>
      <c r="D8" s="291"/>
      <c r="E8" s="291"/>
      <c r="F8" s="291"/>
      <c r="G8" s="291"/>
      <c r="H8" s="291"/>
      <c r="I8" s="291"/>
      <c r="J8" s="291"/>
    </row>
    <row r="9" spans="1:10">
      <c r="A9" s="186" t="s">
        <v>6923</v>
      </c>
      <c r="B9" s="292" t="s">
        <v>6924</v>
      </c>
      <c r="C9" s="292"/>
      <c r="D9" s="292"/>
      <c r="E9" s="292"/>
      <c r="F9" s="292"/>
      <c r="G9" s="292"/>
      <c r="H9" s="292"/>
      <c r="I9" s="293">
        <f>SUM(I10:I13)</f>
        <v>6.9499999999999992E-2</v>
      </c>
      <c r="J9" s="293"/>
    </row>
    <row r="10" spans="1:10" ht="16.5" customHeight="1">
      <c r="A10" s="187" t="s">
        <v>6925</v>
      </c>
      <c r="B10" s="294" t="s">
        <v>6926</v>
      </c>
      <c r="C10" s="294"/>
      <c r="D10" s="294"/>
      <c r="E10" s="294"/>
      <c r="F10" s="295" t="s">
        <v>6927</v>
      </c>
      <c r="G10" s="295"/>
      <c r="H10" s="295"/>
      <c r="I10" s="296">
        <v>3.7999999999999999E-2</v>
      </c>
      <c r="J10" s="296"/>
    </row>
    <row r="11" spans="1:10">
      <c r="A11" s="187" t="s">
        <v>6928</v>
      </c>
      <c r="B11" s="294" t="s">
        <v>6929</v>
      </c>
      <c r="C11" s="294"/>
      <c r="D11" s="294"/>
      <c r="E11" s="294"/>
      <c r="F11" s="295" t="s">
        <v>6930</v>
      </c>
      <c r="G11" s="295"/>
      <c r="H11" s="295"/>
      <c r="I11" s="296">
        <v>8.0000000000000002E-3</v>
      </c>
      <c r="J11" s="296"/>
    </row>
    <row r="12" spans="1:10" ht="16.5" customHeight="1">
      <c r="A12" s="187" t="s">
        <v>6931</v>
      </c>
      <c r="B12" s="294" t="s">
        <v>6932</v>
      </c>
      <c r="C12" s="294"/>
      <c r="D12" s="294"/>
      <c r="E12" s="294"/>
      <c r="F12" s="295" t="s">
        <v>6933</v>
      </c>
      <c r="G12" s="295"/>
      <c r="H12" s="295"/>
      <c r="I12" s="296">
        <v>1.2E-2</v>
      </c>
      <c r="J12" s="296"/>
    </row>
    <row r="13" spans="1:10" ht="16.5" customHeight="1">
      <c r="A13" s="187" t="s">
        <v>6934</v>
      </c>
      <c r="B13" s="294" t="s">
        <v>6935</v>
      </c>
      <c r="C13" s="294"/>
      <c r="D13" s="294"/>
      <c r="E13" s="294"/>
      <c r="F13" s="295" t="s">
        <v>6936</v>
      </c>
      <c r="G13" s="295"/>
      <c r="H13" s="295"/>
      <c r="I13" s="296">
        <v>1.15E-2</v>
      </c>
      <c r="J13" s="296"/>
    </row>
    <row r="14" spans="1:10">
      <c r="A14" s="187"/>
      <c r="B14" s="295"/>
      <c r="C14" s="295"/>
      <c r="D14" s="295"/>
      <c r="E14" s="295"/>
      <c r="F14" s="295"/>
      <c r="G14" s="295"/>
      <c r="H14" s="295"/>
      <c r="I14" s="296"/>
      <c r="J14" s="296"/>
    </row>
    <row r="15" spans="1:10" ht="16.5" customHeight="1">
      <c r="A15" s="186" t="s">
        <v>6937</v>
      </c>
      <c r="B15" s="292" t="s">
        <v>6938</v>
      </c>
      <c r="C15" s="292"/>
      <c r="D15" s="292"/>
      <c r="E15" s="292"/>
      <c r="F15" s="292"/>
      <c r="G15" s="292"/>
      <c r="H15" s="292"/>
      <c r="I15" s="293">
        <f>SUM(I16:I19)</f>
        <v>0.10149999999999999</v>
      </c>
      <c r="J15" s="293"/>
    </row>
    <row r="16" spans="1:10">
      <c r="A16" s="187" t="s">
        <v>6939</v>
      </c>
      <c r="B16" s="294" t="s">
        <v>6940</v>
      </c>
      <c r="C16" s="294"/>
      <c r="D16" s="294"/>
      <c r="E16" s="294"/>
      <c r="F16" s="294"/>
      <c r="G16" s="294"/>
      <c r="H16" s="294"/>
      <c r="I16" s="296">
        <v>6.4999999999999997E-3</v>
      </c>
      <c r="J16" s="296"/>
    </row>
    <row r="17" spans="1:14" ht="16.5" customHeight="1">
      <c r="A17" s="187" t="s">
        <v>6941</v>
      </c>
      <c r="B17" s="294" t="s">
        <v>6942</v>
      </c>
      <c r="C17" s="294"/>
      <c r="D17" s="294"/>
      <c r="E17" s="294"/>
      <c r="F17" s="294"/>
      <c r="G17" s="294"/>
      <c r="H17" s="294"/>
      <c r="I17" s="296">
        <v>0.03</v>
      </c>
      <c r="J17" s="296"/>
    </row>
    <row r="18" spans="1:14" ht="16.5" customHeight="1">
      <c r="A18" s="187" t="s">
        <v>6943</v>
      </c>
      <c r="B18" s="294" t="s">
        <v>6944</v>
      </c>
      <c r="C18" s="294"/>
      <c r="D18" s="294"/>
      <c r="E18" s="294"/>
      <c r="F18" s="294"/>
      <c r="G18" s="294"/>
      <c r="H18" s="294"/>
      <c r="I18" s="297">
        <v>0.02</v>
      </c>
      <c r="J18" s="297"/>
    </row>
    <row r="19" spans="1:14" ht="16.5" customHeight="1">
      <c r="A19" s="187" t="s">
        <v>6945</v>
      </c>
      <c r="B19" s="294" t="s">
        <v>6946</v>
      </c>
      <c r="C19" s="294"/>
      <c r="D19" s="294"/>
      <c r="E19" s="294"/>
      <c r="F19" s="294"/>
      <c r="G19" s="294"/>
      <c r="H19" s="294"/>
      <c r="I19" s="297">
        <v>4.4999999999999998E-2</v>
      </c>
      <c r="J19" s="297"/>
    </row>
    <row r="20" spans="1:14" ht="16.5" customHeight="1">
      <c r="A20" s="187"/>
      <c r="B20" s="295"/>
      <c r="C20" s="295"/>
      <c r="D20" s="295"/>
      <c r="E20" s="295"/>
      <c r="F20" s="295"/>
      <c r="G20" s="295"/>
      <c r="H20" s="295"/>
      <c r="I20" s="295"/>
      <c r="J20" s="295"/>
    </row>
    <row r="21" spans="1:14" ht="16.5" customHeight="1">
      <c r="A21" s="186" t="s">
        <v>6947</v>
      </c>
      <c r="B21" s="292" t="s">
        <v>6948</v>
      </c>
      <c r="C21" s="292"/>
      <c r="D21" s="292"/>
      <c r="E21" s="292"/>
      <c r="F21" s="292"/>
      <c r="G21" s="292"/>
      <c r="H21" s="292"/>
      <c r="I21" s="293">
        <f>I22</f>
        <v>6.0999999999999999E-2</v>
      </c>
      <c r="J21" s="293"/>
    </row>
    <row r="22" spans="1:14" ht="16.5" customHeight="1">
      <c r="A22" s="187" t="s">
        <v>6949</v>
      </c>
      <c r="B22" s="294" t="s">
        <v>6950</v>
      </c>
      <c r="C22" s="294"/>
      <c r="D22" s="294"/>
      <c r="E22" s="294"/>
      <c r="F22" s="294"/>
      <c r="G22" s="294"/>
      <c r="H22" s="294"/>
      <c r="I22" s="296">
        <v>6.0999999999999999E-2</v>
      </c>
      <c r="J22" s="296"/>
    </row>
    <row r="23" spans="1:14">
      <c r="A23" s="188"/>
      <c r="B23" s="295"/>
      <c r="C23" s="295"/>
      <c r="D23" s="295"/>
      <c r="E23" s="295"/>
      <c r="F23" s="295"/>
      <c r="G23" s="295"/>
      <c r="H23" s="295"/>
      <c r="I23" s="295"/>
      <c r="J23" s="295"/>
    </row>
    <row r="24" spans="1:14">
      <c r="A24" s="189"/>
      <c r="B24" s="298" t="s">
        <v>6951</v>
      </c>
      <c r="C24" s="298"/>
      <c r="D24" s="298"/>
      <c r="E24" s="298"/>
      <c r="F24" s="298"/>
      <c r="G24" s="298"/>
      <c r="H24" s="298"/>
      <c r="I24" s="299">
        <f>TRUNC(((((1+I10+I11+I12)*(1+I13)*(1+I21))/(1-I15))-1),4)</f>
        <v>0.26369999999999999</v>
      </c>
      <c r="J24" s="299"/>
      <c r="N24" s="190"/>
    </row>
    <row r="25" spans="1:14" ht="16.5" customHeight="1">
      <c r="A25" s="185"/>
      <c r="B25" s="185"/>
      <c r="C25" s="185"/>
      <c r="D25" s="185"/>
      <c r="E25" s="185"/>
      <c r="F25" s="185"/>
      <c r="G25" s="185"/>
      <c r="H25" s="185"/>
      <c r="I25" s="185"/>
      <c r="J25" s="185"/>
    </row>
    <row r="26" spans="1:14" ht="16.5" customHeight="1">
      <c r="A26" s="185"/>
      <c r="B26" s="185"/>
      <c r="C26" s="185"/>
      <c r="D26" s="185"/>
      <c r="E26" s="185"/>
      <c r="F26" s="185"/>
      <c r="G26" s="185"/>
      <c r="H26" s="185"/>
      <c r="I26" s="185"/>
      <c r="J26" s="185"/>
      <c r="N26" s="190"/>
    </row>
    <row r="27" spans="1:14" ht="50.25" customHeight="1">
      <c r="A27" s="300" t="s">
        <v>6952</v>
      </c>
      <c r="B27" s="300"/>
      <c r="C27" s="300"/>
      <c r="D27" s="300"/>
      <c r="E27" s="300"/>
      <c r="F27" s="300"/>
      <c r="G27" s="300"/>
      <c r="H27" s="300"/>
      <c r="I27" s="300"/>
      <c r="J27" s="300"/>
    </row>
    <row r="28" spans="1:14" ht="16.5" customHeight="1">
      <c r="A28" s="191"/>
      <c r="B28" s="191"/>
      <c r="C28" s="191"/>
      <c r="D28" s="191"/>
      <c r="E28" s="185"/>
      <c r="F28" s="185"/>
      <c r="G28" s="185"/>
      <c r="H28" s="185"/>
      <c r="I28" s="185"/>
      <c r="J28" s="185"/>
    </row>
    <row r="29" spans="1:14" ht="16.5" customHeight="1">
      <c r="A29" s="191"/>
      <c r="B29" s="185"/>
      <c r="C29" s="191"/>
      <c r="D29" s="191"/>
      <c r="E29" s="185"/>
      <c r="F29" s="185"/>
      <c r="G29" s="185"/>
      <c r="H29" s="185"/>
      <c r="I29" s="185"/>
      <c r="J29" s="185"/>
    </row>
    <row r="30" spans="1:14" ht="16.5" customHeight="1">
      <c r="A30" s="191"/>
      <c r="B30" s="191"/>
      <c r="C30" s="191"/>
      <c r="D30" s="191"/>
      <c r="E30" s="185"/>
      <c r="F30" s="185"/>
      <c r="G30" s="185"/>
      <c r="H30" s="185"/>
      <c r="I30" s="185"/>
      <c r="J30" s="185"/>
    </row>
    <row r="31" spans="1:14">
      <c r="A31" s="191" t="s">
        <v>6953</v>
      </c>
      <c r="B31" s="191"/>
      <c r="C31" s="191"/>
      <c r="D31" s="191"/>
      <c r="E31" s="185"/>
      <c r="F31" s="185"/>
      <c r="G31" s="185"/>
      <c r="H31" s="185"/>
      <c r="I31" s="185"/>
      <c r="J31" s="185"/>
    </row>
    <row r="32" spans="1:14" ht="16.5" customHeight="1">
      <c r="A32" s="191" t="s">
        <v>6954</v>
      </c>
      <c r="B32" s="191"/>
      <c r="C32" s="191"/>
      <c r="D32" s="191"/>
      <c r="E32" s="185"/>
      <c r="F32" s="185"/>
      <c r="G32" s="185"/>
      <c r="H32" s="185"/>
      <c r="I32" s="185"/>
      <c r="J32" s="185"/>
    </row>
    <row r="33" spans="1:10" ht="16.5" customHeight="1">
      <c r="A33" s="191" t="s">
        <v>6955</v>
      </c>
      <c r="B33" s="191"/>
      <c r="C33" s="191"/>
      <c r="D33" s="191"/>
      <c r="E33" s="185"/>
      <c r="F33" s="185"/>
      <c r="G33" s="185"/>
      <c r="H33" s="185"/>
      <c r="I33" s="185"/>
      <c r="J33" s="185"/>
    </row>
    <row r="34" spans="1:10" ht="16.5" customHeight="1">
      <c r="A34" s="191" t="s">
        <v>6956</v>
      </c>
      <c r="B34" s="191"/>
      <c r="C34" s="191"/>
      <c r="D34" s="191"/>
      <c r="E34" s="185"/>
      <c r="F34" s="185"/>
      <c r="G34" s="185"/>
      <c r="H34" s="185"/>
      <c r="I34" s="185"/>
      <c r="J34" s="185"/>
    </row>
    <row r="35" spans="1:10" ht="16.5" customHeight="1">
      <c r="A35" s="191" t="s">
        <v>6957</v>
      </c>
      <c r="B35" s="191"/>
      <c r="C35" s="191"/>
      <c r="D35" s="191"/>
      <c r="E35" s="185"/>
      <c r="F35" s="185"/>
      <c r="G35" s="185"/>
      <c r="H35" s="185"/>
      <c r="I35" s="185"/>
      <c r="J35" s="185"/>
    </row>
    <row r="36" spans="1:10" ht="28.5" customHeight="1">
      <c r="A36" s="191" t="s">
        <v>6958</v>
      </c>
      <c r="B36" s="191"/>
      <c r="C36" s="191"/>
      <c r="D36" s="191"/>
      <c r="E36" s="185"/>
      <c r="F36" s="185"/>
      <c r="G36" s="185"/>
      <c r="H36" s="185"/>
      <c r="I36" s="185"/>
      <c r="J36" s="185"/>
    </row>
    <row r="37" spans="1:10" ht="28.5" customHeight="1">
      <c r="A37" s="191" t="s">
        <v>6959</v>
      </c>
      <c r="B37" s="185"/>
      <c r="C37" s="185"/>
      <c r="D37" s="185"/>
      <c r="E37" s="185"/>
      <c r="F37" s="185"/>
      <c r="G37" s="185"/>
      <c r="H37" s="185"/>
      <c r="I37" s="185"/>
      <c r="J37" s="185"/>
    </row>
    <row r="38" spans="1:10">
      <c r="A38" s="185"/>
      <c r="B38" s="185"/>
      <c r="C38" s="185"/>
      <c r="D38" s="185"/>
      <c r="E38" s="185"/>
      <c r="F38" s="185"/>
      <c r="G38" s="185"/>
      <c r="H38" s="185"/>
      <c r="I38" s="185"/>
      <c r="J38" s="185"/>
    </row>
    <row r="39" spans="1:10">
      <c r="A39" s="185"/>
      <c r="B39" s="185"/>
      <c r="C39" s="185"/>
      <c r="D39" s="185"/>
      <c r="E39" s="185"/>
      <c r="F39" s="185"/>
      <c r="G39" s="185"/>
      <c r="H39" s="185"/>
      <c r="I39" s="185"/>
      <c r="J39" s="185"/>
    </row>
    <row r="40" spans="1:10">
      <c r="A40" s="185"/>
      <c r="B40" s="185"/>
      <c r="C40" s="185"/>
      <c r="D40" s="185"/>
      <c r="E40" s="185"/>
      <c r="F40" s="185"/>
      <c r="G40" s="185"/>
      <c r="H40" s="185"/>
      <c r="I40" s="185"/>
      <c r="J40" s="185"/>
    </row>
    <row r="41" spans="1:10">
      <c r="A41" s="185"/>
      <c r="B41" s="185"/>
      <c r="C41" s="185"/>
      <c r="D41" s="185"/>
      <c r="E41" s="185"/>
      <c r="F41" s="185"/>
      <c r="G41" s="185"/>
      <c r="H41" s="185"/>
      <c r="I41" s="185"/>
      <c r="J41" s="185"/>
    </row>
    <row r="42" spans="1:10">
      <c r="A42" s="185"/>
      <c r="B42" s="185"/>
      <c r="C42" s="185"/>
      <c r="D42" s="185"/>
      <c r="E42" s="185"/>
      <c r="F42" s="185"/>
      <c r="G42" s="185"/>
      <c r="H42" s="185"/>
      <c r="I42" s="185"/>
      <c r="J42" s="185"/>
    </row>
    <row r="43" spans="1:10">
      <c r="A43" s="185"/>
      <c r="B43" s="185"/>
      <c r="C43" s="185"/>
      <c r="D43" s="185"/>
      <c r="E43" s="185"/>
      <c r="F43" s="185"/>
      <c r="G43" s="185"/>
      <c r="H43" s="185"/>
      <c r="I43" s="185"/>
      <c r="J43" s="185"/>
    </row>
    <row r="44" spans="1:10">
      <c r="A44" s="185"/>
      <c r="B44" s="185"/>
      <c r="C44" s="185"/>
      <c r="D44" s="185"/>
      <c r="E44" s="185"/>
      <c r="F44" s="185"/>
      <c r="G44" s="185"/>
      <c r="H44" s="185"/>
      <c r="I44" s="185"/>
      <c r="J44" s="185"/>
    </row>
    <row r="45" spans="1:10">
      <c r="A45" s="185"/>
      <c r="B45" s="185"/>
      <c r="C45" s="185"/>
      <c r="D45" s="185"/>
      <c r="E45" s="185"/>
      <c r="F45" s="185"/>
      <c r="G45" s="185"/>
      <c r="H45" s="185"/>
      <c r="I45" s="185"/>
      <c r="J45" s="185"/>
    </row>
    <row r="46" spans="1:10">
      <c r="A46" s="185"/>
      <c r="B46" s="185"/>
      <c r="C46" s="185"/>
      <c r="D46" s="185"/>
      <c r="E46" s="185"/>
      <c r="F46" s="185"/>
      <c r="G46" s="185"/>
      <c r="H46" s="185"/>
      <c r="I46" s="185"/>
      <c r="J46" s="185"/>
    </row>
    <row r="47" spans="1:10">
      <c r="A47" s="185"/>
      <c r="B47" s="185"/>
      <c r="C47" s="185"/>
      <c r="D47" s="185"/>
      <c r="E47" s="185"/>
      <c r="F47" s="185"/>
      <c r="G47" s="185"/>
      <c r="H47" s="185"/>
      <c r="I47" s="185"/>
      <c r="J47" s="185"/>
    </row>
    <row r="48" spans="1:10">
      <c r="A48" s="185"/>
      <c r="B48" s="185"/>
      <c r="C48" s="185"/>
      <c r="D48" s="185"/>
      <c r="E48" s="185"/>
      <c r="F48" s="185"/>
      <c r="G48" s="185"/>
      <c r="H48" s="185"/>
      <c r="I48" s="185"/>
      <c r="J48" s="185"/>
    </row>
    <row r="49" spans="1:10">
      <c r="A49" s="185"/>
      <c r="B49" s="185"/>
      <c r="C49" s="185"/>
      <c r="D49" s="185"/>
      <c r="E49" s="185"/>
      <c r="F49" s="185"/>
      <c r="G49" s="185"/>
      <c r="H49" s="185"/>
      <c r="I49" s="185"/>
      <c r="J49" s="185"/>
    </row>
    <row r="50" spans="1:10">
      <c r="A50" s="185"/>
      <c r="B50" s="185"/>
      <c r="C50" s="185"/>
      <c r="D50" s="185"/>
      <c r="E50" s="185"/>
      <c r="F50" s="185"/>
      <c r="G50" s="185"/>
      <c r="H50" s="185"/>
      <c r="I50" s="185"/>
      <c r="J50" s="185"/>
    </row>
    <row r="51" spans="1:10">
      <c r="A51" s="185"/>
      <c r="B51" s="185"/>
      <c r="C51" s="185"/>
      <c r="D51" s="185"/>
      <c r="E51" s="185"/>
      <c r="F51" s="185"/>
      <c r="G51" s="185"/>
      <c r="H51" s="185"/>
      <c r="I51" s="185"/>
      <c r="J51" s="185"/>
    </row>
    <row r="52" spans="1:10">
      <c r="A52" s="185"/>
      <c r="B52" s="185"/>
      <c r="C52" s="185"/>
      <c r="D52" s="185"/>
      <c r="E52" s="185"/>
      <c r="F52" s="185"/>
      <c r="G52" s="185"/>
      <c r="H52" s="185"/>
      <c r="I52" s="185"/>
      <c r="J52" s="185"/>
    </row>
    <row r="53" spans="1:10">
      <c r="A53" s="185"/>
      <c r="B53" s="185"/>
      <c r="C53" s="185"/>
      <c r="D53" s="185"/>
      <c r="E53" s="185"/>
      <c r="F53" s="185"/>
      <c r="G53" s="185"/>
      <c r="H53" s="185"/>
      <c r="I53" s="185"/>
      <c r="J53" s="185"/>
    </row>
  </sheetData>
  <mergeCells count="44">
    <mergeCell ref="B24:H24"/>
    <mergeCell ref="I24:J24"/>
    <mergeCell ref="A27:J27"/>
    <mergeCell ref="B21:H21"/>
    <mergeCell ref="I21:J21"/>
    <mergeCell ref="B22:H22"/>
    <mergeCell ref="I22:J22"/>
    <mergeCell ref="B23:H23"/>
    <mergeCell ref="I23:J23"/>
    <mergeCell ref="B18:H18"/>
    <mergeCell ref="I18:J18"/>
    <mergeCell ref="B19:H19"/>
    <mergeCell ref="I19:J19"/>
    <mergeCell ref="B20:H20"/>
    <mergeCell ref="I20:J20"/>
    <mergeCell ref="B15:H15"/>
    <mergeCell ref="I15:J15"/>
    <mergeCell ref="B16:H16"/>
    <mergeCell ref="I16:J16"/>
    <mergeCell ref="B17:H17"/>
    <mergeCell ref="I17:J17"/>
    <mergeCell ref="B13:E13"/>
    <mergeCell ref="F13:H13"/>
    <mergeCell ref="I13:J13"/>
    <mergeCell ref="B14:H14"/>
    <mergeCell ref="I14:J14"/>
    <mergeCell ref="B11:E11"/>
    <mergeCell ref="F11:H11"/>
    <mergeCell ref="I11:J11"/>
    <mergeCell ref="B12:E12"/>
    <mergeCell ref="F12:H12"/>
    <mergeCell ref="I12:J12"/>
    <mergeCell ref="A8:J8"/>
    <mergeCell ref="B9:H9"/>
    <mergeCell ref="I9:J9"/>
    <mergeCell ref="B10:E10"/>
    <mergeCell ref="F10:H10"/>
    <mergeCell ref="I10:J10"/>
    <mergeCell ref="A1:J1"/>
    <mergeCell ref="E2:F2"/>
    <mergeCell ref="B4:G4"/>
    <mergeCell ref="I4:J4"/>
    <mergeCell ref="A6:B6"/>
    <mergeCell ref="C6:J6"/>
  </mergeCells>
  <pageMargins left="0.59027777777777801" right="0.118055555555556" top="1.0236111111111099" bottom="0.98472222222222205" header="0.51180555555555496" footer="0.31527777777777799"/>
  <pageSetup paperSize="9" scale="90" orientation="portrait" horizontalDpi="300" verticalDpi="300"/>
  <headerFooter>
    <oddFooter>&amp;R&amp;P de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3"/>
  <sheetViews>
    <sheetView showZeros="0" topLeftCell="A4" zoomScale="80" zoomScaleNormal="80" zoomScalePageLayoutView="86" workbookViewId="0">
      <selection activeCell="I25" sqref="I25"/>
    </sheetView>
  </sheetViews>
  <sheetFormatPr defaultColWidth="9.28515625" defaultRowHeight="16.5"/>
  <cols>
    <col min="1" max="1" width="12.28515625" style="182" customWidth="1"/>
    <col min="2" max="2" width="22.28515625" style="182" customWidth="1"/>
    <col min="3" max="3" width="7.5703125" style="182" customWidth="1"/>
    <col min="4" max="4" width="4.7109375" style="182" customWidth="1"/>
    <col min="5" max="5" width="7.28515625" style="182" customWidth="1"/>
    <col min="6" max="6" width="12.42578125" style="182" customWidth="1"/>
    <col min="7" max="7" width="14.7109375" style="182" customWidth="1"/>
    <col min="8" max="8" width="16.28515625" style="182" customWidth="1"/>
    <col min="9" max="9" width="9.42578125" style="182" customWidth="1"/>
    <col min="10" max="10" width="8.28515625" style="182" customWidth="1"/>
    <col min="11" max="11" width="6.7109375" style="182" customWidth="1"/>
    <col min="12" max="13" width="9.28515625" style="182"/>
    <col min="14" max="15" width="18.5703125" style="182" customWidth="1"/>
    <col min="16" max="1024" width="9.28515625" style="182"/>
  </cols>
  <sheetData>
    <row r="1" spans="1:10" ht="15" customHeight="1">
      <c r="A1" s="270" t="str">
        <f>'BDI - Serviços'!A1:J1</f>
        <v>CONSTRUÇÃO
ABRIGO DA CRIANÇA</v>
      </c>
      <c r="B1" s="270"/>
      <c r="C1" s="270"/>
      <c r="D1" s="270"/>
      <c r="E1" s="270"/>
      <c r="F1" s="270"/>
      <c r="G1" s="270"/>
      <c r="H1" s="270"/>
      <c r="I1" s="270"/>
      <c r="J1" s="270"/>
    </row>
    <row r="2" spans="1:10" ht="21" customHeight="1">
      <c r="A2" s="192" t="str">
        <f>Resumo!$A$3</f>
        <v xml:space="preserve">Proprietário: </v>
      </c>
      <c r="B2" s="193" t="str">
        <f>Resumo!$B$3</f>
        <v>Municipio de Sorriso</v>
      </c>
      <c r="C2" s="193"/>
      <c r="D2" s="193"/>
      <c r="E2" s="192" t="s">
        <v>1349</v>
      </c>
      <c r="F2" s="192"/>
      <c r="G2" s="194">
        <f>'BDI - Serviços'!G2</f>
        <v>0</v>
      </c>
      <c r="H2" s="195" t="s">
        <v>8</v>
      </c>
      <c r="I2" s="60">
        <f>Resumo!$D$3</f>
        <v>44722</v>
      </c>
      <c r="J2" s="193"/>
    </row>
    <row r="3" spans="1:10" ht="21" customHeight="1">
      <c r="A3" s="31" t="str">
        <f>Resumo!$A$4</f>
        <v>Obra:</v>
      </c>
      <c r="B3" s="193" t="str">
        <f>Resumo!$B$4</f>
        <v>Construção de Abrigo da Criança</v>
      </c>
      <c r="C3" s="32"/>
      <c r="D3" s="32"/>
      <c r="E3" s="31"/>
      <c r="F3" s="31" t="s">
        <v>160</v>
      </c>
      <c r="G3" s="196">
        <f>'BDI - Serviços'!G3</f>
        <v>0</v>
      </c>
      <c r="H3" s="197" t="s">
        <v>9</v>
      </c>
      <c r="I3" s="198">
        <f>'BDI - Serviços'!I3</f>
        <v>0.26369999999999999</v>
      </c>
      <c r="J3" s="32"/>
    </row>
    <row r="4" spans="1:10" ht="43.5" customHeight="1">
      <c r="A4" s="31" t="str">
        <f>Resumo!$A$5</f>
        <v>Local:</v>
      </c>
      <c r="B4" s="193" t="str">
        <f>Resumo!$B$5</f>
        <v>Sorriso MT</v>
      </c>
      <c r="C4" s="32"/>
      <c r="D4" s="32"/>
      <c r="E4" s="32"/>
      <c r="F4" s="32"/>
      <c r="G4" s="199"/>
      <c r="H4" s="197" t="s">
        <v>10</v>
      </c>
      <c r="I4" s="288" t="str">
        <f>'BDI - Serviços'!I4:J4</f>
        <v xml:space="preserve">ABRIL/2022 - DESONERADO </v>
      </c>
      <c r="J4" s="288"/>
    </row>
    <row r="5" spans="1:10" ht="21" customHeight="1">
      <c r="A5" s="31" t="str">
        <f>Resumo!$A$6</f>
        <v xml:space="preserve">Área: </v>
      </c>
      <c r="B5" s="200">
        <f>Resumo!$B$6</f>
        <v>2099.66</v>
      </c>
      <c r="C5" s="32"/>
      <c r="D5" s="32">
        <f>Orçamento!E7</f>
        <v>0</v>
      </c>
      <c r="E5" s="32"/>
      <c r="F5" s="32"/>
      <c r="G5" s="199"/>
      <c r="H5" s="201"/>
      <c r="I5" s="32"/>
      <c r="J5" s="32"/>
    </row>
    <row r="6" spans="1:10" ht="21" customHeight="1">
      <c r="A6" s="31" t="str">
        <f>Resumo!$A$7</f>
        <v xml:space="preserve">Responsável Técnico: </v>
      </c>
      <c r="B6" s="55"/>
      <c r="C6" s="32"/>
      <c r="D6" s="32"/>
      <c r="E6" s="32"/>
      <c r="F6" s="32"/>
      <c r="G6" s="199"/>
      <c r="H6" s="201"/>
      <c r="I6" s="32"/>
      <c r="J6" s="32"/>
    </row>
    <row r="7" spans="1:10" ht="21" customHeight="1">
      <c r="A7" s="202"/>
      <c r="B7" s="203"/>
      <c r="C7" s="185"/>
      <c r="D7" s="185"/>
      <c r="E7" s="22"/>
      <c r="F7" s="185"/>
      <c r="G7" s="204"/>
      <c r="H7" s="202"/>
      <c r="I7" s="185"/>
      <c r="J7" s="185"/>
    </row>
    <row r="8" spans="1:10">
      <c r="A8" s="270" t="s">
        <v>6960</v>
      </c>
      <c r="B8" s="270"/>
      <c r="C8" s="270"/>
      <c r="D8" s="270"/>
      <c r="E8" s="270"/>
      <c r="F8" s="270"/>
      <c r="G8" s="270"/>
      <c r="H8" s="270"/>
      <c r="I8" s="270"/>
      <c r="J8" s="270"/>
    </row>
    <row r="9" spans="1:10">
      <c r="A9" s="186" t="s">
        <v>6923</v>
      </c>
      <c r="B9" s="292" t="s">
        <v>6961</v>
      </c>
      <c r="C9" s="292"/>
      <c r="D9" s="292"/>
      <c r="E9" s="292"/>
      <c r="F9" s="292"/>
      <c r="G9" s="292"/>
      <c r="H9" s="292"/>
      <c r="I9" s="293">
        <f>SUM(I10:I14)</f>
        <v>4.3900000000000002E-2</v>
      </c>
      <c r="J9" s="293"/>
    </row>
    <row r="10" spans="1:10">
      <c r="A10" s="187" t="s">
        <v>6925</v>
      </c>
      <c r="B10" s="294" t="s">
        <v>6962</v>
      </c>
      <c r="C10" s="294"/>
      <c r="D10" s="294"/>
      <c r="E10" s="294"/>
      <c r="F10" s="295"/>
      <c r="G10" s="295"/>
      <c r="H10" s="295"/>
      <c r="I10" s="296">
        <v>2.0500000000000001E-2</v>
      </c>
      <c r="J10" s="296"/>
    </row>
    <row r="11" spans="1:10">
      <c r="A11" s="187" t="s">
        <v>6928</v>
      </c>
      <c r="B11" s="294" t="s">
        <v>6963</v>
      </c>
      <c r="C11" s="294"/>
      <c r="D11" s="294"/>
      <c r="E11" s="294"/>
      <c r="F11" s="295"/>
      <c r="G11" s="295"/>
      <c r="H11" s="295"/>
      <c r="I11" s="296">
        <v>2.2000000000000001E-3</v>
      </c>
      <c r="J11" s="296"/>
    </row>
    <row r="12" spans="1:10">
      <c r="A12" s="187" t="s">
        <v>6931</v>
      </c>
      <c r="B12" s="294" t="s">
        <v>6935</v>
      </c>
      <c r="C12" s="294"/>
      <c r="D12" s="294"/>
      <c r="E12" s="294"/>
      <c r="F12" s="295"/>
      <c r="G12" s="295"/>
      <c r="H12" s="295"/>
      <c r="I12" s="296">
        <v>1.2E-2</v>
      </c>
      <c r="J12" s="296"/>
    </row>
    <row r="13" spans="1:10">
      <c r="A13" s="187" t="s">
        <v>6934</v>
      </c>
      <c r="B13" s="294" t="s">
        <v>6964</v>
      </c>
      <c r="C13" s="294"/>
      <c r="D13" s="294"/>
      <c r="E13" s="294"/>
      <c r="F13" s="295"/>
      <c r="G13" s="295"/>
      <c r="H13" s="295"/>
      <c r="I13" s="296">
        <v>4.1999999999999997E-3</v>
      </c>
      <c r="J13" s="296"/>
    </row>
    <row r="14" spans="1:10">
      <c r="A14" s="187" t="s">
        <v>6965</v>
      </c>
      <c r="B14" s="294" t="s">
        <v>1382</v>
      </c>
      <c r="C14" s="294"/>
      <c r="D14" s="294"/>
      <c r="E14" s="294"/>
      <c r="F14" s="295"/>
      <c r="G14" s="295"/>
      <c r="H14" s="295"/>
      <c r="I14" s="296">
        <v>5.0000000000000001E-3</v>
      </c>
      <c r="J14" s="296"/>
    </row>
    <row r="15" spans="1:10">
      <c r="A15" s="187"/>
      <c r="B15" s="295"/>
      <c r="C15" s="295"/>
      <c r="D15" s="295"/>
      <c r="E15" s="295"/>
      <c r="F15" s="295"/>
      <c r="G15" s="295"/>
      <c r="H15" s="295"/>
      <c r="I15" s="296"/>
      <c r="J15" s="296"/>
    </row>
    <row r="16" spans="1:10">
      <c r="A16" s="186" t="s">
        <v>6937</v>
      </c>
      <c r="B16" s="292" t="s">
        <v>6938</v>
      </c>
      <c r="C16" s="292"/>
      <c r="D16" s="292"/>
      <c r="E16" s="292"/>
      <c r="F16" s="292"/>
      <c r="G16" s="292"/>
      <c r="H16" s="292"/>
      <c r="I16" s="293">
        <f>SUM(I17:I19)</f>
        <v>7.1500000000000008E-2</v>
      </c>
      <c r="J16" s="293"/>
    </row>
    <row r="17" spans="1:14">
      <c r="A17" s="187" t="s">
        <v>6939</v>
      </c>
      <c r="B17" s="294" t="s">
        <v>6940</v>
      </c>
      <c r="C17" s="294"/>
      <c r="D17" s="294"/>
      <c r="E17" s="294"/>
      <c r="F17" s="294"/>
      <c r="G17" s="294"/>
      <c r="H17" s="294"/>
      <c r="I17" s="296">
        <v>6.4999999999999997E-3</v>
      </c>
      <c r="J17" s="296"/>
    </row>
    <row r="18" spans="1:14">
      <c r="A18" s="187" t="s">
        <v>6941</v>
      </c>
      <c r="B18" s="294" t="s">
        <v>6942</v>
      </c>
      <c r="C18" s="294"/>
      <c r="D18" s="294"/>
      <c r="E18" s="294"/>
      <c r="F18" s="294"/>
      <c r="G18" s="294"/>
      <c r="H18" s="294"/>
      <c r="I18" s="296">
        <v>0.03</v>
      </c>
      <c r="J18" s="296"/>
    </row>
    <row r="19" spans="1:14">
      <c r="A19" s="187" t="s">
        <v>6943</v>
      </c>
      <c r="B19" s="294" t="s">
        <v>6944</v>
      </c>
      <c r="C19" s="294"/>
      <c r="D19" s="294"/>
      <c r="E19" s="294"/>
      <c r="F19" s="294"/>
      <c r="G19" s="294"/>
      <c r="H19" s="294"/>
      <c r="I19" s="296">
        <v>3.5000000000000003E-2</v>
      </c>
      <c r="J19" s="296"/>
    </row>
    <row r="20" spans="1:14">
      <c r="A20" s="187"/>
      <c r="B20" s="295"/>
      <c r="C20" s="295"/>
      <c r="D20" s="295"/>
      <c r="E20" s="295"/>
      <c r="F20" s="295"/>
      <c r="G20" s="295"/>
      <c r="H20" s="295"/>
      <c r="I20" s="295"/>
      <c r="J20" s="295"/>
    </row>
    <row r="21" spans="1:14">
      <c r="A21" s="186" t="s">
        <v>6947</v>
      </c>
      <c r="B21" s="292" t="s">
        <v>6948</v>
      </c>
      <c r="C21" s="292"/>
      <c r="D21" s="292"/>
      <c r="E21" s="292"/>
      <c r="F21" s="292"/>
      <c r="G21" s="292"/>
      <c r="H21" s="292"/>
      <c r="I21" s="293">
        <f>I22</f>
        <v>3.8300000000000001E-2</v>
      </c>
      <c r="J21" s="293"/>
    </row>
    <row r="22" spans="1:14">
      <c r="A22" s="187" t="s">
        <v>6949</v>
      </c>
      <c r="B22" s="294" t="s">
        <v>6966</v>
      </c>
      <c r="C22" s="294"/>
      <c r="D22" s="294"/>
      <c r="E22" s="294"/>
      <c r="F22" s="294"/>
      <c r="G22" s="294"/>
      <c r="H22" s="294"/>
      <c r="I22" s="296">
        <v>3.8300000000000001E-2</v>
      </c>
      <c r="J22" s="296"/>
    </row>
    <row r="23" spans="1:14">
      <c r="A23" s="188"/>
      <c r="B23" s="301"/>
      <c r="C23" s="301"/>
      <c r="D23" s="301"/>
      <c r="E23" s="301"/>
      <c r="F23" s="301"/>
      <c r="G23" s="301"/>
      <c r="H23" s="301"/>
      <c r="I23" s="301"/>
      <c r="J23" s="301"/>
    </row>
    <row r="24" spans="1:14">
      <c r="A24" s="189"/>
      <c r="B24" s="298" t="s">
        <v>6967</v>
      </c>
      <c r="C24" s="298"/>
      <c r="D24" s="298"/>
      <c r="E24" s="298"/>
      <c r="F24" s="298"/>
      <c r="G24" s="298"/>
      <c r="H24" s="298"/>
      <c r="I24" s="302">
        <f>TRUNC((((1-I19+I9+I21)/(1-I16))-1),4)</f>
        <v>0.1278</v>
      </c>
      <c r="J24" s="302"/>
      <c r="N24" s="190"/>
    </row>
    <row r="25" spans="1:14">
      <c r="A25" s="185"/>
      <c r="B25" s="185"/>
      <c r="C25" s="185"/>
      <c r="D25" s="185"/>
      <c r="E25" s="185"/>
      <c r="F25" s="185"/>
      <c r="G25" s="185"/>
      <c r="H25" s="185"/>
      <c r="I25" s="185"/>
      <c r="J25" s="185"/>
    </row>
    <row r="26" spans="1:14">
      <c r="A26" s="185"/>
      <c r="B26" s="185"/>
      <c r="C26" s="185"/>
      <c r="D26" s="185"/>
      <c r="E26" s="185"/>
      <c r="F26" s="185"/>
      <c r="G26" s="185"/>
      <c r="H26" s="185"/>
      <c r="I26" s="185"/>
      <c r="J26" s="185"/>
      <c r="N26" s="190"/>
    </row>
    <row r="27" spans="1:14" ht="50.25" customHeight="1">
      <c r="A27" s="300" t="s">
        <v>6952</v>
      </c>
      <c r="B27" s="300"/>
      <c r="C27" s="300"/>
      <c r="D27" s="300"/>
      <c r="E27" s="300"/>
      <c r="F27" s="300"/>
      <c r="G27" s="300"/>
      <c r="H27" s="300"/>
      <c r="I27" s="300"/>
      <c r="J27" s="300"/>
    </row>
    <row r="28" spans="1:14">
      <c r="A28" s="191"/>
      <c r="B28" s="191"/>
      <c r="C28" s="191"/>
      <c r="D28" s="191"/>
      <c r="E28" s="185"/>
      <c r="F28" s="185"/>
      <c r="G28" s="185"/>
      <c r="H28" s="185"/>
      <c r="I28" s="185"/>
      <c r="J28" s="185"/>
    </row>
    <row r="29" spans="1:14">
      <c r="A29" s="191"/>
      <c r="B29" s="185"/>
      <c r="C29" s="15"/>
      <c r="D29" s="191"/>
      <c r="E29" s="15"/>
      <c r="F29" s="185"/>
      <c r="G29" s="185"/>
      <c r="H29" s="185"/>
      <c r="I29" s="185"/>
      <c r="J29" s="185"/>
    </row>
    <row r="30" spans="1:14">
      <c r="A30" s="191"/>
      <c r="B30" s="191"/>
      <c r="C30" s="191"/>
      <c r="D30" s="191"/>
      <c r="E30" s="185"/>
      <c r="F30" s="185"/>
      <c r="G30" s="185"/>
      <c r="H30" s="185"/>
      <c r="I30" s="185"/>
      <c r="J30" s="185"/>
    </row>
    <row r="31" spans="1:14">
      <c r="A31" s="191"/>
      <c r="B31" s="191"/>
      <c r="C31" s="191"/>
      <c r="D31" s="191"/>
      <c r="E31" s="185"/>
      <c r="F31" s="185"/>
      <c r="G31" s="185"/>
      <c r="H31" s="185"/>
      <c r="I31" s="185"/>
      <c r="J31" s="185"/>
    </row>
    <row r="32" spans="1:14">
      <c r="A32" s="191"/>
      <c r="B32" s="191"/>
      <c r="C32" s="191"/>
      <c r="D32" s="191"/>
      <c r="E32" s="185"/>
      <c r="F32" s="185"/>
      <c r="G32" s="185"/>
      <c r="H32" s="185"/>
      <c r="I32" s="185"/>
      <c r="J32" s="185"/>
    </row>
    <row r="33" spans="1:10">
      <c r="A33" s="205"/>
      <c r="B33" s="191"/>
      <c r="C33" s="191"/>
      <c r="D33" s="191"/>
      <c r="E33" s="185"/>
      <c r="F33" s="185"/>
      <c r="G33" s="185"/>
      <c r="H33" s="185"/>
      <c r="I33" s="185"/>
      <c r="J33" s="206"/>
    </row>
    <row r="34" spans="1:10">
      <c r="A34" s="205"/>
      <c r="B34" s="191"/>
      <c r="C34" s="191"/>
      <c r="D34" s="191"/>
      <c r="E34" s="185"/>
      <c r="F34" s="185"/>
      <c r="G34" s="185"/>
      <c r="H34" s="185"/>
      <c r="I34" s="185"/>
      <c r="J34" s="206"/>
    </row>
    <row r="35" spans="1:10">
      <c r="A35" s="205"/>
      <c r="B35" s="191"/>
      <c r="C35" s="191"/>
      <c r="D35" s="191"/>
      <c r="E35" s="185"/>
      <c r="F35" s="185"/>
      <c r="G35" s="185"/>
      <c r="H35" s="185"/>
      <c r="I35" s="185"/>
      <c r="J35" s="206"/>
    </row>
    <row r="36" spans="1:10">
      <c r="A36" s="205"/>
      <c r="B36" s="191"/>
      <c r="C36" s="191"/>
      <c r="D36" s="191"/>
      <c r="E36" s="185"/>
      <c r="F36" s="185"/>
      <c r="G36" s="185"/>
      <c r="H36" s="185"/>
      <c r="I36" s="185"/>
      <c r="J36" s="206"/>
    </row>
    <row r="37" spans="1:10">
      <c r="A37" s="205"/>
      <c r="B37" s="185"/>
      <c r="C37" s="185"/>
      <c r="D37" s="185"/>
      <c r="E37" s="185"/>
      <c r="F37" s="185"/>
      <c r="G37" s="185"/>
      <c r="H37" s="185"/>
      <c r="I37" s="185"/>
      <c r="J37" s="206"/>
    </row>
    <row r="38" spans="1:10">
      <c r="A38" s="207"/>
      <c r="B38" s="185"/>
      <c r="C38" s="185"/>
      <c r="D38" s="185"/>
      <c r="E38" s="185"/>
      <c r="F38" s="185"/>
      <c r="G38" s="185"/>
      <c r="H38" s="185"/>
      <c r="I38" s="185"/>
      <c r="J38" s="206"/>
    </row>
    <row r="39" spans="1:10">
      <c r="A39" s="208"/>
      <c r="B39" s="209"/>
      <c r="C39" s="209"/>
      <c r="D39" s="209"/>
      <c r="E39" s="209"/>
      <c r="F39" s="209"/>
      <c r="G39" s="209"/>
      <c r="H39" s="209"/>
      <c r="I39" s="209"/>
      <c r="J39" s="210"/>
    </row>
    <row r="40" spans="1:10">
      <c r="A40" s="211"/>
      <c r="B40" s="185"/>
      <c r="C40" s="185"/>
      <c r="D40" s="185"/>
      <c r="E40" s="185"/>
      <c r="F40" s="185"/>
      <c r="G40" s="185"/>
      <c r="H40" s="185"/>
      <c r="I40" s="185"/>
      <c r="J40" s="212"/>
    </row>
    <row r="41" spans="1:10">
      <c r="A41" s="211"/>
      <c r="B41" s="185"/>
      <c r="C41" s="185"/>
      <c r="D41" s="185"/>
      <c r="E41" s="185"/>
      <c r="F41" s="185"/>
      <c r="G41" s="185"/>
      <c r="H41" s="185"/>
      <c r="I41" s="185"/>
      <c r="J41" s="212"/>
    </row>
    <row r="42" spans="1:10">
      <c r="A42" s="211"/>
      <c r="B42" s="185"/>
      <c r="C42" s="185"/>
      <c r="D42" s="185"/>
      <c r="E42" s="185"/>
      <c r="F42" s="185"/>
      <c r="G42" s="185"/>
      <c r="H42" s="185"/>
      <c r="I42" s="185"/>
      <c r="J42" s="212"/>
    </row>
    <row r="43" spans="1:10">
      <c r="A43" s="213"/>
      <c r="B43" s="214"/>
      <c r="C43" s="214"/>
      <c r="D43" s="214"/>
      <c r="E43" s="214"/>
      <c r="F43" s="214"/>
      <c r="G43" s="214"/>
      <c r="H43" s="214"/>
      <c r="I43" s="214"/>
      <c r="J43" s="215"/>
    </row>
    <row r="44" spans="1:10">
      <c r="A44" s="185"/>
      <c r="B44" s="185"/>
      <c r="C44" s="185"/>
      <c r="D44" s="185"/>
      <c r="E44" s="185"/>
      <c r="F44" s="185"/>
      <c r="G44" s="185"/>
      <c r="H44" s="185"/>
      <c r="I44" s="185"/>
      <c r="J44" s="185"/>
    </row>
    <row r="45" spans="1:10">
      <c r="A45" s="185"/>
      <c r="B45" s="185"/>
      <c r="C45" s="185"/>
      <c r="D45" s="185"/>
      <c r="E45" s="185"/>
      <c r="F45" s="185"/>
      <c r="G45" s="185"/>
      <c r="H45" s="185"/>
      <c r="I45" s="185"/>
      <c r="J45" s="185"/>
    </row>
    <row r="46" spans="1:10">
      <c r="A46" s="185"/>
      <c r="B46" s="185"/>
      <c r="C46" s="185"/>
      <c r="D46" s="185"/>
      <c r="E46" s="185"/>
      <c r="F46" s="185"/>
      <c r="G46" s="185"/>
      <c r="H46" s="185"/>
      <c r="I46" s="185"/>
      <c r="J46" s="185"/>
    </row>
    <row r="47" spans="1:10">
      <c r="A47" s="185"/>
      <c r="B47" s="185"/>
      <c r="C47" s="185"/>
      <c r="D47" s="185"/>
      <c r="E47" s="185"/>
      <c r="F47" s="185"/>
      <c r="G47" s="185"/>
      <c r="H47" s="185"/>
      <c r="I47" s="185"/>
      <c r="J47" s="185"/>
    </row>
    <row r="48" spans="1:10">
      <c r="A48" s="185"/>
      <c r="B48" s="185"/>
      <c r="C48" s="185"/>
      <c r="D48" s="185"/>
      <c r="E48" s="185"/>
      <c r="F48" s="185"/>
      <c r="G48" s="185"/>
      <c r="H48" s="185"/>
      <c r="I48" s="185"/>
      <c r="J48" s="185"/>
    </row>
    <row r="49" spans="1:10">
      <c r="A49" s="185"/>
      <c r="B49" s="185"/>
      <c r="C49" s="185"/>
      <c r="D49" s="185"/>
      <c r="E49" s="185"/>
      <c r="F49" s="185"/>
      <c r="G49" s="185"/>
      <c r="H49" s="185"/>
      <c r="I49" s="185"/>
      <c r="J49" s="185"/>
    </row>
    <row r="50" spans="1:10">
      <c r="A50" s="185"/>
      <c r="B50" s="185"/>
      <c r="C50" s="185"/>
      <c r="D50" s="185"/>
      <c r="E50" s="185"/>
      <c r="F50" s="185"/>
      <c r="G50" s="185"/>
      <c r="H50" s="185"/>
      <c r="I50" s="185"/>
      <c r="J50" s="185"/>
    </row>
    <row r="51" spans="1:10">
      <c r="A51" s="185"/>
      <c r="B51" s="185"/>
      <c r="C51" s="185"/>
      <c r="D51" s="185"/>
      <c r="E51" s="185"/>
      <c r="F51" s="185"/>
      <c r="G51" s="185"/>
      <c r="H51" s="185"/>
      <c r="I51" s="185"/>
      <c r="J51" s="185"/>
    </row>
    <row r="52" spans="1:10">
      <c r="A52" s="185"/>
      <c r="B52" s="185"/>
      <c r="C52" s="185"/>
      <c r="D52" s="185"/>
      <c r="E52" s="185"/>
      <c r="F52" s="185"/>
      <c r="G52" s="185"/>
      <c r="H52" s="185"/>
      <c r="I52" s="185"/>
      <c r="J52" s="185"/>
    </row>
    <row r="53" spans="1:10">
      <c r="A53" s="185"/>
      <c r="B53" s="185"/>
      <c r="C53" s="185"/>
      <c r="D53" s="185"/>
      <c r="E53" s="185"/>
      <c r="F53" s="185"/>
      <c r="G53" s="185"/>
      <c r="H53" s="185"/>
      <c r="I53" s="185"/>
      <c r="J53" s="185"/>
    </row>
  </sheetData>
  <mergeCells count="41">
    <mergeCell ref="A27:J27"/>
    <mergeCell ref="B22:H22"/>
    <mergeCell ref="I22:J22"/>
    <mergeCell ref="B23:H23"/>
    <mergeCell ref="I23:J23"/>
    <mergeCell ref="B24:H24"/>
    <mergeCell ref="I24:J24"/>
    <mergeCell ref="B19:H19"/>
    <mergeCell ref="I19:J19"/>
    <mergeCell ref="B20:H20"/>
    <mergeCell ref="I20:J20"/>
    <mergeCell ref="B21:H21"/>
    <mergeCell ref="I21:J21"/>
    <mergeCell ref="B16:H16"/>
    <mergeCell ref="I16:J16"/>
    <mergeCell ref="B17:H17"/>
    <mergeCell ref="I17:J17"/>
    <mergeCell ref="B18:H18"/>
    <mergeCell ref="I18:J18"/>
    <mergeCell ref="B14:E14"/>
    <mergeCell ref="F14:H14"/>
    <mergeCell ref="I14:J14"/>
    <mergeCell ref="B15:H15"/>
    <mergeCell ref="I15:J15"/>
    <mergeCell ref="B12:E12"/>
    <mergeCell ref="F12:H12"/>
    <mergeCell ref="I12:J12"/>
    <mergeCell ref="B13:E13"/>
    <mergeCell ref="F13:H13"/>
    <mergeCell ref="I13:J13"/>
    <mergeCell ref="B10:E10"/>
    <mergeCell ref="F10:H10"/>
    <mergeCell ref="I10:J10"/>
    <mergeCell ref="B11:E11"/>
    <mergeCell ref="F11:H11"/>
    <mergeCell ref="I11:J11"/>
    <mergeCell ref="A1:J1"/>
    <mergeCell ref="I4:J4"/>
    <mergeCell ref="A8:J8"/>
    <mergeCell ref="B9:H9"/>
    <mergeCell ref="I9:J9"/>
  </mergeCells>
  <pageMargins left="0.59027777777777801" right="0.118055555555556" top="1.0236111111111099" bottom="0.98472222222222205" header="0.51180555555555496" footer="0.31527777777777799"/>
  <pageSetup paperSize="9" scale="83" orientation="portrait" horizontalDpi="300" verticalDpi="300"/>
  <headerFooter>
    <oddFooter>&amp;R&amp;P de &amp;N</oddFooter>
  </headerFooter>
  <drawing r:id="rId1"/>
</worksheet>
</file>

<file path=docProps/app.xml><?xml version="1.0" encoding="utf-8"?>
<Properties xmlns="http://schemas.openxmlformats.org/officeDocument/2006/extended-properties" xmlns:vt="http://schemas.openxmlformats.org/officeDocument/2006/docPropsVTypes">
  <Template/>
  <TotalTime>322</TotalTime>
  <Application>Microsoft Excel</Application>
  <DocSecurity>0</DocSecurity>
  <ScaleCrop>false</ScaleCrop>
  <HeadingPairs>
    <vt:vector size="4" baseType="variant">
      <vt:variant>
        <vt:lpstr>Planilhas</vt:lpstr>
      </vt:variant>
      <vt:variant>
        <vt:i4>11</vt:i4>
      </vt:variant>
      <vt:variant>
        <vt:lpstr>Intervalos nomeados</vt:lpstr>
      </vt:variant>
      <vt:variant>
        <vt:i4>12</vt:i4>
      </vt:variant>
    </vt:vector>
  </HeadingPairs>
  <TitlesOfParts>
    <vt:vector size="23" baseType="lpstr">
      <vt:lpstr>Capa</vt:lpstr>
      <vt:lpstr>Resumo</vt:lpstr>
      <vt:lpstr>Orçamento</vt:lpstr>
      <vt:lpstr>Cronograma Fisico Financeiro</vt:lpstr>
      <vt:lpstr>Composição de Preço Unitario</vt:lpstr>
      <vt:lpstr>Curva ABC Insumo</vt:lpstr>
      <vt:lpstr>Curva ABC Serviço</vt:lpstr>
      <vt:lpstr>BDI - Serviços</vt:lpstr>
      <vt:lpstr>BDI-Equipamentos</vt:lpstr>
      <vt:lpstr>Mapa de cotação</vt:lpstr>
      <vt:lpstr>MEMORIAL DE CALCULO</vt:lpstr>
      <vt:lpstr>Orçamento!_FiltrarBancodeDados</vt:lpstr>
      <vt:lpstr>'BDI - Serviços'!Area_de_impressao</vt:lpstr>
      <vt:lpstr>'BDI-Equipamentos'!Area_de_impressao</vt:lpstr>
      <vt:lpstr>Capa!Area_de_impressao</vt:lpstr>
      <vt:lpstr>'Composição de Preço Unitario'!Area_de_impressao</vt:lpstr>
      <vt:lpstr>'Cronograma Fisico Financeiro'!Area_de_impressao</vt:lpstr>
      <vt:lpstr>'Curva ABC Insumo'!Area_de_impressao</vt:lpstr>
      <vt:lpstr>'Mapa de cotação'!Area_de_impressao</vt:lpstr>
      <vt:lpstr>Orçamento!Area_de_impressao</vt:lpstr>
      <vt:lpstr>Resumo!Area_de_impressao</vt:lpstr>
      <vt:lpstr>Orçamento!Titulos_de_impressao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COOPERADO LICITAÇÃO 200571</cp:lastModifiedBy>
  <cp:revision>12</cp:revision>
  <cp:lastPrinted>2022-06-20T19:56:02Z</cp:lastPrinted>
  <dcterms:created xsi:type="dcterms:W3CDTF">2013-07-15T19:04:59Z</dcterms:created>
  <dcterms:modified xsi:type="dcterms:W3CDTF">2022-06-21T10:59:18Z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