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8.0.5\arquivos\06_OBRAS PUBLICAS\02_PROJETOS-OBRAS\CAPELA MORTUÁRIA\CAPELA MORTUARIA PRIMAVERINHA\03-PLANILHA ORÇAMENTARIA\"/>
    </mc:Choice>
  </mc:AlternateContent>
  <bookViews>
    <workbookView xWindow="0" yWindow="0" windowWidth="28800" windowHeight="12330" tabRatio="930" activeTab="1"/>
  </bookViews>
  <sheets>
    <sheet name="Capa" sheetId="6" r:id="rId1"/>
    <sheet name="Orçamento" sheetId="1" r:id="rId2"/>
    <sheet name="Resumo" sheetId="2" r:id="rId3"/>
    <sheet name="Cronograma" sheetId="24" r:id="rId4"/>
    <sheet name="BDI - Serviços" sheetId="4" r:id="rId5"/>
    <sheet name="BDI-Equipamentos" sheetId="10" r:id="rId6"/>
    <sheet name="Composição" sheetId="9" r:id="rId7"/>
    <sheet name="Mapa de cotação" sheetId="27" r:id="rId8"/>
    <sheet name="Memória de Calculo" sheetId="26"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Orçamento!$A$1:$A$330</definedName>
    <definedName name="_ind100" localSheetId="3">#REF!</definedName>
    <definedName name="_ind100" localSheetId="7">#REF!</definedName>
    <definedName name="_ind100">#REF!</definedName>
    <definedName name="_mem2">'[1]Mat Asf'!$H$37</definedName>
    <definedName name="_prd1" localSheetId="3">#REF!</definedName>
    <definedName name="_prd1" localSheetId="7">#REF!</definedName>
    <definedName name="_prd1">#REF!</definedName>
    <definedName name="_prt1" localSheetId="3">#REF!</definedName>
    <definedName name="_prt1" localSheetId="7">#REF!</definedName>
    <definedName name="_prt1">#REF!</definedName>
    <definedName name="_RET1" localSheetId="3">#REF!</definedName>
    <definedName name="_RET1" localSheetId="7">#REF!</definedName>
    <definedName name="_RET1">#REF!</definedName>
    <definedName name="abc" localSheetId="3">'[2]Aterro PonteSul'!#REF!</definedName>
    <definedName name="abc" localSheetId="7">'[2]Aterro PonteSul'!#REF!</definedName>
    <definedName name="abc">'[2]Aterro PonteSul'!#REF!</definedName>
    <definedName name="_xlnm.Print_Area" localSheetId="4">'BDI - Serviços'!$A$1:$J$39</definedName>
    <definedName name="_xlnm.Print_Area" localSheetId="5">'BDI-Equipamentos'!$A$1:$J$32</definedName>
    <definedName name="_xlnm.Print_Area" localSheetId="0">Capa!$A$1:$D$49</definedName>
    <definedName name="_xlnm.Print_Area" localSheetId="6">Composição!$A$1:$H$372</definedName>
    <definedName name="_xlnm.Print_Area" localSheetId="3">Cronograma!$A$1:$AA$35</definedName>
    <definedName name="_xlnm.Print_Area" localSheetId="7">'Mapa de cotação'!$A$1:$J$144</definedName>
    <definedName name="_xlnm.Print_Area" localSheetId="1">Orçamento!$A$1:$J$326</definedName>
    <definedName name="_xlnm.Print_Area" localSheetId="2">Resumo!$A$1:$I$36</definedName>
    <definedName name="_xlnm.Print_Area">#REF!</definedName>
    <definedName name="areafog" localSheetId="3">#REF!</definedName>
    <definedName name="areafog" localSheetId="7">#REF!</definedName>
    <definedName name="areafog">#REF!</definedName>
    <definedName name="areatsd" localSheetId="3">#REF!</definedName>
    <definedName name="areatsd" localSheetId="7">#REF!</definedName>
    <definedName name="areatsd">#REF!</definedName>
    <definedName name="areatss" localSheetId="3">#REF!</definedName>
    <definedName name="areatss" localSheetId="7">#REF!</definedName>
    <definedName name="areatss">#REF!</definedName>
    <definedName name="aterro" localSheetId="3">'[2]Aterro PonteSul'!#REF!</definedName>
    <definedName name="aterro" localSheetId="7">'[2]Aterro PonteSul'!#REF!</definedName>
    <definedName name="aterro">'[2]Aterro PonteSul'!#REF!</definedName>
    <definedName name="bacia" localSheetId="3">#REF!</definedName>
    <definedName name="bacia" localSheetId="7">#REF!</definedName>
    <definedName name="bacia">#REF!</definedName>
    <definedName name="bbdcc15" localSheetId="3">#REF!</definedName>
    <definedName name="bbdcc15" localSheetId="7">#REF!</definedName>
    <definedName name="bbdcc15">#REF!</definedName>
    <definedName name="bbdcc20" localSheetId="3">#REF!</definedName>
    <definedName name="bbdcc20" localSheetId="7">#REF!</definedName>
    <definedName name="bbdcc20">#REF!</definedName>
    <definedName name="bbdcc25" localSheetId="3">#REF!</definedName>
    <definedName name="bbdcc25" localSheetId="7">#REF!</definedName>
    <definedName name="bbdcc25">#REF!</definedName>
    <definedName name="bbdcc30" localSheetId="3">#REF!</definedName>
    <definedName name="bbdcc30" localSheetId="7">#REF!</definedName>
    <definedName name="bbdcc30">#REF!</definedName>
    <definedName name="bbdtc04" localSheetId="3">#REF!</definedName>
    <definedName name="bbdtc04" localSheetId="7">#REF!</definedName>
    <definedName name="bbdtc04">#REF!</definedName>
    <definedName name="bbdtc06" localSheetId="3">#REF!</definedName>
    <definedName name="bbdtc06" localSheetId="7">#REF!</definedName>
    <definedName name="bbdtc06">#REF!</definedName>
    <definedName name="bbdtc08" localSheetId="3">#REF!</definedName>
    <definedName name="bbdtc08" localSheetId="7">#REF!</definedName>
    <definedName name="bbdtc08">#REF!</definedName>
    <definedName name="bbdtc10" localSheetId="3">#REF!</definedName>
    <definedName name="bbdtc10" localSheetId="7">#REF!</definedName>
    <definedName name="bbdtc10">#REF!</definedName>
    <definedName name="bbdtc12" localSheetId="3">#REF!</definedName>
    <definedName name="bbdtc12" localSheetId="7">#REF!</definedName>
    <definedName name="bbdtc12">#REF!</definedName>
    <definedName name="bbdtc15" localSheetId="3">#REF!</definedName>
    <definedName name="bbdtc15" localSheetId="7">#REF!</definedName>
    <definedName name="bbdtc15">#REF!</definedName>
    <definedName name="bbscc15" localSheetId="3">#REF!</definedName>
    <definedName name="bbscc15" localSheetId="7">#REF!</definedName>
    <definedName name="bbscc15">#REF!</definedName>
    <definedName name="bbscc20" localSheetId="3">#REF!</definedName>
    <definedName name="bbscc20" localSheetId="7">#REF!</definedName>
    <definedName name="bbscc20">#REF!</definedName>
    <definedName name="bbscc25" localSheetId="3">#REF!</definedName>
    <definedName name="bbscc25" localSheetId="7">#REF!</definedName>
    <definedName name="bbscc25">#REF!</definedName>
    <definedName name="bbscc30" localSheetId="3">#REF!</definedName>
    <definedName name="bbscc30" localSheetId="7">#REF!</definedName>
    <definedName name="bbscc30">#REF!</definedName>
    <definedName name="bbstc04" localSheetId="3">#REF!</definedName>
    <definedName name="bbstc04" localSheetId="7">#REF!</definedName>
    <definedName name="bbstc04">#REF!</definedName>
    <definedName name="bbstc06" localSheetId="3">#REF!</definedName>
    <definedName name="bbstc06" localSheetId="7">#REF!</definedName>
    <definedName name="bbstc06">#REF!</definedName>
    <definedName name="bbstc08" localSheetId="3">#REF!</definedName>
    <definedName name="bbstc08" localSheetId="7">#REF!</definedName>
    <definedName name="bbstc08">#REF!</definedName>
    <definedName name="bbstc10" localSheetId="3">#REF!</definedName>
    <definedName name="bbstc10" localSheetId="7">#REF!</definedName>
    <definedName name="bbstc10">#REF!</definedName>
    <definedName name="bbstc12" localSheetId="3">#REF!</definedName>
    <definedName name="bbstc12" localSheetId="7">#REF!</definedName>
    <definedName name="bbstc12">#REF!</definedName>
    <definedName name="bbstc15" localSheetId="3">#REF!</definedName>
    <definedName name="bbstc15" localSheetId="7">#REF!</definedName>
    <definedName name="bbstc15">#REF!</definedName>
    <definedName name="bbtcc15" localSheetId="3">[2]DMT_EV!#REF!</definedName>
    <definedName name="bbtcc15" localSheetId="7">[2]DMT_EV!#REF!</definedName>
    <definedName name="bbtcc15">[2]DMT_EV!#REF!</definedName>
    <definedName name="bbtcc20" localSheetId="3">[2]DMT_EV!#REF!</definedName>
    <definedName name="bbtcc20" localSheetId="7">[2]DMT_EV!#REF!</definedName>
    <definedName name="bbtcc20">[2]DMT_EV!#REF!</definedName>
    <definedName name="bbtcc25" localSheetId="3">[2]DMT_EV!#REF!</definedName>
    <definedName name="bbtcc25">[2]DMT_EV!#REF!</definedName>
    <definedName name="bbtcc30" localSheetId="3">[2]DMT_EV!#REF!</definedName>
    <definedName name="bbtcc30">[2]DMT_EV!#REF!</definedName>
    <definedName name="bbttc04" localSheetId="3">#REF!</definedName>
    <definedName name="bbttc04" localSheetId="7">#REF!</definedName>
    <definedName name="bbttc04">#REF!</definedName>
    <definedName name="bbttc06" localSheetId="3">#REF!</definedName>
    <definedName name="bbttc06" localSheetId="7">#REF!</definedName>
    <definedName name="bbttc06">#REF!</definedName>
    <definedName name="bbttc08" localSheetId="3">#REF!</definedName>
    <definedName name="bbttc08" localSheetId="7">#REF!</definedName>
    <definedName name="bbttc08">#REF!</definedName>
    <definedName name="bbttc10" localSheetId="3">#REF!</definedName>
    <definedName name="bbttc10" localSheetId="7">#REF!</definedName>
    <definedName name="bbttc10">#REF!</definedName>
    <definedName name="bbttc12" localSheetId="3">#REF!</definedName>
    <definedName name="bbttc12" localSheetId="7">#REF!</definedName>
    <definedName name="bbttc12">#REF!</definedName>
    <definedName name="bbttc15" localSheetId="3">#REF!</definedName>
    <definedName name="bbttc15" localSheetId="7">#REF!</definedName>
    <definedName name="bbttc15">#REF!</definedName>
    <definedName name="betume" localSheetId="3">#REF!</definedName>
    <definedName name="betume" localSheetId="7">#REF!</definedName>
    <definedName name="betume">#REF!</definedName>
    <definedName name="cabeca" localSheetId="3">#REF!</definedName>
    <definedName name="cabeca" localSheetId="7">#REF!</definedName>
    <definedName name="cabeca">#REF!</definedName>
    <definedName name="cabeca1" localSheetId="3">#REF!</definedName>
    <definedName name="cabeca1" localSheetId="7">#REF!</definedName>
    <definedName name="cabeca1">#REF!</definedName>
    <definedName name="cabeçalho" localSheetId="3">#REF!</definedName>
    <definedName name="cabeçalho" localSheetId="7">#REF!</definedName>
    <definedName name="cabeçalho">#REF!</definedName>
    <definedName name="cabeçalho1" localSheetId="3">#REF!</definedName>
    <definedName name="cabeçalho1" localSheetId="7">#REF!</definedName>
    <definedName name="cabeçalho1">#REF!</definedName>
    <definedName name="cbdcc15" localSheetId="3">#REF!</definedName>
    <definedName name="cbdcc15" localSheetId="7">#REF!</definedName>
    <definedName name="cbdcc15">#REF!</definedName>
    <definedName name="cbdcc20" localSheetId="3">#REF!</definedName>
    <definedName name="cbdcc20" localSheetId="7">#REF!</definedName>
    <definedName name="cbdcc20">#REF!</definedName>
    <definedName name="cbdcc25" localSheetId="3">#REF!</definedName>
    <definedName name="cbdcc25" localSheetId="7">#REF!</definedName>
    <definedName name="cbdcc25">#REF!</definedName>
    <definedName name="cbdcc30" localSheetId="3">#REF!</definedName>
    <definedName name="cbdcc30" localSheetId="7">#REF!</definedName>
    <definedName name="cbdcc30">#REF!</definedName>
    <definedName name="cbdtc04" localSheetId="3">#REF!</definedName>
    <definedName name="cbdtc04" localSheetId="7">#REF!</definedName>
    <definedName name="cbdtc04">#REF!</definedName>
    <definedName name="cbdtc06" localSheetId="3">#REF!</definedName>
    <definedName name="cbdtc06" localSheetId="7">#REF!</definedName>
    <definedName name="cbdtc06">#REF!</definedName>
    <definedName name="cbdtc08" localSheetId="3">#REF!</definedName>
    <definedName name="cbdtc08" localSheetId="7">#REF!</definedName>
    <definedName name="cbdtc08">#REF!</definedName>
    <definedName name="cbdtc10" localSheetId="3">#REF!</definedName>
    <definedName name="cbdtc10" localSheetId="7">#REF!</definedName>
    <definedName name="cbdtc10">#REF!</definedName>
    <definedName name="cbdtc12" localSheetId="3">#REF!</definedName>
    <definedName name="cbdtc12" localSheetId="7">#REF!</definedName>
    <definedName name="cbdtc12">#REF!</definedName>
    <definedName name="cbdtc15" localSheetId="3">#REF!</definedName>
    <definedName name="cbdtc15" localSheetId="7">#REF!</definedName>
    <definedName name="cbdtc15">#REF!</definedName>
    <definedName name="cbscc15" localSheetId="3">#REF!</definedName>
    <definedName name="cbscc15" localSheetId="7">#REF!</definedName>
    <definedName name="cbscc15">#REF!</definedName>
    <definedName name="cbscc20" localSheetId="3">#REF!</definedName>
    <definedName name="cbscc20" localSheetId="7">#REF!</definedName>
    <definedName name="cbscc20">#REF!</definedName>
    <definedName name="cbscc25" localSheetId="3">#REF!</definedName>
    <definedName name="cbscc25" localSheetId="7">#REF!</definedName>
    <definedName name="cbscc25">#REF!</definedName>
    <definedName name="cbscc30" localSheetId="3">#REF!</definedName>
    <definedName name="cbscc30" localSheetId="7">#REF!</definedName>
    <definedName name="cbscc30">#REF!</definedName>
    <definedName name="cbstc04" localSheetId="3">#REF!</definedName>
    <definedName name="cbstc04" localSheetId="7">#REF!</definedName>
    <definedName name="cbstc04">#REF!</definedName>
    <definedName name="cbstc06" localSheetId="3">#REF!</definedName>
    <definedName name="cbstc06" localSheetId="7">#REF!</definedName>
    <definedName name="cbstc06">#REF!</definedName>
    <definedName name="cbstc08" localSheetId="3">#REF!</definedName>
    <definedName name="cbstc08" localSheetId="7">#REF!</definedName>
    <definedName name="cbstc08">#REF!</definedName>
    <definedName name="cbstc10" localSheetId="3">#REF!</definedName>
    <definedName name="cbstc10" localSheetId="7">#REF!</definedName>
    <definedName name="cbstc10">#REF!</definedName>
    <definedName name="cbstc12" localSheetId="3">#REF!</definedName>
    <definedName name="cbstc12" localSheetId="7">#REF!</definedName>
    <definedName name="cbstc12">#REF!</definedName>
    <definedName name="cbstc15" localSheetId="3">#REF!</definedName>
    <definedName name="cbstc15" localSheetId="7">#REF!</definedName>
    <definedName name="cbstc15">#REF!</definedName>
    <definedName name="cbtcc15" localSheetId="3">[2]DMT_EV!#REF!</definedName>
    <definedName name="cbtcc15" localSheetId="7">[2]DMT_EV!#REF!</definedName>
    <definedName name="cbtcc15">[2]DMT_EV!#REF!</definedName>
    <definedName name="cbtcc20" localSheetId="3">[2]DMT_EV!#REF!</definedName>
    <definedName name="cbtcc20" localSheetId="7">[2]DMT_EV!#REF!</definedName>
    <definedName name="cbtcc20">[2]DMT_EV!#REF!</definedName>
    <definedName name="cbtcc25" localSheetId="3">[2]DMT_EV!#REF!</definedName>
    <definedName name="cbtcc25">[2]DMT_EV!#REF!</definedName>
    <definedName name="cbtcc30" localSheetId="3">[2]DMT_EV!#REF!</definedName>
    <definedName name="cbtcc30">[2]DMT_EV!#REF!</definedName>
    <definedName name="cbttc04" localSheetId="3">#REF!</definedName>
    <definedName name="cbttc04" localSheetId="7">#REF!</definedName>
    <definedName name="cbttc04">#REF!</definedName>
    <definedName name="cbttc06" localSheetId="3">#REF!</definedName>
    <definedName name="cbttc06" localSheetId="7">#REF!</definedName>
    <definedName name="cbttc06">#REF!</definedName>
    <definedName name="cbttc08" localSheetId="3">#REF!</definedName>
    <definedName name="cbttc08" localSheetId="7">#REF!</definedName>
    <definedName name="cbttc08">#REF!</definedName>
    <definedName name="cbttc10" localSheetId="3">#REF!</definedName>
    <definedName name="cbttc10" localSheetId="7">#REF!</definedName>
    <definedName name="cbttc10">#REF!</definedName>
    <definedName name="cbttc12" localSheetId="3">#REF!</definedName>
    <definedName name="cbttc12" localSheetId="7">#REF!</definedName>
    <definedName name="cbttc12">#REF!</definedName>
    <definedName name="cbttc15" localSheetId="3">#REF!</definedName>
    <definedName name="cbttc15" localSheetId="7">#REF!</definedName>
    <definedName name="cbttc15">#REF!</definedName>
    <definedName name="ccerca" localSheetId="3">#REF!</definedName>
    <definedName name="ccerca" localSheetId="7">#REF!</definedName>
    <definedName name="ccerca">#REF!</definedName>
    <definedName name="cesar" localSheetId="3">#REF!</definedName>
    <definedName name="cesar" localSheetId="7">#REF!</definedName>
    <definedName name="cesar">#REF!</definedName>
    <definedName name="cm_30" localSheetId="3">#REF!</definedName>
    <definedName name="cm_30" localSheetId="7">#REF!</definedName>
    <definedName name="cm_30">#REF!</definedName>
    <definedName name="comp100" localSheetId="3">#REF!</definedName>
    <definedName name="comp100" localSheetId="7">#REF!</definedName>
    <definedName name="comp100">#REF!</definedName>
    <definedName name="comp95" localSheetId="3">#REF!</definedName>
    <definedName name="comp95" localSheetId="7">#REF!</definedName>
    <definedName name="comp95">#REF!</definedName>
    <definedName name="compala" localSheetId="3">#REF!</definedName>
    <definedName name="compala" localSheetId="7">#REF!</definedName>
    <definedName name="compala">#REF!</definedName>
    <definedName name="COMPOS">[3]Plan1!$A$2:$D$4073</definedName>
    <definedName name="conap" localSheetId="3">#REF!</definedName>
    <definedName name="conap" localSheetId="7">#REF!</definedName>
    <definedName name="conap">#REF!</definedName>
    <definedName name="conass" localSheetId="3">#REF!</definedName>
    <definedName name="conass" localSheetId="7">#REF!</definedName>
    <definedName name="conass">#REF!</definedName>
    <definedName name="connum" localSheetId="3">#REF!</definedName>
    <definedName name="connum" localSheetId="7">#REF!</definedName>
    <definedName name="connum">#REF!</definedName>
    <definedName name="conpro" localSheetId="3">#REF!</definedName>
    <definedName name="conpro" localSheetId="7">#REF!</definedName>
    <definedName name="conpro">#REF!</definedName>
    <definedName name="contrato" localSheetId="3">#REF!</definedName>
    <definedName name="contrato" localSheetId="7">#REF!</definedName>
    <definedName name="contrato">#REF!</definedName>
    <definedName name="corte" localSheetId="3">#REF!</definedName>
    <definedName name="corte" localSheetId="7">#REF!</definedName>
    <definedName name="corte">#REF!</definedName>
    <definedName name="DATA" localSheetId="3">#REF!</definedName>
    <definedName name="DATA" localSheetId="7">#REF!</definedName>
    <definedName name="DATA">#REF!</definedName>
    <definedName name="defensa" localSheetId="3">#REF!</definedName>
    <definedName name="defensa" localSheetId="7">#REF!</definedName>
    <definedName name="defensa">#REF!</definedName>
    <definedName name="dmt_1000" localSheetId="3">#REF!</definedName>
    <definedName name="dmt_1000" localSheetId="7">#REF!</definedName>
    <definedName name="dmt_1000">#REF!</definedName>
    <definedName name="dmt_1200" localSheetId="3">#REF!</definedName>
    <definedName name="dmt_1200" localSheetId="7">#REF!</definedName>
    <definedName name="dmt_1200">#REF!</definedName>
    <definedName name="dmt_1400" localSheetId="3">#REF!</definedName>
    <definedName name="dmt_1400" localSheetId="7">#REF!</definedName>
    <definedName name="dmt_1400">#REF!</definedName>
    <definedName name="dmt_200" localSheetId="3">#REF!</definedName>
    <definedName name="dmt_200" localSheetId="7">#REF!</definedName>
    <definedName name="dmt_200">#REF!</definedName>
    <definedName name="dmt_400" localSheetId="3">#REF!</definedName>
    <definedName name="dmt_400" localSheetId="7">#REF!</definedName>
    <definedName name="dmt_400">#REF!</definedName>
    <definedName name="dmt_50" localSheetId="3">#REF!</definedName>
    <definedName name="dmt_50" localSheetId="7">#REF!</definedName>
    <definedName name="dmt_50">#REF!</definedName>
    <definedName name="dmt_600" localSheetId="3">#REF!</definedName>
    <definedName name="dmt_600" localSheetId="7">#REF!</definedName>
    <definedName name="dmt_600">#REF!</definedName>
    <definedName name="dmt_800" localSheetId="3">#REF!</definedName>
    <definedName name="dmt_800" localSheetId="7">#REF!</definedName>
    <definedName name="dmt_800">#REF!</definedName>
    <definedName name="drena" localSheetId="3">#REF!</definedName>
    <definedName name="drena" localSheetId="7">#REF!</definedName>
    <definedName name="drena">#REF!</definedName>
    <definedName name="dreno" localSheetId="3">#REF!</definedName>
    <definedName name="dreno" localSheetId="7">#REF!</definedName>
    <definedName name="dreno">#REF!</definedName>
    <definedName name="dtipo1" localSheetId="3">#REF!</definedName>
    <definedName name="dtipo1" localSheetId="7">#REF!</definedName>
    <definedName name="dtipo1">#REF!</definedName>
    <definedName name="dtipo2" localSheetId="3">#REF!</definedName>
    <definedName name="dtipo2" localSheetId="7">#REF!</definedName>
    <definedName name="dtipo2">#REF!</definedName>
    <definedName name="empo2" localSheetId="3">#REF!</definedName>
    <definedName name="empo2" localSheetId="7">#REF!</definedName>
    <definedName name="empo2">#REF!</definedName>
    <definedName name="Empola2" localSheetId="3">#REF!</definedName>
    <definedName name="Empola2" localSheetId="7">#REF!</definedName>
    <definedName name="Empola2">#REF!</definedName>
    <definedName name="Empolo2" localSheetId="3">#REF!</definedName>
    <definedName name="Empolo2" localSheetId="7">#REF!</definedName>
    <definedName name="Empolo2">#REF!</definedName>
    <definedName name="empolo3" localSheetId="3">#REF!</definedName>
    <definedName name="empolo3" localSheetId="7">#REF!</definedName>
    <definedName name="empolo3">#REF!</definedName>
    <definedName name="eng">'[1]Mat Asf'!$C$36</definedName>
    <definedName name="engfiscal" localSheetId="3">#REF!</definedName>
    <definedName name="engfiscal" localSheetId="7">#REF!</definedName>
    <definedName name="engfiscal">#REF!</definedName>
    <definedName name="engm1" localSheetId="3">#REF!</definedName>
    <definedName name="engm1" localSheetId="7">#REF!</definedName>
    <definedName name="engm1">#REF!</definedName>
    <definedName name="engm2" localSheetId="3">#REF!</definedName>
    <definedName name="engm2" localSheetId="7">#REF!</definedName>
    <definedName name="engm2">#REF!</definedName>
    <definedName name="engmds" localSheetId="3">#REF!</definedName>
    <definedName name="engmds" localSheetId="7">#REF!</definedName>
    <definedName name="engmds">#REF!</definedName>
    <definedName name="escavd" localSheetId="3">#REF!</definedName>
    <definedName name="escavd" localSheetId="7">#REF!</definedName>
    <definedName name="escavd">#REF!</definedName>
    <definedName name="escavgd" localSheetId="3">#REF!</definedName>
    <definedName name="escavgd" localSheetId="7">#REF!</definedName>
    <definedName name="escavgd">#REF!</definedName>
    <definedName name="escavgs" localSheetId="3">#REF!</definedName>
    <definedName name="escavgs" localSheetId="7">#REF!</definedName>
    <definedName name="escavgs">#REF!</definedName>
    <definedName name="escavgt" localSheetId="3">[2]DMT_EV!#REF!</definedName>
    <definedName name="escavgt" localSheetId="7">[2]DMT_EV!#REF!</definedName>
    <definedName name="escavgt">[2]DMT_EV!#REF!</definedName>
    <definedName name="escavs" localSheetId="3">#REF!</definedName>
    <definedName name="escavs" localSheetId="7">#REF!</definedName>
    <definedName name="escavs">#REF!</definedName>
    <definedName name="escavt" localSheetId="3">#REF!</definedName>
    <definedName name="escavt" localSheetId="7">#REF!</definedName>
    <definedName name="escavt">#REF!</definedName>
    <definedName name="etipo1" localSheetId="3">#REF!</definedName>
    <definedName name="etipo1" localSheetId="7">#REF!</definedName>
    <definedName name="etipo1">#REF!</definedName>
    <definedName name="etipo2" localSheetId="3">#REF!</definedName>
    <definedName name="etipo2" localSheetId="7">#REF!</definedName>
    <definedName name="etipo2">#REF!</definedName>
    <definedName name="faixa" localSheetId="3">#REF!</definedName>
    <definedName name="faixa" localSheetId="7">#REF!</definedName>
    <definedName name="faixa">#REF!</definedName>
    <definedName name="fator100" localSheetId="3">#REF!</definedName>
    <definedName name="fator100" localSheetId="7">#REF!</definedName>
    <definedName name="fator100">#REF!</definedName>
    <definedName name="fator50" localSheetId="3">#REF!</definedName>
    <definedName name="fator50" localSheetId="7">#REF!</definedName>
    <definedName name="fator50">#REF!</definedName>
    <definedName name="fdreno" localSheetId="3">#REF!</definedName>
    <definedName name="fdreno" localSheetId="7">#REF!</definedName>
    <definedName name="fdreno">#REF!</definedName>
    <definedName name="fir">[4]RELATÓRIO!$B$12</definedName>
    <definedName name="firma" localSheetId="3">#REF!</definedName>
    <definedName name="firma" localSheetId="7">#REF!</definedName>
    <definedName name="firma">#REF!</definedName>
    <definedName name="foac" localSheetId="3">#REF!</definedName>
    <definedName name="foac" localSheetId="7">#REF!</definedName>
    <definedName name="foac">#REF!</definedName>
    <definedName name="foae" localSheetId="3">#REF!</definedName>
    <definedName name="foae" localSheetId="7">#REF!</definedName>
    <definedName name="foae">#REF!</definedName>
    <definedName name="foc" localSheetId="3">#REF!</definedName>
    <definedName name="foc" localSheetId="7">#REF!</definedName>
    <definedName name="foc">#REF!</definedName>
    <definedName name="FOG" localSheetId="3">#REF!</definedName>
    <definedName name="FOG" localSheetId="7">#REF!</definedName>
    <definedName name="FOG">#REF!</definedName>
    <definedName name="fpavi" localSheetId="3">#REF!</definedName>
    <definedName name="fpavi" localSheetId="7">#REF!</definedName>
    <definedName name="fpavi">#REF!</definedName>
    <definedName name="fsinal" localSheetId="3">#REF!</definedName>
    <definedName name="fsinal" localSheetId="7">#REF!</definedName>
    <definedName name="fsinal">#REF!</definedName>
    <definedName name="fterra" localSheetId="3">#REF!</definedName>
    <definedName name="fterra" localSheetId="7">#REF!</definedName>
    <definedName name="fterra">#REF!</definedName>
    <definedName name="grama" localSheetId="3">#REF!</definedName>
    <definedName name="grama" localSheetId="7">#REF!</definedName>
    <definedName name="grama">#REF!</definedName>
    <definedName name="_xlnm.Recorder" localSheetId="3">#REF!</definedName>
    <definedName name="_xlnm.Recorder" localSheetId="7">#REF!</definedName>
    <definedName name="_xlnm.Recorder">#REF!</definedName>
    <definedName name="Guias" localSheetId="3">#REF!</definedName>
    <definedName name="Guias" localSheetId="7">#REF!</definedName>
    <definedName name="Guias">#REF!</definedName>
    <definedName name="horad6" localSheetId="3">#REF!</definedName>
    <definedName name="horad6" localSheetId="7">#REF!</definedName>
    <definedName name="horad6">#REF!</definedName>
    <definedName name="horad8" localSheetId="3">#REF!</definedName>
    <definedName name="horad8" localSheetId="7">#REF!</definedName>
    <definedName name="horad8">#REF!</definedName>
    <definedName name="imparea" localSheetId="3">#REF!</definedName>
    <definedName name="imparea" localSheetId="7">#REF!</definedName>
    <definedName name="imparea">#REF!</definedName>
    <definedName name="ksinal" localSheetId="3">'[5]Indice de Reajuste'!#REF!</definedName>
    <definedName name="ksinal" localSheetId="7">'[5]Indice de Reajuste'!#REF!</definedName>
    <definedName name="ksinal">'[5]Indice de Reajuste'!#REF!</definedName>
    <definedName name="licerra" localSheetId="3">#REF!</definedName>
    <definedName name="licerra" localSheetId="7">#REF!</definedName>
    <definedName name="licerra">#REF!</definedName>
    <definedName name="limata" localSheetId="3">#REF!</definedName>
    <definedName name="limata" localSheetId="7">#REF!</definedName>
    <definedName name="limata">#REF!</definedName>
    <definedName name="luis">'[4]REAJU (2)'!$H$35</definedName>
    <definedName name="marco" localSheetId="3">#REF!</definedName>
    <definedName name="marco" localSheetId="7">#REF!</definedName>
    <definedName name="marco">#REF!</definedName>
    <definedName name="mds" localSheetId="3">#REF!</definedName>
    <definedName name="mds" localSheetId="7">#REF!</definedName>
    <definedName name="mds">#REF!</definedName>
    <definedName name="Mem">'[1]Mat Asf'!$C$37</definedName>
    <definedName name="mo_base" localSheetId="3">#REF!</definedName>
    <definedName name="mo_base" localSheetId="7">#REF!</definedName>
    <definedName name="mo_base">#REF!</definedName>
    <definedName name="mo_sub_base" localSheetId="3">#REF!</definedName>
    <definedName name="mo_sub_base" localSheetId="7">#REF!</definedName>
    <definedName name="mo_sub_base">#REF!</definedName>
    <definedName name="mobase" localSheetId="3">#REF!</definedName>
    <definedName name="mobase" localSheetId="7">#REF!</definedName>
    <definedName name="mobase">#REF!</definedName>
    <definedName name="mocomercial" localSheetId="3">#REF!</definedName>
    <definedName name="mocomercial" localSheetId="7">#REF!</definedName>
    <definedName name="mocomercial">#REF!</definedName>
    <definedName name="molocal" localSheetId="3">#REF!</definedName>
    <definedName name="molocal" localSheetId="7">#REF!</definedName>
    <definedName name="molocal">#REF!</definedName>
    <definedName name="mosub" localSheetId="3">#REF!</definedName>
    <definedName name="mosub" localSheetId="7">#REF!</definedName>
    <definedName name="mosub">#REF!</definedName>
    <definedName name="muro" localSheetId="3">#REF!</definedName>
    <definedName name="muro" localSheetId="7">#REF!</definedName>
    <definedName name="muro">#REF!</definedName>
    <definedName name="nÁID" localSheetId="3">'[2]Aterro PonteSul'!#REF!</definedName>
    <definedName name="nÁID" localSheetId="7">'[2]Aterro PonteSul'!#REF!</definedName>
    <definedName name="nÁID">'[2]Aterro PonteSul'!#REF!</definedName>
    <definedName name="OAC" localSheetId="3">#REF!</definedName>
    <definedName name="OAC" localSheetId="7">#REF!</definedName>
    <definedName name="OAC">#REF!</definedName>
    <definedName name="OAE" localSheetId="3">#REF!</definedName>
    <definedName name="OAE" localSheetId="7">#REF!</definedName>
    <definedName name="OAE">#REF!</definedName>
    <definedName name="obra" localSheetId="3">#REF!</definedName>
    <definedName name="obra" localSheetId="7">#REF!</definedName>
    <definedName name="obra">#REF!</definedName>
    <definedName name="OCOM" localSheetId="3">#REF!</definedName>
    <definedName name="OCOM" localSheetId="7">#REF!</definedName>
    <definedName name="OCOM">#REF!</definedName>
    <definedName name="Orçamento" localSheetId="3">#REF!</definedName>
    <definedName name="Orçamento" localSheetId="7">#REF!</definedName>
    <definedName name="Orçamento">#REF!</definedName>
    <definedName name="ordem" localSheetId="3">#REF!</definedName>
    <definedName name="ordem" localSheetId="7">#REF!</definedName>
    <definedName name="ordem">#REF!</definedName>
    <definedName name="orlando" localSheetId="3">#REF!</definedName>
    <definedName name="orlando" localSheetId="7">#REF!</definedName>
    <definedName name="orlando">#REF!</definedName>
    <definedName name="pal1x1" localSheetId="3">#REF!</definedName>
    <definedName name="pal1x1" localSheetId="7">#REF!</definedName>
    <definedName name="pal1x1">#REF!</definedName>
    <definedName name="patrolamento" localSheetId="3">#REF!</definedName>
    <definedName name="patrolamento" localSheetId="7">#REF!</definedName>
    <definedName name="patrolamento">#REF!</definedName>
    <definedName name="pavi" localSheetId="3">#REF!</definedName>
    <definedName name="pavi" localSheetId="7">#REF!</definedName>
    <definedName name="pavi">#REF!</definedName>
    <definedName name="pcat" localSheetId="3">#REF!</definedName>
    <definedName name="pcat" localSheetId="7">#REF!</definedName>
    <definedName name="pcat">#REF!</definedName>
    <definedName name="pdmt" localSheetId="3">#REF!</definedName>
    <definedName name="pdmt" localSheetId="7">#REF!</definedName>
    <definedName name="pdmt">#REF!</definedName>
    <definedName name="pdmt1000" localSheetId="3">#REF!</definedName>
    <definedName name="pdmt1000" localSheetId="7">#REF!</definedName>
    <definedName name="pdmt1000">#REF!</definedName>
    <definedName name="pdmt1200" localSheetId="3">#REF!</definedName>
    <definedName name="pdmt1200" localSheetId="7">#REF!</definedName>
    <definedName name="pdmt1200">#REF!</definedName>
    <definedName name="pdmt200" localSheetId="3">#REF!</definedName>
    <definedName name="pdmt200" localSheetId="7">#REF!</definedName>
    <definedName name="pdmt200">#REF!</definedName>
    <definedName name="pdmt400" localSheetId="3">#REF!</definedName>
    <definedName name="pdmt400" localSheetId="7">#REF!</definedName>
    <definedName name="pdmt400">#REF!</definedName>
    <definedName name="pdmt50" localSheetId="3">#REF!</definedName>
    <definedName name="pdmt50" localSheetId="7">#REF!</definedName>
    <definedName name="pdmt50">#REF!</definedName>
    <definedName name="pdmt600" localSheetId="3">#REF!</definedName>
    <definedName name="pdmt600" localSheetId="7">#REF!</definedName>
    <definedName name="pdmt600">#REF!</definedName>
    <definedName name="pdmt800" localSheetId="3">#REF!</definedName>
    <definedName name="pdmt800" localSheetId="7">#REF!</definedName>
    <definedName name="pdmt800">#REF!</definedName>
    <definedName name="PEDREIRA" localSheetId="3">#REF!</definedName>
    <definedName name="PEDREIRA" localSheetId="7">#REF!</definedName>
    <definedName name="PEDREIRA">#REF!</definedName>
    <definedName name="perac" localSheetId="3">#REF!</definedName>
    <definedName name="perac" localSheetId="7">#REF!</definedName>
    <definedName name="perac">#REF!</definedName>
    <definedName name="persim" localSheetId="3">#REF!</definedName>
    <definedName name="persim" localSheetId="7">#REF!</definedName>
    <definedName name="persim">#REF!</definedName>
    <definedName name="pil2x05" localSheetId="3">#REF!</definedName>
    <definedName name="pil2x05" localSheetId="7">#REF!</definedName>
    <definedName name="pil2x05">#REF!</definedName>
    <definedName name="pil2x1" localSheetId="3">#REF!</definedName>
    <definedName name="pil2x1" localSheetId="7">#REF!</definedName>
    <definedName name="pil2x1">#REF!</definedName>
    <definedName name="pir" localSheetId="3">#REF!</definedName>
    <definedName name="pir" localSheetId="7">#REF!</definedName>
    <definedName name="pir">#REF!</definedName>
    <definedName name="portfiscal" localSheetId="3">#REF!</definedName>
    <definedName name="portfiscal" localSheetId="7">#REF!</definedName>
    <definedName name="portfiscal">#REF!</definedName>
    <definedName name="portm1" localSheetId="3">#REF!</definedName>
    <definedName name="portm1" localSheetId="7">#REF!</definedName>
    <definedName name="portm1">#REF!</definedName>
    <definedName name="portm2" localSheetId="3">#REF!</definedName>
    <definedName name="portm2" localSheetId="7">#REF!</definedName>
    <definedName name="portm2">#REF!</definedName>
    <definedName name="pro" localSheetId="3">#REF!</definedName>
    <definedName name="pro" localSheetId="7">#REF!</definedName>
    <definedName name="pro">#REF!</definedName>
    <definedName name="pz" localSheetId="3">#REF!</definedName>
    <definedName name="pz" localSheetId="7">#REF!</definedName>
    <definedName name="pz">#REF!</definedName>
    <definedName name="rdreno" localSheetId="3">#REF!</definedName>
    <definedName name="rdreno" localSheetId="7">#REF!</definedName>
    <definedName name="rdreno">#REF!</definedName>
    <definedName name="reatd" localSheetId="3">#REF!</definedName>
    <definedName name="reatd" localSheetId="7">#REF!</definedName>
    <definedName name="reatd">#REF!</definedName>
    <definedName name="reatgd" localSheetId="3">#REF!</definedName>
    <definedName name="reatgd" localSheetId="7">#REF!</definedName>
    <definedName name="reatgd">#REF!</definedName>
    <definedName name="reatgs" localSheetId="3">#REF!</definedName>
    <definedName name="reatgs" localSheetId="7">#REF!</definedName>
    <definedName name="reatgs">#REF!</definedName>
    <definedName name="reatgt" localSheetId="3">[2]DMT_EV!#REF!</definedName>
    <definedName name="reatgt" localSheetId="7">[2]DMT_EV!#REF!</definedName>
    <definedName name="reatgt">[2]DMT_EV!#REF!</definedName>
    <definedName name="reats" localSheetId="3">#REF!</definedName>
    <definedName name="reats" localSheetId="7">#REF!</definedName>
    <definedName name="reats">#REF!</definedName>
    <definedName name="reatt" localSheetId="3">#REF!</definedName>
    <definedName name="reatt" localSheetId="7">#REF!</definedName>
    <definedName name="reatt">#REF!</definedName>
    <definedName name="referência" localSheetId="3">#REF!</definedName>
    <definedName name="referência" localSheetId="7">#REF!</definedName>
    <definedName name="referência">#REF!</definedName>
    <definedName name="REGULA" localSheetId="3">#REF!</definedName>
    <definedName name="REGULA" localSheetId="7">#REF!</definedName>
    <definedName name="REGULA">#REF!</definedName>
    <definedName name="REMOÇÃO" localSheetId="3">#REF!</definedName>
    <definedName name="REMOÇÃO" localSheetId="7">#REF!</definedName>
    <definedName name="REMOÇÃO">#REF!</definedName>
    <definedName name="roac" localSheetId="3">#REF!</definedName>
    <definedName name="roac" localSheetId="7">#REF!</definedName>
    <definedName name="roac">#REF!</definedName>
    <definedName name="roae" localSheetId="3">#REF!</definedName>
    <definedName name="roae" localSheetId="7">#REF!</definedName>
    <definedName name="roae">#REF!</definedName>
    <definedName name="roc" localSheetId="3">#REF!</definedName>
    <definedName name="roc" localSheetId="7">#REF!</definedName>
    <definedName name="roc">#REF!</definedName>
    <definedName name="rodovia" localSheetId="3">#REF!</definedName>
    <definedName name="rodovia" localSheetId="7">#REF!</definedName>
    <definedName name="rodovia">#REF!</definedName>
    <definedName name="rpavi" localSheetId="3">#REF!</definedName>
    <definedName name="rpavi" localSheetId="7">#REF!</definedName>
    <definedName name="rpavi">#REF!</definedName>
    <definedName name="RR_2C" localSheetId="3">#REF!</definedName>
    <definedName name="RR_2C" localSheetId="7">#REF!</definedName>
    <definedName name="RR_2C">#REF!</definedName>
    <definedName name="rrcerca" localSheetId="3">#REF!</definedName>
    <definedName name="rrcerca" localSheetId="7">#REF!</definedName>
    <definedName name="rrcerca">#REF!</definedName>
    <definedName name="rsinal" localSheetId="3">#REF!</definedName>
    <definedName name="rsinal" localSheetId="7">#REF!</definedName>
    <definedName name="rsinal">#REF!</definedName>
    <definedName name="rterra" localSheetId="3">#REF!</definedName>
    <definedName name="rterra" localSheetId="7">#REF!</definedName>
    <definedName name="rterra">#REF!</definedName>
    <definedName name="saterro" localSheetId="3">#REF!</definedName>
    <definedName name="saterro" localSheetId="7">#REF!</definedName>
    <definedName name="saterro">#REF!</definedName>
    <definedName name="scat" localSheetId="3">#REF!</definedName>
    <definedName name="scat" localSheetId="7">#REF!</definedName>
    <definedName name="scat">#REF!</definedName>
    <definedName name="scorte" localSheetId="3">#REF!</definedName>
    <definedName name="scorte" localSheetId="7">#REF!</definedName>
    <definedName name="scorte">#REF!</definedName>
    <definedName name="sdmt" localSheetId="3">#REF!</definedName>
    <definedName name="sdmt" localSheetId="7">#REF!</definedName>
    <definedName name="sdmt">#REF!</definedName>
    <definedName name="sdmt1000" localSheetId="3">#REF!</definedName>
    <definedName name="sdmt1000" localSheetId="7">#REF!</definedName>
    <definedName name="sdmt1000">#REF!</definedName>
    <definedName name="sdmt1200" localSheetId="3">#REF!</definedName>
    <definedName name="sdmt1200" localSheetId="7">#REF!</definedName>
    <definedName name="sdmt1200">#REF!</definedName>
    <definedName name="sdmt200" localSheetId="3">#REF!</definedName>
    <definedName name="sdmt200" localSheetId="7">#REF!</definedName>
    <definedName name="sdmt200">#REF!</definedName>
    <definedName name="sdmt400" localSheetId="3">#REF!</definedName>
    <definedName name="sdmt400" localSheetId="7">#REF!</definedName>
    <definedName name="sdmt400">#REF!</definedName>
    <definedName name="sdmt50" localSheetId="3">#REF!</definedName>
    <definedName name="sdmt50" localSheetId="7">#REF!</definedName>
    <definedName name="sdmt50">#REF!</definedName>
    <definedName name="sdmt600" localSheetId="3">#REF!</definedName>
    <definedName name="sdmt600" localSheetId="7">#REF!</definedName>
    <definedName name="sdmt600">#REF!</definedName>
    <definedName name="sdmt800" localSheetId="3">#REF!</definedName>
    <definedName name="sdmt800" localSheetId="7">#REF!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 localSheetId="3">#REF!</definedName>
    <definedName name="SINALI" localSheetId="7">#REF!</definedName>
    <definedName name="SINALI">#REF!</definedName>
    <definedName name="subrog" localSheetId="3">#REF!</definedName>
    <definedName name="subrog" localSheetId="7">#REF!</definedName>
    <definedName name="subrog">#REF!</definedName>
    <definedName name="tcat" localSheetId="3">#REF!</definedName>
    <definedName name="tcat" localSheetId="7">#REF!</definedName>
    <definedName name="tcat">#REF!</definedName>
    <definedName name="terra" localSheetId="3">#REF!</definedName>
    <definedName name="terra" localSheetId="7">#REF!</definedName>
    <definedName name="terra">#REF!</definedName>
    <definedName name="teste" localSheetId="3">#REF!</definedName>
    <definedName name="teste" localSheetId="7">#REF!</definedName>
    <definedName name="teste">#REF!</definedName>
    <definedName name="teste2" localSheetId="3">#REF!</definedName>
    <definedName name="teste2" localSheetId="7">#REF!</definedName>
    <definedName name="teste2">#REF!</definedName>
    <definedName name="_xlnm.Print_Titles" localSheetId="6">Composição!$1:$2</definedName>
    <definedName name="_xlnm.Print_Titles" localSheetId="3">Cronograma!$A:$I</definedName>
    <definedName name="_xlnm.Print_Titles" localSheetId="1">Orçamento!$1:$10</definedName>
    <definedName name="_xlnm.Print_Titles" localSheetId="2">Resumo!$1:$9</definedName>
    <definedName name="trecho" localSheetId="3">#REF!</definedName>
    <definedName name="trecho" localSheetId="7">#REF!</definedName>
    <definedName name="trecho">#REF!</definedName>
    <definedName name="TSD" localSheetId="3">#REF!</definedName>
    <definedName name="TSD" localSheetId="7">#REF!</definedName>
    <definedName name="TSD">#REF!</definedName>
    <definedName name="TSs" localSheetId="3">#REF!</definedName>
    <definedName name="TSs" localSheetId="7">#REF!</definedName>
    <definedName name="TSs">#REF!</definedName>
    <definedName name="valeta" localSheetId="3">#REF!</definedName>
    <definedName name="valeta" localSheetId="7">#REF!</definedName>
    <definedName name="valeta">#REF!</definedName>
    <definedName name="volbase" localSheetId="3">#REF!</definedName>
    <definedName name="volbase" localSheetId="7">#REF!</definedName>
    <definedName name="volbase">#REF!</definedName>
    <definedName name="volsub" localSheetId="3">#REF!</definedName>
    <definedName name="volsub" localSheetId="7">#REF!</definedName>
    <definedName name="volsub">#REF!</definedName>
    <definedName name="zebra" localSheetId="3">#REF!</definedName>
    <definedName name="zebra" localSheetId="7">#REF!</definedName>
    <definedName name="zebra">#REF!</definedName>
    <definedName name="zenil" localSheetId="3">#REF!</definedName>
    <definedName name="zenil" localSheetId="7">#REF!</definedName>
    <definedName name="zenil">#REF!</definedName>
  </definedNames>
  <calcPr calcId="162913" fullPrecision="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36" i="1" l="1"/>
  <c r="I237" i="1"/>
  <c r="I238" i="1"/>
  <c r="I239" i="1"/>
  <c r="I291" i="1"/>
  <c r="C6" i="10" l="1"/>
  <c r="C6" i="4"/>
  <c r="C7" i="24"/>
  <c r="C7" i="2"/>
  <c r="H367" i="9"/>
  <c r="H368" i="9"/>
  <c r="H366" i="9"/>
  <c r="H365" i="9"/>
  <c r="H364" i="9"/>
  <c r="H363" i="9"/>
  <c r="H362" i="9"/>
  <c r="H361" i="9"/>
  <c r="H369" i="9" l="1"/>
  <c r="H371" i="9" s="1"/>
  <c r="X21" i="24" l="1"/>
  <c r="X22" i="24"/>
  <c r="X23" i="24"/>
  <c r="X12" i="24"/>
  <c r="X13" i="24"/>
  <c r="X14" i="24"/>
  <c r="X15" i="24"/>
  <c r="X16" i="24"/>
  <c r="X17" i="24"/>
  <c r="X18" i="24"/>
  <c r="X19" i="24"/>
  <c r="X20" i="24"/>
  <c r="X24" i="24"/>
  <c r="X25" i="24"/>
  <c r="X26" i="24"/>
  <c r="X27" i="24"/>
  <c r="U12" i="24"/>
  <c r="U13" i="24"/>
  <c r="U14" i="24"/>
  <c r="U15" i="24"/>
  <c r="U16" i="24"/>
  <c r="U17" i="24"/>
  <c r="U19" i="24"/>
  <c r="U21" i="24"/>
  <c r="U22" i="24"/>
  <c r="L12" i="24"/>
  <c r="O12" i="24" s="1"/>
  <c r="R12" i="24" s="1"/>
  <c r="AA12" i="24" s="1"/>
  <c r="L13" i="24"/>
  <c r="O13" i="24" s="1"/>
  <c r="R13" i="24" s="1"/>
  <c r="AA13" i="24" s="1"/>
  <c r="L14" i="24"/>
  <c r="O14" i="24" s="1"/>
  <c r="R14" i="24" s="1"/>
  <c r="AA14" i="24" s="1"/>
  <c r="L15" i="24"/>
  <c r="O15" i="24" s="1"/>
  <c r="R15" i="24" s="1"/>
  <c r="L16" i="24"/>
  <c r="O16" i="24" s="1"/>
  <c r="R16" i="24" s="1"/>
  <c r="AA16" i="24" s="1"/>
  <c r="L17" i="24"/>
  <c r="O17" i="24" s="1"/>
  <c r="R17" i="24" s="1"/>
  <c r="AA17" i="24" s="1"/>
  <c r="L18" i="24"/>
  <c r="O18" i="24" s="1"/>
  <c r="R18" i="24" s="1"/>
  <c r="L19" i="24"/>
  <c r="O19" i="24" s="1"/>
  <c r="R19" i="24" s="1"/>
  <c r="L20" i="24"/>
  <c r="O20" i="24" s="1"/>
  <c r="R20" i="24" s="1"/>
  <c r="L21" i="24"/>
  <c r="O21" i="24" s="1"/>
  <c r="R21" i="24" s="1"/>
  <c r="AA21" i="24" s="1"/>
  <c r="L22" i="24"/>
  <c r="O22" i="24" s="1"/>
  <c r="R22" i="24" s="1"/>
  <c r="AA22" i="24" s="1"/>
  <c r="L23" i="24"/>
  <c r="O23" i="24" s="1"/>
  <c r="R23" i="24" s="1"/>
  <c r="U23" i="24" s="1"/>
  <c r="L24" i="24"/>
  <c r="O24" i="24" s="1"/>
  <c r="R24" i="24" s="1"/>
  <c r="U24" i="24" s="1"/>
  <c r="AA24" i="24" s="1"/>
  <c r="L25" i="24"/>
  <c r="O25" i="24" s="1"/>
  <c r="R25" i="24" s="1"/>
  <c r="U25" i="24" s="1"/>
  <c r="AA25" i="24" s="1"/>
  <c r="L26" i="24"/>
  <c r="O26" i="24" s="1"/>
  <c r="R26" i="24" s="1"/>
  <c r="U26" i="24" s="1"/>
  <c r="AA26" i="24" s="1"/>
  <c r="L27" i="24"/>
  <c r="O27" i="24" s="1"/>
  <c r="R27" i="24" s="1"/>
  <c r="U27" i="24" s="1"/>
  <c r="L28" i="24"/>
  <c r="O28" i="24" s="1"/>
  <c r="R28" i="24" s="1"/>
  <c r="U28" i="24" s="1"/>
  <c r="X28" i="24" s="1"/>
  <c r="L29" i="24"/>
  <c r="O29" i="24" s="1"/>
  <c r="R29" i="24" s="1"/>
  <c r="U29" i="24" s="1"/>
  <c r="X29" i="24" s="1"/>
  <c r="L30" i="24"/>
  <c r="O30" i="24" s="1"/>
  <c r="R30" i="24" s="1"/>
  <c r="U30" i="24" s="1"/>
  <c r="X30" i="24" s="1"/>
  <c r="L31" i="24"/>
  <c r="O31" i="24" s="1"/>
  <c r="R31" i="24" s="1"/>
  <c r="U31" i="24" s="1"/>
  <c r="X31" i="24" s="1"/>
  <c r="AA31" i="24" s="1"/>
  <c r="L32" i="24"/>
  <c r="O32" i="24" s="1"/>
  <c r="R32" i="24" s="1"/>
  <c r="U32" i="24" s="1"/>
  <c r="X32" i="24" s="1"/>
  <c r="AA32" i="24" s="1"/>
  <c r="L33" i="24"/>
  <c r="O33" i="24" s="1"/>
  <c r="R33" i="24" s="1"/>
  <c r="U33" i="24" s="1"/>
  <c r="X33" i="24" s="1"/>
  <c r="AA33" i="24" s="1"/>
  <c r="AA30" i="24" l="1"/>
  <c r="AA29" i="24"/>
  <c r="AA28" i="24"/>
  <c r="AA27" i="24"/>
  <c r="AA23" i="24"/>
  <c r="AA19" i="24"/>
  <c r="AA15" i="24"/>
  <c r="U20" i="24"/>
  <c r="AA20" i="24" s="1"/>
  <c r="U18" i="24"/>
  <c r="AA18" i="24" s="1"/>
  <c r="I111" i="1" l="1"/>
  <c r="J111" i="1" s="1"/>
  <c r="I110" i="1"/>
  <c r="J110" i="1" s="1"/>
  <c r="J157" i="27"/>
  <c r="J153" i="27"/>
  <c r="J149" i="27"/>
  <c r="J3" i="27"/>
  <c r="H352" i="9"/>
  <c r="H351" i="9"/>
  <c r="H353" i="9" s="1"/>
  <c r="H347" i="9"/>
  <c r="H346" i="9"/>
  <c r="H53" i="9"/>
  <c r="H52" i="9"/>
  <c r="H48" i="9"/>
  <c r="H49" i="9" s="1"/>
  <c r="H348" i="9" l="1"/>
  <c r="H355" i="9" s="1"/>
  <c r="H54" i="9"/>
  <c r="H56" i="9" s="1"/>
  <c r="H7" i="9" l="1"/>
  <c r="H8" i="9"/>
  <c r="H9" i="9"/>
  <c r="J145" i="27"/>
  <c r="H10" i="9" l="1"/>
  <c r="H12" i="9" s="1"/>
  <c r="J141" i="27"/>
  <c r="J137" i="27"/>
  <c r="J133" i="27"/>
  <c r="J128" i="27"/>
  <c r="J124" i="27"/>
  <c r="J120" i="27"/>
  <c r="J116" i="27"/>
  <c r="J112" i="27"/>
  <c r="J108" i="27"/>
  <c r="J104" i="27"/>
  <c r="J100" i="27"/>
  <c r="J96" i="27"/>
  <c r="J92" i="27"/>
  <c r="J88" i="27"/>
  <c r="J84" i="27"/>
  <c r="J80" i="27"/>
  <c r="J76" i="27"/>
  <c r="J72" i="27"/>
  <c r="J68" i="27"/>
  <c r="J64" i="27"/>
  <c r="J60" i="27"/>
  <c r="J56" i="27"/>
  <c r="J52" i="27"/>
  <c r="J48" i="27"/>
  <c r="J44" i="27"/>
  <c r="J40" i="27"/>
  <c r="J36" i="27"/>
  <c r="J32" i="27"/>
  <c r="J28" i="27"/>
  <c r="J24" i="27"/>
  <c r="J20" i="27"/>
  <c r="J16" i="27"/>
  <c r="J12" i="27"/>
  <c r="J7" i="27"/>
  <c r="I243" i="1" l="1"/>
  <c r="J243" i="1" s="1"/>
  <c r="J239" i="1"/>
  <c r="J238" i="1"/>
  <c r="J237" i="1"/>
  <c r="H24" i="26"/>
  <c r="J104" i="1"/>
  <c r="G52" i="26"/>
  <c r="G51" i="26"/>
  <c r="G50" i="26"/>
  <c r="G33" i="26"/>
  <c r="G35" i="26" s="1"/>
  <c r="G34" i="26"/>
  <c r="F25" i="1"/>
  <c r="F24" i="1"/>
  <c r="E92" i="26"/>
  <c r="E93" i="26"/>
  <c r="E94" i="26"/>
  <c r="E95" i="26"/>
  <c r="E96" i="26"/>
  <c r="G53" i="26" l="1"/>
  <c r="F178" i="26"/>
  <c r="F177" i="26"/>
  <c r="F175" i="26"/>
  <c r="E185" i="26"/>
  <c r="F301" i="1" s="1"/>
  <c r="E182" i="26"/>
  <c r="F304" i="1" s="1"/>
  <c r="F169" i="26"/>
  <c r="F170" i="26"/>
  <c r="F171" i="26"/>
  <c r="E164" i="26"/>
  <c r="F168" i="26" s="1"/>
  <c r="E159" i="26"/>
  <c r="E111" i="26"/>
  <c r="C111" i="26"/>
  <c r="B111" i="26"/>
  <c r="E88" i="26"/>
  <c r="E89" i="26"/>
  <c r="E90" i="26"/>
  <c r="E91" i="26"/>
  <c r="D172" i="26" l="1"/>
  <c r="F176" i="26" s="1"/>
  <c r="D179" i="26" s="1"/>
  <c r="D81" i="26"/>
  <c r="F80" i="26"/>
  <c r="F79" i="26"/>
  <c r="F78" i="26"/>
  <c r="F77" i="26"/>
  <c r="F76" i="26"/>
  <c r="F72" i="26"/>
  <c r="H72" i="26" s="1"/>
  <c r="F71" i="26"/>
  <c r="H71" i="26" s="1"/>
  <c r="F70" i="26"/>
  <c r="H70" i="26" s="1"/>
  <c r="F57" i="26"/>
  <c r="H57" i="26" s="1"/>
  <c r="F58" i="26"/>
  <c r="H58" i="26" s="1"/>
  <c r="F59" i="26"/>
  <c r="H59" i="26" s="1"/>
  <c r="F60" i="26"/>
  <c r="H60" i="26" s="1"/>
  <c r="F61" i="26"/>
  <c r="H61" i="26" s="1"/>
  <c r="F62" i="26"/>
  <c r="H62" i="26" s="1"/>
  <c r="F63" i="26"/>
  <c r="H63" i="26" s="1"/>
  <c r="F64" i="26"/>
  <c r="H64" i="26" s="1"/>
  <c r="F65" i="26"/>
  <c r="H65" i="26" s="1"/>
  <c r="F66" i="26"/>
  <c r="H66" i="26" s="1"/>
  <c r="F56" i="26"/>
  <c r="F13" i="26"/>
  <c r="I13" i="26" s="1"/>
  <c r="F14" i="26"/>
  <c r="I14" i="26" s="1"/>
  <c r="F15" i="26"/>
  <c r="I15" i="26" s="1"/>
  <c r="F16" i="26"/>
  <c r="I16" i="26" s="1"/>
  <c r="F19" i="26"/>
  <c r="I19" i="26" s="1"/>
  <c r="F8" i="26"/>
  <c r="I8" i="26" s="1"/>
  <c r="F9" i="26"/>
  <c r="I9" i="26" s="1"/>
  <c r="F10" i="26"/>
  <c r="I10" i="26" s="1"/>
  <c r="F11" i="26"/>
  <c r="I11" i="26" s="1"/>
  <c r="F12" i="26"/>
  <c r="I12" i="26" s="1"/>
  <c r="F7" i="26"/>
  <c r="I7" i="26" s="1"/>
  <c r="D155" i="26"/>
  <c r="D154" i="26"/>
  <c r="D153" i="26"/>
  <c r="E151" i="26"/>
  <c r="H76" i="26" l="1"/>
  <c r="D104" i="26"/>
  <c r="H80" i="26"/>
  <c r="D109" i="26"/>
  <c r="H78" i="26"/>
  <c r="D108" i="26"/>
  <c r="H77" i="26"/>
  <c r="D107" i="26"/>
  <c r="H79" i="26"/>
  <c r="D110" i="26"/>
  <c r="D73" i="26"/>
  <c r="D17" i="26"/>
  <c r="F69" i="1" s="1"/>
  <c r="D84" i="26" l="1"/>
  <c r="F78" i="1"/>
  <c r="I244" i="1"/>
  <c r="J244" i="1" s="1"/>
  <c r="H61" i="1" l="1"/>
  <c r="H60" i="1"/>
  <c r="D128" i="26"/>
  <c r="D129" i="26"/>
  <c r="D130" i="26"/>
  <c r="C131" i="26"/>
  <c r="D131" i="26" s="1"/>
  <c r="D132" i="26"/>
  <c r="D133" i="26"/>
  <c r="D134" i="26"/>
  <c r="D135" i="26"/>
  <c r="D136" i="26"/>
  <c r="D137" i="26"/>
  <c r="D138" i="26"/>
  <c r="D139" i="26"/>
  <c r="D140" i="26"/>
  <c r="D141" i="26"/>
  <c r="D142" i="26"/>
  <c r="D143" i="26"/>
  <c r="D127" i="26"/>
  <c r="D144" i="26" l="1"/>
  <c r="D146" i="26" l="1"/>
  <c r="F27" i="1" s="1"/>
  <c r="B32" i="2"/>
  <c r="A32" i="2"/>
  <c r="B31" i="2"/>
  <c r="A31" i="2"/>
  <c r="B30" i="2"/>
  <c r="A30" i="2"/>
  <c r="B29" i="2"/>
  <c r="A29" i="2"/>
  <c r="B28" i="2"/>
  <c r="A28" i="2"/>
  <c r="B27" i="2"/>
  <c r="A27" i="2"/>
  <c r="B26" i="2"/>
  <c r="A26" i="2"/>
  <c r="B25" i="2"/>
  <c r="A25" i="2"/>
  <c r="B24" i="2"/>
  <c r="A24" i="2"/>
  <c r="B23" i="2"/>
  <c r="A23" i="2"/>
  <c r="H337" i="9" l="1"/>
  <c r="H336" i="9"/>
  <c r="H332" i="9"/>
  <c r="H331" i="9"/>
  <c r="H333" i="9" l="1"/>
  <c r="H338" i="9"/>
  <c r="H340" i="9" l="1"/>
  <c r="H322" i="9"/>
  <c r="H323" i="9" s="1"/>
  <c r="H318" i="9"/>
  <c r="H317" i="9"/>
  <c r="H308" i="9"/>
  <c r="H309" i="9" s="1"/>
  <c r="H304" i="9"/>
  <c r="H303" i="9"/>
  <c r="H294" i="9"/>
  <c r="H295" i="9" s="1"/>
  <c r="H290" i="9"/>
  <c r="H289" i="9"/>
  <c r="H280" i="9"/>
  <c r="H281" i="9" s="1"/>
  <c r="H276" i="9"/>
  <c r="H275" i="9"/>
  <c r="H266" i="9"/>
  <c r="H267" i="9" s="1"/>
  <c r="H262" i="9"/>
  <c r="H261" i="9"/>
  <c r="H252" i="9"/>
  <c r="H253" i="9" s="1"/>
  <c r="H248" i="9"/>
  <c r="H247" i="9"/>
  <c r="H238" i="9"/>
  <c r="H239" i="9" s="1"/>
  <c r="H234" i="9"/>
  <c r="H233" i="9"/>
  <c r="H224" i="9"/>
  <c r="H225" i="9" s="1"/>
  <c r="H220" i="9"/>
  <c r="H219"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79" i="9"/>
  <c r="H178" i="9"/>
  <c r="H211" i="9" l="1"/>
  <c r="H291" i="9"/>
  <c r="H297" i="9" s="1"/>
  <c r="H180" i="9"/>
  <c r="H182" i="9" s="1"/>
  <c r="H305" i="9"/>
  <c r="H311" i="9" s="1"/>
  <c r="H235" i="9"/>
  <c r="H241" i="9" s="1"/>
  <c r="H277" i="9"/>
  <c r="H283" i="9" s="1"/>
  <c r="H319" i="9"/>
  <c r="H325" i="9" s="1"/>
  <c r="H221" i="9"/>
  <c r="H227" i="9" s="1"/>
  <c r="H263" i="9"/>
  <c r="H269" i="9" s="1"/>
  <c r="H249" i="9"/>
  <c r="H255" i="9" s="1"/>
  <c r="H213" i="9" l="1"/>
  <c r="E123" i="26"/>
  <c r="E124" i="26"/>
  <c r="E122" i="26"/>
  <c r="E125" i="26" l="1"/>
  <c r="F308" i="1" s="1"/>
  <c r="E117" i="26" l="1"/>
  <c r="E116" i="26"/>
  <c r="E118" i="26" l="1"/>
  <c r="F112" i="1" s="1"/>
  <c r="B112" i="26" l="1"/>
  <c r="E112" i="26"/>
  <c r="D111" i="26"/>
  <c r="D112" i="26" s="1"/>
  <c r="F121" i="1" s="1"/>
  <c r="C112" i="26"/>
  <c r="H137" i="9"/>
  <c r="H143" i="9"/>
  <c r="F127" i="1" l="1"/>
  <c r="F126" i="1"/>
  <c r="F88" i="1"/>
  <c r="F87" i="1"/>
  <c r="F86" i="1"/>
  <c r="E97" i="26"/>
  <c r="E98" i="26" s="1"/>
  <c r="F83" i="1" l="1"/>
  <c r="D100" i="26"/>
  <c r="D101" i="26" s="1"/>
  <c r="F80" i="1"/>
  <c r="H56" i="26"/>
  <c r="D67" i="26" s="1"/>
  <c r="F77" i="1" s="1"/>
  <c r="F84" i="1" l="1"/>
  <c r="F139" i="1"/>
  <c r="F138" i="1"/>
  <c r="F140" i="1"/>
  <c r="F79" i="1"/>
  <c r="I5" i="2" l="1"/>
  <c r="B33" i="24"/>
  <c r="A33" i="24"/>
  <c r="B32" i="24"/>
  <c r="A32" i="24"/>
  <c r="B31" i="24"/>
  <c r="A31" i="24"/>
  <c r="B30" i="24"/>
  <c r="A30" i="24"/>
  <c r="B29" i="24"/>
  <c r="A29" i="24"/>
  <c r="F32" i="2"/>
  <c r="E32" i="2"/>
  <c r="D32" i="2"/>
  <c r="C32" i="2"/>
  <c r="F31" i="2"/>
  <c r="E31" i="2"/>
  <c r="D31" i="2"/>
  <c r="C31" i="2"/>
  <c r="F30" i="2"/>
  <c r="E30" i="2"/>
  <c r="D30" i="2"/>
  <c r="C30" i="2"/>
  <c r="F29" i="2"/>
  <c r="E29" i="2"/>
  <c r="D29" i="2"/>
  <c r="C29" i="2"/>
  <c r="F28" i="2"/>
  <c r="E28" i="2"/>
  <c r="D28" i="2"/>
  <c r="C28" i="2"/>
  <c r="B28" i="24"/>
  <c r="A28" i="24"/>
  <c r="B27" i="24"/>
  <c r="A27" i="24"/>
  <c r="B26" i="24"/>
  <c r="A26" i="24"/>
  <c r="B25" i="24"/>
  <c r="A25" i="24"/>
  <c r="B24" i="24"/>
  <c r="A24" i="24"/>
  <c r="B22" i="2"/>
  <c r="B23" i="24" s="1"/>
  <c r="A22" i="2"/>
  <c r="A23" i="24" s="1"/>
  <c r="B21" i="2"/>
  <c r="B22" i="24" s="1"/>
  <c r="A21" i="2"/>
  <c r="A22" i="24" s="1"/>
  <c r="B20" i="2"/>
  <c r="B21" i="24" s="1"/>
  <c r="A20" i="2"/>
  <c r="A21" i="24" s="1"/>
  <c r="B19" i="2"/>
  <c r="B20" i="24" s="1"/>
  <c r="A19" i="2"/>
  <c r="A20" i="24" s="1"/>
  <c r="B18" i="2"/>
  <c r="B19" i="24" s="1"/>
  <c r="A18" i="2"/>
  <c r="A19" i="24" s="1"/>
  <c r="B17" i="2"/>
  <c r="A17" i="2"/>
  <c r="A18" i="24" s="1"/>
  <c r="B16" i="2"/>
  <c r="B17" i="24" s="1"/>
  <c r="A16" i="2"/>
  <c r="A17" i="24" s="1"/>
  <c r="B15" i="2"/>
  <c r="B16" i="24" s="1"/>
  <c r="A15" i="2"/>
  <c r="A16" i="24" s="1"/>
  <c r="B14" i="2"/>
  <c r="B15" i="24" s="1"/>
  <c r="A14" i="2"/>
  <c r="A15" i="24" s="1"/>
  <c r="B13" i="2"/>
  <c r="B14" i="24" s="1"/>
  <c r="A13" i="2"/>
  <c r="A14" i="24" s="1"/>
  <c r="B12" i="2"/>
  <c r="B13" i="24" s="1"/>
  <c r="A12" i="2"/>
  <c r="A13" i="24" s="1"/>
  <c r="B11" i="2"/>
  <c r="B12" i="24" s="1"/>
  <c r="A11" i="2"/>
  <c r="A12" i="24" s="1"/>
  <c r="B10" i="2"/>
  <c r="B11" i="24" s="1"/>
  <c r="A10" i="2"/>
  <c r="A11" i="24" s="1"/>
  <c r="I5" i="24" l="1"/>
  <c r="I4" i="4"/>
  <c r="I4" i="10" s="1"/>
  <c r="B18" i="24"/>
  <c r="H169" i="9" l="1"/>
  <c r="H170" i="9" s="1"/>
  <c r="H165" i="9"/>
  <c r="H166" i="9" s="1"/>
  <c r="H156" i="9"/>
  <c r="H157" i="9" s="1"/>
  <c r="H152" i="9"/>
  <c r="H153" i="9" s="1"/>
  <c r="H159" i="9" l="1"/>
  <c r="H172" i="9"/>
  <c r="H127" i="9" l="1"/>
  <c r="H136" i="9" l="1"/>
  <c r="H138" i="9" s="1"/>
  <c r="H142" i="9"/>
  <c r="H141" i="9"/>
  <c r="H144" i="9" l="1"/>
  <c r="H146" i="9" s="1"/>
  <c r="H117" i="9" l="1"/>
  <c r="H116" i="9"/>
  <c r="H126" i="9"/>
  <c r="H125" i="9"/>
  <c r="H124" i="9"/>
  <c r="H123" i="9"/>
  <c r="H122" i="9"/>
  <c r="H118" i="9"/>
  <c r="H115" i="9"/>
  <c r="H96" i="9"/>
  <c r="H106" i="9"/>
  <c r="H107" i="9" s="1"/>
  <c r="H102" i="9"/>
  <c r="H101" i="9"/>
  <c r="H97" i="9"/>
  <c r="H95" i="9"/>
  <c r="H119" i="9" l="1"/>
  <c r="H103" i="9"/>
  <c r="H98" i="9"/>
  <c r="H128" i="9"/>
  <c r="H109" i="9" l="1"/>
  <c r="H130" i="9"/>
  <c r="H62" i="1" l="1"/>
  <c r="B4" i="1"/>
  <c r="B5" i="1"/>
  <c r="H86" i="9" l="1"/>
  <c r="H87" i="9" s="1"/>
  <c r="H82" i="9"/>
  <c r="H81" i="9"/>
  <c r="H77" i="9"/>
  <c r="H76" i="9"/>
  <c r="H83" i="9" l="1"/>
  <c r="H78" i="9"/>
  <c r="H89" i="9" l="1"/>
  <c r="H67" i="9" l="1"/>
  <c r="H66" i="9"/>
  <c r="H62" i="9"/>
  <c r="H63" i="9" s="1"/>
  <c r="H39" i="9"/>
  <c r="H40" i="9" s="1"/>
  <c r="H35" i="9"/>
  <c r="H36" i="9" s="1"/>
  <c r="H42" i="9" l="1"/>
  <c r="H68" i="9"/>
  <c r="H70" i="9" s="1"/>
  <c r="H26" i="9" l="1"/>
  <c r="H25" i="9"/>
  <c r="H24" i="9"/>
  <c r="H23" i="9"/>
  <c r="H19" i="9"/>
  <c r="H18" i="9"/>
  <c r="H20" i="9" l="1"/>
  <c r="H27" i="9"/>
  <c r="H29" i="9" l="1"/>
  <c r="H28" i="26" l="1"/>
  <c r="H29" i="26" l="1"/>
  <c r="H25" i="26"/>
  <c r="H23" i="26"/>
  <c r="G45" i="26" l="1"/>
  <c r="G44" i="26"/>
  <c r="G39" i="26"/>
  <c r="G40" i="26" l="1"/>
  <c r="D83" i="26"/>
  <c r="G46" i="26"/>
  <c r="D85" i="26" l="1"/>
  <c r="F81" i="1" s="1"/>
  <c r="F135" i="1" l="1"/>
  <c r="F134" i="1"/>
  <c r="F136" i="1"/>
  <c r="G4" i="26" l="1"/>
  <c r="F26" i="1" s="1"/>
  <c r="F24" i="2" l="1"/>
  <c r="E24" i="2"/>
  <c r="D24" i="2"/>
  <c r="C24" i="2"/>
  <c r="D23" i="2"/>
  <c r="C23" i="2"/>
  <c r="F26" i="2"/>
  <c r="E26" i="2"/>
  <c r="D26" i="2"/>
  <c r="C26" i="2"/>
  <c r="F23" i="2" l="1"/>
  <c r="F27" i="2" l="1"/>
  <c r="E27" i="2"/>
  <c r="D27" i="2"/>
  <c r="C27" i="2"/>
  <c r="F25" i="2"/>
  <c r="E25" i="2"/>
  <c r="D25" i="2"/>
  <c r="C25" i="2"/>
  <c r="F22" i="2"/>
  <c r="E22" i="2"/>
  <c r="D22" i="2"/>
  <c r="C22" i="2"/>
  <c r="F21" i="2"/>
  <c r="E21" i="2"/>
  <c r="D21" i="2"/>
  <c r="C21"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2" i="2"/>
  <c r="E12" i="2"/>
  <c r="D12" i="2"/>
  <c r="C12" i="2"/>
  <c r="F11" i="2"/>
  <c r="E11" i="2"/>
  <c r="D11" i="2"/>
  <c r="C11" i="2"/>
  <c r="F10" i="2"/>
  <c r="E10" i="2"/>
  <c r="D10" i="2"/>
  <c r="C10" i="2"/>
  <c r="A6" i="10" l="1"/>
  <c r="D5" i="10"/>
  <c r="B5" i="10"/>
  <c r="A5" i="10"/>
  <c r="A4" i="10"/>
  <c r="I2" i="10"/>
  <c r="A2" i="10"/>
  <c r="A6" i="4"/>
  <c r="D5" i="4"/>
  <c r="B5" i="4"/>
  <c r="A5" i="4"/>
  <c r="A4" i="4"/>
  <c r="I2" i="4"/>
  <c r="A2" i="4"/>
  <c r="M9" i="24" l="1"/>
  <c r="P9" i="24" s="1"/>
  <c r="S9" i="24" s="1"/>
  <c r="V9" i="24" s="1"/>
  <c r="Y9" i="24" s="1"/>
  <c r="L11" i="24"/>
  <c r="O11" i="24" s="1"/>
  <c r="R11" i="24" s="1"/>
  <c r="U11" i="24" s="1"/>
  <c r="X11" i="24" s="1"/>
  <c r="AA11" i="24" s="1"/>
  <c r="F6" i="24"/>
  <c r="A7" i="24"/>
  <c r="B6" i="24"/>
  <c r="A6" i="24"/>
  <c r="A5" i="24"/>
  <c r="I3" i="24"/>
  <c r="A3" i="24"/>
  <c r="A1" i="1" l="1"/>
  <c r="A1" i="24" s="1"/>
  <c r="A7" i="2"/>
  <c r="A1" i="4" l="1"/>
  <c r="A1" i="10" s="1"/>
  <c r="A4" i="24"/>
  <c r="A3" i="4"/>
  <c r="A3" i="10"/>
  <c r="B5" i="24" l="1"/>
  <c r="B4" i="4"/>
  <c r="B4" i="10"/>
  <c r="A3" i="2" l="1"/>
  <c r="B5" i="2" l="1"/>
  <c r="A5" i="2"/>
  <c r="A4" i="2"/>
  <c r="I21" i="4" l="1"/>
  <c r="I21" i="10" l="1"/>
  <c r="I16" i="10"/>
  <c r="I9" i="10"/>
  <c r="I24" i="10" l="1"/>
  <c r="J5" i="1" s="1"/>
  <c r="G289" i="1" l="1"/>
  <c r="I289" i="1" s="1"/>
  <c r="J289" i="1" s="1"/>
  <c r="G291" i="1"/>
  <c r="J291" i="1" s="1"/>
  <c r="G278" i="1"/>
  <c r="I278" i="1" s="1"/>
  <c r="J278" i="1" s="1"/>
  <c r="G256" i="1"/>
  <c r="I256" i="1" s="1"/>
  <c r="J256" i="1" s="1"/>
  <c r="G24" i="1"/>
  <c r="I24" i="1" s="1"/>
  <c r="J24" i="1" s="1"/>
  <c r="G25" i="1"/>
  <c r="I25" i="1" s="1"/>
  <c r="J25" i="1" s="1"/>
  <c r="I15" i="4"/>
  <c r="I24" i="4" s="1"/>
  <c r="I3" i="4" l="1"/>
  <c r="I3" i="10" s="1"/>
  <c r="J4" i="1"/>
  <c r="I4" i="24"/>
  <c r="A1" i="2"/>
  <c r="B6" i="2"/>
  <c r="A6" i="2"/>
  <c r="E8" i="2"/>
  <c r="I3" i="2"/>
  <c r="G122" i="1" l="1"/>
  <c r="I122" i="1" s="1"/>
  <c r="J122" i="1" s="1"/>
  <c r="G303" i="1"/>
  <c r="I303" i="1" s="1"/>
  <c r="J303" i="1" s="1"/>
  <c r="G270" i="1"/>
  <c r="I270" i="1" s="1"/>
  <c r="J270" i="1" s="1"/>
  <c r="G271" i="1"/>
  <c r="I271" i="1" s="1"/>
  <c r="J271" i="1" s="1"/>
  <c r="G272" i="1"/>
  <c r="I272" i="1" s="1"/>
  <c r="J272" i="1" s="1"/>
  <c r="G265" i="1"/>
  <c r="I265" i="1" s="1"/>
  <c r="J265" i="1" s="1"/>
  <c r="G264" i="1"/>
  <c r="I264" i="1" s="1"/>
  <c r="J264" i="1" s="1"/>
  <c r="G263" i="1"/>
  <c r="I263" i="1" s="1"/>
  <c r="J263" i="1" s="1"/>
  <c r="G262" i="1"/>
  <c r="I262" i="1" s="1"/>
  <c r="J262" i="1" s="1"/>
  <c r="G259" i="1"/>
  <c r="I259" i="1" s="1"/>
  <c r="J259" i="1" s="1"/>
  <c r="G258" i="1"/>
  <c r="I258" i="1" s="1"/>
  <c r="J258" i="1" s="1"/>
  <c r="G257" i="1"/>
  <c r="I257" i="1" s="1"/>
  <c r="J257" i="1" s="1"/>
  <c r="G255" i="1"/>
  <c r="I255" i="1" s="1"/>
  <c r="J255" i="1" s="1"/>
  <c r="G254" i="1"/>
  <c r="I254" i="1" s="1"/>
  <c r="J254" i="1" s="1"/>
  <c r="G253" i="1"/>
  <c r="I253" i="1" s="1"/>
  <c r="J253" i="1" s="1"/>
  <c r="G162" i="1"/>
  <c r="I162" i="1" s="1"/>
  <c r="J162" i="1" s="1"/>
  <c r="G251" i="1"/>
  <c r="I251" i="1" s="1"/>
  <c r="J251" i="1" s="1"/>
  <c r="G252" i="1"/>
  <c r="I252" i="1" s="1"/>
  <c r="J252" i="1" s="1"/>
  <c r="G274" i="1"/>
  <c r="I274" i="1" s="1"/>
  <c r="J274" i="1" s="1"/>
  <c r="G277" i="1"/>
  <c r="I277" i="1" s="1"/>
  <c r="J277" i="1" s="1"/>
  <c r="G187" i="1"/>
  <c r="I187" i="1" s="1"/>
  <c r="J187" i="1" s="1"/>
  <c r="G319" i="1"/>
  <c r="I319" i="1" s="1"/>
  <c r="J319" i="1" s="1"/>
  <c r="G284" i="1"/>
  <c r="I284" i="1" s="1"/>
  <c r="J284" i="1" s="1"/>
  <c r="G285" i="1"/>
  <c r="I285" i="1" s="1"/>
  <c r="J285" i="1" s="1"/>
  <c r="G149" i="1"/>
  <c r="I149" i="1" s="1"/>
  <c r="J149" i="1" s="1"/>
  <c r="G282" i="1"/>
  <c r="I282" i="1" s="1"/>
  <c r="J282" i="1" s="1"/>
  <c r="G214" i="1"/>
  <c r="I214" i="1" s="1"/>
  <c r="J214" i="1" s="1"/>
  <c r="G157" i="1"/>
  <c r="I157" i="1" s="1"/>
  <c r="J157" i="1" s="1"/>
  <c r="G155" i="1"/>
  <c r="I155" i="1" s="1"/>
  <c r="J155" i="1" s="1"/>
  <c r="G156" i="1"/>
  <c r="I156" i="1" s="1"/>
  <c r="J156" i="1" s="1"/>
  <c r="G239" i="1"/>
  <c r="G237" i="1"/>
  <c r="G238" i="1"/>
  <c r="G226" i="1"/>
  <c r="I226" i="1" s="1"/>
  <c r="J226" i="1" s="1"/>
  <c r="G235" i="1"/>
  <c r="I235" i="1" s="1"/>
  <c r="J235" i="1" s="1"/>
  <c r="G234" i="1"/>
  <c r="I234" i="1" s="1"/>
  <c r="J234" i="1" s="1"/>
  <c r="G236" i="1"/>
  <c r="J236" i="1" s="1"/>
  <c r="G221" i="1"/>
  <c r="I221" i="1" s="1"/>
  <c r="J221" i="1" s="1"/>
  <c r="G230" i="1"/>
  <c r="I230" i="1" s="1"/>
  <c r="J230" i="1" s="1"/>
  <c r="G225" i="1"/>
  <c r="I225" i="1" s="1"/>
  <c r="J225" i="1" s="1"/>
  <c r="G233" i="1"/>
  <c r="I233" i="1" s="1"/>
  <c r="J233" i="1" s="1"/>
  <c r="G227" i="1"/>
  <c r="G231" i="1"/>
  <c r="I231" i="1" s="1"/>
  <c r="J231" i="1" s="1"/>
  <c r="G223" i="1"/>
  <c r="I223" i="1" s="1"/>
  <c r="J223" i="1" s="1"/>
  <c r="G228" i="1"/>
  <c r="I228" i="1" s="1"/>
  <c r="J228" i="1" s="1"/>
  <c r="G232" i="1"/>
  <c r="I232" i="1" s="1"/>
  <c r="J232" i="1" s="1"/>
  <c r="G229" i="1"/>
  <c r="I229" i="1" s="1"/>
  <c r="J229" i="1" s="1"/>
  <c r="G224" i="1"/>
  <c r="G222" i="1"/>
  <c r="I222" i="1" s="1"/>
  <c r="J222" i="1" s="1"/>
  <c r="G220" i="1"/>
  <c r="I220" i="1" s="1"/>
  <c r="J220" i="1" s="1"/>
  <c r="G148" i="1"/>
  <c r="I148" i="1" s="1"/>
  <c r="J148" i="1" s="1"/>
  <c r="G146" i="1"/>
  <c r="I146" i="1" s="1"/>
  <c r="J146" i="1" s="1"/>
  <c r="G147" i="1"/>
  <c r="I147" i="1" s="1"/>
  <c r="J147" i="1" s="1"/>
  <c r="G105" i="1"/>
  <c r="I105" i="1" s="1"/>
  <c r="J105" i="1" s="1"/>
  <c r="G108" i="1"/>
  <c r="I108" i="1" s="1"/>
  <c r="J108" i="1" s="1"/>
  <c r="G73" i="1"/>
  <c r="I73" i="1" s="1"/>
  <c r="J73" i="1" s="1"/>
  <c r="G131" i="1"/>
  <c r="I131" i="1" s="1"/>
  <c r="J131" i="1" s="1"/>
  <c r="G16" i="1"/>
  <c r="I16" i="1" s="1"/>
  <c r="J16" i="1" s="1"/>
  <c r="G62" i="1"/>
  <c r="I62" i="1" s="1"/>
  <c r="J62" i="1" s="1"/>
  <c r="G41" i="1"/>
  <c r="I41" i="1" s="1"/>
  <c r="J41" i="1" s="1"/>
  <c r="G34" i="1"/>
  <c r="I34" i="1" s="1"/>
  <c r="J34" i="1" s="1"/>
  <c r="G17" i="1"/>
  <c r="I17" i="1" s="1"/>
  <c r="J17" i="1" s="1"/>
  <c r="G286" i="1"/>
  <c r="I286" i="1" s="1"/>
  <c r="J286" i="1" s="1"/>
  <c r="G283" i="1"/>
  <c r="I283" i="1" s="1"/>
  <c r="J283" i="1" s="1"/>
  <c r="G267" i="1"/>
  <c r="I267" i="1" s="1"/>
  <c r="J267" i="1" s="1"/>
  <c r="G269" i="1"/>
  <c r="I269" i="1" s="1"/>
  <c r="J269" i="1" s="1"/>
  <c r="G249" i="1"/>
  <c r="I249" i="1" s="1"/>
  <c r="J249" i="1" s="1"/>
  <c r="G218" i="1"/>
  <c r="I218" i="1" s="1"/>
  <c r="J218" i="1" s="1"/>
  <c r="G215" i="1"/>
  <c r="I215" i="1" s="1"/>
  <c r="J215" i="1" s="1"/>
  <c r="G268" i="1"/>
  <c r="I268" i="1" s="1"/>
  <c r="J268" i="1" s="1"/>
  <c r="G276" i="1"/>
  <c r="I276" i="1" s="1"/>
  <c r="J276" i="1" s="1"/>
  <c r="G266" i="1"/>
  <c r="I266" i="1" s="1"/>
  <c r="J266" i="1" s="1"/>
  <c r="G261" i="1"/>
  <c r="I261" i="1" s="1"/>
  <c r="J261" i="1" s="1"/>
  <c r="G242" i="1"/>
  <c r="I242" i="1" s="1"/>
  <c r="J242" i="1" s="1"/>
  <c r="J246" i="1" s="1"/>
  <c r="G260" i="1"/>
  <c r="I260" i="1" s="1"/>
  <c r="J260" i="1" s="1"/>
  <c r="G250" i="1"/>
  <c r="I250" i="1" s="1"/>
  <c r="J250" i="1" s="1"/>
  <c r="G219" i="1"/>
  <c r="I219" i="1" s="1"/>
  <c r="J219" i="1" s="1"/>
  <c r="G275" i="1"/>
  <c r="I275" i="1" s="1"/>
  <c r="J275" i="1" s="1"/>
  <c r="G245" i="1"/>
  <c r="I245" i="1" s="1"/>
  <c r="J245" i="1" s="1"/>
  <c r="G216" i="1"/>
  <c r="I216" i="1" s="1"/>
  <c r="J216" i="1" s="1"/>
  <c r="G145" i="1"/>
  <c r="I145" i="1" s="1"/>
  <c r="J145" i="1" s="1"/>
  <c r="G144" i="1"/>
  <c r="I144" i="1" s="1"/>
  <c r="J144" i="1" s="1"/>
  <c r="G290" i="1"/>
  <c r="I290" i="1" s="1"/>
  <c r="J290" i="1" s="1"/>
  <c r="G292" i="1"/>
  <c r="I292" i="1" s="1"/>
  <c r="J292" i="1" s="1"/>
  <c r="G294" i="1"/>
  <c r="I294" i="1" s="1"/>
  <c r="J294" i="1" s="1"/>
  <c r="G206" i="1"/>
  <c r="I206" i="1" s="1"/>
  <c r="J206" i="1" s="1"/>
  <c r="G203" i="1"/>
  <c r="I203" i="1" s="1"/>
  <c r="J203" i="1" s="1"/>
  <c r="G196" i="1"/>
  <c r="I196" i="1" s="1"/>
  <c r="J196" i="1" s="1"/>
  <c r="G185" i="1"/>
  <c r="I185" i="1" s="1"/>
  <c r="J185" i="1" s="1"/>
  <c r="G182" i="1"/>
  <c r="I182" i="1" s="1"/>
  <c r="J182" i="1" s="1"/>
  <c r="G176" i="1"/>
  <c r="I176" i="1" s="1"/>
  <c r="J176" i="1" s="1"/>
  <c r="G172" i="1"/>
  <c r="I172" i="1" s="1"/>
  <c r="J172" i="1" s="1"/>
  <c r="G171" i="1"/>
  <c r="I171" i="1" s="1"/>
  <c r="J171" i="1" s="1"/>
  <c r="G210" i="1"/>
  <c r="I210" i="1" s="1"/>
  <c r="J210" i="1" s="1"/>
  <c r="G202" i="1"/>
  <c r="I202" i="1" s="1"/>
  <c r="J202" i="1" s="1"/>
  <c r="G195" i="1"/>
  <c r="I195" i="1" s="1"/>
  <c r="J195" i="1" s="1"/>
  <c r="G190" i="1"/>
  <c r="I190" i="1" s="1"/>
  <c r="J190" i="1" s="1"/>
  <c r="G188" i="1"/>
  <c r="I188" i="1" s="1"/>
  <c r="J188" i="1" s="1"/>
  <c r="G184" i="1"/>
  <c r="I184" i="1" s="1"/>
  <c r="J184" i="1" s="1"/>
  <c r="G180" i="1"/>
  <c r="I180" i="1" s="1"/>
  <c r="J180" i="1" s="1"/>
  <c r="G169" i="1"/>
  <c r="I169" i="1" s="1"/>
  <c r="J169" i="1" s="1"/>
  <c r="G293" i="1"/>
  <c r="I293" i="1" s="1"/>
  <c r="J293" i="1" s="1"/>
  <c r="G209" i="1"/>
  <c r="I209" i="1" s="1"/>
  <c r="J209" i="1" s="1"/>
  <c r="G201" i="1"/>
  <c r="I201" i="1" s="1"/>
  <c r="J201" i="1" s="1"/>
  <c r="G197" i="1"/>
  <c r="I197" i="1" s="1"/>
  <c r="J197" i="1" s="1"/>
  <c r="G194" i="1"/>
  <c r="I194" i="1" s="1"/>
  <c r="J194" i="1" s="1"/>
  <c r="G192" i="1"/>
  <c r="I192" i="1" s="1"/>
  <c r="J192" i="1" s="1"/>
  <c r="G179" i="1"/>
  <c r="I179" i="1" s="1"/>
  <c r="J179" i="1" s="1"/>
  <c r="G177" i="1"/>
  <c r="I177" i="1" s="1"/>
  <c r="J177" i="1" s="1"/>
  <c r="G175" i="1"/>
  <c r="G208" i="1"/>
  <c r="I208" i="1" s="1"/>
  <c r="J208" i="1" s="1"/>
  <c r="G205" i="1"/>
  <c r="I205" i="1" s="1"/>
  <c r="J205" i="1" s="1"/>
  <c r="G200" i="1"/>
  <c r="I200" i="1" s="1"/>
  <c r="J200" i="1" s="1"/>
  <c r="G189" i="1"/>
  <c r="I189" i="1" s="1"/>
  <c r="J189" i="1" s="1"/>
  <c r="G186" i="1"/>
  <c r="I186" i="1" s="1"/>
  <c r="J186" i="1" s="1"/>
  <c r="G181" i="1"/>
  <c r="I181" i="1" s="1"/>
  <c r="J181" i="1" s="1"/>
  <c r="G174" i="1"/>
  <c r="I174" i="1" s="1"/>
  <c r="J174" i="1" s="1"/>
  <c r="G304" i="1"/>
  <c r="I304" i="1" s="1"/>
  <c r="J304" i="1" s="1"/>
  <c r="G302" i="1"/>
  <c r="I302" i="1" s="1"/>
  <c r="J302" i="1" s="1"/>
  <c r="G153" i="1"/>
  <c r="I153" i="1" s="1"/>
  <c r="J153" i="1" s="1"/>
  <c r="G152" i="1"/>
  <c r="I152" i="1" s="1"/>
  <c r="J152" i="1" s="1"/>
  <c r="G100" i="1"/>
  <c r="I100" i="1" s="1"/>
  <c r="J100" i="1" s="1"/>
  <c r="G107" i="1"/>
  <c r="I107" i="1" s="1"/>
  <c r="J107" i="1" s="1"/>
  <c r="G99" i="1"/>
  <c r="I99" i="1" s="1"/>
  <c r="J99" i="1" s="1"/>
  <c r="G126" i="1"/>
  <c r="I126" i="1" s="1"/>
  <c r="J126" i="1" s="1"/>
  <c r="G127" i="1"/>
  <c r="I127" i="1" s="1"/>
  <c r="J127" i="1" s="1"/>
  <c r="G26" i="1"/>
  <c r="I26" i="1" s="1"/>
  <c r="J26" i="1" s="1"/>
  <c r="G86" i="1"/>
  <c r="I86" i="1" s="1"/>
  <c r="J86" i="1" s="1"/>
  <c r="G88" i="1"/>
  <c r="I88" i="1" s="1"/>
  <c r="J88" i="1" s="1"/>
  <c r="G87" i="1"/>
  <c r="I87" i="1" s="1"/>
  <c r="J87" i="1" s="1"/>
  <c r="G301" i="1"/>
  <c r="I301" i="1" s="1"/>
  <c r="J301" i="1" s="1"/>
  <c r="G300" i="1"/>
  <c r="I300" i="1" s="1"/>
  <c r="J300" i="1" s="1"/>
  <c r="G313" i="1"/>
  <c r="I313" i="1" s="1"/>
  <c r="J313" i="1" s="1"/>
  <c r="G321" i="1"/>
  <c r="I321" i="1" s="1"/>
  <c r="J321" i="1" s="1"/>
  <c r="G318" i="1"/>
  <c r="I318" i="1" s="1"/>
  <c r="J318" i="1" s="1"/>
  <c r="G314" i="1"/>
  <c r="I314" i="1" s="1"/>
  <c r="J314" i="1" s="1"/>
  <c r="G316" i="1"/>
  <c r="I316" i="1" s="1"/>
  <c r="J316" i="1" s="1"/>
  <c r="G315" i="1"/>
  <c r="I315" i="1" s="1"/>
  <c r="J315" i="1" s="1"/>
  <c r="G91" i="1"/>
  <c r="I91" i="1" s="1"/>
  <c r="J91" i="1" s="1"/>
  <c r="G163" i="1"/>
  <c r="I163" i="1" s="1"/>
  <c r="J163" i="1" s="1"/>
  <c r="G159" i="1"/>
  <c r="I159" i="1" s="1"/>
  <c r="J159" i="1" s="1"/>
  <c r="G161" i="1"/>
  <c r="I161" i="1" s="1"/>
  <c r="J161" i="1" s="1"/>
  <c r="G158" i="1"/>
  <c r="I158" i="1" s="1"/>
  <c r="J158" i="1" s="1"/>
  <c r="G160" i="1"/>
  <c r="I160" i="1" s="1"/>
  <c r="J160" i="1" s="1"/>
  <c r="G151" i="1"/>
  <c r="I151" i="1" s="1"/>
  <c r="J151" i="1" s="1"/>
  <c r="G29" i="1"/>
  <c r="I29" i="1" s="1"/>
  <c r="J29" i="1" s="1"/>
  <c r="G52" i="1"/>
  <c r="I52" i="1" s="1"/>
  <c r="J52" i="1" s="1"/>
  <c r="G47" i="1"/>
  <c r="I47" i="1" s="1"/>
  <c r="J47" i="1" s="1"/>
  <c r="G43" i="1"/>
  <c r="I43" i="1" s="1"/>
  <c r="J43" i="1" s="1"/>
  <c r="G59" i="1"/>
  <c r="I59" i="1" s="1"/>
  <c r="J59" i="1" s="1"/>
  <c r="G50" i="1"/>
  <c r="I50" i="1" s="1"/>
  <c r="J50" i="1" s="1"/>
  <c r="G42" i="1"/>
  <c r="I42" i="1" s="1"/>
  <c r="J42" i="1" s="1"/>
  <c r="G61" i="1"/>
  <c r="I61" i="1" s="1"/>
  <c r="J61" i="1" s="1"/>
  <c r="G57" i="1"/>
  <c r="I57" i="1" s="1"/>
  <c r="J57" i="1" s="1"/>
  <c r="G55" i="1"/>
  <c r="I55" i="1" s="1"/>
  <c r="J55" i="1" s="1"/>
  <c r="G53" i="1"/>
  <c r="I53" i="1" s="1"/>
  <c r="J53" i="1" s="1"/>
  <c r="G49" i="1"/>
  <c r="I49" i="1" s="1"/>
  <c r="J49" i="1" s="1"/>
  <c r="G40" i="1"/>
  <c r="I40" i="1" s="1"/>
  <c r="J40" i="1" s="1"/>
  <c r="G60" i="1"/>
  <c r="I60" i="1" s="1"/>
  <c r="J60" i="1" s="1"/>
  <c r="G56" i="1"/>
  <c r="I56" i="1" s="1"/>
  <c r="J56" i="1" s="1"/>
  <c r="G54" i="1"/>
  <c r="I54" i="1" s="1"/>
  <c r="J54" i="1" s="1"/>
  <c r="G48" i="1"/>
  <c r="I48" i="1" s="1"/>
  <c r="J48" i="1" s="1"/>
  <c r="G37" i="1"/>
  <c r="I37" i="1" s="1"/>
  <c r="J37" i="1" s="1"/>
  <c r="G35" i="1"/>
  <c r="I35" i="1" s="1"/>
  <c r="J35" i="1" s="1"/>
  <c r="G33" i="1"/>
  <c r="I33" i="1" s="1"/>
  <c r="J33" i="1" s="1"/>
  <c r="G38" i="1"/>
  <c r="I38" i="1" s="1"/>
  <c r="J38" i="1" s="1"/>
  <c r="G36" i="1"/>
  <c r="I36" i="1" s="1"/>
  <c r="J36" i="1" s="1"/>
  <c r="G101" i="1"/>
  <c r="I101" i="1" s="1"/>
  <c r="J101" i="1" s="1"/>
  <c r="G98" i="1"/>
  <c r="I98" i="1" s="1"/>
  <c r="J98" i="1" s="1"/>
  <c r="G97" i="1"/>
  <c r="I97" i="1" s="1"/>
  <c r="J97" i="1" s="1"/>
  <c r="G96" i="1"/>
  <c r="I96" i="1" s="1"/>
  <c r="J96" i="1" s="1"/>
  <c r="G297" i="1"/>
  <c r="I297" i="1" s="1"/>
  <c r="J297" i="1" s="1"/>
  <c r="G307" i="1"/>
  <c r="I307" i="1" s="1"/>
  <c r="J307" i="1" s="1"/>
  <c r="G309" i="1"/>
  <c r="I309" i="1" s="1"/>
  <c r="J309" i="1" s="1"/>
  <c r="G134" i="1"/>
  <c r="I134" i="1" s="1"/>
  <c r="J134" i="1" s="1"/>
  <c r="G140" i="1"/>
  <c r="I140" i="1" s="1"/>
  <c r="J140" i="1" s="1"/>
  <c r="G138" i="1"/>
  <c r="I138" i="1" s="1"/>
  <c r="J138" i="1" s="1"/>
  <c r="G121" i="1"/>
  <c r="I121" i="1" s="1"/>
  <c r="J121" i="1" s="1"/>
  <c r="G129" i="1"/>
  <c r="I129" i="1" s="1"/>
  <c r="J129" i="1" s="1"/>
  <c r="G72" i="1"/>
  <c r="I72" i="1" s="1"/>
  <c r="J72" i="1" s="1"/>
  <c r="G70" i="1"/>
  <c r="I70" i="1" s="1"/>
  <c r="J70" i="1" s="1"/>
  <c r="G14" i="1"/>
  <c r="I14" i="1" s="1"/>
  <c r="J14" i="1" s="1"/>
  <c r="G13" i="1"/>
  <c r="I13" i="1" s="1"/>
  <c r="J13" i="1" s="1"/>
  <c r="G20" i="1"/>
  <c r="I20" i="1" s="1"/>
  <c r="J20" i="1" s="1"/>
  <c r="G71" i="1"/>
  <c r="I71" i="1" s="1"/>
  <c r="J71" i="1" s="1"/>
  <c r="G308" i="1"/>
  <c r="I308" i="1" s="1"/>
  <c r="J308" i="1" s="1"/>
  <c r="G80" i="1"/>
  <c r="I80" i="1" s="1"/>
  <c r="J80" i="1" s="1"/>
  <c r="G28" i="1"/>
  <c r="I28" i="1" s="1"/>
  <c r="J28" i="1" s="1"/>
  <c r="G21" i="1"/>
  <c r="I21" i="1" s="1"/>
  <c r="J21" i="1" s="1"/>
  <c r="G116" i="1"/>
  <c r="I116" i="1" s="1"/>
  <c r="J116" i="1" s="1"/>
  <c r="G84" i="1"/>
  <c r="I84" i="1" s="1"/>
  <c r="J84" i="1" s="1"/>
  <c r="G83" i="1"/>
  <c r="I83" i="1" s="1"/>
  <c r="J83" i="1" s="1"/>
  <c r="G19" i="1"/>
  <c r="I19" i="1" s="1"/>
  <c r="J19" i="1" s="1"/>
  <c r="G27" i="1"/>
  <c r="I27" i="1" s="1"/>
  <c r="J27" i="1" s="1"/>
  <c r="G92" i="1"/>
  <c r="I92" i="1" s="1"/>
  <c r="J92" i="1" s="1"/>
  <c r="G90" i="1"/>
  <c r="I90" i="1" s="1"/>
  <c r="J90" i="1" s="1"/>
  <c r="G136" i="1"/>
  <c r="I136" i="1" s="1"/>
  <c r="J136" i="1" s="1"/>
  <c r="G165" i="1"/>
  <c r="I165" i="1" s="1"/>
  <c r="J165" i="1" s="1"/>
  <c r="G112" i="1"/>
  <c r="I112" i="1" s="1"/>
  <c r="J112" i="1" s="1"/>
  <c r="G130" i="1"/>
  <c r="I130" i="1" s="1"/>
  <c r="J130" i="1" s="1"/>
  <c r="G132" i="1"/>
  <c r="I132" i="1" s="1"/>
  <c r="J132" i="1" s="1"/>
  <c r="G106" i="1"/>
  <c r="I106" i="1" s="1"/>
  <c r="J106" i="1" s="1"/>
  <c r="G135" i="1"/>
  <c r="I135" i="1" s="1"/>
  <c r="J135" i="1" s="1"/>
  <c r="G139" i="1"/>
  <c r="I139" i="1" s="1"/>
  <c r="J139" i="1" s="1"/>
  <c r="G79" i="1"/>
  <c r="I79" i="1" s="1"/>
  <c r="J79" i="1" s="1"/>
  <c r="J22" i="1" l="1"/>
  <c r="G11" i="24" s="1"/>
  <c r="Y11" i="24" s="1"/>
  <c r="J279" i="1"/>
  <c r="G26" i="2" s="1"/>
  <c r="G27" i="24" s="1"/>
  <c r="J141" i="1"/>
  <c r="G20" i="2" s="1"/>
  <c r="G21" i="24" s="1"/>
  <c r="J166" i="1"/>
  <c r="J113" i="1"/>
  <c r="J287" i="1"/>
  <c r="G27" i="2" s="1"/>
  <c r="G28" i="24" s="1"/>
  <c r="J63" i="1"/>
  <c r="G13" i="2" s="1"/>
  <c r="J305" i="1"/>
  <c r="G30" i="2" s="1"/>
  <c r="G31" i="24" s="1"/>
  <c r="J211" i="1"/>
  <c r="G23" i="2" s="1"/>
  <c r="G24" i="24" s="1"/>
  <c r="J30" i="1"/>
  <c r="G11" i="2" s="1"/>
  <c r="J44" i="1"/>
  <c r="G12" i="2" s="1"/>
  <c r="G13" i="24" s="1"/>
  <c r="I175" i="1"/>
  <c r="J175" i="1" s="1"/>
  <c r="J198" i="1" s="1"/>
  <c r="I224" i="1"/>
  <c r="J224" i="1" s="1"/>
  <c r="I227" i="1"/>
  <c r="J227" i="1" s="1"/>
  <c r="J298" i="1"/>
  <c r="G29" i="2" s="1"/>
  <c r="G30" i="24" s="1"/>
  <c r="J322" i="1"/>
  <c r="G32" i="2" s="1"/>
  <c r="G33" i="24" s="1"/>
  <c r="G25" i="2"/>
  <c r="G26" i="24" s="1"/>
  <c r="J310" i="1"/>
  <c r="G31" i="2" s="1"/>
  <c r="G32" i="24" s="1"/>
  <c r="J295" i="1"/>
  <c r="G28" i="2" s="1"/>
  <c r="G29" i="24" s="1"/>
  <c r="E23" i="2"/>
  <c r="Y30" i="24" l="1"/>
  <c r="S30" i="24"/>
  <c r="P30" i="24"/>
  <c r="Y33" i="24"/>
  <c r="S33" i="24"/>
  <c r="Y28" i="24"/>
  <c r="S28" i="24"/>
  <c r="P28" i="24"/>
  <c r="Y21" i="24"/>
  <c r="P21" i="24"/>
  <c r="S21" i="24"/>
  <c r="S27" i="24"/>
  <c r="Y27" i="24"/>
  <c r="P27" i="24"/>
  <c r="Y26" i="24"/>
  <c r="P26" i="24"/>
  <c r="S26" i="24"/>
  <c r="Y31" i="24"/>
  <c r="S31" i="24"/>
  <c r="P31" i="24"/>
  <c r="Y29" i="24"/>
  <c r="P29" i="24"/>
  <c r="S29" i="24"/>
  <c r="Y32" i="24"/>
  <c r="S32" i="24"/>
  <c r="P32" i="24"/>
  <c r="Y13" i="24"/>
  <c r="S13" i="24"/>
  <c r="S24" i="24"/>
  <c r="P24" i="24"/>
  <c r="Y24" i="24"/>
  <c r="J240" i="1"/>
  <c r="G24" i="2" s="1"/>
  <c r="G25" i="24" s="1"/>
  <c r="G22" i="2"/>
  <c r="G23" i="24" s="1"/>
  <c r="G21" i="2"/>
  <c r="G22" i="24" s="1"/>
  <c r="G18" i="2"/>
  <c r="G19" i="24" s="1"/>
  <c r="M29" i="24"/>
  <c r="J29" i="24"/>
  <c r="J26" i="24"/>
  <c r="M26" i="24"/>
  <c r="J32" i="24"/>
  <c r="M32" i="24"/>
  <c r="J24" i="24"/>
  <c r="M24" i="24"/>
  <c r="M21" i="24"/>
  <c r="J21" i="24"/>
  <c r="J31" i="24"/>
  <c r="M31" i="24"/>
  <c r="M28" i="24"/>
  <c r="J28" i="24"/>
  <c r="J27" i="24"/>
  <c r="M27" i="24"/>
  <c r="M30" i="24"/>
  <c r="J30" i="24"/>
  <c r="P33" i="24"/>
  <c r="J33" i="24"/>
  <c r="M33" i="24"/>
  <c r="J13" i="24"/>
  <c r="M13" i="24"/>
  <c r="P13" i="24"/>
  <c r="G10" i="2"/>
  <c r="G14" i="24"/>
  <c r="G12" i="24"/>
  <c r="V13" i="24"/>
  <c r="V26" i="24"/>
  <c r="V28" i="24"/>
  <c r="V27" i="24"/>
  <c r="V24" i="24"/>
  <c r="I9" i="4"/>
  <c r="P19" i="24" l="1"/>
  <c r="S19" i="24"/>
  <c r="Y12" i="24"/>
  <c r="S12" i="24"/>
  <c r="S23" i="24"/>
  <c r="P23" i="24"/>
  <c r="Y23" i="24"/>
  <c r="S25" i="24"/>
  <c r="P25" i="24"/>
  <c r="Y25" i="24"/>
  <c r="Y14" i="24"/>
  <c r="P14" i="24"/>
  <c r="S14" i="24"/>
  <c r="P22" i="24"/>
  <c r="Y22" i="24"/>
  <c r="S22" i="24"/>
  <c r="Y19" i="24"/>
  <c r="M25" i="24"/>
  <c r="V23" i="24"/>
  <c r="M23" i="24"/>
  <c r="J23" i="24"/>
  <c r="V25" i="24"/>
  <c r="J25" i="24"/>
  <c r="M19" i="24"/>
  <c r="J19" i="24"/>
  <c r="M12" i="24"/>
  <c r="P12" i="24"/>
  <c r="J12" i="24"/>
  <c r="M14" i="24"/>
  <c r="J14" i="24"/>
  <c r="M22" i="24"/>
  <c r="J22" i="24"/>
  <c r="J11" i="24"/>
  <c r="V14" i="24"/>
  <c r="V22" i="24"/>
  <c r="V29" i="24"/>
  <c r="V30" i="24" l="1"/>
  <c r="I4" i="2"/>
  <c r="G65" i="1" l="1"/>
  <c r="I65" i="1" s="1"/>
  <c r="J65" i="1" s="1"/>
  <c r="G81" i="1"/>
  <c r="I81" i="1" s="1"/>
  <c r="J81" i="1" s="1"/>
  <c r="G119" i="1"/>
  <c r="I119" i="1" s="1"/>
  <c r="J119" i="1" s="1"/>
  <c r="G69" i="1"/>
  <c r="G117" i="1"/>
  <c r="I117" i="1" s="1"/>
  <c r="J117" i="1" s="1"/>
  <c r="G77" i="1"/>
  <c r="I77" i="1" s="1"/>
  <c r="J77" i="1" s="1"/>
  <c r="G78" i="1"/>
  <c r="I78" i="1" s="1"/>
  <c r="J78" i="1" s="1"/>
  <c r="J93" i="1" l="1"/>
  <c r="G16" i="2" s="1"/>
  <c r="J123" i="1"/>
  <c r="G19" i="2" s="1"/>
  <c r="I69" i="1"/>
  <c r="J69" i="1" s="1"/>
  <c r="J74" i="1" s="1"/>
  <c r="J66" i="1"/>
  <c r="G14" i="2" s="1"/>
  <c r="J102" i="1"/>
  <c r="G17" i="2" s="1"/>
  <c r="I323" i="1" l="1"/>
  <c r="G15" i="2"/>
  <c r="G33" i="2" s="1"/>
  <c r="I10" i="2" s="1"/>
  <c r="G18" i="24"/>
  <c r="G15" i="24"/>
  <c r="G17" i="24"/>
  <c r="V19" i="24"/>
  <c r="Y15" i="24" l="1"/>
  <c r="S15" i="24"/>
  <c r="P15" i="24"/>
  <c r="Y18" i="24"/>
  <c r="S18" i="24"/>
  <c r="P18" i="24"/>
  <c r="Y17" i="24"/>
  <c r="S17" i="24"/>
  <c r="P17" i="24"/>
  <c r="G16" i="24"/>
  <c r="J17" i="24"/>
  <c r="M17" i="24"/>
  <c r="J15" i="24"/>
  <c r="M15" i="24"/>
  <c r="J18" i="24"/>
  <c r="M18" i="24"/>
  <c r="V18" i="24"/>
  <c r="V17" i="24"/>
  <c r="V15" i="24"/>
  <c r="V31" i="24"/>
  <c r="S11" i="24"/>
  <c r="P11" i="24"/>
  <c r="V11" i="24"/>
  <c r="M11" i="24"/>
  <c r="V33" i="24"/>
  <c r="S16" i="24" l="1"/>
  <c r="P16" i="24"/>
  <c r="J16" i="24"/>
  <c r="Y16" i="24"/>
  <c r="V16" i="24"/>
  <c r="M16" i="24"/>
  <c r="V32" i="24"/>
  <c r="G20" i="24" l="1"/>
  <c r="Y20" i="24" l="1"/>
  <c r="Y34" i="24" s="1"/>
  <c r="P20" i="24"/>
  <c r="S20" i="24"/>
  <c r="M20" i="24"/>
  <c r="M34" i="24" s="1"/>
  <c r="J20" i="24"/>
  <c r="J34" i="24" s="1"/>
  <c r="G34" i="24"/>
  <c r="V20" i="24"/>
  <c r="V21" i="24"/>
  <c r="AA34" i="24" l="1"/>
  <c r="L34" i="24"/>
  <c r="G3" i="1"/>
  <c r="G4" i="1" l="1"/>
  <c r="L19" i="1"/>
  <c r="V12" i="24"/>
  <c r="V34" i="24" s="1"/>
  <c r="X34" i="24" s="1"/>
  <c r="I28" i="24"/>
  <c r="I11" i="24"/>
  <c r="I26" i="24"/>
  <c r="I27" i="24"/>
  <c r="I24" i="24"/>
  <c r="I25" i="24"/>
  <c r="I22" i="24"/>
  <c r="I23" i="24"/>
  <c r="I20" i="24"/>
  <c r="I21" i="24"/>
  <c r="I18" i="24"/>
  <c r="I19" i="24"/>
  <c r="I16" i="24"/>
  <c r="I17" i="24"/>
  <c r="I14" i="24"/>
  <c r="I15" i="24"/>
  <c r="I12" i="24"/>
  <c r="I13" i="24"/>
  <c r="I29" i="24"/>
  <c r="I33" i="24"/>
  <c r="I31" i="24"/>
  <c r="I30" i="24"/>
  <c r="I32" i="24"/>
  <c r="I34" i="24" l="1"/>
  <c r="S34" i="24"/>
  <c r="U34" i="24" s="1"/>
  <c r="P34" i="24"/>
  <c r="R34" i="24" s="1"/>
  <c r="J35" i="24"/>
  <c r="L35" i="24" s="1"/>
  <c r="I27" i="2" l="1"/>
  <c r="I24" i="2"/>
  <c r="I31" i="2"/>
  <c r="I26" i="2"/>
  <c r="I21" i="2"/>
  <c r="G3" i="2"/>
  <c r="I17" i="2"/>
  <c r="I30" i="2"/>
  <c r="I11" i="2"/>
  <c r="I29" i="2"/>
  <c r="I25" i="2"/>
  <c r="I20" i="2"/>
  <c r="I22" i="2"/>
  <c r="I12" i="2"/>
  <c r="I15" i="2"/>
  <c r="I23" i="2"/>
  <c r="I14" i="2"/>
  <c r="I16" i="2"/>
  <c r="I28" i="2"/>
  <c r="I32" i="2"/>
  <c r="I19" i="2"/>
  <c r="I18" i="2"/>
  <c r="I13" i="2"/>
  <c r="I33" i="2" l="1"/>
  <c r="G2" i="4"/>
  <c r="G3" i="24"/>
  <c r="G4" i="24" s="1"/>
  <c r="G4" i="2"/>
  <c r="G2" i="10" l="1"/>
  <c r="G3" i="4"/>
  <c r="G3" i="10" s="1"/>
  <c r="O34" i="24"/>
  <c r="M35" i="24"/>
  <c r="P35" i="24" l="1"/>
  <c r="S35" i="24" s="1"/>
  <c r="U35" i="24" s="1"/>
  <c r="O35" i="24"/>
  <c r="R35" i="24" l="1"/>
  <c r="V35" i="24"/>
  <c r="Y35" i="24" l="1"/>
  <c r="AA35" i="24" s="1"/>
  <c r="X35" i="24"/>
  <c r="AC21" i="24" l="1"/>
  <c r="AC23" i="24" s="1"/>
</calcChain>
</file>

<file path=xl/sharedStrings.xml><?xml version="1.0" encoding="utf-8"?>
<sst xmlns="http://schemas.openxmlformats.org/spreadsheetml/2006/main" count="2649" uniqueCount="990">
  <si>
    <t>Item</t>
  </si>
  <si>
    <t>Discriminação</t>
  </si>
  <si>
    <t>Preço (R$)</t>
  </si>
  <si>
    <t>Valor unitário Sem BDI</t>
  </si>
  <si>
    <t>Valor Unitário Com BDI</t>
  </si>
  <si>
    <t>Valor Total</t>
  </si>
  <si>
    <t>Código</t>
  </si>
  <si>
    <t>Valor estimado final:</t>
  </si>
  <si>
    <t>Custo/m²:</t>
  </si>
  <si>
    <t>Data:</t>
  </si>
  <si>
    <t>BDI:</t>
  </si>
  <si>
    <t>Referência:</t>
  </si>
  <si>
    <t>SERVIÇOS PRELIMINARES</t>
  </si>
  <si>
    <t>SINAPI</t>
  </si>
  <si>
    <t>m²</t>
  </si>
  <si>
    <t>un</t>
  </si>
  <si>
    <t>SUBTOTAL</t>
  </si>
  <si>
    <t>MOVIMENTO DE TERRA</t>
  </si>
  <si>
    <t>m³</t>
  </si>
  <si>
    <t>IMPERMEABILIZAÇÃO E TRATAMENTOS</t>
  </si>
  <si>
    <t>COBERTURA</t>
  </si>
  <si>
    <t>ESQUADRIAS</t>
  </si>
  <si>
    <t>REVESTIMENTOS</t>
  </si>
  <si>
    <t>PINTURA</t>
  </si>
  <si>
    <t>m</t>
  </si>
  <si>
    <t>Uni-dade</t>
  </si>
  <si>
    <t>PAREDES INTERNAS</t>
  </si>
  <si>
    <t>9.1.1</t>
  </si>
  <si>
    <t>PAREDES EXTERNAS</t>
  </si>
  <si>
    <t xml:space="preserve">SINAPI </t>
  </si>
  <si>
    <t>ITEM</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</si>
  <si>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</si>
  <si>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</si>
  <si>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</si>
  <si>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</si>
  <si>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</si>
  <si>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</si>
  <si>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</si>
  <si>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</si>
  <si>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</si>
  <si>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</si>
  <si>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</si>
  <si>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</si>
  <si>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</si>
  <si>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</si>
  <si>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</si>
  <si>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</si>
  <si>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</si>
  <si>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</si>
  <si>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</si>
  <si>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</si>
  <si>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</si>
  <si>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</si>
  <si>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</si>
  <si>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</si>
  <si>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</si>
  <si>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</si>
  <si>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</si>
  <si>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</si>
  <si>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</si>
  <si>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Kg</t>
  </si>
  <si>
    <t>1.5</t>
  </si>
  <si>
    <t>2.4</t>
  </si>
  <si>
    <t>4.0</t>
  </si>
  <si>
    <t>5.0</t>
  </si>
  <si>
    <t>6.0</t>
  </si>
  <si>
    <t>6.1</t>
  </si>
  <si>
    <t>7.0</t>
  </si>
  <si>
    <t>7.1</t>
  </si>
  <si>
    <t>8.0</t>
  </si>
  <si>
    <t>8.1</t>
  </si>
  <si>
    <t>9.0</t>
  </si>
  <si>
    <t>9.1</t>
  </si>
  <si>
    <t>10.0</t>
  </si>
  <si>
    <t>10.1</t>
  </si>
  <si>
    <t>10.2</t>
  </si>
  <si>
    <t>10.3</t>
  </si>
  <si>
    <t>13.0</t>
  </si>
  <si>
    <t>13.1</t>
  </si>
  <si>
    <t>13.2</t>
  </si>
  <si>
    <t>13.3</t>
  </si>
  <si>
    <t>13.4</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</si>
  <si>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</si>
  <si>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</si>
  <si>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</si>
  <si>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</si>
  <si>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</si>
  <si>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</si>
  <si>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</si>
  <si>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</si>
  <si>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</si>
  <si>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</si>
  <si>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</si>
  <si>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MÃO DE OBRA</t>
  </si>
  <si>
    <t>PORTAS</t>
  </si>
  <si>
    <t>JANELAS</t>
  </si>
  <si>
    <t>CABOS</t>
  </si>
  <si>
    <t>SORRISO</t>
  </si>
  <si>
    <t>UN</t>
  </si>
  <si>
    <t>KG</t>
  </si>
  <si>
    <t>H</t>
  </si>
  <si>
    <t>M</t>
  </si>
  <si>
    <t>M3</t>
  </si>
  <si>
    <t>M2</t>
  </si>
  <si>
    <t>LUMINÁRIAS</t>
  </si>
  <si>
    <t>INTERRUPTORES E TOMADAS</t>
  </si>
  <si>
    <t>COEF.</t>
  </si>
  <si>
    <t>CUSTO UNIT.</t>
  </si>
  <si>
    <t>CUSTO TOTAL</t>
  </si>
  <si>
    <t>TOTAL (A)</t>
  </si>
  <si>
    <t>MATERIAL/SUB-CONTRATADO</t>
  </si>
  <si>
    <t xml:space="preserve">COEF. </t>
  </si>
  <si>
    <t xml:space="preserve">TOTAL (C) </t>
  </si>
  <si>
    <t xml:space="preserve">CUSTO DIRETO TOTAL </t>
  </si>
  <si>
    <t>EQUIPAMENTO</t>
  </si>
  <si>
    <t xml:space="preserve">TOTAL (B) </t>
  </si>
  <si>
    <t>COMPOSIÇÕES DE SERVIÇOS - PREFEITURA MUNICIPAL DE SORRISO</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</si>
  <si>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</si>
  <si>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</si>
  <si>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</si>
  <si>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</si>
  <si>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</si>
  <si>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</si>
  <si>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</si>
  <si>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</si>
  <si>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</si>
  <si>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</si>
  <si>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</si>
  <si>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</si>
  <si>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</si>
  <si>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QUADROS E CAIXAS REDE ELÉTRICA</t>
  </si>
  <si>
    <t>13.1.1</t>
  </si>
  <si>
    <t>13.3.1</t>
  </si>
  <si>
    <t>REGISTROS E CONEXÕES</t>
  </si>
  <si>
    <t>LOUÇAS</t>
  </si>
  <si>
    <t>METAIS E ACESSÓRIOS</t>
  </si>
  <si>
    <t>LOUÇAS, METAIS E ACESSÓRIOS</t>
  </si>
  <si>
    <t>Referência</t>
  </si>
  <si>
    <t>11.0</t>
  </si>
  <si>
    <t>SERVENTE COM ENCARGOS COMPLEMENTARES</t>
  </si>
  <si>
    <t>PEDREIRO COM ENCARGOS COMPLEMENTARES</t>
  </si>
  <si>
    <t>ENCANADOR OU BOMBEIRO HIDRÁULICO COM ENCARGOS COMPLEMENTARES</t>
  </si>
  <si>
    <t>M³</t>
  </si>
  <si>
    <t>M²</t>
  </si>
  <si>
    <t>7.2</t>
  </si>
  <si>
    <t>DISJUNTORES TIPO DIN</t>
  </si>
  <si>
    <t>9.2</t>
  </si>
  <si>
    <t>11.1</t>
  </si>
  <si>
    <t>12.1</t>
  </si>
  <si>
    <t>12.2</t>
  </si>
  <si>
    <t>LAJES</t>
  </si>
  <si>
    <t>13.2.3</t>
  </si>
  <si>
    <t>6.1.1</t>
  </si>
  <si>
    <t>6.1.2</t>
  </si>
  <si>
    <t>TELHAS E ESTRUTURAS</t>
  </si>
  <si>
    <t>11.1.1</t>
  </si>
  <si>
    <t>11.1.2</t>
  </si>
  <si>
    <t>11.2</t>
  </si>
  <si>
    <t>11.2.1</t>
  </si>
  <si>
    <t>11.2.2</t>
  </si>
  <si>
    <t>11.3</t>
  </si>
  <si>
    <t>11.3.1</t>
  </si>
  <si>
    <t>11.3.2</t>
  </si>
  <si>
    <t>12.1.4</t>
  </si>
  <si>
    <t>13.3.2</t>
  </si>
  <si>
    <t>APLICAÇÃO E LIXAMENTO DE MASSA LÁTEX EM TETO, DUAS DEMÃOS</t>
  </si>
  <si>
    <t>TOMADA MÉDIA DE EMBUTIR (1 MÓDULO), 2P+T 10 A, INCLUINDO SUPORTE E PLACA - FORNECIMENTO E INSTALAÇÃO. AF_12/2015</t>
  </si>
  <si>
    <t>APLICAÇÃO MANUAL DE PINTURA COM TINTA LÁTEX ACRÍLICA EM PAREDES, DUAS DEMÃOS. AF_06/2014</t>
  </si>
  <si>
    <t>REGISTRO DE GAVETA BRUTO, LATÃO, ROSCÁVEL, 3/4", COM ACABAMENTO E CANOPLA CROMADOS. FORNECIDO E INSTALADO EM RAMAL DE ÁGUA. AF_12/2014</t>
  </si>
  <si>
    <t>Proprietário: Municipio de Sorriso</t>
  </si>
  <si>
    <t>Quantidade</t>
  </si>
  <si>
    <t>INFRA ESTRUTURA</t>
  </si>
  <si>
    <t>FABRICAÇÃO, MONTAGEM E DESMONTAGEM DE FÔRMA PARA SAPATA, EM MADEIRA SERRADA, E=25 MM, 4 UTILIZAÇÕES.</t>
  </si>
  <si>
    <t>SUPRA ESTRUTURA</t>
  </si>
  <si>
    <t>4.1</t>
  </si>
  <si>
    <t>4.2</t>
  </si>
  <si>
    <t>ALVENARIAS E VEDAÇÕES</t>
  </si>
  <si>
    <t>ELETRODUTOS / ELETROCALHAS</t>
  </si>
  <si>
    <t>ELETRODUTO FLEXÍVEL CORRUGADO, PVC, DN 32 MM (1"), PARA CIRCUITOS TERMINAIS, INSTALADO EM FORRO - FORNECIMENTO E INSTALAÇÃO. AF_12/2015</t>
  </si>
  <si>
    <t>ELETRODUTO FLEXÍVEL CORRUGADO, PVC, DN 25 MM (3/4"), PARA CIRCUITOS TERMINAIS, INSTALADO EM FORRO - FORNECIMENTO E INSTALAÇÃO. AF_12/2015</t>
  </si>
  <si>
    <t>CAIXA OCTOGONAL 3" X 3", PVC, INSTALADA EM LAJE - FORNECIMENTO E INSTALAÇÃO. AF_12/2015</t>
  </si>
  <si>
    <t>TOTAL DA OBRA:</t>
  </si>
  <si>
    <r>
      <t>Arredondamentos: Opções → Avançado → Fórmulas → "</t>
    </r>
    <r>
      <rPr>
        <u/>
        <sz val="8"/>
        <color theme="1"/>
        <rFont val="Gill Sans MT"/>
        <family val="2"/>
      </rPr>
      <t>Definir Precisão Conforme Exibido</t>
    </r>
    <r>
      <rPr>
        <sz val="8"/>
        <color theme="1"/>
        <rFont val="Gill Sans MT"/>
        <family val="2"/>
      </rPr>
      <t>"</t>
    </r>
  </si>
  <si>
    <t>4.1.1</t>
  </si>
  <si>
    <t>4.1.4</t>
  </si>
  <si>
    <t>4.2.1</t>
  </si>
  <si>
    <t>7.1.3</t>
  </si>
  <si>
    <t>14.0</t>
  </si>
  <si>
    <t>DIVISÓRIAS E BANCADAS EM GRANITO</t>
  </si>
  <si>
    <t>UNID.</t>
  </si>
  <si>
    <r>
      <rPr>
        <b/>
        <sz val="9"/>
        <color theme="1"/>
        <rFont val="Gill Sans MT"/>
        <family val="2"/>
      </rPr>
      <t>Proprietário</t>
    </r>
    <r>
      <rPr>
        <sz val="9"/>
        <color theme="1"/>
        <rFont val="Gill Sans MT"/>
        <family val="2"/>
      </rPr>
      <t>:  Municipio de Sorriso</t>
    </r>
  </si>
  <si>
    <t>Obra:</t>
  </si>
  <si>
    <t>Ref.:</t>
  </si>
  <si>
    <t>FATURAMENTO SIMPLES DA ETAPA:</t>
  </si>
  <si>
    <t>FATURAMENTO ACUMULADO DA ETAPA:</t>
  </si>
  <si>
    <t>12.1.5</t>
  </si>
  <si>
    <t>12.1.6</t>
  </si>
  <si>
    <t xml:space="preserve">INFRA ESTRUTURA </t>
  </si>
  <si>
    <t>ACABAMENTOS</t>
  </si>
  <si>
    <t>RODAPÉS E SOLEIRAS</t>
  </si>
  <si>
    <t>10.2.1</t>
  </si>
  <si>
    <t>10.3.1</t>
  </si>
  <si>
    <t>12.1.7</t>
  </si>
  <si>
    <t>14.3</t>
  </si>
  <si>
    <t>14.4</t>
  </si>
  <si>
    <t>14.6</t>
  </si>
  <si>
    <t>14.7</t>
  </si>
  <si>
    <t>15.0</t>
  </si>
  <si>
    <t>17.0</t>
  </si>
  <si>
    <t>17.1</t>
  </si>
  <si>
    <t>18.0</t>
  </si>
  <si>
    <t>18.1</t>
  </si>
  <si>
    <t>VASO SANITARIO SIFONADO CONVENCIONAL COM LOUÇA BRANCA, INCLUSO CONJUNTO DE LIGAÇÃO PARA BACIA SANITÁRIA AJUSTÁVEL - FORNECIMENTO E INSTALAÇÃO. AF_10/2016</t>
  </si>
  <si>
    <t>PAPELEIRA PLASTICA TIPO DISPENSER PARA PAPEL HIGIENICO ROLAO</t>
  </si>
  <si>
    <t>TOALHEIRO PLASTICO TIPO DISPENSER PARA PAPEL TOALHA INTERFOLHADO</t>
  </si>
  <si>
    <t>CJ</t>
  </si>
  <si>
    <t>12.0</t>
  </si>
  <si>
    <t>CHP</t>
  </si>
  <si>
    <t xml:space="preserve">REATERRO MANUAL APILOADO COM SOQUETE. </t>
  </si>
  <si>
    <t>3.1.1</t>
  </si>
  <si>
    <t>3.1.2</t>
  </si>
  <si>
    <t>3.1.3</t>
  </si>
  <si>
    <t>3.1.5</t>
  </si>
  <si>
    <t>3.1.6</t>
  </si>
  <si>
    <t>3.2</t>
  </si>
  <si>
    <t>VIGAS BALDRAMES</t>
  </si>
  <si>
    <t>3.2.1</t>
  </si>
  <si>
    <t>3.2.2</t>
  </si>
  <si>
    <t xml:space="preserve">FABRICAÇÃO, MONTAGEM E DESMONTAGEM DE FÔRMA PARA VIGA BALDRAME, EM MADEIRA SERRADA, E=25 MM, 4 UTILIZAÇÕES. </t>
  </si>
  <si>
    <t>PILARES</t>
  </si>
  <si>
    <t xml:space="preserve">MONTAGEM E DESMONTAGEM DE FÔRMA DE PILARES RETANGULARES E ESTRUTURAS S IMILARES COM ÁREA MÉDIA DAS SEÇÕES MAIOR QUE 0,25 M², PÉ-DIREITO SIMPLES, EM MADEIRA SERRADA, 4 UTILIZAÇÕES. </t>
  </si>
  <si>
    <t xml:space="preserve">CONCRETAGEM DE PILARES, FCK = 25 MPA, COM USO DE BOMBA EM EDIFICAÇÃO COM SEÇÃO MÉDIA DE PILARES MENOR OU IGUAL A 0,25 M² - LANÇAMENTO, ADENSAMENTO E ACABAMENTO. </t>
  </si>
  <si>
    <t xml:space="preserve">VIGAS </t>
  </si>
  <si>
    <t>4.2.2</t>
  </si>
  <si>
    <t>4.2.3</t>
  </si>
  <si>
    <t>4.2.4</t>
  </si>
  <si>
    <t xml:space="preserve">ELETRODUTO FLEXÍVEL CORRUGADO, PVC, PEAD (2") - FORNECIMENTO E INSTALAÇÃO. </t>
  </si>
  <si>
    <t>CAIXA RETANGULAR 4" X 2", PVC, INSTALADA EM PAREDE - FORNECIMENTO E INSTALAÇÃO. AF_12/2015</t>
  </si>
  <si>
    <t>TERMINAL OU CONECTOR DE PRESSÃO - PARA CABO DE 16mm² - FORNECIMENTO E INSTALAÇÃO</t>
  </si>
  <si>
    <t>TOMADA MÉDIA DE EMBUTIR (21MÓDULOS), 2P+T 20 A, INCLUINDO SUPORTE E PLACA - FORNECIMENTO E INSTALAÇÃO. AF_12/2015</t>
  </si>
  <si>
    <t>INSTALAÇÕES ELÉTRICAS DE CABEAMENTO DE LÓGICA E TELEFONIA</t>
  </si>
  <si>
    <t>TOMADAS</t>
  </si>
  <si>
    <t>CABOS UTP</t>
  </si>
  <si>
    <t>CAIXA RETANGULAR 4" X 2" MÉDIA , PVC, INSTALADA EM PAREDE - FORNECIMENTO E INSTALAÇÃO. AF_12/2015</t>
  </si>
  <si>
    <t>mts</t>
  </si>
  <si>
    <t xml:space="preserve"> CABO UTP CATEGORIA 6- 24 AWG - FORNECIMENTO E INSTALAÇÃO</t>
  </si>
  <si>
    <t>4.1.2</t>
  </si>
  <si>
    <t>4.3</t>
  </si>
  <si>
    <t>4.3.1</t>
  </si>
  <si>
    <t>4.3.2</t>
  </si>
  <si>
    <t>4.3.3</t>
  </si>
  <si>
    <t>7.2.1</t>
  </si>
  <si>
    <t>13.2.1</t>
  </si>
  <si>
    <t>13.3.3</t>
  </si>
  <si>
    <t>13.3.4</t>
  </si>
  <si>
    <t>15.1</t>
  </si>
  <si>
    <t>CHAPISCO APLICADO EM ALVENARIAS E ESTRUTURAS DE CONCRETO INTERNAS, COM COLHER DE PEDREIRO. ARGAMASSA TRAÇO 1:3 COM PREPARO EM BETONEIRA 400L. AF_06/2014</t>
  </si>
  <si>
    <t>MASSA ÚNICA, PARA RECEBIMENTO DE PINTURA, EM ARGAMASSA TRAÇO 1:2:8, PREPARO MECÂNICO COM BETONEIRA 400L, APLICADA MANUALMENTE EM FACES INTERNAS DE PAREDES, ESPESSURA DE 20MM, COM EXECUÇÃO DE TALISCAS. AF_06/2014</t>
  </si>
  <si>
    <t>7.3</t>
  </si>
  <si>
    <t>CHAPISCO APLICADO EM ALVENARIA (COM PRESENÇA DE VÃOS) E ESTRUTURAS DE CONCRETO DE FACHADA, COM COLHER DE PEDREIRO. ARGAMASSA TRAÇO 1:3 COM PREPARO EM BETONEIRA 400L. AF_06/2014</t>
  </si>
  <si>
    <t>EMBOÇO OU MASSA ÚNICA EM ARGAMASSA TRAÇO 1:2:8, PREPARO MECÂNICO COM BETONEIRA 400 L, APLICADA MANUALMENTE EM PANOS DE FACHADA COM PRESENÇA DE VÃOS, ESPESSURA DE 25 MM. AF_06/2014</t>
  </si>
  <si>
    <t>CHAPISCO APLICADO NO TETO, COM ROLO PARA TEXTURA ACRÍLICA. ARGAMASSA TRAÇO 1:4 E EMULSÃO POLIMÉRICA (ADESIVO) COM PREPARO EM BETONEIRA 400L. AF_06/2014</t>
  </si>
  <si>
    <t>MASSA ÚNICA, PARA RECEBIMENTO DE PINTURA, EM ARGAMASSA TRAÇO 1:2:8, PREPARO MECÂNICO COM BETONEIRA 400L, APLICADA MANUALMENTE EM TETO, ESPESSURA DE 20MM, COM EXECUÇÃO DE TALISCAS. AF_03/2015</t>
  </si>
  <si>
    <t>UNI</t>
  </si>
  <si>
    <r>
      <t xml:space="preserve">UN: </t>
    </r>
    <r>
      <rPr>
        <sz val="9"/>
        <color rgb="FF000000"/>
        <rFont val="Gill Sans MT"/>
        <family val="2"/>
      </rPr>
      <t>UNI</t>
    </r>
  </si>
  <si>
    <t>COTAÇÃO</t>
  </si>
  <si>
    <t>PISOS, RODAPÉS E SOLEIRAS</t>
  </si>
  <si>
    <t>LASTRO COM MATERIAL GRANULAR, APLICAÇÃO EM BLOCOS DE COROAMENTO, ESPESSURA DE *5 CM*. AF_08/2017</t>
  </si>
  <si>
    <t>7.1.1</t>
  </si>
  <si>
    <t>7.1.2</t>
  </si>
  <si>
    <t>7.1.4</t>
  </si>
  <si>
    <t>7.3.1</t>
  </si>
  <si>
    <t>7.3.2</t>
  </si>
  <si>
    <t>7.1.5</t>
  </si>
  <si>
    <t>LASTRO DE CONCRETO MAGRO, APLICADO EM PISOS OU RADIERS, ESPESSURA DE 3CM. AF_07/2016</t>
  </si>
  <si>
    <t>APLICAÇÃO E LIXAMENTO DE MASSA LÁTEX EM PAREDES, DUAS DEMÃOS. AF_06/2014</t>
  </si>
  <si>
    <t>10.1.1</t>
  </si>
  <si>
    <t>10.1.2</t>
  </si>
  <si>
    <t>CLIMATIZAÇÃO</t>
  </si>
  <si>
    <t>BDI Serviços:</t>
  </si>
  <si>
    <t>BDI Equipamentos:</t>
  </si>
  <si>
    <t>MAPA DE COTAÇÃO DE INSUMOS</t>
  </si>
  <si>
    <t>CÓDIGO</t>
  </si>
  <si>
    <t>DESCRIÇÃO</t>
  </si>
  <si>
    <t>FONTE</t>
  </si>
  <si>
    <t>CNPJ</t>
  </si>
  <si>
    <t>TELEFONE</t>
  </si>
  <si>
    <t>CONTATO</t>
  </si>
  <si>
    <t>DATA</t>
  </si>
  <si>
    <t xml:space="preserve">UNI </t>
  </si>
  <si>
    <t>P. UNIT. (R$)</t>
  </si>
  <si>
    <t>MEDIANA TOTAL (R$)</t>
  </si>
  <si>
    <t>CONTRAVERGA MOLDADA IN LOCO EM CONCRETO PARA VÃOS DE MAIS DE 1,5 M DE COMPRIMENTO. AF_03/2016</t>
  </si>
  <si>
    <t>CONTRAPISO EM ARGAMASSA TRAÇO 1:4 (CIMENTO E AREIA), PREPARO MECÂNICO COM BETONEIRA 400 L, APLICADO EM ÁREAS SECAS SOBRE LAJE, ADERIDO, ESPESSURA 3CM. AF_06/2014</t>
  </si>
  <si>
    <t>Cronograma Físico financeiro</t>
  </si>
  <si>
    <r>
      <t xml:space="preserve">ITEM: </t>
    </r>
    <r>
      <rPr>
        <sz val="9"/>
        <color rgb="FF000000"/>
        <rFont val="Gill Sans MT"/>
        <family val="2"/>
      </rPr>
      <t>PS - 001</t>
    </r>
  </si>
  <si>
    <t>CANTEIRO DE OBRAS</t>
  </si>
  <si>
    <t>AUXILIAR DE ENCANADOR OU BOMBEIRO HIDRÁULICO COM ENCARGOS COMPLEMENTARES</t>
  </si>
  <si>
    <t>AREIA MEDIA - POSTO JAZIDA/FORNECEDOR (RETIRADO NA JAZIDA, SEM TRANSPORTE)</t>
  </si>
  <si>
    <t>LOCACAO CONVENCIONAL DE OBRA, UTILIZANDO GABARITO DE TÁBUAS CORRIDAS PONTALETADAS A CADA 2,00M - 2 UTILIZAÇÕES. AF_10/2018 (Perímetro das edificações)</t>
  </si>
  <si>
    <t>MEMÓRIA DE CÁLCULO</t>
  </si>
  <si>
    <t>MOVIMENTO DE TERRA (Empolamento considerado 30%)</t>
  </si>
  <si>
    <t>AMBIENTE</t>
  </si>
  <si>
    <t>COMPRIMENTO (M)</t>
  </si>
  <si>
    <t>ALTURA (M)</t>
  </si>
  <si>
    <r>
      <t>ÁREA (M</t>
    </r>
    <r>
      <rPr>
        <sz val="11"/>
        <color theme="1"/>
        <rFont val="Calibri"/>
        <family val="2"/>
      </rPr>
      <t>²)</t>
    </r>
  </si>
  <si>
    <t>ALVENARIA DE VEDAÇÃO DE BLOCOS CERÂMICOS FURADOS NA VERTICAL DE 14X19X39CM (ESPESSURA 14CM) DE PAREDES COM ÁREA LÍQUIDA MAIOR OU IGUAL A 6M² COM VÃOS E ARGAMASSA DE ASSENTAMENTO COM PREPARO EM BETONEIRA. AF_06/2014</t>
  </si>
  <si>
    <t>QUANTIDADE</t>
  </si>
  <si>
    <t>LARGURA (M)</t>
  </si>
  <si>
    <t>MODELO</t>
  </si>
  <si>
    <t>MATERIAL</t>
  </si>
  <si>
    <t>AMBIENTES</t>
  </si>
  <si>
    <t>DIMENSÕES</t>
  </si>
  <si>
    <t>P1</t>
  </si>
  <si>
    <t>P2</t>
  </si>
  <si>
    <t>P3</t>
  </si>
  <si>
    <t>P4</t>
  </si>
  <si>
    <t>P5</t>
  </si>
  <si>
    <t>P6</t>
  </si>
  <si>
    <t>P7</t>
  </si>
  <si>
    <t>P8</t>
  </si>
  <si>
    <t>P9</t>
  </si>
  <si>
    <t>P10</t>
  </si>
  <si>
    <t>ABRIR 1F</t>
  </si>
  <si>
    <t>CORRER 2F</t>
  </si>
  <si>
    <t>J1</t>
  </si>
  <si>
    <t>J2</t>
  </si>
  <si>
    <t>Compactação mecânica (Aterro interno das edificações)</t>
  </si>
  <si>
    <t>TOTAL</t>
  </si>
  <si>
    <t>VERGAS</t>
  </si>
  <si>
    <t>TOTAL (M)</t>
  </si>
  <si>
    <t>VERGAS DE PILAR A PILAR (VÃO &gt;1,5m)</t>
  </si>
  <si>
    <t>VERGAS DE PILAR A PILAR (VÃO ATÉ 1,5m)</t>
  </si>
  <si>
    <t>TOTAL VERGA</t>
  </si>
  <si>
    <t>6.1.3</t>
  </si>
  <si>
    <t>6.1.4</t>
  </si>
  <si>
    <t>6.1.5</t>
  </si>
  <si>
    <t xml:space="preserve"> VERGA MOLDADA IN LOCO EM CONCRETO PARA JANELAS COM ATÉ 1,5 M DE VÃO. AF_03/2016</t>
  </si>
  <si>
    <t xml:space="preserve"> CONTRAVERGA MOLDADA IN LOCO EM CONCRETO PARA VÃOS DE ATÉ 1,5 M DE COMPRIMENTO. AF_03/2016</t>
  </si>
  <si>
    <t>VERGAS PARA PORTAS DE PILAR A PILAR (VÃO ATÉ 1,5m)</t>
  </si>
  <si>
    <t>PERÍMETRO (M)</t>
  </si>
  <si>
    <t>CHAPISCO (PAREDES INTERNAS)</t>
  </si>
  <si>
    <t>TOTAL CHAPISCO</t>
  </si>
  <si>
    <t>TOTAL EMBOÇO PARA CERÂMICA</t>
  </si>
  <si>
    <t>TOTAL MASSA ÚNICA</t>
  </si>
  <si>
    <t>EMBOÇO, PARA RECEBIMENTO DE CERÂMICA, EM ARGAMASSA TRAÇO 1:2:8, PREPARO MECÂNICO COM BETONEIRA 400L, APLICADO MANUALMENTE EM FACES INTERNAS DE PAREDES, PARA AMBIENTE COM ÁREA ENTRE 5M2 E 10M2, ESPESSURA DE 20MM, COM EXECUÇÃO DE TALISCAS. AF_06/2014</t>
  </si>
  <si>
    <t>CHAPISCO (PAREDES EXTERNAS)</t>
  </si>
  <si>
    <t>Fachada Frontal</t>
  </si>
  <si>
    <t>Fachada Posterior</t>
  </si>
  <si>
    <r>
      <t>ÁREA TOTAL (M</t>
    </r>
    <r>
      <rPr>
        <sz val="11"/>
        <color theme="1"/>
        <rFont val="Calibri"/>
        <family val="2"/>
      </rPr>
      <t>²)</t>
    </r>
  </si>
  <si>
    <r>
      <t>ÁREA ESQUADRIAS (M</t>
    </r>
    <r>
      <rPr>
        <sz val="11"/>
        <color theme="1"/>
        <rFont val="Calibri"/>
        <family val="2"/>
      </rPr>
      <t>²)</t>
    </r>
  </si>
  <si>
    <t>TOTAL EMBOÇO</t>
  </si>
  <si>
    <r>
      <t xml:space="preserve">UN: </t>
    </r>
    <r>
      <rPr>
        <sz val="9"/>
        <color rgb="FF000000"/>
        <rFont val="Gill Sans MT"/>
        <family val="2"/>
      </rPr>
      <t>M2</t>
    </r>
  </si>
  <si>
    <t>ÁREA TOTAL(M²)</t>
  </si>
  <si>
    <t>PEITORIL (M)</t>
  </si>
  <si>
    <r>
      <t>SOLEIRAS (M</t>
    </r>
    <r>
      <rPr>
        <sz val="11"/>
        <color theme="1"/>
        <rFont val="Calibri"/>
        <family val="2"/>
      </rPr>
      <t>)</t>
    </r>
  </si>
  <si>
    <r>
      <t>GRANILITE (M</t>
    </r>
    <r>
      <rPr>
        <sz val="11"/>
        <color theme="1"/>
        <rFont val="Calibri"/>
        <family val="2"/>
      </rPr>
      <t>²)</t>
    </r>
  </si>
  <si>
    <t>TOTAIS GERAIS</t>
  </si>
  <si>
    <t>APLICAÇÃO DE FUNDO SELADOR ACRÍLICO EM TETO, UMA DEMÃO. AF_06/2014</t>
  </si>
  <si>
    <t>11.3.3</t>
  </si>
  <si>
    <t>TEXTURA ACRÍLICA, APLICAÇÃO MANUAL EM PAREDE, UMA DEMÃO. AF_09/2016</t>
  </si>
  <si>
    <t>11.2.3</t>
  </si>
  <si>
    <t>APLICAÇÃO DE FUNDO SELADOR ACRÍLICO EM PAREDES, UMA DEMÃO. AF_06/2014</t>
  </si>
  <si>
    <t>MASSA ÚNICA - SELADOR ACRÍLICO - TEXTURA - PINTURA (PAREDES EXTERNAS)</t>
  </si>
  <si>
    <t>MASSA ÚNICA - SELADOR - MASSA CORRIDA - PINTURA (PAREDES INTERNAS)</t>
  </si>
  <si>
    <r>
      <t xml:space="preserve">ITEM: </t>
    </r>
    <r>
      <rPr>
        <sz val="9"/>
        <color rgb="FF000000"/>
        <rFont val="Gill Sans MT"/>
        <family val="2"/>
      </rPr>
      <t>PS - 011</t>
    </r>
  </si>
  <si>
    <t>CÓDIGO SINAPI</t>
  </si>
  <si>
    <t>SERVIÇOS COMPLEMENTARES</t>
  </si>
  <si>
    <t>FORNECIMENTO E INSTALAÇÃO DE PISO PODOTÁTIL, EM CONCRETO, 25x25CM, DIRECIONAL/ALERTA</t>
  </si>
  <si>
    <t>AZULEJISTA OU LADRILHISTA COM ENCARGOS COMPLEMENTARES</t>
  </si>
  <si>
    <t>CAL HIDRATADA CH-I PARA ARGAMASSAS</t>
  </si>
  <si>
    <t>CIMENTO PORTLAND COMPOSTO CP II-32</t>
  </si>
  <si>
    <t xml:space="preserve"> PISO PODOTATIL DE CONCRETO - DIRECIONAL E ALERTA, *40 X 40 X 2,5* CM</t>
  </si>
  <si>
    <r>
      <t xml:space="preserve">ITEM: </t>
    </r>
    <r>
      <rPr>
        <sz val="9"/>
        <color rgb="FF000000"/>
        <rFont val="Gill Sans MT"/>
        <family val="2"/>
      </rPr>
      <t>PS - 012</t>
    </r>
  </si>
  <si>
    <t>13.4.3</t>
  </si>
  <si>
    <t>LIMPEZAS</t>
  </si>
  <si>
    <t>LIMPEZA FINAL DA OBRA</t>
  </si>
  <si>
    <r>
      <t xml:space="preserve">ITEM: </t>
    </r>
    <r>
      <rPr>
        <sz val="9"/>
        <color rgb="FF000000"/>
        <rFont val="Gill Sans MT"/>
        <family val="2"/>
      </rPr>
      <t>PS - 014</t>
    </r>
  </si>
  <si>
    <t>ACIDO MURIATICO, DILUICAO 10% A 12% PARA USO EM LIMPEZA</t>
  </si>
  <si>
    <t>L</t>
  </si>
  <si>
    <t>LIMPEZA VIDRO COMUM</t>
  </si>
  <si>
    <t>LIMPEZA AZULEJO</t>
  </si>
  <si>
    <t>PS - 015</t>
  </si>
  <si>
    <r>
      <t xml:space="preserve">ITEM: </t>
    </r>
    <r>
      <rPr>
        <sz val="9"/>
        <color rgb="FF000000"/>
        <rFont val="Gill Sans MT"/>
        <family val="2"/>
      </rPr>
      <t>PS - 015</t>
    </r>
  </si>
  <si>
    <t>ESTOPA</t>
  </si>
  <si>
    <t>SOLVENTE DILUENTE A BASE DE AGUARRAS</t>
  </si>
  <si>
    <r>
      <t xml:space="preserve">ITEM: </t>
    </r>
    <r>
      <rPr>
        <sz val="9"/>
        <color rgb="FF000000"/>
        <rFont val="Gill Sans MT"/>
        <family val="2"/>
      </rPr>
      <t>PS - 016</t>
    </r>
  </si>
  <si>
    <t>12.3</t>
  </si>
  <si>
    <t>12.3.1</t>
  </si>
  <si>
    <t>12.3.3</t>
  </si>
  <si>
    <t>12.3.4</t>
  </si>
  <si>
    <t>12.3.5</t>
  </si>
  <si>
    <t>12.3.6</t>
  </si>
  <si>
    <t>12.4</t>
  </si>
  <si>
    <t>12.4.1</t>
  </si>
  <si>
    <t>13.4.4</t>
  </si>
  <si>
    <t>13.4.5</t>
  </si>
  <si>
    <t>13.5</t>
  </si>
  <si>
    <t>13.5.1</t>
  </si>
  <si>
    <t>13.5.2</t>
  </si>
  <si>
    <t>13.6</t>
  </si>
  <si>
    <t>13.6.1</t>
  </si>
  <si>
    <t>17.2</t>
  </si>
  <si>
    <r>
      <t xml:space="preserve">ITEM: </t>
    </r>
    <r>
      <rPr>
        <sz val="9"/>
        <color rgb="FF000000"/>
        <rFont val="Gill Sans MT"/>
        <family val="2"/>
      </rPr>
      <t>PS - 017</t>
    </r>
  </si>
  <si>
    <r>
      <t xml:space="preserve">UN: </t>
    </r>
    <r>
      <rPr>
        <sz val="9"/>
        <color rgb="FF000000"/>
        <rFont val="Gill Sans MT"/>
        <family val="2"/>
      </rPr>
      <t>M3</t>
    </r>
  </si>
  <si>
    <r>
      <t xml:space="preserve">ITEM: </t>
    </r>
    <r>
      <rPr>
        <sz val="9"/>
        <color rgb="FF000000"/>
        <rFont val="Gill Sans MT"/>
        <family val="2"/>
      </rPr>
      <t>PS - 018</t>
    </r>
  </si>
  <si>
    <r>
      <t xml:space="preserve">ITEM: </t>
    </r>
    <r>
      <rPr>
        <sz val="9"/>
        <color rgb="FF000000"/>
        <rFont val="Gill Sans MT"/>
        <family val="2"/>
      </rPr>
      <t>PS - 020</t>
    </r>
  </si>
  <si>
    <r>
      <t xml:space="preserve">ITEM: </t>
    </r>
    <r>
      <rPr>
        <sz val="9"/>
        <color rgb="FF000000"/>
        <rFont val="Gill Sans MT"/>
        <family val="2"/>
      </rPr>
      <t>PS - 021</t>
    </r>
  </si>
  <si>
    <t>INSTALAÇÃO AR CONDINCIONADO SPLIT 9.000BTU'S</t>
  </si>
  <si>
    <t>REFRIMAQ</t>
  </si>
  <si>
    <t>32.958.040/0001-37</t>
  </si>
  <si>
    <t>(66) 99997-7732</t>
  </si>
  <si>
    <t>Und</t>
  </si>
  <si>
    <t>CLIMATIZAÇÃO ITÁLIA</t>
  </si>
  <si>
    <t>11.124.759/0001-00</t>
  </si>
  <si>
    <t>(66) 35440150</t>
  </si>
  <si>
    <t>und</t>
  </si>
  <si>
    <t>INSTALAÇÃO AR CONDINCIONADO SPLIT 18.000BTU'S</t>
  </si>
  <si>
    <t>INSTALAÇÃO DE AR-CONDICIONADO 9000 BTU/H</t>
  </si>
  <si>
    <t>INSTALAÇÃO DE AR-CONDICIONADO 18000 BTU/H</t>
  </si>
  <si>
    <t>RODAPE OU RODABANCADA EM GRANITO, POLIDO, TIPO ANDORINHA/ QUARTZ/ CASTELO/ CORUMBA OU OUTROS EQUIVALENTES DA REGIAO, H= 10 CM, E= *2,0* CM</t>
  </si>
  <si>
    <t>ELETRICISTA COM ENCARGOS COMPLEMENTARES</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</si>
  <si>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</si>
  <si>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</si>
  <si>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</si>
  <si>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16 MM², ANTI-CHAMA 0,6/1,0 KV, PARA DISTRIBUIÇÃO - FORNECIMENTO E INSTALAÇÃO. AF_12/2015</t>
  </si>
  <si>
    <t>DISJUNTOR BIPOLAR TIPO DIN, CORRENTE NOMINAL DE 20A - FORNECIMENTO E INSTALAÇÃO. AF_04/2016</t>
  </si>
  <si>
    <t>DISJUNTOR BIPOLAR TIPO DIN, CORRENTE NOMINAL DE 32A - FORNECIMENTO E INSTALAÇÃO. AF_04/2016</t>
  </si>
  <si>
    <t>DISJUNTOR TRIPOLAR TIPO DIN, CORRENTE NOMINAL DE 50A - FORNECIMENTO E INSTALAÇÃO. AF_04/2016</t>
  </si>
  <si>
    <t>ELETRO ROVARIS</t>
  </si>
  <si>
    <t>KIT PORCA GAIOLA TEM 12 MM E ROSCA M5 (convertido em unidade)</t>
  </si>
  <si>
    <t>PATCH CORD CAT 6 1,5m</t>
  </si>
  <si>
    <t>PATCH CORD CAT 6 2,5m</t>
  </si>
  <si>
    <t>ABRAÇADEIRA DE PLÁSTICO NO MÍNIMO 28 cm (convertido em pcte. De 100 unidades)</t>
  </si>
  <si>
    <t>UN: CJ</t>
  </si>
  <si>
    <t>AUXILIAR DE ELETRICISTA COM ENCARGOS COMPLEMENTARES</t>
  </si>
  <si>
    <t xml:space="preserve"> CONECTOR FEMEA RJ - 45, CATEGORIA 6</t>
  </si>
  <si>
    <t>INSTALAÇÕES ELÉTRICAS</t>
  </si>
  <si>
    <r>
      <t xml:space="preserve">ITEM: </t>
    </r>
    <r>
      <rPr>
        <sz val="9"/>
        <color rgb="FF000000"/>
        <rFont val="Gill Sans MT"/>
        <family val="2"/>
      </rPr>
      <t>PS - 048</t>
    </r>
  </si>
  <si>
    <t>VIBRADOR DE IMERSÃO, DIÂMETRO DE PONTEIRA 45MM, MOTOR ELÉTRICO TRIFÁSICO POTÊNCIA DE 2 CV - CHP DIURNO. AF_06/2015</t>
  </si>
  <si>
    <t>VIBRADOR DE IMERSÃO, DIÂMETRO DE PONTEIRA 45MM, MOTOR ELÉTRICO TRIFÁSICO POTÊNCIA DE 2 CV - CHI DIURNO. AF_06/2015</t>
  </si>
  <si>
    <t>CONCRETO USINADO BOMBEAVEL, CLASSE DE RESISTENCIA C25, COM BRITA 0 E 1, SLUMP = 100 +/- 20 MM, INCLUI SERVICO DE BOMBEAMENTO (NBR 8953)</t>
  </si>
  <si>
    <t>RUFO EM CHAPA DE AÇO GALVANIZADO NÚMERO 24, CORTE DE 25 CM, INCLUSO TRANSPORTE VERTICAL. AF_06/2016 (Contrarufo)</t>
  </si>
  <si>
    <t>CALHA EM CHAPA DE AÇO GALVANIZADO NÚMERO 24, DESENVOLVIMENTO DE 50 CM, INCLUSO TRANSPORTE VERTICAL. AF_06/2016</t>
  </si>
  <si>
    <t>CARPINTEIRO DE FORMAS COM ENCARGOS COMPLEMENTARES</t>
  </si>
  <si>
    <t>Material para aterro (espessura do aterro 30cm)</t>
  </si>
  <si>
    <t>CONCRETAGEM DE SAPATAS, FCK 25 MPA, COM USO DE BOMBA  LANÇAMENTO, ADENSAMENTO E ACABAMENTO.</t>
  </si>
  <si>
    <t>CONCRETAGEM DE VIGAS E LAJES, FCK=25 MPA, PARA LAJES PREMOLDADAS COM USO DE BOMBA EM EDIFICAÇÃO COM ÁREA MÉDIA DE LAJES MENOR OU IGUAL A 20 M² - LANÇAMENTO, ADENSAMENTO E ACABAMENTO.</t>
  </si>
  <si>
    <t>LAJE PISO - PRE-MOLD H=12CM P/ 500KG/M2 / INCL VIGOTAS TG8, LAJOTAS, CAPA - 4CM DE CONCRETO 25MPA E ESCORAMENTO.</t>
  </si>
  <si>
    <t>AJUDANTE DE CARPINTEIRO COM ENCARGOS COMPLEMENTARES</t>
  </si>
  <si>
    <t xml:space="preserve">ACO CA-60, 5,0 MM, VERGALHAO  </t>
  </si>
  <si>
    <t>LAJE PRE-MOLDADA CONVENCIONAL (LAJOTAS + VIGOTAS) PARA PISO, UNIDIRECIONAL, SOBRECARGA DE 350 KG/M2, VAO ATE 4,50 M (SEM COLOCACAO)</t>
  </si>
  <si>
    <t>PONTALETE DE MADEIRA NAO APARELHADA *7,5 X 7,5* CM (3 X 3 ") PINUS, MISTA OU EQUIVALENTE DA REGIAO</t>
  </si>
  <si>
    <t xml:space="preserve">PREGO DE ACO POLIDO COM CABECA 18 X 27 (2 1/2 X 10)  </t>
  </si>
  <si>
    <t>TABUA DE MADEIRA NAO APARELHADA *2,5 X 30* CM, CEDRINHO OU EQUIVALENTE DA REGIAO</t>
  </si>
  <si>
    <t>VÁLVULA DE DESCARGA METÁLICA, BASE 1 1/2 ", ACABAMENTO METALICO CROMADO - FORNECIMENTO E INSTALAÇÃO. AF_01/2019</t>
  </si>
  <si>
    <t>ENTRADA DE ENERGIA</t>
  </si>
  <si>
    <t>ANDAIME TABUADO SOBRE CAVALETES (INCLUSO CAVALETE) EM MADEIRA DE 1ª UTIL 20X INCL MOVIMENTACAO P/ PE-DIREITO 4,00M</t>
  </si>
  <si>
    <t>7.3.3</t>
  </si>
  <si>
    <t xml:space="preserve">PREGO DE ACO POLIDO COM CABECA 18 X 30 (2 3/4 X 10)  </t>
  </si>
  <si>
    <t xml:space="preserve">PRANCHAO DE MADEIRA APARELHADA *8 X 30* CM, MACARANDUBA, ANGELIM OU EQUIVALENTE DA REGIAO  </t>
  </si>
  <si>
    <t>kg</t>
  </si>
  <si>
    <t>15.2</t>
  </si>
  <si>
    <t>UN: UNIDADE</t>
  </si>
  <si>
    <t>88309</t>
  </si>
  <si>
    <t>INSTALAÇÕES HIDRÁULICAS</t>
  </si>
  <si>
    <t>ALIMENTAÇÃO PREDIAL</t>
  </si>
  <si>
    <t>HIDRÔMETRO DN 25 (¾ ), 5,0 M³/H FORNECIMENTO E INSTALAÇÃO. AF_11/2016</t>
  </si>
  <si>
    <t>RAMAIS E SUBRAMAIS DE DISTRIBUIÇÃO DE ÁGUA</t>
  </si>
  <si>
    <t>ADAPTADOR COM FLANGES LIVRES, PVC, SOLDÁVEL, DN 50 MM X 1 1/2 , INSTALADO EM RESERVAÇÃO DE ÁGUA DE EDIFICAÇÃO QUE POSSUA RESERVATÓRIO DE FIBRA/FIBROCIMENTO   FORNECIMENTO E INSTALAÇÃO. AF_06/2016</t>
  </si>
  <si>
    <t>TE, PVC, SOLDÁVEL, DN 25MM, INSTALADO EM RAMAL DE DISTRIBUIÇÃO DE ÁGUA - FORNECIMENTO E INSTALAÇÃO. AF_12/2014</t>
  </si>
  <si>
    <t>TÊ DE REDUÇÃO, PVC, SOLDÁVEL, DN 50MM X 25MM, INSTALADO EM PRUMADA DE ÁGUA - FORNECIMENTO E INSTALAÇÃO. AF_12/2014</t>
  </si>
  <si>
    <t>INSTALAÇÕES SANITÁRIAS</t>
  </si>
  <si>
    <t>RAMAIS DE DESCARGA E ENCAMINHAMENTO DE ESGOTO</t>
  </si>
  <si>
    <t>CAIXA DE GORDURA SIMPLES (CAPACIDADE: 36 L), RETANGULAR, EM ALVENARIA COM BLOCOS DE CONCRETO, DIMENSÕES INTERNAS = 0,2X0,4 M, ALTURA INTERNA = 0,8 M. AF_05/2018</t>
  </si>
  <si>
    <t>CAIXA ENTERRADA HIDRÁULICA RETANGULAR, EM ALVENARIA COM BLOCOS DE CONCRETO, DIMENSÕES INTERNAS: 0,6X0,6X0,6 M PARA REDE DE ESGOTO. AF_05/2018</t>
  </si>
  <si>
    <t>CURVA CURTA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</si>
  <si>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</si>
  <si>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</si>
  <si>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 xml:space="preserve">TERMINAL DE VENTILACAO, 50 MM, SERIE NORMAL, ESGOTO PREDIAL  </t>
  </si>
  <si>
    <t>TUBO PVC, SERIE NORMAL, ESGOTO PREDIAL, DN 100 MM, FORNECIDO E INSTALADO EM RAMAL DE DESCARGA OU RAMAL DE ESGOTO SANITÁRIO.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</si>
  <si>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</si>
  <si>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</si>
  <si>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TE, PVC, SERIE NORMAL, ESGOTO PREDIAL, DN 50 X 50 MM, JUNTA ELÁSTICA, FORNECIDO E INSTALADO EM RAMAL DE DESCARGA OU RAMAL DE ESGOTO SANITÁRIO. AF_12/2014</t>
  </si>
  <si>
    <t>CURVA 45 GRAUS, PVC, SERIE NORMAL, ESGOTO PREDIAL, DN 100 MM, JUNTA ELÁSTICA, FORNECIDO E INSTALADO EM RAMAL DE DESCARGA OU RAMAL DE ESGOTO SANITÁRIO.</t>
  </si>
  <si>
    <t>INSTALAÇÕES PLUVIAIS</t>
  </si>
  <si>
    <t>RAMAIS DE ENCAMINHAMENTO DE ÁGUAS PLUVIAIS</t>
  </si>
  <si>
    <t>TUBO PVC, SÉRIE R, ÁGUA PLUVIAL, DN 100 MM, FORNECIDO E INSTALADO EM RAMAL DE ENCAMINHAMENTO. AF_12/2014</t>
  </si>
  <si>
    <t>14.8</t>
  </si>
  <si>
    <t>14.8.1</t>
  </si>
  <si>
    <t>14.8.2</t>
  </si>
  <si>
    <t>14.8.3</t>
  </si>
  <si>
    <t>EXTINTORES DE INCÊNDIO</t>
  </si>
  <si>
    <t>EXTINTOR INCÊNDIO TP PO QUIMICO 6KG - FORNECIMENTO E INSTALACAO</t>
  </si>
  <si>
    <t>EXTINTOR INCÊNDIO AGUA-PRESSURIZADA 10L INCL SUPORTE PAREDE CARGA     COMPLETA FORNECIMENTO E COLOCACAO</t>
  </si>
  <si>
    <t>FORNECIMENTO E INSTALAÇÃO DE PLACA DE SINALIZAÇÃO DE EXTINTOR 20X30CM</t>
  </si>
  <si>
    <t>SINALIZAÇÃO - SAIDA DE EMERGENCIA</t>
  </si>
  <si>
    <t>FORNECIMENTO E INSTALAÇÃO DE PLACA DE SINALIZAÇÃO INDICATIVA, SAÍDA DE EMERGÊNCIA, SAÍDA LATERAL ESQUERDA/DIREITA/SAÍDA EM FRENTE</t>
  </si>
  <si>
    <t>LUMINARIA DE EMERGENCIA</t>
  </si>
  <si>
    <t>LUMINARIA DE EMERGENCIA 30 LEDS, POTENCIA 2 W, BATERIA DE LITIO, AUTONOMIA DE 6 CR</t>
  </si>
  <si>
    <t>INSTALAÇÕES DE PREVENÇÃO E COMBATE À INCÊNDIO E PÂNICO</t>
  </si>
  <si>
    <t>1.3.1</t>
  </si>
  <si>
    <t>EXECUÇÃO DE SANITÁRIO E VESTIÁRIO EM CANTEIRO DE OBRA EM CHAPA DE MADEIRA COMPENSADA, NÃO INCLUSO MOBILIÁRIO. AF_02/2016 (1,00x2,00m conforme layout)</t>
  </si>
  <si>
    <t>EXECUÇÃO DE ALMOXARIFADO EM CANTEIRO DE OBRA EM CHAPA DE MADEIRA COMPENSADA, INCLUSO PRATELEIRAS. AF_02/2016 (2,50x2,00m conforme layout)</t>
  </si>
  <si>
    <t>2.5</t>
  </si>
  <si>
    <t>ARGILA OU BARRO PARA ATERRO/REATERRO (COM TRANSPORTE ATE 10 KM)  (Aterro interno edificação)</t>
  </si>
  <si>
    <t>Circulação 01</t>
  </si>
  <si>
    <t>Circulação 02</t>
  </si>
  <si>
    <t>VIDRO FUMÊ</t>
  </si>
  <si>
    <t>MADEIRA</t>
  </si>
  <si>
    <t xml:space="preserve">VERGA MOLDADA IN LOCO EM CONCRETO PARA JANELAS COM MAIS DE 1,5 M DE VÃO. AF_03/2016 </t>
  </si>
  <si>
    <t>REVESTIMENTO CERÂMICO PARA PAREDES EXTERNAS EM PASTILHAS DE PORCELANA 5 X 5 CM (PLACAS DE 30 X 30 CM), ALINHADAS A PRUMO, APLICADO EM PANOS COM VÃOS. AF_06/2014 (Detalhes 1 e 2)</t>
  </si>
  <si>
    <t xml:space="preserve"> REVESTIMENTO CERÂMICO PARA PAREDES INTERNAS COM PLACAS TIPO ESMALTADA EXTRA DE DIMENSÕES 25X35 CM APLICADAS EM AMBIENTES DE ÁREA MENOR QUE 5 M² NA ALTURA INTEIRA DAS PAREDES. AF_06/2014</t>
  </si>
  <si>
    <t>EMBOÇO PARA RECEBIMENTO DE CERÂMICA E REVESTIMENTO CERÂMICO - 25x35cm (PAREDES INTERNAS)</t>
  </si>
  <si>
    <t>REVESTIMENTO CERÂMICO EM PASTILHAS 5x5cm (PAREDES INTERNAS)</t>
  </si>
  <si>
    <t>Fachada Lateral Direita</t>
  </si>
  <si>
    <t>Fachada Lateral Esquerda</t>
  </si>
  <si>
    <t>Volume Frente</t>
  </si>
  <si>
    <t xml:space="preserve">TOTAL CHAPISCO </t>
  </si>
  <si>
    <t>TETOS INTERNOS</t>
  </si>
  <si>
    <t>TETOS EXTERNOS</t>
  </si>
  <si>
    <t>7.4</t>
  </si>
  <si>
    <t>7.4.1</t>
  </si>
  <si>
    <t>7.4.2</t>
  </si>
  <si>
    <t>7.4.3</t>
  </si>
  <si>
    <t>MASSA ÚNICA - SELADOR - MASSA CORRIDA - PINTURA - CONTRAPISOS - PISOS - RODAPÉS - SOLEIRAS (TETOS INTERNOS)</t>
  </si>
  <si>
    <r>
      <t>TETO (M</t>
    </r>
    <r>
      <rPr>
        <sz val="11"/>
        <color theme="1"/>
        <rFont val="Calibri"/>
        <family val="2"/>
      </rPr>
      <t>²)</t>
    </r>
  </si>
  <si>
    <r>
      <t>RODAPÉS (M</t>
    </r>
    <r>
      <rPr>
        <sz val="11"/>
        <color theme="1"/>
        <rFont val="Calibri"/>
        <family val="2"/>
      </rPr>
      <t>)</t>
    </r>
  </si>
  <si>
    <t>TEXTURA ACRÍLICA, APLICAÇÃO MANUAL EM TETO, UMA DEMÃO. AF_09/2016</t>
  </si>
  <si>
    <t>11.4</t>
  </si>
  <si>
    <t>11.4.1</t>
  </si>
  <si>
    <t>11.4.2</t>
  </si>
  <si>
    <t>11.4.3</t>
  </si>
  <si>
    <t>CALHA EM CHAPA DE AÇO GALVANIZADO NÚMERO 24, DESENVOLVIMENTO DE 100 CM, INCLUSO TRANSPORTE VERTICAL. AF_07/2019 (Beiral de laje com rufo)</t>
  </si>
  <si>
    <t>2.6</t>
  </si>
  <si>
    <t>SABONETEIRA PLASTICA TIPO DISPENSER PARA SABONETE LIQUIDO COM RESERVATORIO 800 A 1500 ML, INCLUSO FIXAÇÃO. AF_10/2016 (Banheiros e salas com lavatório)</t>
  </si>
  <si>
    <t>TOALHEIRO PLASTICO TIPO DISPENSER PARA PAPEL TOALHA INTERFOLHADO (Banheiros e salas com lavatórios)</t>
  </si>
  <si>
    <t>ÁREAS EXTERNAS E PAVIMENTAÇÕES</t>
  </si>
  <si>
    <t>LAVATÓRIO LOUÇA BRANCA COM COLUNA, *44 X 35,5* CM, PADRÃO POPULAR - FORNECIMENTO E INSTALAÇÃO. AF_12/2013</t>
  </si>
  <si>
    <t>TANQUE DE MÁRMORE SINTÉTICO COM COLUNA, 22L OU EQUIVALENTE  FORNECIMENTO E INSTALAÇÃO. AF_12/2013 (DML)</t>
  </si>
  <si>
    <t xml:space="preserve">BANCADA DE GRANITO CINZA POLIDO 150 X 60 CM, COM RODABANCA DE 10CM E RESSALTO DE CONTENÇÃO DE ÁGUA DE 5CM, COM CUBA DE EMBUTIR DE AÇO INOXIDÁVEL MÉDIA, VÁLVULA AMERICANA EM METAL CROMADO, SIFÃO FLEXÍVEL EM PVC, ENGATE FLEXÍVEL 30 CM, TORNEIRA CROMADA LONGA DE PAREDE, 1/2 OU 3/4 - FORNECIMENTO E INSTALAÇÃO. </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</si>
  <si>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</si>
  <si>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LIMPEZA VIDROS (M2)</t>
  </si>
  <si>
    <t>ÁREA (M2)</t>
  </si>
  <si>
    <t>ENTRADA DE ENERGIA ELÉTRICA AÉREA TRIFÁSICA 100A COM POSTE DE CONCRETO, INCLUSIVE CABEAMENTO, DISJUNTOR, CAIXA DE PROTEÇÃO PARA MEDIDOR E ATERRAMENTO. CONFORME NORMA DA CONCESSIONARIA DE ENERGIA LOCAL-ENERGISA.  FORNECIMENTO E INSTALAÇÃO</t>
  </si>
  <si>
    <t>DISJUNTOR BIPOLAR TIPO DIN, CORRENTE NOMINAL DE 25A - FORNECIMENTO E INSTALAÇÃO. AF_04/2016</t>
  </si>
  <si>
    <t>PLAFON SOBREPOR  LED BC 24W ALUM 6000K - FORNECIMENTO E INSTALAÇÃO</t>
  </si>
  <si>
    <t>13.5.3</t>
  </si>
  <si>
    <t>13.5.4</t>
  </si>
  <si>
    <t>INTERRUPTOR SIMPLES (1 MÓDULO), 10A/250V, INCLUINDO SUPORTE E PLACA - FORNECIMENTO E INSTALAÇÃO. AF_12/2015</t>
  </si>
  <si>
    <t>PATCH CORD CAT 6 1,5m - Para tráfego de voz, dados e imagem, com certificação da ANATEL, de acordo com os novos requisitos vigentes. FORNECIMENTO E INSTALAÇÃO</t>
  </si>
  <si>
    <t>PS - 017</t>
  </si>
  <si>
    <t>PATCH CORD CAT 6 2,5m -  Para tráfego de voz, dados e imagem, com certificação da ANATEL, de acordo com os novos requisitos vigentes. FORNECIMENTO E INSTALAÇÃO</t>
  </si>
  <si>
    <t>PS - 018</t>
  </si>
  <si>
    <t>ABRAÇADEIRA DE PLÁSTICO NO MÍNIMO 28 cm - Pacote com 100 unidades. FORNECIMENTO E INSTALAÇÃO.</t>
  </si>
  <si>
    <t xml:space="preserve"> CONECTOR FEMEA RJ - 45, CATEGORIA 6 - FORNECIMMENTO E INSTALAÇÃO</t>
  </si>
  <si>
    <t>TOMADA DE REDE RJ45 - FORNECIMENTO E INSTALAÇÃO. AF_03/2018 - FORNECIMENTO E INSTALAÇÃO</t>
  </si>
  <si>
    <r>
      <t xml:space="preserve">UN: </t>
    </r>
    <r>
      <rPr>
        <sz val="9"/>
        <color rgb="FF000000"/>
        <rFont val="Gill Sans MT"/>
        <family val="2"/>
      </rPr>
      <t>CJ</t>
    </r>
  </si>
  <si>
    <t>ENTRADA DE ENERGIA ELÉTRICA AÉREA TRIFÁSICA 100A COM POSTE DE CONCRETO, INCLUSIVE CABEAMENTO, DISJUNTOR, CAIXA DE PROTEÇÃO PARA MEDIDOR E ATERRAMENTO. CONFORME NORMA DA CONCESSIONARIA DE ENERGIA LOCAL-ENERGISA. FORNECIMENTO E INSTALAÇÃO</t>
  </si>
  <si>
    <t xml:space="preserve">SUB TOTAL </t>
  </si>
  <si>
    <t>POSTE DE CONCRETO 7 / 150 DT - CONSTRUPOSTES</t>
  </si>
  <si>
    <t xml:space="preserve">ELETRODUTO PVC RIGIDO 1.1/2" X 3M - MAXIUDNUTOS </t>
  </si>
  <si>
    <t>LUVA PVC RIGIDO 1.1/2'' - MAXIDUTOS</t>
  </si>
  <si>
    <t>CURVA PVC RIGIDO 90º 1.1/2 - MAXIDUTOS</t>
  </si>
  <si>
    <t>BUCHA DE ALUMINIO 1.1/2" - HOMELUX</t>
  </si>
  <si>
    <t>ARRUELA DE ALUMINIO 1.1/2 - INCA</t>
  </si>
  <si>
    <t>ARMAÇÃO 1 X 1 LEVE GALVANIZADA - ROMAGNOULNE</t>
  </si>
  <si>
    <t>ROLDANA DE PORCELANA 72 X 72 MM - GERMERUN</t>
  </si>
  <si>
    <t>PARAFUSO MAQUINA 150MM X M16 REF:402.060U N- ROMAGNOLE</t>
  </si>
  <si>
    <t>PARAFUSO MAQUINA 250MM X M16 - ROMAGNOLEUN</t>
  </si>
  <si>
    <t>ARRUELA QUADRADA 38 X 03 X 18 - ROMAGNOLUEN</t>
  </si>
  <si>
    <t>CAIXA PADRÃO POLIFÁSICA POLICARB. REF:82U1N3 - TAF</t>
  </si>
  <si>
    <t>DISJUNTOR DIN TRIFÁSICO 100A CURVA C - SUONPRANO</t>
  </si>
  <si>
    <t>ELETRODUTO PVC RIGIDO 1/2 X 3MTS - MAXIDUUNTOS</t>
  </si>
  <si>
    <t>BUCHA DE ALUMINIO 1/2" - HOMELUX</t>
  </si>
  <si>
    <t>ARRUELA DE ALUMINIO 1/2" - HOMELUX</t>
  </si>
  <si>
    <t>ARAME GALVANIZADO Nº18 - AÇOFER</t>
  </si>
  <si>
    <t>MASSA CALAFETAR 350G - PULVITEC TABLET</t>
  </si>
  <si>
    <t>TABLET</t>
  </si>
  <si>
    <t>HASTE P/ATERRAMENTO 5/8 X 2,40MT S/ROSCAU NBAIXA CAMADA3 ,I0H0-858 - I N3T3E,L0L0I</t>
  </si>
  <si>
    <t>GRAMPO COBRE GTDU P/1 CABO TIPO U 3/8 - UONLIVO</t>
  </si>
  <si>
    <t>CAIXA DE ATERRAMENTO Nº 3 C/TAMPA REF:82U6N9 - TAF</t>
  </si>
  <si>
    <t>CABO COBRE NU BIMETALICO 16MM 7 FIOS - INMTELLI</t>
  </si>
  <si>
    <t>CABO FLEX 35MM 750V PRETO - CORDEIRO</t>
  </si>
  <si>
    <t>CABO FLEX 35MM 750V AZUL - CORDEIRO</t>
  </si>
  <si>
    <t>TERMINAL ISOL. TUBOLAR 35MM VERMELHO REFU:N30268 - IN T1E5L,L0I0</t>
  </si>
  <si>
    <t>TERMINAL DE COMPRESSAO TF-35 REF:13149 -U NINTELLI</t>
  </si>
  <si>
    <t>CONECTOR FEMEA RJ - 45, CATEGORIA 6 - FORNECIMENTO E INSTALAÇÃO</t>
  </si>
  <si>
    <r>
      <t xml:space="preserve">ITEM: </t>
    </r>
    <r>
      <rPr>
        <sz val="9"/>
        <color rgb="FF000000"/>
        <rFont val="Gill Sans MT"/>
        <family val="2"/>
      </rPr>
      <t>PS - 007</t>
    </r>
  </si>
  <si>
    <t>TERMINAL OU CONECTOR DE PRESSAO - PARA CABO 16MM2 - FORNECIMENTO E INSTALAÇÃO</t>
  </si>
  <si>
    <t>TERMINAL METALICO A PRESSAO PARA 1 CABO DE 16 MM2, COM 1 FURO DE FIXACAO</t>
  </si>
  <si>
    <r>
      <t xml:space="preserve">ITEM: </t>
    </r>
    <r>
      <rPr>
        <sz val="9"/>
        <color rgb="FF000000"/>
        <rFont val="Gill Sans MT"/>
        <family val="2"/>
      </rPr>
      <t>PS - 010</t>
    </r>
  </si>
  <si>
    <t>PLAFON SOBREPOR  LED BC 24W ALUM 6000K- FORNECIMENTO E INSTALAÇÃO</t>
  </si>
  <si>
    <t>PLAFON SOBREPOR  LED BC 24W ALUM 6000K</t>
  </si>
  <si>
    <t>PLAFON BOX GU10 QUAD BRANCO</t>
  </si>
  <si>
    <t>LÂMPADA GU 10 LED AM 3000K 4,0W BIV 36º</t>
  </si>
  <si>
    <r>
      <t xml:space="preserve">ITEM: </t>
    </r>
    <r>
      <rPr>
        <sz val="9"/>
        <color rgb="FF000000"/>
        <rFont val="Gill Sans MT"/>
        <family val="2"/>
      </rPr>
      <t>PS - 013</t>
    </r>
  </si>
  <si>
    <t>ENTRADA PADRÃO DE ENERGIA</t>
  </si>
  <si>
    <t>POSTE DE CONCRETO 7 / 150 DT - CONSTRUPOUSNTES</t>
  </si>
  <si>
    <t>HASTE P/ATERRAMENTO 5/8 X 2,40MT S/ROSCAU NBAIXA CAMAD A3 ,I0H0-858 - I N3T3E,L0L0I</t>
  </si>
  <si>
    <t>CABO FLEX 35MM 750V PRETO - IBERICA</t>
  </si>
  <si>
    <t>PATCH CORD CAT 6 1,5m - Para tráfego de voz, dados e imagem, com certificação da ANATEL, de acordo com os novos requisitos vigentes.</t>
  </si>
  <si>
    <t>PATCH CORD CAT 6 2,5m -  Para tráfego de voz, dados e imagem, com certificação da ANATEL, de acordo com os novos requisitos vigentes.</t>
  </si>
  <si>
    <t>ABRAÇADEIRA DE PLÁSTICO NO MÍNIMO 28 cm - Pacote com 100 unidades.</t>
  </si>
  <si>
    <t>TUBO EM COBRE FLEXÍVEL, DN 3/8", COM ISOLAMENTO, INSTALADO EM RAMAL DE ALIMENTAÇÃO DE AR CONDICIONADO COM CONDENSADORA INDIVIDUAL  FORNECIMENTO E INSTALAÇÃO. AF_12/2015</t>
  </si>
  <si>
    <t>REGISTRO DE ESFERA, PVC, SOLDÁVEL, DN  25 MM, INSTALADO EM RESERVAÇÃO DE ÁGUA DE EDIFICAÇÃO QUE POSSUA RESERVATÓRIO DE FIBRA/FIBROCIMENTO   FORNECIMENTO E INSTALAÇÃO. AF_06/2016</t>
  </si>
  <si>
    <t>12.1.2</t>
  </si>
  <si>
    <t>12.1.3</t>
  </si>
  <si>
    <t>ADAPTADOR COM FLANGES LIVRES, PVC, SOLDÁVEL, DN  25 MM X 3/4 , INSTALADO EM RESERVAÇÃO DE ÁGUA DE EDIFICAÇÃO QUE POSSUA RESERVATÓRIO DE FIBRA/FIBROCIMENTO   FORNECIMENTO E INSTALAÇÃO. AF_06/2016</t>
  </si>
  <si>
    <t>CAIXA D'AGUA EM POLIETILENO 2000 LITROS, COM TAMPA</t>
  </si>
  <si>
    <t>UN.</t>
  </si>
  <si>
    <t>JOELHO 90 GRAUS, PVC, SERIE NORMAL, ESGOTO PREDIAL, DN 100 MM, JUNTA ELÁSTICA, FORNECIDO E INSTALADO EM RAMAL DE DESCARGA OU RAMAL DE ESGOTO SANITÁRIO. AF_12/2014</t>
  </si>
  <si>
    <t>13.5.5</t>
  </si>
  <si>
    <t>13.5.7</t>
  </si>
  <si>
    <t>13.7</t>
  </si>
  <si>
    <t>13.7.4</t>
  </si>
  <si>
    <t>13.7.5</t>
  </si>
  <si>
    <t>13.7.6</t>
  </si>
  <si>
    <t>14.5</t>
  </si>
  <si>
    <t>14.7.1</t>
  </si>
  <si>
    <t>14.7.3</t>
  </si>
  <si>
    <t>16.0</t>
  </si>
  <si>
    <t>16.1</t>
  </si>
  <si>
    <t>16.2</t>
  </si>
  <si>
    <t>16.3</t>
  </si>
  <si>
    <t>16.4</t>
  </si>
  <si>
    <t>15.1.1</t>
  </si>
  <si>
    <t>15.1.2</t>
  </si>
  <si>
    <t>15.1.3</t>
  </si>
  <si>
    <t>15.2.1</t>
  </si>
  <si>
    <t>15.2.2</t>
  </si>
  <si>
    <t>15.2.3</t>
  </si>
  <si>
    <t>15.2.4</t>
  </si>
  <si>
    <t>15.2.5</t>
  </si>
  <si>
    <t>15.2.6</t>
  </si>
  <si>
    <t>15.2.7</t>
  </si>
  <si>
    <t>15.2.8</t>
  </si>
  <si>
    <t>15.2.9</t>
  </si>
  <si>
    <t>15.2.10</t>
  </si>
  <si>
    <t>15.2.11</t>
  </si>
  <si>
    <t>15.2.12</t>
  </si>
  <si>
    <t>15.2.13</t>
  </si>
  <si>
    <t>15.2.14</t>
  </si>
  <si>
    <t>15.2.15</t>
  </si>
  <si>
    <t>15.2.16</t>
  </si>
  <si>
    <t>15.2.17</t>
  </si>
  <si>
    <t>15.2.18</t>
  </si>
  <si>
    <t>15.2.19</t>
  </si>
  <si>
    <t>15.2.20</t>
  </si>
  <si>
    <t>15.2.21</t>
  </si>
  <si>
    <t>15.2.22</t>
  </si>
  <si>
    <t>17.1.1</t>
  </si>
  <si>
    <t>17.1.2</t>
  </si>
  <si>
    <t>17.1.3</t>
  </si>
  <si>
    <t>17.1.4</t>
  </si>
  <si>
    <t>17.1.5</t>
  </si>
  <si>
    <t>17.1.6</t>
  </si>
  <si>
    <t>17.1.7</t>
  </si>
  <si>
    <t>17.1.8</t>
  </si>
  <si>
    <t>17.1.9</t>
  </si>
  <si>
    <t>17.1.10</t>
  </si>
  <si>
    <t>17.1.11</t>
  </si>
  <si>
    <t>17.1.12</t>
  </si>
  <si>
    <t>17.1.13</t>
  </si>
  <si>
    <t>17.1.14</t>
  </si>
  <si>
    <t>17.1.15</t>
  </si>
  <si>
    <t>17.1.16</t>
  </si>
  <si>
    <t>17.1.17</t>
  </si>
  <si>
    <t>17.1.18</t>
  </si>
  <si>
    <t>17.1.19</t>
  </si>
  <si>
    <t>17.1.20</t>
  </si>
  <si>
    <t>17.2.1</t>
  </si>
  <si>
    <t>17.2.3</t>
  </si>
  <si>
    <t>17.2.5</t>
  </si>
  <si>
    <t>17.2.8</t>
  </si>
  <si>
    <t>18.1.1</t>
  </si>
  <si>
    <t>18.1.2</t>
  </si>
  <si>
    <t>18.1.3</t>
  </si>
  <si>
    <t>18.1.4</t>
  </si>
  <si>
    <t>18.1.5</t>
  </si>
  <si>
    <t>19.0</t>
  </si>
  <si>
    <t>19.2</t>
  </si>
  <si>
    <t>19.3</t>
  </si>
  <si>
    <t>19.4</t>
  </si>
  <si>
    <t>19.5</t>
  </si>
  <si>
    <t>19.8</t>
  </si>
  <si>
    <t>19.9</t>
  </si>
  <si>
    <t>20.0</t>
  </si>
  <si>
    <t>20.1</t>
  </si>
  <si>
    <t>21.0</t>
  </si>
  <si>
    <t>22.2</t>
  </si>
  <si>
    <t>22.1</t>
  </si>
  <si>
    <t>22.3</t>
  </si>
  <si>
    <t>22.0</t>
  </si>
  <si>
    <t>23.0</t>
  </si>
  <si>
    <t>23.1</t>
  </si>
  <si>
    <t>23.1.1</t>
  </si>
  <si>
    <t>23.1.2</t>
  </si>
  <si>
    <t>23.1.3</t>
  </si>
  <si>
    <t>23.1.4</t>
  </si>
  <si>
    <t>23.2</t>
  </si>
  <si>
    <t>23.2.1</t>
  </si>
  <si>
    <t>23.3</t>
  </si>
  <si>
    <t>23.3.1</t>
  </si>
  <si>
    <t>PS - 002</t>
  </si>
  <si>
    <t>PS - 007</t>
  </si>
  <si>
    <t>PS - 019</t>
  </si>
  <si>
    <t>PS - 020</t>
  </si>
  <si>
    <t>PS - 021</t>
  </si>
  <si>
    <t>1.3.2</t>
  </si>
  <si>
    <t>1.3.3</t>
  </si>
  <si>
    <t>REGULARIZACAO DE SUPERFICIES EM TERRA COM MOTONIVELADORA</t>
  </si>
  <si>
    <t>RAMAIS DE VENTILAÇÃO</t>
  </si>
  <si>
    <t>PILAR</t>
  </si>
  <si>
    <t>P11</t>
  </si>
  <si>
    <t>P12</t>
  </si>
  <si>
    <t>P13</t>
  </si>
  <si>
    <t>P14</t>
  </si>
  <si>
    <t>P15</t>
  </si>
  <si>
    <t>P16</t>
  </si>
  <si>
    <t>P17</t>
  </si>
  <si>
    <t>LADO B</t>
  </si>
  <si>
    <t>LADO H</t>
  </si>
  <si>
    <t>ÁREA</t>
  </si>
  <si>
    <t>ÁREA TOTAL</t>
  </si>
  <si>
    <t>PROF. ESCAVAÇÃO</t>
  </si>
  <si>
    <t>VOL. ESC.</t>
  </si>
  <si>
    <t>ESCAVAÇÃO MANUAL PARA BLOCO DE COROAMENTO OU SAPATA, COM PREVISÃO DE FÔRMA. AF_06/2017</t>
  </si>
  <si>
    <t>TRAMA DE MADEIRA COMPOSTA POR TERÇAS PARA TELHADOS DE ATÉ 2 ÁGUAS PARA TELHA ONDULADA DE FIBROCIMENTO, METÁLICA, PLÁSTICA OU TERMOACÚSTICA, INCLUSO TRANSPORTE VERTICAL. AF_07/2019</t>
  </si>
  <si>
    <t>RUFO EXTERNO/INTERNO EM CHAPA DE AÇO GALVANIZADO NÚMERO 26, CORTE DE 33 CM, INCLUSO IÇAMENTO. AF_07/2019 (Rufo Volume fachada)</t>
  </si>
  <si>
    <t>Gabarito de obra</t>
  </si>
  <si>
    <t>lado A</t>
  </si>
  <si>
    <t>lado B</t>
  </si>
  <si>
    <t>lado C</t>
  </si>
  <si>
    <t>lado D</t>
  </si>
  <si>
    <t>Total (m²)</t>
  </si>
  <si>
    <t>total (m)</t>
  </si>
  <si>
    <t xml:space="preserve">Tapume de obra </t>
  </si>
  <si>
    <t>Lado D</t>
  </si>
  <si>
    <t>Lado B</t>
  </si>
  <si>
    <t xml:space="preserve">Copa </t>
  </si>
  <si>
    <t>Banho Masc.</t>
  </si>
  <si>
    <t>Banho Feminino</t>
  </si>
  <si>
    <t xml:space="preserve">Quarto </t>
  </si>
  <si>
    <t>Salão</t>
  </si>
  <si>
    <t>LADO A</t>
  </si>
  <si>
    <t>LADO C</t>
  </si>
  <si>
    <t>LABO B</t>
  </si>
  <si>
    <t>LADO D</t>
  </si>
  <si>
    <t>DESCONTO DE VÃO SUPERIOR A 2M²</t>
  </si>
  <si>
    <t>SOMA DOS LADOS</t>
  </si>
  <si>
    <t>ÁREA (M²)</t>
  </si>
  <si>
    <t>Muros</t>
  </si>
  <si>
    <t>Platibanda laranja</t>
  </si>
  <si>
    <t>Platibanda azul</t>
  </si>
  <si>
    <t>Platibanda rosa</t>
  </si>
  <si>
    <t>Platibanda verde</t>
  </si>
  <si>
    <t>ABRIR 4F</t>
  </si>
  <si>
    <t>SALÃO</t>
  </si>
  <si>
    <t>BANHO MASC., BANHO FEMIN.</t>
  </si>
  <si>
    <t>QUARTO</t>
  </si>
  <si>
    <t>Platibanda Laranja</t>
  </si>
  <si>
    <t>TOTAL CHAPISCO M²</t>
  </si>
  <si>
    <t>TOTAL ALVENARIA M²</t>
  </si>
  <si>
    <t>TOTAL PASTILHAS m²</t>
  </si>
  <si>
    <t>SINAPI - JULHO 2021 - DESONERADO</t>
  </si>
  <si>
    <t>PLACA DE OBRA (PARA CONSTRUCAO CIVIL) EM CHAPA GALVANIZADA *N. 22*, ADESIVADA, DE *2,0 X 1,125* M    - (padrão prefeitura 3,00m x 2,00m)</t>
  </si>
  <si>
    <t>Circulação 1</t>
  </si>
  <si>
    <t>Circulação 2</t>
  </si>
  <si>
    <t xml:space="preserve">calhas </t>
  </si>
  <si>
    <t>Impermeabilização das marquise com chapa galvanizada</t>
  </si>
  <si>
    <t>marquise amarela</t>
  </si>
  <si>
    <t>marquise roxa</t>
  </si>
  <si>
    <t>Rufos com chapa galvanizada</t>
  </si>
  <si>
    <t>platibandas</t>
  </si>
  <si>
    <r>
      <rPr>
        <b/>
        <sz val="9"/>
        <color theme="1"/>
        <rFont val="Gill Sans MT"/>
        <family val="2"/>
      </rPr>
      <t>Responsável Técnico</t>
    </r>
    <r>
      <rPr>
        <sz val="9"/>
        <color theme="1"/>
        <rFont val="Gill Sans MT"/>
        <family val="2"/>
      </rPr>
      <t>:</t>
    </r>
  </si>
  <si>
    <t>TOTAL (m)</t>
  </si>
  <si>
    <t xml:space="preserve">Grama Esmeraldo </t>
  </si>
  <si>
    <t xml:space="preserve">Grama dentro do terreno </t>
  </si>
  <si>
    <t xml:space="preserve">grama calcada externa frente capela </t>
  </si>
  <si>
    <t>calçada paver</t>
  </si>
  <si>
    <t xml:space="preserve">calçada paver interno </t>
  </si>
  <si>
    <t xml:space="preserve">calçada pave externo frente capela </t>
  </si>
  <si>
    <t>Rufos( pingadeira) com chapa galvanizada</t>
  </si>
  <si>
    <t>BANCADA DE GRANITO CINZA POLIDO 150 X 60 CM, COM RODABANCA DE 10CM E RESSALTO DE CONTENÇÃO DE ÁGUA DE 5CM, COM CUBA DE EMBUTIR DE AÇO INOXIDÁVEL MÉDIA, VÁLVULA AMERICANA EM METAL CROMADO, SIFÃO FLEXÍVEL EM PVC, ENGATE FLEXÍVEL 30 CM, TORNEIRA CROMADA LONGA DE PAREDE - FORNECIMENTO E INSTALAÇÃO. (Cozinha,)</t>
  </si>
  <si>
    <t>FUNDAÇÕES E ARRANQUES</t>
  </si>
  <si>
    <t>COMPACTACAO MECANICA,DO SOLO , COM COMPACTADOR DE SOLO A PERRCUSSÃO</t>
  </si>
  <si>
    <t xml:space="preserve">IMPERMEABILIZAÇÃO DE SUPERFÍCIE COM EMULSÃO ASFÁLTICA, 2 DEMÃOS AF_06/ </t>
  </si>
  <si>
    <t>JANELA BANHEIRO</t>
  </si>
  <si>
    <t>JANELA QUARTO</t>
  </si>
  <si>
    <t>VERGAS PARA PORTAS DE PILAR A PILAR (MAIS 1,5m)</t>
  </si>
  <si>
    <t>CAIBRO APARELHADO *7,5 X 7,5* CM, EM MACARANDUBA, ANGELIM OU EQUIVALENTE DA REGIAO</t>
  </si>
  <si>
    <t>TELHAMENTO COM TELHA ONDULADA DE FIBROCIMENTO E = 6 MM, COM RECOBRIMEN TO LATERAL DE 1 1/4 DE ONDA PARA TELHADO COM INCLINAÇÃO MÁXIMA DE 10°,
COM ATÉ 2 ÁGUAS, INCLUSO IÇAMENTO. AF_07/2019ATÉ 2 ÁGUAS, INCLUSO IÇAMENTO. AF_07/201</t>
  </si>
  <si>
    <t>KIT DE PORTA-PRONTA DE MADEIRA EM ACABAMENTO MELAMÍNICO BRANCO, FOLHA PESADA OU SUPERPESADA, 90X210CM, FIXAÇÃO COM PREENCHIMENTO TOTAL DE ES
PUMA EXPANSIVA - FORNECIMENTO E INSTALAÇÃO. AF_12/2019
PESADA OU SUPERPESADA, 90X210CM, FIXAÇÃO COM PREENCHIMENTO TOTAL DE ES
PUMA EXPANSIVA - FORNECIMENTO E INSTALAÇÃO. AF_12/2019
KIT DE PORTA-PRONTA DE MADEIRA EM ACABAMENTO MELAMÍNICO BRANCO,</t>
  </si>
  <si>
    <t xml:space="preserve">Aliminio Preto </t>
  </si>
  <si>
    <t>COPA</t>
  </si>
  <si>
    <t>BANHO MASC., BANHO FEMIN., QUARTO.</t>
  </si>
  <si>
    <t>PORTA EM ALUMÍNIO DE ABRIR TIPO VENEZIANA COM GUARNIÇÃO, FIXAÇÃO COM PARAFUSOS - FORNECIMENTO E INSTALAÇÃO. AF_08/2015 ( 1 unidade)</t>
  </si>
  <si>
    <t>PORTAO DE CORRER EM CHAPA TIPO PAINEL LAMBRIL QUADRADO, COM PORTA SOCIAL M2 995,24
COMPLETA INCLUIDA, COM REQUADRO, ACABAMENTO NATURAL, COM TRILHOS E
PORTA EM ALUMÍNIO DE ABRIR TIPO VENEZIANA COM GUARNIÇÃO, FIXAÇÃO COM PARAFUSOS - FORNECIMENTO E INSTALAÇÃO. AF_08/2015 ( 1 unidade) (Porta de acesso a caixa d´ água 70x70cm)</t>
  </si>
  <si>
    <t>ARGAMASSA COLANTE AC II</t>
  </si>
  <si>
    <t>PISO EM GRANILITE, MARMORITE OU GRANITINA, AGREGADO COR PRETO, CINZA, PALHA OU M2 88,00
BRANCO, E= *8* MM (INCLUSO EXECUCAO)</t>
  </si>
  <si>
    <t>RODAPE PRE-MOLDADO DE GRANILITE, MARMORITE OU GRANITINA L = 10 CM</t>
  </si>
  <si>
    <t>APLICAÇÃO E LIXAMENTO DE MASSA LÁTEX EM TETO, UMA DEMÃO. AF_06/2014</t>
  </si>
  <si>
    <t>REGISTRO DE GAVETA BRUTO, LATÃO, ROSCÁVEL, 3/4, INSTALADO EM RESERVAÇÃO DE ÁGUA DE EDIFICAÇÃO QUE POSSUA RESERVATÓRIO DE FIBRA/FIBROCIMENTO
FORNECIMENTO E INSTALAÇÃO. AF_06/2016</t>
  </si>
  <si>
    <t>ADAPTADOR PVC SOLDAVEL CURTO COM BOLSA E ROSCA, 25 MM X 3/4", PARA AGUA FRIA</t>
  </si>
  <si>
    <t xml:space="preserve"> JOELHO 90 GRAUS, PVC, SOLDÁVEL, DN 25MM, INSTALADO EM RAMAL OU SUB-RAMAL DE ÁGUA - FORNECIMENTO E INSTALAÇÃO. AF_12/2014</t>
  </si>
  <si>
    <t xml:space="preserve">TAMPAO / CAP, ROSCA FEMEA, METALICO, PARA TUBO PEX, DN 3/4" </t>
  </si>
  <si>
    <t>CURVA 90 GRAUS, PVC, SOLDÁVEL, DN 25MM, INSTALADO EM RAMAL OU SUB-RAMAL DE ÁGUA - FORNECIMENTO E INSTALAÇÃO. AF_12/2014</t>
  </si>
  <si>
    <t xml:space="preserve"> TUBO DE DESCARGA PVC, PARA LIGACAO CAIXA DE DESCARGA - EMBUTIR, 40 MM X 150 CM UN CR 19,11</t>
  </si>
  <si>
    <t>BUCHA DE REDUCAO DE PVC, SOLDAVEL, LONGA, COM 50 X 25 MM, PARA AGUA FRIA PREDIAL</t>
  </si>
  <si>
    <t>TÊ, PVC, SOLDÁVEL, DN 50 MM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</si>
  <si>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</si>
  <si>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</si>
  <si>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 xml:space="preserve"> JOELHO 90 GRAUS COM BUCHA DE LATÃO, PVC, SOLDÁVEL, DN 25MM, X 3/4 INSTALADO EM RAMAL OU SUB-RAMAL DE ÁGUA - FORNECIMENTO E INSTALAÇÃO. AF_12/2014</t>
  </si>
  <si>
    <t>JOELHO 90 GRAUS COM BUCHA DE LATÃO, PVC, SOLDÁVEL, DN 25MM, X 1/2 INS 
TALADO EM RAMAL OU SUB-RAMAL DE ÁGUA - FORNECIMENTO E INSTALAÇÃO. AF_12/2014</t>
  </si>
  <si>
    <t>12.3.2</t>
  </si>
  <si>
    <t>CHUVEIRO ELÉTRICO COMUM CORPO PLÁSTICO, TIPO DUCHA FORNECIMENTO E INSTALAÇÃO. AF_01/2020</t>
  </si>
  <si>
    <t xml:space="preserve"> TORNEIRA CROMADA TUBO MÓVEL, DE MESA, 1/2 OU 3/4, PARA PIA DE COZINHA, PADRÃO ALTO - FORNECIMENTO E INSTALAÇÃO. AF_01/2020</t>
  </si>
  <si>
    <t>TORNEIRA CROMADA 1/2 OU 3/4 PARA TANQUE, PADRÃO MÉDIO - FORNECIMENTO E INSTALAÇÃO. AF_01/2020</t>
  </si>
  <si>
    <t>12.3.7</t>
  </si>
  <si>
    <t>12.3.8</t>
  </si>
  <si>
    <t xml:space="preserve"> TORNEIRA CROMADA DE MESA, 1/2 OU 3/4, PARA LAVATÓRIO, PADRÃO MÉDIO - FORNECIMENTO E INSTALAÇÃO. AF_01/2020</t>
  </si>
  <si>
    <t>KIT CAVALETE PARA MEDIÇÃO DE ÁGUA - ENTRADA PRINCIPAL, EM AÇO GALVANIZADO DN 25 (1 ) FORNECIMENTO E INSTALAÇÃO (EXCLUSIVE HIDRÔMETRO). AF_11/2016</t>
  </si>
  <si>
    <t>TORNEIRA DE BOIA CONVENCIONAL PARA CAIXA D'AGUA, 3/4", COM HASTE E TORNEIRA UN 28,80
METALICOS E BALAO PLASTICO</t>
  </si>
  <si>
    <t>CURVA LONGA 90 GRAUS, PVC, SERIE NORMAL, ESGOTO PREDIAL, DN 50 MM, JUNTA ELÁSTICA, FORNECIDO E INSTALADO EM RAMAL DE DESCARGA OU RAMAL DE ESGOTO SANITÁRIO. AF_12/2014</t>
  </si>
  <si>
    <t>JOELHO 90 GRAUS, PVC, SERIE R, ÁGUA PLUVIAL, DN 50 MM, JUNTA ELÁSTICA, 
FORNECIDO E INSTALADO EM RAMAL DE ENCAMINHAMENTO. AF_12/2014</t>
  </si>
  <si>
    <t>JUNÇÃO SIMPLES, PVC, SERIE R, ÁGUA PLUVIAL, DN 50 MM, JUNTA ELÁSTICA, UN CR 20,66
FORNECIDO E INSTALADO EM RAMAL DE ENCAMINHAMENTO. AF_12/2014</t>
  </si>
  <si>
    <t>DRENOS DE AR CONDICIONADO LIGADO A REDE DE AGUA PLUVIAL</t>
  </si>
  <si>
    <t>RALO FOFO SEMIESFERICO, 100 MM, PARA LAJES/ CALHAS</t>
  </si>
  <si>
    <t>CURVA 90 GRAUS, PVC, SERIE R, ÁGUA PLUVIAL, DN 100 MM, JUNTA ELÁSTICA, FORNECIDO E INSTALADO EM CONDUTORES VERTICAIS DE ÁGUAS PLUVIAIS. AF_12/2014</t>
  </si>
  <si>
    <t xml:space="preserve"> JUNÇÃO SIMPLES, PVC, SERIE R, ÁGUA PLUVIAL, DN 100 X 100 MM, JUNTA ELÁSTICA, FORNECIDO E INSTALADO EM RAMAL DE ENCAMINHAMENTO. AF_12/2014</t>
  </si>
  <si>
    <t>JUNCAO SIMPLES, PVC, DN 100 X 50 MM, SERIE NORMAL PARA ESGOTO PREDIAL UN CR 14,81</t>
  </si>
  <si>
    <t>TUBO PVC, SÉRIE R, ÁGUA PLUVIAL, DN 50 MM, FORNECIDO E INSTALADO EM RAMAL DE ENCAMINHAMENTO. AF_12/2014</t>
  </si>
  <si>
    <t>ESPELHO CRISTAL, ESPESSURA 4MM (2 unidades 0,45x0,55m)</t>
  </si>
  <si>
    <t>CAIXA RETANGULAR 4" X 2" ALTA (2,00 M DO PISO), PVC, INSTALADA EM PAREDE - FORNECIMENTO E INSTALAÇÃO. AF_12/2015</t>
  </si>
  <si>
    <t>UM</t>
  </si>
  <si>
    <t>13.5.6</t>
  </si>
  <si>
    <t>INTERRUPTOR SIMPLES (2 MÓDULOS) COM 1 TOMADA DE EMBUTIR 2P+T 10 A, IN UN CR 43,91
CLUINDO SUPORTE E PLACA - FORNECIMENTO E INSTALAÇÃO. AF_12/2015</t>
  </si>
  <si>
    <t xml:space="preserve"> AR CONDICIONADO SPLIT INVERTER, HI-WALL (PAREDE), 9000 BTU/H, CICLO FRIO, 60HZ, CLASSIFICACAO A (SELO PROCEL), GAS HFC, CONTROLE S/FIO</t>
  </si>
  <si>
    <t xml:space="preserve"> AR CONDICIONADO SPLIT INVERTER, HI-WALL (PAREDE), 18000 BTU/H, CICLO FRIO, 60HZ, 
CLASSIFICACAO A (SELO PROCEL), GAS HFC, CONTROLE S/FIO</t>
  </si>
  <si>
    <t>CANTONEIRA ALUMINIO ABAS IGUAIS 2 ", E = 1/4 ", PARA PROTECAO DE QUINA DE PAREDE</t>
  </si>
  <si>
    <t xml:space="preserve">PLANTIO DE GRAMA EM PLACAS. AF_05/2018 </t>
  </si>
  <si>
    <t xml:space="preserve"> COLOCAÇÃO DE FITA PROTETORA PARA PINTURA. AF_01/2020 M CR 0,94</t>
  </si>
  <si>
    <t xml:space="preserve"> PINTURA DE PISO COM TINTA ACRÍLICA, APLICAÇÃO MANUAL, 3 DEMÃOS, INCLUS O FUNDO PREPARADOR. AF_05/2021 (SINALIZAÇÃO EXTINTOR)</t>
  </si>
  <si>
    <t>1.2.1</t>
  </si>
  <si>
    <t>1.2.10</t>
  </si>
  <si>
    <t>3.1.4</t>
  </si>
  <si>
    <t>3.2.3</t>
  </si>
  <si>
    <t>3.2.4</t>
  </si>
  <si>
    <t>4.1.3</t>
  </si>
  <si>
    <t>4.2.5</t>
  </si>
  <si>
    <t>4.2.6</t>
  </si>
  <si>
    <t>4.3.4</t>
  </si>
  <si>
    <t>5.1.1</t>
  </si>
  <si>
    <t>7.2.2</t>
  </si>
  <si>
    <t>8.1.2</t>
  </si>
  <si>
    <t>8.1.1</t>
  </si>
  <si>
    <t>8.1.3</t>
  </si>
  <si>
    <t>8.1.4</t>
  </si>
  <si>
    <t>8.1.5</t>
  </si>
  <si>
    <t>8.1.6</t>
  </si>
  <si>
    <t>9.1.2</t>
  </si>
  <si>
    <t>9.1.3</t>
  </si>
  <si>
    <t>9.2.1</t>
  </si>
  <si>
    <t>11.2.4</t>
  </si>
  <si>
    <t>12..2.1</t>
  </si>
  <si>
    <t>12..2.2</t>
  </si>
  <si>
    <t>12..2.3</t>
  </si>
  <si>
    <t>13.4.6</t>
  </si>
  <si>
    <t>13.7.3</t>
  </si>
  <si>
    <t>21.1.1</t>
  </si>
  <si>
    <t>21.1.2</t>
  </si>
  <si>
    <t>21.1.3</t>
  </si>
  <si>
    <t>21.1.4</t>
  </si>
  <si>
    <t xml:space="preserve"> CURVA PVC LONGA 45G, DN 50 MM, PARA ESGOTO PREDIAL </t>
  </si>
  <si>
    <t>SIFÃO DO TIPO FLEXÍVEL EM PVC 1 X 1.1/2 - FORNECIMENTO E INSTALAÇÃO. AF_01/2020</t>
  </si>
  <si>
    <t xml:space="preserve"> ENGATE FLEXÍVEL EM PLÁSTICO BRANCO, 1/2 X 40CM - FORNECIMENTO E INSTA UN CR 10,16
LAÇÃO. AF_01/2020</t>
  </si>
  <si>
    <t>12.3.9</t>
  </si>
  <si>
    <t>VÁLVULA EM PLÁSTICO 1 PARA PIA, TANQUE OU LAVATÓRIO, COM OU SEM LADRÃO - FORNECIMENTO E INSTALAÇÃO. AF_01/2020</t>
  </si>
  <si>
    <t xml:space="preserve">CURVA PVC LONGA 45G, DN 50 MM, PARA ESGOTO PREDIAL </t>
  </si>
  <si>
    <t xml:space="preserve"> CURVA PVC CURTA 90 GRAUS, DN 40 MM, PARA ESGOTO PREDIAL UN CR 3,92</t>
  </si>
  <si>
    <t>CURVA PVC CURTA 90 GRAUS, 100 MM, PARA ESGOTO PREDIAL UN CR 20,05</t>
  </si>
  <si>
    <t>JUNÇÃO SIMPLES, PVC, SERIE R, ÁGUA PLUVIAL, DN 100 X 50 MM, JUNTA ELÁS UNTICA, FORNECIDO E INSTALADO EM CONDUTORES VERTICAIS DE ÁGUAS PLUVIAIS.AF_12/2014</t>
  </si>
  <si>
    <t>REDUÇÃO EXCÊNTRICA, PVC, SERIE R, ÁGUA PLUVIAL, DN 100 X 50 MM, JUNTA ELÁSTICA, FORNECIDO E INSTALADO EM RAMAL DE ENCAMINHAMENTO. AF_12/2014</t>
  </si>
  <si>
    <t>RALO SIFONADO, PVC, DN 100 X 40 MM, JUNTA SOLDÁVEL, FORNECIDO E INSTALADO EM RAMAIS DE ENCAMINHAMENTO DE ÁGUA PLUVIAL. AF_12/2014</t>
  </si>
  <si>
    <t>TANQUE SÉPTICO CIRCULAR, EM CONCRETO PRÉ-MOLDADO, DIÂMETRO INTERNO = 1,40 M, ALTURA INTERNA = 2,50 M, VOLUME ÚTIL: 3463,6 L (PARA 13 CONTRIBUINTES).AF_12/2020</t>
  </si>
  <si>
    <t xml:space="preserve"> SUMIDOURO CIRCULAR, EM CONCRETO PRÉ-MOLDADO, DIÂMETRO INTERNO = 1,88 M, ALTURA INTERNA = 2,00 M, ÁREA DE INFILTRAÇÃO: 13,1 M² (PARA 5 CONTRIBUINTES).AF_12/2020</t>
  </si>
  <si>
    <t>EXECUÇÃO DE PÁTIO/ESTACIONAMENTO EM PISO INTERTRAVADO, COM BLOCO RETANGULAR COR NATURAL DE 20 X 10 CM, ESPESSURA 6 CM. AF_12/2015 ( TODA CALÇADA EXTERNA E CALÇADA INTERNA DA CAPELA)</t>
  </si>
  <si>
    <t xml:space="preserve"> SOLEIRA PRE-MOLDADA EM GRANILITE, MARMORITE OU GRANITINA, L = *15 CM M AS 84,17</t>
  </si>
  <si>
    <t>10.3.2</t>
  </si>
  <si>
    <t xml:space="preserve"> ALAMBRADO EM MOURÕES DE CONCRETO, COM TELA DE ARAME GALVANIZADO (INCLUSIVE MURETA EM CONCRETO). AF_05/2018</t>
  </si>
  <si>
    <t>9.1.4</t>
  </si>
  <si>
    <t>(66)3545-6917</t>
  </si>
  <si>
    <t>LUCAS RODRIGUES</t>
  </si>
  <si>
    <t>ELETRO ATIVA</t>
  </si>
  <si>
    <t>(65) 3382-3500</t>
  </si>
  <si>
    <t>EMERSON RAMIRES</t>
  </si>
  <si>
    <t xml:space="preserve">BRANEL </t>
  </si>
  <si>
    <t>(65)3027-9000</t>
  </si>
  <si>
    <t>CARLOS EDUARDO</t>
  </si>
  <si>
    <t>QUADRO DE DISTRIBUIÇÃO DE ENERGIA EM CHAPA DE AÇO GALVANIZADO, DE EMBUTIR, COM BARRAMENTO TRIFÁSICO, PARA 24 DISJUNTORES DIN 100A - FORNECIMENTO E INSTALAÇÃO. AF_10/2020</t>
  </si>
  <si>
    <t>CAIXA DE CONCRETO ARMADO PRE-MOLDADO, SEM FUNDO, QUADRADA, DIMENSOES DE UN 132,94
0,40 X 0,40 X 0,40 M</t>
  </si>
  <si>
    <t>PATCH PANEL 24 PORTAS, CATEGORIA 6 - FORNECIMENTO E INSTALAÇÃO. AF_11/2019</t>
  </si>
  <si>
    <t xml:space="preserve">PLACA DE SNALIZAÇÃO DE EXTINTOR </t>
  </si>
  <si>
    <t xml:space="preserve">KM EXTINTORES </t>
  </si>
  <si>
    <t>(66) 3544-0001</t>
  </si>
  <si>
    <t>SORRISO EXTINTORES</t>
  </si>
  <si>
    <t>KELLY</t>
  </si>
  <si>
    <t>VANIA</t>
  </si>
  <si>
    <t>(66) 3545-0212</t>
  </si>
  <si>
    <t>CENTRAL DE IPEI'S SORRISO</t>
  </si>
  <si>
    <t>ANA</t>
  </si>
  <si>
    <t>(66) 3544-8817</t>
  </si>
  <si>
    <r>
      <t xml:space="preserve">ITEM: </t>
    </r>
    <r>
      <rPr>
        <sz val="9"/>
        <color rgb="FF000000"/>
        <rFont val="Gill Sans MT"/>
        <family val="2"/>
      </rPr>
      <t>PS - 002</t>
    </r>
  </si>
  <si>
    <t>PS - 001</t>
  </si>
  <si>
    <r>
      <t xml:space="preserve">ITEM: </t>
    </r>
    <r>
      <rPr>
        <sz val="9"/>
        <color rgb="FF000000"/>
        <rFont val="Gill Sans MT"/>
        <family val="2"/>
      </rPr>
      <t>PS - 003</t>
    </r>
  </si>
  <si>
    <t>PS - 003</t>
  </si>
  <si>
    <t>PS - 004</t>
  </si>
  <si>
    <t>PS - 005</t>
  </si>
  <si>
    <r>
      <t xml:space="preserve">ITEM: </t>
    </r>
    <r>
      <rPr>
        <sz val="9"/>
        <color rgb="FF000000"/>
        <rFont val="Gill Sans MT"/>
        <family val="2"/>
      </rPr>
      <t>PS - 004</t>
    </r>
  </si>
  <si>
    <r>
      <t xml:space="preserve">ITEM: </t>
    </r>
    <r>
      <rPr>
        <sz val="9"/>
        <color rgb="FF000000"/>
        <rFont val="Gill Sans MT"/>
        <family val="2"/>
      </rPr>
      <t>PS - 005</t>
    </r>
  </si>
  <si>
    <t>PS - 006</t>
  </si>
  <si>
    <r>
      <t xml:space="preserve">ITEM: </t>
    </r>
    <r>
      <rPr>
        <sz val="9"/>
        <color rgb="FF000000"/>
        <rFont val="Gill Sans MT"/>
        <family val="2"/>
      </rPr>
      <t>PS - 006</t>
    </r>
  </si>
  <si>
    <t>PS - 008</t>
  </si>
  <si>
    <r>
      <t xml:space="preserve">ITEM: </t>
    </r>
    <r>
      <rPr>
        <sz val="9"/>
        <color rgb="FF000000"/>
        <rFont val="Gill Sans MT"/>
        <family val="2"/>
      </rPr>
      <t>PS - 008</t>
    </r>
  </si>
  <si>
    <t>PS - 009</t>
  </si>
  <si>
    <r>
      <t xml:space="preserve">ITEM: </t>
    </r>
    <r>
      <rPr>
        <sz val="9"/>
        <color rgb="FF000000"/>
        <rFont val="Gill Sans MT"/>
        <family val="2"/>
      </rPr>
      <t>PS - 009</t>
    </r>
  </si>
  <si>
    <t>PS - 010</t>
  </si>
  <si>
    <t>PS - 011</t>
  </si>
  <si>
    <t>PS - 012</t>
  </si>
  <si>
    <t>PS - 013</t>
  </si>
  <si>
    <t>PS - 014</t>
  </si>
  <si>
    <t>PS - 016</t>
  </si>
  <si>
    <r>
      <t xml:space="preserve">ITEM: </t>
    </r>
    <r>
      <rPr>
        <sz val="9"/>
        <rFont val="Gill Sans MT"/>
        <family val="2"/>
      </rPr>
      <t>PS - 019</t>
    </r>
  </si>
  <si>
    <t>PORTA DE CORRER 03 FOLHAS MOVEIS 3,00X2,90</t>
  </si>
  <si>
    <t>ALUMASTER</t>
  </si>
  <si>
    <t>IDEA VIDROS</t>
  </si>
  <si>
    <t>VIDROLUX</t>
  </si>
  <si>
    <t>LORRANE DANTAS</t>
  </si>
  <si>
    <t>HUMBERTO</t>
  </si>
  <si>
    <t>(66) 99227-5321</t>
  </si>
  <si>
    <t>SILVA</t>
  </si>
  <si>
    <t>(66) 9 9985-6445</t>
  </si>
  <si>
    <t>(66) 3544-4306</t>
  </si>
  <si>
    <t xml:space="preserve">ESQUADRIA DE ALUMINIO 
JANELA 2FOLHAS DE CORRER 1,50X1,20 </t>
  </si>
  <si>
    <t>ESQUADRIA DE ALUMINIO 
JANELA 2FOLHAS DE CORRER 0,60X0,40</t>
  </si>
  <si>
    <t>PORTA DE ALUMÍNIO PRETO COM 3 FOLHAS DE CORRER MOVEIS, LINHA SUPREMA , VIDRO INCOLOR 6MM</t>
  </si>
  <si>
    <t>9.2.2</t>
  </si>
  <si>
    <t>9.2.3</t>
  </si>
  <si>
    <t>ESQUADRIA DE ALUMINIO 1,50X1,20, 2 FOLHAS, ALUMINIO PRETO, LINHA SUPREMA, VIDRO BRANCO INCOLOR 6MM</t>
  </si>
  <si>
    <t>ESQUADRIA DE ALUMINIO 0,60X0,40,  2 FOLHAS, ALUMINIO PRETO, LINHA SUPREMA, VIDRO BRANCO INCOLOR 6MM</t>
  </si>
  <si>
    <t>Importa o presente orçamento no valor de R$ 362.716,11 (trezentos e sessenta e dois mil, setecentos e dezesseis reais e onze centavos)</t>
  </si>
  <si>
    <t>TUBO, PVC, SOLDÁVEL, DN 25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</si>
  <si>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EINSTALAÇÃO. AF_06/2016</t>
  </si>
  <si>
    <t>LUVA, PVC, SOLDÁVEL, DN 25MM, INSTALADO EM RAMAL OU SUB-RAMAL DE ÁGUA - FORNECIMENTO E INSTALAÇÃO. AF_12/2014</t>
  </si>
  <si>
    <t>ESCAVAÇÃO HORIZONTAL EM SOLO DE 1A CATEGORIA COM TRATOR DE ESTEIRAS 00HP/LÂMINA: 2,19M3). AF_07/2020</t>
  </si>
  <si>
    <t>REGISTRO DE GAVETA BRUTO, LATÃO, ROSCÁVEL, 1 1/2, INSTALADO EM RESERV AÇÃO DE ÁGUA DE EDIFICAÇÃO QUE POSSUA RESERVATÓRIO DE FIBRA/FIBROCIMENTO FORNECIMENTO E INSTALAÇÃO. AF_06/2016</t>
  </si>
  <si>
    <t>REGISTRO DE PRESSÃO BRUTO, LATÃO, ROSCÁVEL, 3/4", COM ACABAMENTO E CANOPLA CROMADOS. FORNECIDO E INSTALADO EM RAMAL DE ÁGUA. AF_12/2014</t>
  </si>
  <si>
    <t>COLAR DE TOMADA EM POLIPROPILENO, PP, COM PARAFUSOS, PARA PEAD, 63 X 3/4" - LIGACAO PREDIAL DE AGUA</t>
  </si>
  <si>
    <t>ADAPTADOR PVC SOLDAVEL CURTO COM BOLSA E ROSCA, 50 MM X1 1/2", PARA AGUA FRIA</t>
  </si>
  <si>
    <t xml:space="preserve"> CAIXA SIFONADA, PVC, DN 100 X 100 X 50 MM, JUNTA ELÁSTICA, FORNECIDA E INSTALADA EM RAMAL DE DESCARGA OU EM RAMAL DE ESGOTO SANITÁRIO. AF_12/2014</t>
  </si>
  <si>
    <t>SIFÃO DO TIPO GARRAFA/COPO EM PVC 1.1/4 X 1.1/2 - FORNECIMENTO E INSTALAÇÃO. AF_01/2020</t>
  </si>
  <si>
    <t>VÁLVULA EM METAL CROMADO TIPO AMERICANA 3.1/2 X 1.1/2 PARA PIA - FORNECIMENTO E INSTALAÇÃO. AF_01/2020</t>
  </si>
  <si>
    <t>LASTRO COM MATERIAL GRANULAR (PEDRA BRITADA N.2), APLICADO EM PISOS OU LAJES SOBRE SOLO, ESPESSURA DE *6 CM*. AF_08/2017</t>
  </si>
  <si>
    <t>PEITORIL LINEAR EM GRANITO OU MÁRMORE, L = 15CM, COMPRIMENTO DE ATÉ 2M, ASSENTADO COM ARGAMASSA 1:6 COM ADITIVO. AF_11/2020</t>
  </si>
  <si>
    <t>1.1.1</t>
  </si>
  <si>
    <t>ORÇAMENTO - CONSTRUÇÃO
Capela Mortuaria - Distrito de Primaverinha</t>
  </si>
  <si>
    <t>Obra: Construção da Capela Mortuaria do Distrito de Primaverinha</t>
  </si>
  <si>
    <t>Local: Rua Cambará esquina com Avenida Rio Grande do Sul, Quadra 59, Distrito de Primaverinha - Sorriso MT</t>
  </si>
  <si>
    <t>Camila Diel Bobrzyk CREA MT025305</t>
  </si>
  <si>
    <r>
      <t xml:space="preserve">ITEM: </t>
    </r>
    <r>
      <rPr>
        <sz val="9"/>
        <color rgb="FF000000"/>
        <rFont val="Gill Sans MT"/>
        <family val="2"/>
      </rPr>
      <t>PS - 049</t>
    </r>
  </si>
  <si>
    <r>
      <t xml:space="preserve">UN: </t>
    </r>
    <r>
      <rPr>
        <sz val="9"/>
        <color rgb="FF000000"/>
        <rFont val="Gill Sans MT"/>
        <family val="2"/>
      </rPr>
      <t>M</t>
    </r>
  </si>
  <si>
    <t>ESCAVAÇÃO MANUAL DE VALAS. AF_03/2016</t>
  </si>
  <si>
    <t>ALVENARIA DE BLOCOS DE CONCRETO ESTRUTURAL 14X19X39 CM, (ESPESSURA 14 CM) FBK = 14,0 MPA, PARA PAREDES COM ÁREA LÍQUIDA MAIOR OU IGUAL A 6M², SEM VÃOS, UTILIZANDO COLHER DE PEDREIRO. AF_12/2014</t>
  </si>
  <si>
    <t>CONCRETO FCK = 15MPA, TRAÇO 1:3,4:3,5 (CIMENTO/ AREIA MÉDIA/ BRITA 1)  - PREPARO MECÂNICO COM BETONEIRA 400 L. AF_07/2016</t>
  </si>
  <si>
    <t>LANÇAMENTO COM USO DE BALDES, ADENSAMENTO E ACABAMENTO DE CONCRETO EM ESTRUTURAS. AF_12/2015</t>
  </si>
  <si>
    <t>ARMAÇÃO VERTICAL DE ALVENARIA ESTRUTURAL; DIÂMETRO DE 10,0 MM. AF_01/2015</t>
  </si>
  <si>
    <t>MONTAGEM E DESMONTAGEM DE ANDAIME MODULAR FACHADEIRO, COM PISO METÁLICO, PARA EDIFICAÇÕES COM MÚLTIPLOS PAVIMENTOS (EXCLUSIVE ANDAIME E LIMPEZA). AF_11/2017</t>
  </si>
  <si>
    <t>APLICAÇÃO MANUAL DE PINTURA COM TINTA TEXTURIZADA ACRÍLICA EM PANOS CEGOS DE FACHADA (SEM PRESENÇA DE VÃOS) DE EDIFÍCIOS DE MÚLTIPLOS PAVIMENTOS, UMA COR. AF_06/2014</t>
  </si>
  <si>
    <t>ESTACA BROCA DE CONCRETO, DIÂMETRO DE 20CM, ESCAVAÇÃO MANUAL COM TRADO CONCHA, COM ARMADURA DE ARRANQUE. AF_05/2020</t>
  </si>
  <si>
    <t>EXECUÇÃO DE MURO, EM BLOCOS DE CONCRETO ESTRUTURAL, ALTURA 2,20M, FUNDAÇÕES DE ESTACAS COM 3 METROS DE PROFUNDIDADE E PINTURA.</t>
  </si>
  <si>
    <t>PS - 049</t>
  </si>
  <si>
    <r>
      <t xml:space="preserve">ARMAÇÃO DE PILAR OU VIGA DE UMA ESTRUTURA CONVENCIONAL DE CONCRETO ARMADO EM UMA EDIFÍCAÇÃO TÉRREA OU SOBRADO UTILIZANDO AÇO </t>
    </r>
    <r>
      <rPr>
        <b/>
        <sz val="9"/>
        <rFont val="Gill Sans MT"/>
        <family val="2"/>
      </rPr>
      <t>CA-60 DE 5.0 MM</t>
    </r>
    <r>
      <rPr>
        <sz val="9"/>
        <rFont val="Gill Sans MT"/>
        <family val="2"/>
      </rPr>
      <t xml:space="preserve"> - MONTAGEM. </t>
    </r>
  </si>
  <si>
    <r>
      <t xml:space="preserve">ARMAÇÃO DE PILAR OU VIGA DE UMA ESTRUTURA CONVENCIONAL DE CONCRETO ARMADO EM UMA EDIFICAÇÃO TÉRREA OU SOBRADO UTILIZANDO AÇO </t>
    </r>
    <r>
      <rPr>
        <b/>
        <sz val="9"/>
        <rFont val="Gill Sans MT"/>
        <family val="2"/>
      </rPr>
      <t>CA-50 DE 6,3 MM</t>
    </r>
    <r>
      <rPr>
        <sz val="9"/>
        <rFont val="Gill Sans MT"/>
        <family val="2"/>
      </rPr>
      <t xml:space="preserve"> - MONTAGEM.</t>
    </r>
  </si>
  <si>
    <r>
      <t xml:space="preserve">ARMAÇÃO DE PILAR OU VIGA DE UMA ESTRUTURA CONVENCIONAL DE CONCRETO ARMADO EM UMA EDIFÍCAÇÃO TÉRREA OU SOBRADO UTILIZANDO AÇO </t>
    </r>
    <r>
      <rPr>
        <b/>
        <sz val="9"/>
        <rFont val="Gill Sans MT"/>
        <family val="2"/>
      </rPr>
      <t>CA-50 DE 8.0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</si>
  <si>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10.0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</si>
  <si>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6.3 MM</t>
    </r>
    <r>
      <rPr>
        <sz val="9"/>
        <rFont val="Gill Sans MT"/>
        <family val="2"/>
      </rPr>
      <t xml:space="preserve"> - MONTAGEM. </t>
    </r>
  </si>
  <si>
    <r>
      <t xml:space="preserve">ARMAÇÃO DE LAJE DE UMA ESTRUTURA CONVENCIONAL DE CONCRETO ARMADO EM UM EDIFÍCIO DE MÚLTIPLOS PAVIMENTOS UTILIZANDO AÇO </t>
    </r>
    <r>
      <rPr>
        <b/>
        <sz val="9"/>
        <rFont val="Gill Sans MT"/>
        <family val="2"/>
      </rPr>
      <t>CA-50 DE 6,3 MM</t>
    </r>
    <r>
      <rPr>
        <sz val="9"/>
        <rFont val="Gill Sans MT"/>
        <family val="2"/>
      </rPr>
      <t xml:space="preserve"> - MONTAGEM.</t>
    </r>
  </si>
  <si>
    <t>TAPUME COM TELHA METÁLICA. AF_05/2018</t>
  </si>
  <si>
    <t>ÁREA EXTERNA FUNDOS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</si>
</sst>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00%"/>
    <numFmt numFmtId="181" formatCode="0.0000"/>
    <numFmt numFmtId="182" formatCode="_-[$R$-416]\ * #,##0.00_-;\-[$R$-416]\ * #,##0.00_-;_-[$R$-416]\ * &quot;-&quot;??_-;_-@_-"/>
  </numFmts>
  <fonts count="86">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b/>
      <sz val="9"/>
      <color rgb="FF000000"/>
      <name val="Gill Sans MT"/>
      <family val="2"/>
    </font>
    <font>
      <sz val="11"/>
      <color theme="1"/>
      <name val="Gill Sans MT"/>
      <family val="2"/>
    </font>
    <font>
      <sz val="1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u/>
      <sz val="8"/>
      <color theme="1"/>
      <name val="Gill Sans MT"/>
      <family val="2"/>
    </font>
    <font>
      <sz val="9"/>
      <color theme="1"/>
      <name val="Cambria"/>
      <family val="1"/>
      <scheme val="major"/>
    </font>
    <font>
      <b/>
      <sz val="11"/>
      <color theme="1"/>
      <name val="Cambria"/>
      <family val="1"/>
      <scheme val="major"/>
    </font>
    <font>
      <b/>
      <sz val="13"/>
      <color theme="0"/>
      <name val="Gill Sans MT"/>
      <family val="2"/>
    </font>
    <font>
      <b/>
      <sz val="10"/>
      <name val="Arial"/>
      <family val="2"/>
    </font>
    <font>
      <b/>
      <sz val="14"/>
      <color theme="1"/>
      <name val="Calibri"/>
      <family val="2"/>
      <scheme val="minor"/>
    </font>
    <font>
      <sz val="11"/>
      <color theme="1"/>
      <name val="Calibri"/>
      <family val="2"/>
    </font>
    <font>
      <sz val="10"/>
      <color theme="1"/>
      <name val="Arial"/>
      <family val="2"/>
    </font>
    <font>
      <sz val="8"/>
      <name val="Arial"/>
      <family val="2"/>
    </font>
    <font>
      <sz val="9"/>
      <name val="Gill"/>
    </font>
    <font>
      <sz val="11"/>
      <color rgb="FF000000"/>
      <name val="Calibri"/>
      <family val="2"/>
    </font>
    <font>
      <b/>
      <i/>
      <sz val="14"/>
      <color rgb="FFFF0000"/>
      <name val="Gill Sans MT"/>
      <family val="2"/>
    </font>
    <font>
      <b/>
      <sz val="10"/>
      <color theme="1"/>
      <name val="Arial"/>
      <family val="2"/>
    </font>
    <font>
      <b/>
      <sz val="11"/>
      <color rgb="FF00B050"/>
      <name val="Calibri"/>
      <family val="2"/>
      <scheme val="minor"/>
    </font>
    <font>
      <sz val="9"/>
      <color rgb="FF00B050"/>
      <name val="Gill Sans MT"/>
      <family val="2"/>
    </font>
    <font>
      <sz val="8"/>
      <name val="Calibri"/>
      <family val="2"/>
      <scheme val="minor"/>
    </font>
    <font>
      <sz val="8"/>
      <color theme="1"/>
      <name val="Calibri"/>
      <family val="2"/>
      <scheme val="minor"/>
    </font>
    <font>
      <sz val="11"/>
      <color rgb="FF00B050"/>
      <name val="Calibri"/>
      <family val="2"/>
      <scheme val="minor"/>
    </font>
    <font>
      <sz val="11"/>
      <color rgb="FF0EA632"/>
      <name val="Calibri"/>
      <family val="2"/>
      <scheme val="minor"/>
    </font>
    <font>
      <b/>
      <sz val="11"/>
      <color rgb="FF0EA632"/>
      <name val="Calibri"/>
      <family val="2"/>
      <scheme val="minor"/>
    </font>
    <font>
      <sz val="11"/>
      <color theme="9"/>
      <name val="Gill Sans MT"/>
      <family val="2"/>
    </font>
    <font>
      <sz val="8"/>
      <color rgb="FFFF0000"/>
      <name val="Arial"/>
      <family val="2"/>
    </font>
    <font>
      <sz val="10"/>
      <color rgb="FFFF0000"/>
      <name val="Arial"/>
      <family val="2"/>
    </font>
    <font>
      <sz val="11"/>
      <color rgb="FFFF0000"/>
      <name val="Arial"/>
      <family val="2"/>
    </font>
    <font>
      <sz val="11"/>
      <name val="Arial"/>
      <family val="2"/>
    </font>
    <font>
      <sz val="11"/>
      <name val="Calibri"/>
      <family val="2"/>
      <scheme val="minor"/>
    </font>
  </fonts>
  <fills count="71">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theme="4"/>
        <bgColor indexed="64"/>
      </patternFill>
    </fill>
    <fill>
      <patternFill patternType="solid">
        <fgColor theme="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00">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6" fillId="0" borderId="27"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9"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30" applyNumberFormat="0" applyAlignment="0" applyProtection="0"/>
    <xf numFmtId="0" fontId="43" fillId="36" borderId="31" applyNumberFormat="0" applyAlignment="0" applyProtection="0"/>
    <xf numFmtId="0" fontId="44" fillId="36" borderId="30" applyNumberFormat="0" applyAlignment="0" applyProtection="0"/>
    <xf numFmtId="0" fontId="45" fillId="0" borderId="32" applyNumberFormat="0" applyFill="0" applyAlignment="0" applyProtection="0"/>
    <xf numFmtId="0" fontId="46" fillId="37" borderId="33" applyNumberFormat="0" applyAlignment="0" applyProtection="0"/>
    <xf numFmtId="0" fontId="47" fillId="0" borderId="0" applyNumberFormat="0" applyFill="0" applyBorder="0" applyAlignment="0" applyProtection="0"/>
    <xf numFmtId="0" fontId="2" fillId="38" borderId="34" applyNumberFormat="0" applyFont="0" applyAlignment="0" applyProtection="0"/>
    <xf numFmtId="0" fontId="48" fillId="0" borderId="0" applyNumberFormat="0" applyFill="0" applyBorder="0" applyAlignment="0" applyProtection="0"/>
    <xf numFmtId="0" fontId="5" fillId="0" borderId="35" applyNumberFormat="0" applyFill="0" applyAlignment="0" applyProtection="0"/>
    <xf numFmtId="0" fontId="49"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49" fillId="54" borderId="0" applyNumberFormat="0" applyBorder="0" applyAlignment="0" applyProtection="0"/>
    <xf numFmtId="0" fontId="49"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49" fillId="62" borderId="0" applyNumberFormat="0" applyBorder="0" applyAlignment="0" applyProtection="0"/>
    <xf numFmtId="0" fontId="5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2" fillId="0" borderId="0"/>
    <xf numFmtId="0" fontId="53" fillId="0" borderId="0"/>
    <xf numFmtId="0" fontId="52" fillId="0" borderId="0"/>
    <xf numFmtId="0" fontId="53" fillId="0" borderId="0"/>
    <xf numFmtId="177" fontId="6" fillId="0" borderId="0" applyFont="0" applyFill="0" applyBorder="0" applyAlignment="0" applyProtection="0"/>
    <xf numFmtId="178" fontId="6" fillId="0" borderId="0" applyFont="0" applyFill="0" applyBorder="0" applyAlignment="0" applyProtection="0"/>
    <xf numFmtId="0" fontId="54" fillId="0" borderId="0">
      <protection locked="0"/>
    </xf>
    <xf numFmtId="0" fontId="55" fillId="0" borderId="0">
      <protection locked="0"/>
    </xf>
    <xf numFmtId="0" fontId="55"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51" fillId="0" borderId="0"/>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4" fillId="0" borderId="0">
      <protection locked="0"/>
    </xf>
    <xf numFmtId="0" fontId="14" fillId="27" borderId="0" applyNumberFormat="0" applyBorder="0" applyAlignment="0" applyProtection="0"/>
    <xf numFmtId="37" fontId="56" fillId="0" borderId="0"/>
    <xf numFmtId="0" fontId="6" fillId="28" borderId="20" applyNumberFormat="0" applyFont="0" applyAlignment="0" applyProtection="0"/>
    <xf numFmtId="0" fontId="54" fillId="0" borderId="0">
      <protection locked="0"/>
    </xf>
    <xf numFmtId="38" fontId="57"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4" fillId="0" borderId="36">
      <protection locked="0"/>
    </xf>
    <xf numFmtId="43" fontId="6" fillId="0" borderId="0" applyFont="0" applyFill="0" applyBorder="0" applyAlignment="0" applyProtection="0"/>
    <xf numFmtId="0" fontId="59" fillId="0" borderId="0" applyNumberFormat="0" applyFill="0" applyBorder="0" applyProtection="0">
      <alignment vertical="top" wrapText="1"/>
    </xf>
    <xf numFmtId="44" fontId="2" fillId="0" borderId="0" applyFont="0" applyFill="0" applyBorder="0" applyAlignment="0" applyProtection="0"/>
    <xf numFmtId="0" fontId="50" fillId="0" borderId="0"/>
    <xf numFmtId="9" fontId="1" fillId="0" borderId="0" applyFont="0" applyFill="0" applyBorder="0" applyAlignment="0" applyProtection="0"/>
    <xf numFmtId="9" fontId="50" fillId="0" borderId="0" applyFont="0" applyFill="0" applyBorder="0" applyAlignment="0" applyProtection="0"/>
    <xf numFmtId="43" fontId="6" fillId="0" borderId="0" applyFont="0" applyFill="0" applyBorder="0" applyAlignment="0" applyProtection="0"/>
    <xf numFmtId="0" fontId="58"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70" fillId="0" borderId="0"/>
  </cellStyleXfs>
  <cellXfs count="675">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165"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166" fontId="24" fillId="0" borderId="1" xfId="0" applyNumberFormat="1" applyFont="1" applyBorder="1" applyAlignment="1">
      <alignment horizontal="center" vertical="center"/>
    </xf>
    <xf numFmtId="165" fontId="25" fillId="0" borderId="1" xfId="0" applyNumberFormat="1" applyFont="1" applyBorder="1" applyAlignment="1">
      <alignment horizontal="center" vertical="center"/>
    </xf>
    <xf numFmtId="4" fontId="25" fillId="0" borderId="1" xfId="0" applyNumberFormat="1" applyFont="1" applyBorder="1" applyAlignment="1">
      <alignment horizontal="center" vertical="center"/>
    </xf>
    <xf numFmtId="166" fontId="25" fillId="0" borderId="1" xfId="0" applyNumberFormat="1" applyFont="1" applyBorder="1" applyAlignment="1">
      <alignment horizontal="center" vertical="center"/>
    </xf>
    <xf numFmtId="0" fontId="24" fillId="0" borderId="0" xfId="0" applyFont="1" applyBorder="1"/>
    <xf numFmtId="0" fontId="24" fillId="4" borderId="1" xfId="0" applyFont="1" applyFill="1" applyBorder="1"/>
    <xf numFmtId="4" fontId="24" fillId="4" borderId="1" xfId="0" applyNumberFormat="1" applyFont="1" applyFill="1" applyBorder="1"/>
    <xf numFmtId="166" fontId="24" fillId="4" borderId="1" xfId="0" applyNumberFormat="1" applyFont="1" applyFill="1" applyBorder="1"/>
    <xf numFmtId="4" fontId="24" fillId="0" borderId="1" xfId="0" applyNumberFormat="1" applyFont="1" applyBorder="1"/>
    <xf numFmtId="165"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65" fontId="26" fillId="0" borderId="1" xfId="0" applyNumberFormat="1" applyFont="1" applyBorder="1" applyAlignment="1">
      <alignment horizontal="center" vertical="center"/>
    </xf>
    <xf numFmtId="0" fontId="26" fillId="0" borderId="1" xfId="0" applyFont="1" applyBorder="1" applyAlignment="1">
      <alignment horizontal="left" vertical="center" wrapText="1"/>
    </xf>
    <xf numFmtId="2" fontId="24" fillId="0" borderId="1" xfId="0" applyNumberFormat="1" applyFont="1" applyBorder="1" applyAlignment="1">
      <alignment horizontal="center" vertical="center"/>
    </xf>
    <xf numFmtId="0" fontId="24" fillId="0" borderId="0" xfId="0" applyFont="1" applyBorder="1" applyAlignment="1">
      <alignment horizontal="left" vertical="center"/>
    </xf>
    <xf numFmtId="4" fontId="23" fillId="2" borderId="1" xfId="0" applyNumberFormat="1" applyFont="1" applyFill="1" applyBorder="1" applyAlignment="1">
      <alignment horizontal="center" vertical="center"/>
    </xf>
    <xf numFmtId="0" fontId="30" fillId="0" borderId="0" xfId="0" applyFont="1"/>
    <xf numFmtId="0" fontId="30" fillId="0" borderId="0" xfId="0" applyFont="1" applyBorder="1"/>
    <xf numFmtId="0" fontId="30" fillId="0" borderId="0" xfId="0" applyFont="1" applyFill="1" applyBorder="1" applyAlignment="1">
      <alignment horizontal="left" vertical="center"/>
    </xf>
    <xf numFmtId="4" fontId="30" fillId="0" borderId="0" xfId="0" applyNumberFormat="1" applyFont="1" applyBorder="1"/>
    <xf numFmtId="0" fontId="30" fillId="0" borderId="0" xfId="0" applyFont="1" applyAlignment="1">
      <alignment wrapText="1"/>
    </xf>
    <xf numFmtId="4" fontId="30" fillId="0" borderId="0" xfId="0" applyNumberFormat="1" applyFont="1"/>
    <xf numFmtId="0" fontId="30" fillId="0" borderId="0" xfId="0" applyFont="1" applyAlignment="1">
      <alignment horizontal="center"/>
    </xf>
    <xf numFmtId="0" fontId="34" fillId="0" borderId="0" xfId="0" applyFont="1" applyBorder="1" applyAlignment="1">
      <alignment vertical="center"/>
    </xf>
    <xf numFmtId="0" fontId="24" fillId="0" borderId="0" xfId="0" applyFont="1"/>
    <xf numFmtId="0" fontId="24" fillId="0" borderId="22" xfId="0" applyFont="1" applyBorder="1"/>
    <xf numFmtId="0" fontId="24" fillId="0" borderId="25" xfId="0" applyFont="1" applyBorder="1"/>
    <xf numFmtId="0" fontId="24" fillId="0" borderId="22" xfId="0" applyFont="1" applyBorder="1" applyAlignment="1">
      <alignment horizontal="left" vertical="center"/>
    </xf>
    <xf numFmtId="0" fontId="24" fillId="0" borderId="22" xfId="0" applyFont="1" applyBorder="1" applyAlignment="1">
      <alignment horizontal="center" vertical="center"/>
    </xf>
    <xf numFmtId="4" fontId="23" fillId="3" borderId="1" xfId="0"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10" fontId="24" fillId="30"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5" fillId="3" borderId="1" xfId="2" applyFont="1" applyFill="1" applyBorder="1" applyAlignment="1">
      <alignment horizontal="center" vertical="center"/>
    </xf>
    <xf numFmtId="0" fontId="28" fillId="0" borderId="5" xfId="2" applyFont="1" applyBorder="1" applyAlignment="1">
      <alignment horizontal="center" vertical="center"/>
    </xf>
    <xf numFmtId="171" fontId="24" fillId="0" borderId="0" xfId="0" applyNumberFormat="1" applyFont="1"/>
    <xf numFmtId="0" fontId="24" fillId="0" borderId="23" xfId="0" applyFont="1" applyBorder="1"/>
    <xf numFmtId="0" fontId="24" fillId="0" borderId="0" xfId="3" applyFont="1" applyBorder="1"/>
    <xf numFmtId="0" fontId="24" fillId="0" borderId="23" xfId="3" applyFont="1" applyFill="1" applyBorder="1"/>
    <xf numFmtId="0" fontId="24" fillId="0" borderId="26" xfId="0" applyFont="1" applyBorder="1"/>
    <xf numFmtId="0" fontId="24" fillId="0" borderId="24" xfId="0" applyFont="1" applyBorder="1"/>
    <xf numFmtId="0" fontId="24" fillId="0" borderId="4" xfId="0" applyFont="1" applyBorder="1"/>
    <xf numFmtId="0" fontId="24" fillId="0" borderId="3" xfId="0" applyFont="1" applyBorder="1"/>
    <xf numFmtId="0" fontId="24" fillId="0" borderId="10" xfId="0" applyFont="1" applyBorder="1"/>
    <xf numFmtId="0" fontId="24" fillId="0" borderId="11" xfId="0" applyFont="1" applyBorder="1"/>
    <xf numFmtId="0" fontId="24" fillId="0" borderId="12" xfId="0" applyFont="1" applyBorder="1"/>
    <xf numFmtId="0" fontId="28" fillId="0" borderId="0" xfId="0" applyFont="1" applyAlignment="1">
      <alignment vertical="center"/>
    </xf>
    <xf numFmtId="4" fontId="28" fillId="0" borderId="1" xfId="0" applyNumberFormat="1" applyFont="1" applyBorder="1" applyAlignment="1">
      <alignment horizontal="center" vertical="center" wrapText="1"/>
    </xf>
    <xf numFmtId="4" fontId="29" fillId="0" borderId="1" xfId="0" applyNumberFormat="1" applyFont="1" applyBorder="1" applyAlignment="1">
      <alignment horizontal="right" vertical="center" wrapText="1"/>
    </xf>
    <xf numFmtId="4" fontId="28" fillId="0" borderId="0" xfId="0" applyNumberFormat="1" applyFont="1" applyAlignment="1">
      <alignment vertical="center"/>
    </xf>
    <xf numFmtId="0" fontId="28" fillId="0" borderId="1" xfId="2"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8" fillId="0" borderId="1" xfId="2" applyFont="1" applyBorder="1" applyAlignment="1">
      <alignment horizontal="center" vertical="center"/>
    </xf>
    <xf numFmtId="0" fontId="3" fillId="0" borderId="0" xfId="0" applyFont="1" applyBorder="1" applyAlignment="1">
      <alignment horizontal="left" vertical="center"/>
    </xf>
    <xf numFmtId="0" fontId="25" fillId="0" borderId="1" xfId="0" applyFont="1" applyFill="1" applyBorder="1" applyAlignment="1">
      <alignment horizontal="left" vertical="center" wrapText="1"/>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xf numFmtId="0" fontId="25" fillId="29" borderId="1" xfId="0" applyFont="1" applyFill="1" applyBorder="1"/>
    <xf numFmtId="165" fontId="26" fillId="29" borderId="1" xfId="0" applyNumberFormat="1" applyFont="1" applyFill="1" applyBorder="1" applyAlignment="1">
      <alignment horizontal="center" vertical="center"/>
    </xf>
    <xf numFmtId="0" fontId="26" fillId="29" borderId="1" xfId="0" applyFont="1" applyFill="1" applyBorder="1" applyAlignment="1">
      <alignment horizontal="left" vertical="center" wrapText="1"/>
    </xf>
    <xf numFmtId="0" fontId="25" fillId="0" borderId="1" xfId="0" applyFont="1" applyFill="1" applyBorder="1" applyAlignment="1">
      <alignment horizontal="center" vertical="center"/>
    </xf>
    <xf numFmtId="4" fontId="25" fillId="0" borderId="1" xfId="0" applyNumberFormat="1" applyFont="1" applyFill="1" applyBorder="1" applyAlignment="1">
      <alignment horizontal="center" vertical="center"/>
    </xf>
    <xf numFmtId="10" fontId="25" fillId="0" borderId="1" xfId="61" applyNumberFormat="1" applyFont="1" applyFill="1" applyBorder="1" applyAlignment="1">
      <alignment horizontal="center" vertical="center"/>
    </xf>
    <xf numFmtId="0" fontId="25" fillId="0" borderId="1" xfId="0" applyFont="1" applyFill="1" applyBorder="1"/>
    <xf numFmtId="165"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10" fontId="25" fillId="0" borderId="1" xfId="61" applyNumberFormat="1" applyFont="1" applyBorder="1" applyAlignment="1">
      <alignment horizontal="center" vertical="center"/>
    </xf>
    <xf numFmtId="0" fontId="24" fillId="0" borderId="0" xfId="0" applyFont="1" applyBorder="1" applyAlignment="1">
      <alignment horizontal="right" vertical="center"/>
    </xf>
    <xf numFmtId="0" fontId="25" fillId="0" borderId="1" xfId="0" applyFont="1" applyBorder="1" applyAlignment="1">
      <alignment horizontal="center" vertical="center"/>
    </xf>
    <xf numFmtId="0" fontId="25" fillId="29" borderId="1" xfId="0" applyFont="1" applyFill="1" applyBorder="1" applyAlignment="1">
      <alignment horizontal="center"/>
    </xf>
    <xf numFmtId="4" fontId="25" fillId="29" borderId="1" xfId="0" applyNumberFormat="1" applyFont="1" applyFill="1" applyBorder="1" applyAlignment="1">
      <alignment horizontal="center"/>
    </xf>
    <xf numFmtId="166" fontId="25" fillId="29" borderId="1" xfId="0" applyNumberFormat="1" applyFont="1" applyFill="1" applyBorder="1" applyAlignment="1">
      <alignment horizontal="center"/>
    </xf>
    <xf numFmtId="2" fontId="25" fillId="29" borderId="1" xfId="0" applyNumberFormat="1" applyFont="1" applyFill="1" applyBorder="1" applyAlignment="1">
      <alignment horizontal="center"/>
    </xf>
    <xf numFmtId="4" fontId="24" fillId="0" borderId="1" xfId="0" applyNumberFormat="1" applyFont="1" applyBorder="1" applyAlignment="1">
      <alignment horizontal="center" vertical="center"/>
    </xf>
    <xf numFmtId="0" fontId="30" fillId="0" borderId="0" xfId="0" applyFont="1"/>
    <xf numFmtId="0" fontId="24" fillId="0" borderId="0" xfId="0" applyFont="1" applyBorder="1" applyAlignment="1">
      <alignment horizontal="left" vertical="center"/>
    </xf>
    <xf numFmtId="0" fontId="30" fillId="0" borderId="0" xfId="0" applyFont="1" applyAlignment="1"/>
    <xf numFmtId="170" fontId="28" fillId="0" borderId="1" xfId="0" applyNumberFormat="1" applyFont="1" applyBorder="1" applyAlignment="1">
      <alignment horizontal="right" vertical="center" wrapText="1"/>
    </xf>
    <xf numFmtId="4" fontId="28" fillId="0" borderId="1" xfId="0" applyNumberFormat="1" applyFont="1" applyBorder="1" applyAlignment="1">
      <alignment horizontal="right" vertical="center" wrapText="1"/>
    </xf>
    <xf numFmtId="10" fontId="23" fillId="5" borderId="1" xfId="0" applyNumberFormat="1" applyFont="1" applyFill="1" applyBorder="1" applyAlignment="1">
      <alignment horizontal="center" vertical="center"/>
    </xf>
    <xf numFmtId="0" fontId="26" fillId="0" borderId="1" xfId="0" applyFont="1" applyBorder="1" applyAlignment="1">
      <alignment horizontal="center" vertical="center"/>
    </xf>
    <xf numFmtId="4" fontId="26" fillId="0" borderId="1" xfId="0" applyNumberFormat="1" applyFont="1" applyFill="1" applyBorder="1" applyAlignment="1">
      <alignment horizontal="center" vertical="center"/>
    </xf>
    <xf numFmtId="4"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166" fontId="25" fillId="0" borderId="1" xfId="0" applyNumberFormat="1" applyFont="1" applyFill="1" applyBorder="1" applyAlignment="1">
      <alignment horizontal="center" vertical="center"/>
    </xf>
    <xf numFmtId="0" fontId="25" fillId="0" borderId="1" xfId="0" applyFont="1" applyFill="1" applyBorder="1" applyAlignment="1">
      <alignment horizontal="center"/>
    </xf>
    <xf numFmtId="4" fontId="25" fillId="0" borderId="1" xfId="0" applyNumberFormat="1" applyFont="1" applyFill="1" applyBorder="1" applyAlignment="1">
      <alignment horizontal="center"/>
    </xf>
    <xf numFmtId="2" fontId="25" fillId="0" borderId="1" xfId="0" applyNumberFormat="1" applyFont="1" applyFill="1" applyBorder="1" applyAlignment="1">
      <alignment horizontal="center"/>
    </xf>
    <xf numFmtId="166" fontId="25" fillId="0" borderId="1" xfId="0" applyNumberFormat="1" applyFont="1" applyFill="1" applyBorder="1" applyAlignment="1">
      <alignment horizontal="center"/>
    </xf>
    <xf numFmtId="4" fontId="26" fillId="2"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30" fillId="0" borderId="0" xfId="0" applyFont="1" applyAlignment="1">
      <alignment vertical="center"/>
    </xf>
    <xf numFmtId="0" fontId="28" fillId="0" borderId="1" xfId="0" applyFont="1" applyFill="1" applyBorder="1" applyAlignment="1">
      <alignment horizontal="left" vertical="center" wrapText="1"/>
    </xf>
    <xf numFmtId="0" fontId="25" fillId="0" borderId="1" xfId="0" applyFont="1" applyFill="1" applyBorder="1" applyAlignment="1">
      <alignment vertical="center"/>
    </xf>
    <xf numFmtId="4" fontId="25" fillId="0" borderId="1" xfId="0" applyNumberFormat="1" applyFont="1" applyFill="1" applyBorder="1" applyAlignment="1">
      <alignment vertical="center"/>
    </xf>
    <xf numFmtId="166" fontId="25" fillId="0" borderId="1" xfId="0" applyNumberFormat="1" applyFont="1" applyFill="1" applyBorder="1" applyAlignment="1">
      <alignment vertical="center"/>
    </xf>
    <xf numFmtId="0" fontId="24" fillId="0" borderId="6" xfId="0" applyFont="1" applyBorder="1" applyAlignment="1">
      <alignment horizontal="center" vertical="center"/>
    </xf>
    <xf numFmtId="0" fontId="30" fillId="0" borderId="0" xfId="0" applyFont="1" applyBorder="1" applyAlignment="1">
      <alignment vertical="center"/>
    </xf>
    <xf numFmtId="2" fontId="30" fillId="0" borderId="1" xfId="0" applyNumberFormat="1" applyFont="1" applyBorder="1" applyAlignment="1">
      <alignment horizontal="center" vertical="center"/>
    </xf>
    <xf numFmtId="10" fontId="30" fillId="0" borderId="1" xfId="0" applyNumberFormat="1" applyFont="1" applyBorder="1" applyAlignment="1">
      <alignment horizontal="center"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32" fillId="3" borderId="1" xfId="0" applyFont="1" applyFill="1" applyBorder="1" applyAlignment="1">
      <alignment horizontal="center" vertical="center"/>
    </xf>
    <xf numFmtId="0" fontId="24" fillId="0" borderId="0" xfId="0" applyFont="1" applyBorder="1" applyAlignment="1">
      <alignment horizontal="left" vertical="center" wrapText="1"/>
    </xf>
    <xf numFmtId="0" fontId="26" fillId="5" borderId="1" xfId="2" applyFont="1" applyFill="1" applyBorder="1" applyAlignment="1">
      <alignment horizontal="center"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horizontal="left" vertical="center" wrapText="1"/>
    </xf>
    <xf numFmtId="4" fontId="23" fillId="5" borderId="7" xfId="0" applyNumberFormat="1" applyFont="1" applyFill="1" applyBorder="1" applyAlignment="1">
      <alignment horizontal="center" vertical="center"/>
    </xf>
    <xf numFmtId="180" fontId="23" fillId="5" borderId="8" xfId="0" applyNumberFormat="1" applyFont="1" applyFill="1" applyBorder="1" applyAlignment="1">
      <alignment horizontal="center" vertical="center"/>
    </xf>
    <xf numFmtId="0" fontId="30" fillId="4" borderId="7" xfId="0" applyFont="1" applyFill="1" applyBorder="1"/>
    <xf numFmtId="0" fontId="24" fillId="0" borderId="7" xfId="0" applyFont="1" applyBorder="1" applyAlignment="1">
      <alignment vertical="center"/>
    </xf>
    <xf numFmtId="0" fontId="30" fillId="0" borderId="7" xfId="0" applyFont="1" applyBorder="1" applyAlignment="1">
      <alignment horizontal="left" vertical="center"/>
    </xf>
    <xf numFmtId="0" fontId="30" fillId="0" borderId="7" xfId="0" applyFont="1" applyBorder="1" applyAlignment="1">
      <alignment horizontal="center" vertical="center"/>
    </xf>
    <xf numFmtId="0" fontId="30"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30" fillId="0" borderId="7" xfId="0" applyFont="1" applyBorder="1"/>
    <xf numFmtId="0" fontId="32"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4"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62" fillId="0" borderId="7" xfId="0" applyFont="1" applyBorder="1" applyAlignment="1">
      <alignment horizontal="left" vertical="center"/>
    </xf>
    <xf numFmtId="0" fontId="23" fillId="0" borderId="22" xfId="0" applyFont="1" applyBorder="1" applyAlignment="1">
      <alignment horizontal="left" vertical="center"/>
    </xf>
    <xf numFmtId="4" fontId="24" fillId="0" borderId="22" xfId="0" applyNumberFormat="1" applyFont="1" applyBorder="1" applyAlignment="1">
      <alignment horizontal="right" vertical="center"/>
    </xf>
    <xf numFmtId="0" fontId="23" fillId="0" borderId="22" xfId="0" applyFont="1" applyBorder="1" applyAlignment="1">
      <alignment horizontal="righ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30" fillId="0" borderId="7" xfId="0" applyFont="1" applyBorder="1" applyAlignment="1">
      <alignment vertical="center" wrapText="1"/>
    </xf>
    <xf numFmtId="0" fontId="30" fillId="0" borderId="7" xfId="0" applyFont="1" applyBorder="1" applyAlignment="1">
      <alignment vertical="center"/>
    </xf>
    <xf numFmtId="0" fontId="23" fillId="0" borderId="7" xfId="0" applyFont="1" applyBorder="1" applyAlignment="1">
      <alignment horizontal="left" vertical="center"/>
    </xf>
    <xf numFmtId="172" fontId="24" fillId="0" borderId="7" xfId="0" applyNumberFormat="1" applyFont="1" applyBorder="1" applyAlignment="1">
      <alignment horizontal="left" vertical="center"/>
    </xf>
    <xf numFmtId="0" fontId="24" fillId="0" borderId="7" xfId="0" applyFont="1" applyBorder="1" applyAlignment="1">
      <alignment horizontal="left" vertical="center" wrapText="1"/>
    </xf>
    <xf numFmtId="0" fontId="33"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0" fontId="31" fillId="0" borderId="0" xfId="0" applyFont="1" applyFill="1" applyAlignment="1">
      <alignment vertical="center"/>
    </xf>
    <xf numFmtId="0" fontId="31" fillId="0" borderId="0"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xf>
    <xf numFmtId="180" fontId="24" fillId="0" borderId="1" xfId="0" applyNumberFormat="1" applyFont="1" applyBorder="1" applyAlignment="1">
      <alignment horizontal="center" vertical="center"/>
    </xf>
    <xf numFmtId="14" fontId="24" fillId="0" borderId="22" xfId="0" applyNumberFormat="1" applyFont="1" applyBorder="1" applyAlignment="1">
      <alignment horizontal="right" vertical="center"/>
    </xf>
    <xf numFmtId="10" fontId="24" fillId="0" borderId="7" xfId="0" applyNumberFormat="1" applyFont="1" applyBorder="1" applyAlignment="1">
      <alignment horizontal="right" vertical="center"/>
    </xf>
    <xf numFmtId="0" fontId="24" fillId="0" borderId="1" xfId="0" applyFont="1" applyBorder="1" applyAlignment="1">
      <alignment horizontal="left" vertical="center"/>
    </xf>
    <xf numFmtId="165" fontId="26" fillId="0" borderId="6" xfId="0" applyNumberFormat="1" applyFont="1" applyFill="1" applyBorder="1" applyAlignment="1">
      <alignment horizontal="center" vertical="center"/>
    </xf>
    <xf numFmtId="4" fontId="0" fillId="0" borderId="0" xfId="0" applyNumberFormat="1"/>
    <xf numFmtId="10" fontId="0" fillId="0" borderId="0" xfId="61" applyNumberFormat="1" applyFont="1"/>
    <xf numFmtId="0" fontId="64" fillId="29" borderId="1" xfId="197" applyNumberFormat="1" applyFont="1" applyFill="1" applyBorder="1" applyAlignment="1">
      <alignment horizontal="left" vertical="center" wrapText="1"/>
    </xf>
    <xf numFmtId="0" fontId="64" fillId="29" borderId="1" xfId="197" applyNumberFormat="1" applyFont="1" applyFill="1" applyBorder="1" applyAlignment="1">
      <alignment horizontal="center" vertical="center"/>
    </xf>
    <xf numFmtId="14" fontId="64" fillId="29" borderId="1" xfId="197" applyNumberFormat="1" applyFont="1" applyFill="1" applyBorder="1" applyAlignment="1">
      <alignment horizontal="center" vertical="center" wrapText="1"/>
    </xf>
    <xf numFmtId="0" fontId="6" fillId="29" borderId="1" xfId="0" quotePrefix="1" applyFont="1" applyFill="1" applyBorder="1" applyAlignment="1">
      <alignment horizontal="center" vertical="center"/>
    </xf>
    <xf numFmtId="0" fontId="6" fillId="29" borderId="1" xfId="0" applyFont="1" applyFill="1" applyBorder="1" applyAlignment="1">
      <alignment horizontal="center" vertical="center" wrapText="1"/>
    </xf>
    <xf numFmtId="17" fontId="6" fillId="29" borderId="1" xfId="0" quotePrefix="1" applyNumberFormat="1" applyFont="1" applyFill="1" applyBorder="1" applyAlignment="1">
      <alignment horizontal="center" vertical="center"/>
    </xf>
    <xf numFmtId="0" fontId="6" fillId="29" borderId="1" xfId="0" applyFont="1" applyFill="1" applyBorder="1" applyAlignment="1">
      <alignment horizontal="center" vertical="center"/>
    </xf>
    <xf numFmtId="0" fontId="0" fillId="0" borderId="1" xfId="0" applyBorder="1" applyAlignment="1">
      <alignment horizontal="center" vertical="center"/>
    </xf>
    <xf numFmtId="0" fontId="30" fillId="4" borderId="0" xfId="0" applyFont="1" applyFill="1" applyBorder="1"/>
    <xf numFmtId="4" fontId="24" fillId="0" borderId="0" xfId="0" applyNumberFormat="1" applyFont="1" applyBorder="1" applyAlignment="1">
      <alignment horizontal="center" vertical="center"/>
    </xf>
    <xf numFmtId="10" fontId="24" fillId="0" borderId="0" xfId="0" applyNumberFormat="1" applyFont="1" applyBorder="1" applyAlignment="1">
      <alignment horizontal="center" vertical="center"/>
    </xf>
    <xf numFmtId="0" fontId="30" fillId="0" borderId="8" xfId="0" applyFont="1" applyBorder="1"/>
    <xf numFmtId="0" fontId="23" fillId="0" borderId="7" xfId="0" applyFont="1" applyBorder="1" applyAlignment="1">
      <alignment horizontal="right" vertical="center"/>
    </xf>
    <xf numFmtId="0" fontId="30" fillId="0" borderId="22" xfId="0" applyFont="1" applyBorder="1"/>
    <xf numFmtId="0" fontId="30" fillId="0" borderId="24" xfId="0" applyFont="1" applyBorder="1"/>
    <xf numFmtId="0" fontId="30" fillId="0" borderId="0" xfId="0" applyFont="1" applyFill="1" applyBorder="1"/>
    <xf numFmtId="0" fontId="24" fillId="0" borderId="6" xfId="0" applyFont="1" applyBorder="1" applyAlignment="1">
      <alignment vertical="center"/>
    </xf>
    <xf numFmtId="0" fontId="24" fillId="0" borderId="6" xfId="0" applyFont="1" applyBorder="1" applyAlignment="1">
      <alignment horizontal="left" vertical="center"/>
    </xf>
    <xf numFmtId="0" fontId="30" fillId="0" borderId="26" xfId="0" applyFont="1" applyBorder="1" applyAlignment="1">
      <alignment horizontal="left" vertical="center"/>
    </xf>
    <xf numFmtId="0" fontId="30" fillId="0" borderId="22" xfId="0" applyFont="1" applyBorder="1" applyAlignment="1">
      <alignment horizontal="left" vertical="center"/>
    </xf>
    <xf numFmtId="0" fontId="30" fillId="0" borderId="22" xfId="0" applyFont="1" applyBorder="1" applyAlignment="1">
      <alignment horizontal="center" vertical="center"/>
    </xf>
    <xf numFmtId="0" fontId="30" fillId="0" borderId="22" xfId="0" applyFont="1" applyBorder="1" applyAlignment="1">
      <alignment horizontal="left" vertical="center" wrapText="1"/>
    </xf>
    <xf numFmtId="0" fontId="30" fillId="0" borderId="6" xfId="0" applyFont="1" applyFill="1" applyBorder="1"/>
    <xf numFmtId="0" fontId="30" fillId="0" borderId="7" xfId="0" applyFont="1" applyFill="1" applyBorder="1"/>
    <xf numFmtId="2" fontId="0" fillId="0" borderId="1" xfId="0" applyNumberFormat="1" applyBorder="1" applyAlignment="1"/>
    <xf numFmtId="0" fontId="0" fillId="30" borderId="1" xfId="0" applyFill="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0" fontId="0" fillId="30" borderId="1" xfId="0" applyFill="1" applyBorder="1" applyAlignment="1">
      <alignment horizontal="center" vertical="center"/>
    </xf>
    <xf numFmtId="0" fontId="0" fillId="30" borderId="1" xfId="0" applyFill="1" applyBorder="1" applyAlignment="1">
      <alignment horizontal="center" vertical="center"/>
    </xf>
    <xf numFmtId="2" fontId="5" fillId="31" borderId="1" xfId="0" applyNumberFormat="1" applyFont="1" applyFill="1" applyBorder="1" applyAlignment="1">
      <alignment horizontal="center" vertical="center"/>
    </xf>
    <xf numFmtId="2" fontId="0" fillId="31" borderId="1" xfId="0" applyNumberFormat="1" applyFill="1" applyBorder="1" applyAlignment="1">
      <alignment vertical="center"/>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0" fillId="30" borderId="1" xfId="0" applyFill="1" applyBorder="1" applyAlignment="1">
      <alignment horizontal="center" vertical="center" wrapText="1"/>
    </xf>
    <xf numFmtId="0" fontId="5" fillId="31" borderId="6" xfId="0" applyFont="1" applyFill="1" applyBorder="1" applyAlignment="1">
      <alignment horizontal="right" vertical="center"/>
    </xf>
    <xf numFmtId="0" fontId="0" fillId="30" borderId="1" xfId="0" applyFill="1" applyBorder="1" applyAlignment="1">
      <alignment horizontal="center" vertical="center"/>
    </xf>
    <xf numFmtId="4" fontId="28" fillId="0" borderId="1" xfId="0" applyNumberFormat="1" applyFont="1" applyFill="1" applyBorder="1" applyAlignment="1">
      <alignment horizontal="right" vertical="center" wrapText="1"/>
    </xf>
    <xf numFmtId="0" fontId="28" fillId="0" borderId="1" xfId="0" applyFont="1" applyBorder="1" applyAlignment="1">
      <alignment horizontal="left" vertical="center" wrapText="1"/>
    </xf>
    <xf numFmtId="0" fontId="0" fillId="30" borderId="1" xfId="0" applyFill="1" applyBorder="1" applyAlignment="1">
      <alignment horizontal="center" vertical="center"/>
    </xf>
    <xf numFmtId="4" fontId="28" fillId="0" borderId="1" xfId="0" applyNumberFormat="1" applyFont="1" applyFill="1" applyBorder="1" applyAlignment="1">
      <alignment horizontal="center" vertical="center" wrapText="1"/>
    </xf>
    <xf numFmtId="170" fontId="28" fillId="0" borderId="1" xfId="0" applyNumberFormat="1" applyFont="1" applyFill="1" applyBorder="1" applyAlignment="1">
      <alignment horizontal="right" vertical="center" wrapText="1"/>
    </xf>
    <xf numFmtId="0" fontId="5" fillId="0" borderId="0" xfId="0" applyFont="1" applyFill="1" applyBorder="1" applyAlignment="1"/>
    <xf numFmtId="0" fontId="0" fillId="0" borderId="0" xfId="0" applyFill="1" applyBorder="1"/>
    <xf numFmtId="0" fontId="28" fillId="0" borderId="1" xfId="0" applyFont="1" applyBorder="1" applyAlignment="1">
      <alignment horizontal="left" vertical="center" wrapText="1"/>
    </xf>
    <xf numFmtId="0" fontId="24" fillId="0" borderId="1" xfId="0" applyFont="1" applyBorder="1" applyAlignment="1">
      <alignment horizontal="left"/>
    </xf>
    <xf numFmtId="0" fontId="67" fillId="0" borderId="0" xfId="0" applyFont="1"/>
    <xf numFmtId="0" fontId="68" fillId="29" borderId="1" xfId="0" quotePrefix="1" applyFont="1" applyFill="1" applyBorder="1" applyAlignment="1">
      <alignment horizontal="left" vertical="center"/>
    </xf>
    <xf numFmtId="17" fontId="68" fillId="29" borderId="1" xfId="0" quotePrefix="1" applyNumberFormat="1" applyFont="1" applyFill="1" applyBorder="1" applyAlignment="1">
      <alignment horizontal="center" vertical="center"/>
    </xf>
    <xf numFmtId="0" fontId="6" fillId="29" borderId="1" xfId="0" applyFont="1" applyFill="1" applyBorder="1" applyAlignment="1">
      <alignment vertical="center" wrapText="1"/>
    </xf>
    <xf numFmtId="1" fontId="6" fillId="0" borderId="0" xfId="197" applyNumberFormat="1" applyFont="1" applyFill="1" applyBorder="1" applyAlignment="1">
      <alignment horizontal="center" vertical="center" wrapText="1"/>
    </xf>
    <xf numFmtId="4" fontId="6" fillId="0" borderId="0" xfId="197" applyNumberFormat="1" applyFont="1" applyFill="1" applyBorder="1" applyAlignment="1">
      <alignment horizontal="left" vertical="center" wrapText="1"/>
    </xf>
    <xf numFmtId="0" fontId="68" fillId="29" borderId="0" xfId="0" quotePrefix="1" applyFont="1" applyFill="1" applyBorder="1" applyAlignment="1">
      <alignment horizontal="center" vertical="center"/>
    </xf>
    <xf numFmtId="0" fontId="68" fillId="29" borderId="0" xfId="0" applyFont="1" applyFill="1" applyBorder="1" applyAlignment="1">
      <alignment horizontal="center" vertical="center"/>
    </xf>
    <xf numFmtId="17" fontId="68" fillId="29" borderId="0" xfId="0" quotePrefix="1" applyNumberFormat="1" applyFont="1" applyFill="1" applyBorder="1" applyAlignment="1">
      <alignment horizontal="center" vertical="center"/>
    </xf>
    <xf numFmtId="0" fontId="68" fillId="29" borderId="0" xfId="197" applyNumberFormat="1" applyFont="1" applyFill="1" applyBorder="1" applyAlignment="1">
      <alignment horizontal="center" vertical="center" wrapText="1"/>
    </xf>
    <xf numFmtId="43" fontId="68" fillId="29" borderId="0" xfId="60" applyNumberFormat="1" applyFont="1" applyFill="1" applyBorder="1" applyAlignment="1">
      <alignment horizontal="right" vertical="center"/>
    </xf>
    <xf numFmtId="167" fontId="64" fillId="29" borderId="0" xfId="42" applyFont="1" applyFill="1" applyBorder="1" applyAlignment="1">
      <alignment horizontal="center" vertical="center" wrapText="1"/>
    </xf>
    <xf numFmtId="167" fontId="64" fillId="0" borderId="0" xfId="42" applyFont="1" applyFill="1" applyBorder="1" applyAlignment="1">
      <alignment horizontal="center" vertical="center" wrapText="1"/>
    </xf>
    <xf numFmtId="0" fontId="68" fillId="29" borderId="0" xfId="0" quotePrefix="1" applyFont="1" applyFill="1" applyBorder="1" applyAlignment="1">
      <alignment horizontal="left" vertical="center"/>
    </xf>
    <xf numFmtId="0" fontId="25" fillId="0" borderId="1" xfId="0" applyNumberFormat="1" applyFont="1" applyFill="1" applyBorder="1" applyAlignment="1">
      <alignment horizontal="lef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170" fontId="28" fillId="0" borderId="7" xfId="0" applyNumberFormat="1" applyFont="1" applyBorder="1" applyAlignment="1">
      <alignment vertical="center" wrapText="1"/>
    </xf>
    <xf numFmtId="0" fontId="28" fillId="0" borderId="8" xfId="0" applyFont="1" applyBorder="1" applyAlignment="1">
      <alignment vertical="center" wrapText="1"/>
    </xf>
    <xf numFmtId="0" fontId="69" fillId="0" borderId="1" xfId="0" applyFont="1" applyFill="1" applyBorder="1" applyAlignment="1">
      <alignment horizontal="center" vertical="top" wrapText="1"/>
    </xf>
    <xf numFmtId="0" fontId="30" fillId="0" borderId="0" xfId="0" applyFont="1" applyFill="1" applyAlignment="1"/>
    <xf numFmtId="0" fontId="30" fillId="0" borderId="0" xfId="0" applyFont="1" applyFill="1"/>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wrapText="1"/>
    </xf>
    <xf numFmtId="4" fontId="25" fillId="0" borderId="1" xfId="0" applyNumberFormat="1" applyFont="1" applyFill="1" applyBorder="1"/>
    <xf numFmtId="0" fontId="28" fillId="0" borderId="1" xfId="0" applyFont="1" applyBorder="1" applyAlignment="1">
      <alignment horizontal="left" vertical="center" wrapText="1"/>
    </xf>
    <xf numFmtId="179" fontId="63" fillId="66" borderId="1" xfId="0" applyNumberFormat="1" applyFont="1" applyFill="1" applyBorder="1" applyAlignment="1">
      <alignment horizontal="center" vertical="center"/>
    </xf>
    <xf numFmtId="0" fontId="23" fillId="6" borderId="5" xfId="0" applyFont="1" applyFill="1" applyBorder="1" applyAlignment="1">
      <alignment horizontal="center" vertical="center"/>
    </xf>
    <xf numFmtId="2" fontId="24" fillId="0" borderId="39" xfId="0" applyNumberFormat="1" applyFont="1" applyBorder="1" applyAlignment="1">
      <alignment horizontal="center" vertical="center"/>
    </xf>
    <xf numFmtId="180" fontId="24" fillId="0" borderId="39" xfId="0" applyNumberFormat="1" applyFont="1" applyBorder="1" applyAlignment="1">
      <alignment horizontal="center" vertical="center"/>
    </xf>
    <xf numFmtId="4" fontId="24" fillId="0" borderId="39" xfId="0" applyNumberFormat="1" applyFont="1" applyBorder="1" applyAlignment="1">
      <alignment horizontal="center" vertical="center"/>
    </xf>
    <xf numFmtId="10" fontId="24" fillId="30" borderId="39" xfId="0" applyNumberFormat="1" applyFont="1" applyFill="1" applyBorder="1" applyAlignment="1">
      <alignment horizontal="center" vertical="center"/>
    </xf>
    <xf numFmtId="10" fontId="24" fillId="0" borderId="39" xfId="0" applyNumberFormat="1" applyFont="1" applyBorder="1" applyAlignment="1">
      <alignment horizontal="center" vertical="center"/>
    </xf>
    <xf numFmtId="4" fontId="30" fillId="0" borderId="0" xfId="0" applyNumberFormat="1" applyFont="1" applyAlignment="1"/>
    <xf numFmtId="10" fontId="30" fillId="0" borderId="0" xfId="61" applyNumberFormat="1" applyFont="1" applyAlignment="1"/>
    <xf numFmtId="0" fontId="24" fillId="0" borderId="7" xfId="0" applyFont="1" applyFill="1" applyBorder="1" applyAlignment="1">
      <alignment vertical="center"/>
    </xf>
    <xf numFmtId="0" fontId="28" fillId="0" borderId="1" xfId="0" applyFont="1" applyBorder="1" applyAlignment="1">
      <alignment horizontal="left" vertical="center" wrapText="1"/>
    </xf>
    <xf numFmtId="167" fontId="64" fillId="29" borderId="1" xfId="42" applyFont="1" applyFill="1" applyBorder="1" applyAlignment="1">
      <alignment horizontal="center" vertical="center" wrapText="1"/>
    </xf>
    <xf numFmtId="0" fontId="64" fillId="29" borderId="1" xfId="197" applyNumberFormat="1" applyFont="1" applyFill="1" applyBorder="1" applyAlignment="1">
      <alignment horizontal="center" vertical="center" wrapText="1"/>
    </xf>
    <xf numFmtId="167" fontId="64" fillId="0" borderId="1" xfId="42" applyFont="1" applyFill="1" applyBorder="1" applyAlignment="1">
      <alignment horizontal="center" vertical="center" wrapText="1"/>
    </xf>
    <xf numFmtId="0" fontId="5" fillId="31" borderId="6" xfId="0" applyFont="1" applyFill="1" applyBorder="1" applyAlignment="1">
      <alignment horizontal="right" vertical="center"/>
    </xf>
    <xf numFmtId="0" fontId="0" fillId="30" borderId="1" xfId="0" applyFill="1" applyBorder="1" applyAlignment="1">
      <alignment horizontal="center" vertical="center"/>
    </xf>
    <xf numFmtId="0" fontId="28" fillId="0" borderId="1" xfId="0" applyFont="1" applyBorder="1" applyAlignment="1">
      <alignment horizontal="left" vertical="center" wrapText="1"/>
    </xf>
    <xf numFmtId="0" fontId="26" fillId="0" borderId="5" xfId="0" applyFont="1" applyFill="1" applyBorder="1" applyAlignment="1">
      <alignment horizontal="left" vertical="center" wrapText="1"/>
    </xf>
    <xf numFmtId="0" fontId="25" fillId="4" borderId="1" xfId="0" applyFont="1" applyFill="1" applyBorder="1"/>
    <xf numFmtId="0" fontId="26" fillId="4" borderId="1" xfId="0" applyFont="1" applyFill="1" applyBorder="1" applyAlignment="1">
      <alignment horizontal="center" vertical="center"/>
    </xf>
    <xf numFmtId="0" fontId="26" fillId="4" borderId="1" xfId="0" applyFont="1" applyFill="1" applyBorder="1" applyAlignment="1">
      <alignment horizontal="left" vertical="center"/>
    </xf>
    <xf numFmtId="10" fontId="26" fillId="0" borderId="1" xfId="0" applyNumberFormat="1" applyFont="1" applyFill="1" applyBorder="1" applyAlignment="1">
      <alignment horizontal="right" vertical="center"/>
    </xf>
    <xf numFmtId="2" fontId="25" fillId="0" borderId="1" xfId="0" applyNumberFormat="1" applyFont="1" applyFill="1" applyBorder="1" applyAlignment="1">
      <alignment horizontal="center" vertical="center"/>
    </xf>
    <xf numFmtId="165" fontId="26" fillId="4" borderId="1" xfId="0" applyNumberFormat="1" applyFont="1" applyFill="1" applyBorder="1" applyAlignment="1">
      <alignment horizontal="center" vertical="center"/>
    </xf>
    <xf numFmtId="0" fontId="26" fillId="4" borderId="1" xfId="0" applyFont="1" applyFill="1" applyBorder="1" applyAlignment="1">
      <alignment horizontal="left" vertical="center" wrapText="1"/>
    </xf>
    <xf numFmtId="4" fontId="25" fillId="4" borderId="1" xfId="0" applyNumberFormat="1" applyFont="1" applyFill="1" applyBorder="1"/>
    <xf numFmtId="166" fontId="25" fillId="4" borderId="1" xfId="0" applyNumberFormat="1" applyFont="1" applyFill="1" applyBorder="1"/>
    <xf numFmtId="0" fontId="25" fillId="0" borderId="8" xfId="0" applyFont="1" applyFill="1" applyBorder="1"/>
    <xf numFmtId="166" fontId="25" fillId="0" borderId="1" xfId="0" applyNumberFormat="1" applyFont="1" applyFill="1" applyBorder="1"/>
    <xf numFmtId="0" fontId="67" fillId="0" borderId="0" xfId="0" applyFont="1" applyAlignment="1">
      <alignment horizontal="left"/>
    </xf>
    <xf numFmtId="0" fontId="67" fillId="29" borderId="0" xfId="0" applyFont="1" applyFill="1"/>
    <xf numFmtId="0" fontId="68" fillId="29" borderId="0" xfId="0" applyFont="1" applyFill="1" applyBorder="1" applyAlignment="1">
      <alignment horizontal="center" vertical="center" wrapText="1"/>
    </xf>
    <xf numFmtId="1" fontId="6" fillId="0" borderId="1" xfId="197" applyNumberFormat="1" applyFont="1" applyFill="1" applyBorder="1" applyAlignment="1">
      <alignment horizontal="center" vertical="center" wrapText="1"/>
    </xf>
    <xf numFmtId="4" fontId="6" fillId="0" borderId="1" xfId="197" applyNumberFormat="1" applyFont="1" applyFill="1" applyBorder="1" applyAlignment="1">
      <alignment horizontal="left" vertical="center" wrapText="1"/>
    </xf>
    <xf numFmtId="0" fontId="69"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10" fontId="30" fillId="0" borderId="0" xfId="0" applyNumberFormat="1" applyFont="1" applyAlignment="1"/>
    <xf numFmtId="0" fontId="0" fillId="0" borderId="0" xfId="0" applyFill="1" applyBorder="1" applyAlignment="1">
      <alignment horizontal="center" vertical="center"/>
    </xf>
    <xf numFmtId="10" fontId="31" fillId="0" borderId="0" xfId="61" applyNumberFormat="1" applyFont="1" applyAlignment="1"/>
    <xf numFmtId="0" fontId="31" fillId="0" borderId="0" xfId="0" applyFont="1" applyAlignment="1"/>
    <xf numFmtId="4" fontId="31" fillId="0" borderId="0" xfId="0" applyNumberFormat="1" applyFont="1" applyAlignment="1"/>
    <xf numFmtId="0" fontId="31" fillId="0" borderId="0" xfId="0" applyFont="1"/>
    <xf numFmtId="0" fontId="31" fillId="0" borderId="0" xfId="0" applyFont="1" applyBorder="1"/>
    <xf numFmtId="0" fontId="0" fillId="30" borderId="1" xfId="0" applyFill="1" applyBorder="1" applyAlignment="1">
      <alignment horizontal="center" vertical="center"/>
    </xf>
    <xf numFmtId="0" fontId="0" fillId="0" borderId="1" xfId="0" applyBorder="1"/>
    <xf numFmtId="0" fontId="0" fillId="0" borderId="40" xfId="0" applyBorder="1"/>
    <xf numFmtId="0" fontId="0" fillId="0" borderId="42" xfId="0" applyBorder="1"/>
    <xf numFmtId="0" fontId="0" fillId="0" borderId="43" xfId="0" applyBorder="1"/>
    <xf numFmtId="0" fontId="0" fillId="0" borderId="0" xfId="0" applyFill="1"/>
    <xf numFmtId="2" fontId="5" fillId="0" borderId="0" xfId="0" applyNumberFormat="1" applyFont="1" applyFill="1" applyBorder="1" applyAlignment="1">
      <alignment horizontal="center" vertical="center"/>
    </xf>
    <xf numFmtId="0" fontId="0" fillId="0" borderId="44" xfId="0" applyBorder="1"/>
    <xf numFmtId="0" fontId="0" fillId="0" borderId="5" xfId="0" applyBorder="1"/>
    <xf numFmtId="0" fontId="0" fillId="0" borderId="45" xfId="0" applyBorder="1"/>
    <xf numFmtId="0" fontId="0" fillId="0" borderId="41" xfId="0" applyBorder="1" applyAlignment="1">
      <alignment horizontal="center"/>
    </xf>
    <xf numFmtId="0" fontId="76" fillId="30" borderId="1" xfId="0" applyFont="1" applyFill="1" applyBorder="1" applyAlignment="1">
      <alignment horizontal="center" vertical="center" wrapText="1"/>
    </xf>
    <xf numFmtId="0" fontId="74" fillId="0" borderId="1" xfId="0" applyFont="1" applyFill="1" applyBorder="1" applyAlignment="1">
      <alignment horizontal="left" vertical="center"/>
    </xf>
    <xf numFmtId="4" fontId="74" fillId="0" borderId="1" xfId="0" applyNumberFormat="1" applyFont="1" applyFill="1" applyBorder="1" applyAlignment="1">
      <alignment horizontal="left" vertical="center"/>
    </xf>
    <xf numFmtId="0" fontId="77" fillId="0" borderId="1" xfId="0" applyFont="1" applyBorder="1" applyAlignment="1">
      <alignment horizontal="center" vertical="center"/>
    </xf>
    <xf numFmtId="2" fontId="77" fillId="0" borderId="1" xfId="0" applyNumberFormat="1" applyFont="1" applyBorder="1" applyAlignment="1">
      <alignment horizontal="center" vertical="center"/>
    </xf>
    <xf numFmtId="2" fontId="77" fillId="0" borderId="1" xfId="0" applyNumberFormat="1" applyFont="1" applyBorder="1" applyAlignment="1">
      <alignment horizontal="center" vertical="center" wrapText="1"/>
    </xf>
    <xf numFmtId="2" fontId="77" fillId="0" borderId="1" xfId="0" applyNumberFormat="1" applyFont="1" applyFill="1" applyBorder="1" applyAlignment="1">
      <alignment horizontal="center" vertical="center"/>
    </xf>
    <xf numFmtId="0" fontId="77" fillId="0" borderId="1" xfId="0" applyFont="1" applyBorder="1"/>
    <xf numFmtId="2" fontId="77" fillId="0" borderId="1" xfId="0" applyNumberFormat="1" applyFont="1" applyBorder="1"/>
    <xf numFmtId="0" fontId="77" fillId="0" borderId="1" xfId="0" applyFont="1" applyBorder="1" applyAlignment="1">
      <alignment horizontal="center" vertical="center" wrapText="1"/>
    </xf>
    <xf numFmtId="0" fontId="77" fillId="0" borderId="0" xfId="0" applyFont="1"/>
    <xf numFmtId="0" fontId="0" fillId="30" borderId="1" xfId="0" applyFill="1" applyBorder="1" applyAlignment="1">
      <alignment horizontal="center" vertical="center"/>
    </xf>
    <xf numFmtId="2" fontId="0" fillId="0" borderId="1" xfId="0" applyNumberFormat="1" applyBorder="1" applyAlignment="1">
      <alignment vertical="center"/>
    </xf>
    <xf numFmtId="0" fontId="78" fillId="0" borderId="1" xfId="0" applyFont="1" applyBorder="1" applyAlignment="1">
      <alignment horizontal="center" vertical="center" wrapText="1"/>
    </xf>
    <xf numFmtId="2" fontId="78" fillId="0" borderId="1" xfId="0" applyNumberFormat="1" applyFont="1" applyBorder="1" applyAlignment="1">
      <alignment horizontal="center" vertical="center"/>
    </xf>
    <xf numFmtId="0" fontId="78" fillId="0" borderId="1" xfId="0" applyFont="1" applyBorder="1" applyAlignment="1">
      <alignment horizontal="center" vertical="center"/>
    </xf>
    <xf numFmtId="0" fontId="78" fillId="0" borderId="6" xfId="0" applyFont="1" applyBorder="1" applyAlignment="1">
      <alignment horizontal="center" vertical="center"/>
    </xf>
    <xf numFmtId="0" fontId="79" fillId="0" borderId="6" xfId="0" applyFont="1" applyFill="1" applyBorder="1" applyAlignment="1">
      <alignment horizontal="right" vertical="center"/>
    </xf>
    <xf numFmtId="2" fontId="79" fillId="0" borderId="1" xfId="0" applyNumberFormat="1" applyFont="1" applyBorder="1" applyAlignment="1">
      <alignment horizontal="center" vertical="center"/>
    </xf>
    <xf numFmtId="0" fontId="79" fillId="31" borderId="6" xfId="0" applyFont="1" applyFill="1" applyBorder="1" applyAlignment="1">
      <alignment horizontal="right" vertical="center"/>
    </xf>
    <xf numFmtId="2" fontId="79" fillId="31" borderId="1" xfId="0" applyNumberFormat="1" applyFont="1" applyFill="1" applyBorder="1" applyAlignment="1">
      <alignment horizontal="center" vertical="center"/>
    </xf>
    <xf numFmtId="0" fontId="0" fillId="30" borderId="1" xfId="0" applyFill="1" applyBorder="1" applyAlignment="1">
      <alignment horizontal="center" vertical="center"/>
    </xf>
    <xf numFmtId="2" fontId="5" fillId="31" borderId="1" xfId="0" applyNumberFormat="1"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vertical="center"/>
    </xf>
    <xf numFmtId="0" fontId="77" fillId="0" borderId="1" xfId="0" applyFont="1" applyBorder="1" applyAlignment="1">
      <alignment vertical="center"/>
    </xf>
    <xf numFmtId="0" fontId="0" fillId="0" borderId="1" xfId="0" applyBorder="1" applyAlignment="1"/>
    <xf numFmtId="2" fontId="0" fillId="0" borderId="0" xfId="0" applyNumberFormat="1" applyFill="1" applyBorder="1" applyAlignment="1">
      <alignment horizontal="center" vertical="center"/>
    </xf>
    <xf numFmtId="2" fontId="0" fillId="0" borderId="0" xfId="0" applyNumberFormat="1" applyFill="1" applyBorder="1" applyAlignment="1">
      <alignment vertical="center"/>
    </xf>
    <xf numFmtId="0" fontId="5" fillId="0" borderId="2" xfId="0" applyFont="1" applyFill="1" applyBorder="1" applyAlignment="1"/>
    <xf numFmtId="2" fontId="78" fillId="0" borderId="1" xfId="0" applyNumberFormat="1" applyFont="1" applyFill="1" applyBorder="1" applyAlignment="1">
      <alignment horizontal="center" vertical="center"/>
    </xf>
    <xf numFmtId="0" fontId="28" fillId="0" borderId="1" xfId="0" applyFont="1" applyBorder="1" applyAlignment="1">
      <alignment horizontal="left" vertical="center" wrapText="1"/>
    </xf>
    <xf numFmtId="0" fontId="77" fillId="0" borderId="1" xfId="0" applyFont="1" applyBorder="1" applyAlignment="1">
      <alignment horizontal="center" vertical="center"/>
    </xf>
    <xf numFmtId="0" fontId="5" fillId="68" borderId="6" xfId="0" applyFont="1" applyFill="1" applyBorder="1" applyAlignment="1">
      <alignment horizontal="center"/>
    </xf>
    <xf numFmtId="0" fontId="5" fillId="68" borderId="7" xfId="0" applyFont="1" applyFill="1" applyBorder="1" applyAlignment="1">
      <alignment horizontal="center"/>
    </xf>
    <xf numFmtId="0" fontId="5" fillId="68" borderId="8" xfId="0" applyFont="1" applyFill="1" applyBorder="1" applyAlignment="1">
      <alignment horizontal="center"/>
    </xf>
    <xf numFmtId="2" fontId="5" fillId="31" borderId="1" xfId="0" applyNumberFormat="1" applyFont="1" applyFill="1" applyBorder="1" applyAlignment="1">
      <alignment horizontal="center" vertical="center"/>
    </xf>
    <xf numFmtId="2" fontId="5" fillId="31" borderId="6" xfId="0" applyNumberFormat="1" applyFont="1" applyFill="1" applyBorder="1" applyAlignment="1">
      <alignment horizontal="center" vertical="center"/>
    </xf>
    <xf numFmtId="2" fontId="5" fillId="31" borderId="7" xfId="0" applyNumberFormat="1" applyFont="1" applyFill="1" applyBorder="1" applyAlignment="1">
      <alignment horizontal="center" vertical="center"/>
    </xf>
    <xf numFmtId="2" fontId="5" fillId="31" borderId="8" xfId="0" applyNumberFormat="1" applyFont="1" applyFill="1" applyBorder="1" applyAlignment="1">
      <alignment horizontal="center" vertical="center"/>
    </xf>
    <xf numFmtId="3" fontId="25" fillId="0" borderId="1" xfId="1" applyNumberFormat="1" applyFont="1" applyBorder="1" applyAlignment="1">
      <alignment horizontal="center" vertical="center" wrapText="1"/>
    </xf>
    <xf numFmtId="0" fontId="25" fillId="0" borderId="1" xfId="0" applyFont="1" applyBorder="1" applyAlignment="1">
      <alignment wrapText="1"/>
    </xf>
    <xf numFmtId="0" fontId="25" fillId="0" borderId="1" xfId="0" applyFont="1" applyBorder="1"/>
    <xf numFmtId="4" fontId="25" fillId="0" borderId="1" xfId="0" applyNumberFormat="1" applyFont="1" applyBorder="1"/>
    <xf numFmtId="0" fontId="80" fillId="0" borderId="0" xfId="0" applyFont="1" applyAlignment="1"/>
    <xf numFmtId="0" fontId="80" fillId="0" borderId="0" xfId="0" applyFont="1"/>
    <xf numFmtId="0" fontId="80" fillId="0" borderId="0" xfId="0" applyFont="1" applyBorder="1"/>
    <xf numFmtId="165" fontId="25" fillId="0" borderId="1" xfId="0" applyNumberFormat="1" applyFont="1" applyBorder="1" applyAlignment="1">
      <alignment horizontal="center"/>
    </xf>
    <xf numFmtId="4" fontId="29" fillId="69" borderId="1" xfId="0" applyNumberFormat="1" applyFont="1" applyFill="1" applyBorder="1" applyAlignment="1">
      <alignment horizontal="left" vertical="center" wrapText="1"/>
    </xf>
    <xf numFmtId="4" fontId="29" fillId="69" borderId="1" xfId="0" applyNumberFormat="1" applyFont="1" applyFill="1" applyBorder="1" applyAlignment="1">
      <alignment horizontal="center" vertical="center" wrapText="1"/>
    </xf>
    <xf numFmtId="4" fontId="29" fillId="69" borderId="1" xfId="0" applyNumberFormat="1" applyFont="1" applyFill="1" applyBorder="1" applyAlignment="1">
      <alignment horizontal="right" vertical="center" wrapText="1"/>
    </xf>
    <xf numFmtId="0" fontId="29" fillId="69" borderId="1" xfId="0" applyFont="1" applyFill="1" applyBorder="1" applyAlignment="1">
      <alignment vertical="center" wrapText="1"/>
    </xf>
    <xf numFmtId="2" fontId="5" fillId="0" borderId="6"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5" fillId="0" borderId="8" xfId="0" applyNumberFormat="1" applyFont="1" applyFill="1" applyBorder="1" applyAlignment="1">
      <alignment horizontal="center" vertical="center"/>
    </xf>
    <xf numFmtId="0" fontId="29" fillId="69" borderId="6" xfId="0" applyFont="1" applyFill="1" applyBorder="1" applyAlignment="1">
      <alignment vertical="center" wrapText="1"/>
    </xf>
    <xf numFmtId="0" fontId="28" fillId="0" borderId="1" xfId="0" applyFont="1" applyBorder="1" applyAlignment="1">
      <alignment horizontal="left" vertical="center" wrapText="1"/>
    </xf>
    <xf numFmtId="167" fontId="64" fillId="0" borderId="1" xfId="42" applyFont="1" applyFill="1" applyBorder="1" applyAlignment="1">
      <alignment horizontal="center" vertical="center" wrapText="1"/>
    </xf>
    <xf numFmtId="0" fontId="29" fillId="69" borderId="9" xfId="0" applyFont="1" applyFill="1" applyBorder="1" applyAlignment="1">
      <alignment vertical="center" wrapText="1"/>
    </xf>
    <xf numFmtId="0" fontId="29" fillId="69" borderId="7" xfId="0" applyFont="1" applyFill="1" applyBorder="1" applyAlignment="1">
      <alignment vertical="center" wrapText="1"/>
    </xf>
    <xf numFmtId="0" fontId="29" fillId="69" borderId="8" xfId="0" applyFont="1" applyFill="1" applyBorder="1" applyAlignment="1">
      <alignment vertical="center" wrapText="1"/>
    </xf>
    <xf numFmtId="0" fontId="29" fillId="69" borderId="6" xfId="0" applyFont="1" applyFill="1" applyBorder="1" applyAlignment="1">
      <alignment vertical="center"/>
    </xf>
    <xf numFmtId="0" fontId="81" fillId="29" borderId="1" xfId="0" quotePrefix="1" applyFont="1" applyFill="1" applyBorder="1" applyAlignment="1">
      <alignment horizontal="left" vertical="center"/>
    </xf>
    <xf numFmtId="0" fontId="81" fillId="29" borderId="1" xfId="0" applyFont="1" applyFill="1" applyBorder="1" applyAlignment="1">
      <alignment horizontal="center" vertical="center" wrapText="1"/>
    </xf>
    <xf numFmtId="0" fontId="81" fillId="29" borderId="1" xfId="0" quotePrefix="1" applyFont="1" applyFill="1" applyBorder="1" applyAlignment="1">
      <alignment horizontal="center" vertical="center"/>
    </xf>
    <xf numFmtId="0" fontId="68" fillId="29" borderId="1" xfId="197" applyFont="1" applyFill="1" applyBorder="1" applyAlignment="1">
      <alignment horizontal="center" vertical="center" wrapText="1"/>
    </xf>
    <xf numFmtId="43" fontId="81" fillId="29" borderId="1" xfId="60" applyFont="1" applyFill="1" applyBorder="1" applyAlignment="1">
      <alignment horizontal="right" vertical="center"/>
    </xf>
    <xf numFmtId="0" fontId="81" fillId="29" borderId="1" xfId="0" applyFont="1" applyFill="1" applyBorder="1" applyAlignment="1">
      <alignment horizontal="center" vertical="center"/>
    </xf>
    <xf numFmtId="0" fontId="81" fillId="0" borderId="0" xfId="0" applyFont="1"/>
    <xf numFmtId="0" fontId="47" fillId="0" borderId="0" xfId="0" applyFont="1"/>
    <xf numFmtId="0" fontId="47" fillId="0" borderId="0" xfId="0" applyFont="1" applyAlignment="1">
      <alignment horizontal="center"/>
    </xf>
    <xf numFmtId="43" fontId="6" fillId="29" borderId="1" xfId="60" applyFont="1" applyFill="1" applyBorder="1" applyAlignment="1">
      <alignment horizontal="right" vertical="center"/>
    </xf>
    <xf numFmtId="0" fontId="6" fillId="0" borderId="1" xfId="0" applyFont="1" applyBorder="1" applyAlignment="1">
      <alignment horizontal="center"/>
    </xf>
    <xf numFmtId="0" fontId="82" fillId="29" borderId="0" xfId="0" applyFont="1" applyFill="1" applyAlignment="1">
      <alignment horizontal="left"/>
    </xf>
    <xf numFmtId="0" fontId="82" fillId="29" borderId="0" xfId="0" applyFont="1" applyFill="1"/>
    <xf numFmtId="0" fontId="82" fillId="29" borderId="0" xfId="0" applyFont="1" applyFill="1" applyAlignment="1">
      <alignment horizontal="center"/>
    </xf>
    <xf numFmtId="0" fontId="67" fillId="0" borderId="37" xfId="0" applyFont="1" applyBorder="1" applyAlignment="1">
      <alignment horizontal="right" vertical="top" wrapText="1"/>
    </xf>
    <xf numFmtId="0" fontId="67" fillId="0" borderId="37" xfId="0" applyFont="1" applyBorder="1" applyAlignment="1">
      <alignment horizontal="left" vertical="top" wrapText="1"/>
    </xf>
    <xf numFmtId="0" fontId="82" fillId="0" borderId="0" xfId="0" applyFont="1"/>
    <xf numFmtId="0" fontId="82" fillId="0" borderId="37" xfId="0" applyFont="1" applyBorder="1" applyAlignment="1">
      <alignment horizontal="center" vertical="top" wrapText="1"/>
    </xf>
    <xf numFmtId="0" fontId="67" fillId="0" borderId="37" xfId="0" applyFont="1" applyBorder="1" applyAlignment="1">
      <alignment horizontal="center" vertical="top" wrapText="1"/>
    </xf>
    <xf numFmtId="4" fontId="82" fillId="0" borderId="37" xfId="0" applyNumberFormat="1" applyFont="1" applyBorder="1" applyAlignment="1">
      <alignment horizontal="right" vertical="top" wrapText="1"/>
    </xf>
    <xf numFmtId="4" fontId="6" fillId="0" borderId="37" xfId="0" applyNumberFormat="1" applyFont="1" applyBorder="1" applyAlignment="1">
      <alignment horizontal="right" vertical="top" wrapText="1"/>
    </xf>
    <xf numFmtId="1" fontId="6" fillId="0" borderId="0" xfId="197" applyNumberFormat="1" applyAlignment="1">
      <alignment horizontal="center" vertical="center" wrapText="1"/>
    </xf>
    <xf numFmtId="4" fontId="6" fillId="0" borderId="0" xfId="197" applyNumberFormat="1" applyAlignment="1">
      <alignment vertical="center" wrapText="1"/>
    </xf>
    <xf numFmtId="0" fontId="82" fillId="0" borderId="0" xfId="0" applyFont="1" applyAlignment="1">
      <alignment horizontal="center" vertical="center" wrapText="1"/>
    </xf>
    <xf numFmtId="3" fontId="82" fillId="0" borderId="0" xfId="0" applyNumberFormat="1" applyFont="1" applyAlignment="1">
      <alignment vertical="center" wrapText="1"/>
    </xf>
    <xf numFmtId="0" fontId="82" fillId="0" borderId="0" xfId="0" quotePrefix="1" applyFont="1" applyAlignment="1">
      <alignment horizontal="center" vertical="center"/>
    </xf>
    <xf numFmtId="17" fontId="6" fillId="0" borderId="0" xfId="0" quotePrefix="1" applyNumberFormat="1" applyFont="1" applyAlignment="1">
      <alignment horizontal="center" vertical="center"/>
    </xf>
    <xf numFmtId="0" fontId="6" fillId="0" borderId="0" xfId="0" applyFont="1" applyAlignment="1">
      <alignment horizontal="center" vertical="center"/>
    </xf>
    <xf numFmtId="43" fontId="82" fillId="0" borderId="0" xfId="60" applyFont="1" applyFill="1" applyBorder="1" applyAlignment="1">
      <alignment horizontal="right" vertical="center"/>
    </xf>
    <xf numFmtId="0" fontId="67" fillId="0" borderId="0" xfId="0" applyFont="1" applyAlignment="1">
      <alignment horizontal="right" vertical="top" wrapText="1"/>
    </xf>
    <xf numFmtId="0" fontId="67" fillId="0" borderId="0" xfId="0" applyFont="1" applyAlignment="1">
      <alignment horizontal="left" vertical="top" wrapText="1"/>
    </xf>
    <xf numFmtId="0" fontId="82" fillId="0" borderId="0" xfId="0" applyFont="1" applyAlignment="1">
      <alignment horizontal="center" vertical="top" wrapText="1"/>
    </xf>
    <xf numFmtId="0" fontId="67" fillId="0" borderId="0" xfId="0" applyFont="1" applyAlignment="1">
      <alignment horizontal="center" vertical="top" wrapText="1"/>
    </xf>
    <xf numFmtId="4" fontId="82" fillId="0" borderId="0" xfId="0" applyNumberFormat="1" applyFont="1" applyAlignment="1">
      <alignment horizontal="right" vertical="top" wrapText="1"/>
    </xf>
    <xf numFmtId="0" fontId="82" fillId="29" borderId="0" xfId="0" applyFont="1" applyFill="1" applyAlignment="1">
      <alignment horizontal="center" vertical="center" wrapText="1"/>
    </xf>
    <xf numFmtId="3" fontId="82" fillId="29" borderId="0" xfId="0" applyNumberFormat="1" applyFont="1" applyFill="1" applyAlignment="1">
      <alignment vertical="center" wrapText="1"/>
    </xf>
    <xf numFmtId="0" fontId="82" fillId="29" borderId="0" xfId="0" quotePrefix="1" applyFont="1" applyFill="1" applyAlignment="1">
      <alignment horizontal="center" vertical="center"/>
    </xf>
    <xf numFmtId="17" fontId="6" fillId="29" borderId="0" xfId="0" quotePrefix="1" applyNumberFormat="1" applyFont="1" applyFill="1" applyAlignment="1">
      <alignment horizontal="center" vertical="center"/>
    </xf>
    <xf numFmtId="0" fontId="6" fillId="29" borderId="0" xfId="0" applyFont="1" applyFill="1" applyAlignment="1">
      <alignment horizontal="center" vertical="center"/>
    </xf>
    <xf numFmtId="43" fontId="82" fillId="29" borderId="0" xfId="60" applyFont="1" applyFill="1" applyBorder="1" applyAlignment="1">
      <alignment horizontal="right" vertical="center"/>
    </xf>
    <xf numFmtId="0" fontId="82" fillId="29" borderId="1" xfId="0" applyFont="1" applyFill="1" applyBorder="1" applyAlignment="1">
      <alignment vertical="center" wrapText="1"/>
    </xf>
    <xf numFmtId="0" fontId="6" fillId="0" borderId="37" xfId="0" applyFont="1" applyBorder="1" applyAlignment="1">
      <alignment horizontal="right" vertical="top" wrapText="1"/>
    </xf>
    <xf numFmtId="0" fontId="6" fillId="0" borderId="37" xfId="0" applyFont="1" applyBorder="1" applyAlignment="1">
      <alignment horizontal="left" vertical="top" wrapText="1"/>
    </xf>
    <xf numFmtId="0" fontId="6" fillId="0" borderId="0" xfId="0" applyFont="1"/>
    <xf numFmtId="0" fontId="6" fillId="0" borderId="37" xfId="0" applyFont="1" applyBorder="1" applyAlignment="1">
      <alignment horizontal="center" vertical="top" wrapText="1"/>
    </xf>
    <xf numFmtId="0" fontId="83" fillId="0" borderId="0" xfId="0" applyFont="1"/>
    <xf numFmtId="0" fontId="84" fillId="0" borderId="0" xfId="0" applyFont="1"/>
    <xf numFmtId="0" fontId="85" fillId="0" borderId="0" xfId="0" applyFont="1"/>
    <xf numFmtId="0" fontId="85" fillId="0" borderId="0" xfId="0" applyFont="1" applyAlignment="1">
      <alignment horizontal="center"/>
    </xf>
    <xf numFmtId="43" fontId="68" fillId="29" borderId="1" xfId="60" applyFont="1" applyFill="1" applyBorder="1" applyAlignment="1">
      <alignment horizontal="right" vertical="center"/>
    </xf>
    <xf numFmtId="4" fontId="29" fillId="69" borderId="5" xfId="0" applyNumberFormat="1" applyFont="1" applyFill="1" applyBorder="1" applyAlignment="1">
      <alignment horizontal="right" vertical="center" wrapText="1"/>
    </xf>
    <xf numFmtId="2" fontId="68" fillId="29" borderId="1" xfId="0" quotePrefix="1" applyNumberFormat="1" applyFont="1" applyFill="1" applyBorder="1" applyAlignment="1">
      <alignment horizontal="left" vertical="center"/>
    </xf>
    <xf numFmtId="4" fontId="26" fillId="69" borderId="1" xfId="0" applyNumberFormat="1" applyFont="1" applyFill="1" applyBorder="1" applyAlignment="1">
      <alignment horizontal="left" vertical="center" wrapText="1"/>
    </xf>
    <xf numFmtId="4" fontId="26" fillId="69" borderId="1" xfId="0" applyNumberFormat="1" applyFont="1" applyFill="1" applyBorder="1" applyAlignment="1">
      <alignment horizontal="center" vertical="center" wrapText="1"/>
    </xf>
    <xf numFmtId="4" fontId="26" fillId="69" borderId="1" xfId="0" applyNumberFormat="1" applyFont="1" applyFill="1" applyBorder="1" applyAlignment="1">
      <alignment horizontal="right" vertical="center" wrapText="1"/>
    </xf>
    <xf numFmtId="0" fontId="28" fillId="70" borderId="0" xfId="0" applyFont="1" applyFill="1" applyAlignment="1">
      <alignment vertical="center"/>
    </xf>
    <xf numFmtId="4" fontId="28" fillId="70" borderId="0" xfId="0" applyNumberFormat="1" applyFont="1" applyFill="1" applyAlignment="1">
      <alignment vertical="center"/>
    </xf>
    <xf numFmtId="0" fontId="0" fillId="70" borderId="0" xfId="0" applyFill="1"/>
    <xf numFmtId="0" fontId="29" fillId="70" borderId="6" xfId="0" applyFont="1" applyFill="1" applyBorder="1" applyAlignment="1">
      <alignment horizontal="left" vertical="center" wrapText="1"/>
    </xf>
    <xf numFmtId="0" fontId="29" fillId="70" borderId="7" xfId="0" applyFont="1" applyFill="1" applyBorder="1" applyAlignment="1">
      <alignment horizontal="left" vertical="center" wrapText="1"/>
    </xf>
    <xf numFmtId="170" fontId="29" fillId="70" borderId="7" xfId="0" applyNumberFormat="1" applyFont="1" applyFill="1" applyBorder="1" applyAlignment="1">
      <alignment horizontal="left" vertical="center" wrapText="1"/>
    </xf>
    <xf numFmtId="4" fontId="29" fillId="70" borderId="8" xfId="0" applyNumberFormat="1" applyFont="1" applyFill="1" applyBorder="1" applyAlignment="1">
      <alignment horizontal="right" vertical="center" wrapText="1"/>
    </xf>
    <xf numFmtId="0" fontId="29" fillId="70" borderId="0" xfId="0" applyFont="1" applyFill="1" applyBorder="1" applyAlignment="1">
      <alignment horizontal="left" vertical="center" wrapText="1"/>
    </xf>
    <xf numFmtId="170" fontId="29" fillId="70" borderId="0" xfId="0" applyNumberFormat="1" applyFont="1" applyFill="1" applyBorder="1" applyAlignment="1">
      <alignment horizontal="left" vertical="center" wrapText="1"/>
    </xf>
    <xf numFmtId="4" fontId="29" fillId="70" borderId="0" xfId="0" applyNumberFormat="1" applyFont="1" applyFill="1" applyBorder="1" applyAlignment="1">
      <alignment horizontal="right" vertical="center" wrapText="1"/>
    </xf>
    <xf numFmtId="2" fontId="5" fillId="31" borderId="39"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xf>
    <xf numFmtId="0" fontId="0" fillId="0" borderId="1" xfId="0" applyFill="1" applyBorder="1" applyAlignment="1">
      <alignment horizontal="center" vertical="center"/>
    </xf>
    <xf numFmtId="181" fontId="0" fillId="0" borderId="1" xfId="0" applyNumberFormat="1" applyBorder="1" applyAlignment="1">
      <alignment horizontal="center"/>
    </xf>
    <xf numFmtId="44" fontId="0" fillId="0" borderId="0" xfId="188" applyFont="1"/>
    <xf numFmtId="182" fontId="30" fillId="0" borderId="0" xfId="0" applyNumberFormat="1" applyFont="1" applyBorder="1" applyAlignment="1">
      <alignment horizontal="center" vertical="center"/>
    </xf>
    <xf numFmtId="44" fontId="30" fillId="0" borderId="0" xfId="0" applyNumberFormat="1" applyFont="1" applyBorder="1" applyAlignment="1">
      <alignment horizontal="center" vertical="center"/>
    </xf>
    <xf numFmtId="0" fontId="28" fillId="0" borderId="1" xfId="0" applyFont="1" applyBorder="1" applyAlignment="1">
      <alignment horizontal="left" vertical="center" wrapText="1"/>
    </xf>
    <xf numFmtId="0" fontId="25" fillId="0" borderId="1" xfId="0" applyFont="1" applyBorder="1" applyAlignment="1">
      <alignment horizontal="left" vertical="center" wrapText="1"/>
    </xf>
    <xf numFmtId="4" fontId="25" fillId="31" borderId="1" xfId="0" applyNumberFormat="1" applyFont="1" applyFill="1" applyBorder="1" applyAlignment="1">
      <alignment horizontal="center" vertical="center"/>
    </xf>
    <xf numFmtId="0" fontId="25" fillId="0" borderId="1" xfId="1" applyNumberFormat="1" applyFont="1" applyFill="1" applyBorder="1" applyAlignment="1" applyProtection="1">
      <alignment horizontal="left" vertical="center" wrapText="1"/>
    </xf>
    <xf numFmtId="0" fontId="25" fillId="0" borderId="1" xfId="0" applyFont="1" applyFill="1" applyBorder="1" applyAlignment="1">
      <alignment horizontal="left" vertical="center"/>
    </xf>
    <xf numFmtId="4" fontId="25" fillId="0" borderId="1" xfId="0" applyNumberFormat="1" applyFont="1" applyFill="1" applyBorder="1" applyAlignment="1">
      <alignment horizontal="left" vertical="center"/>
    </xf>
    <xf numFmtId="165" fontId="25" fillId="0" borderId="1" xfId="0" applyNumberFormat="1" applyFont="1" applyFill="1" applyBorder="1" applyAlignment="1">
      <alignment horizontal="center" vertical="center"/>
    </xf>
    <xf numFmtId="0" fontId="26" fillId="0" borderId="1" xfId="0" applyNumberFormat="1" applyFont="1" applyBorder="1" applyAlignment="1">
      <alignment horizontal="center" vertical="center"/>
    </xf>
    <xf numFmtId="0" fontId="26" fillId="4" borderId="1" xfId="0" applyFont="1" applyFill="1" applyBorder="1" applyAlignment="1">
      <alignment vertical="center" wrapText="1"/>
    </xf>
    <xf numFmtId="1" fontId="25" fillId="0" borderId="1" xfId="1" applyNumberFormat="1"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0" borderId="1" xfId="1" applyFont="1" applyFill="1" applyBorder="1" applyAlignment="1">
      <alignment horizontal="left" vertical="top" wrapText="1"/>
    </xf>
    <xf numFmtId="0" fontId="25" fillId="0" borderId="1" xfId="0" quotePrefix="1" applyFont="1" applyBorder="1" applyAlignment="1">
      <alignment horizontal="center" vertical="center"/>
    </xf>
    <xf numFmtId="0" fontId="25" fillId="0" borderId="1" xfId="0" applyFont="1" applyBorder="1" applyAlignment="1">
      <alignment vertical="center" wrapText="1"/>
    </xf>
    <xf numFmtId="0" fontId="25" fillId="0" borderId="1" xfId="0" applyFont="1" applyFill="1" applyBorder="1" applyAlignment="1">
      <alignment vertical="center" wrapText="1"/>
    </xf>
    <xf numFmtId="0" fontId="25" fillId="0" borderId="1" xfId="0" applyFont="1" applyBorder="1" applyAlignment="1">
      <alignment vertical="center"/>
    </xf>
    <xf numFmtId="0" fontId="26" fillId="0" borderId="1" xfId="0" applyFont="1" applyBorder="1" applyAlignment="1">
      <alignment vertical="center" wrapText="1"/>
    </xf>
    <xf numFmtId="4" fontId="25" fillId="0" borderId="1" xfId="0" applyNumberFormat="1" applyFont="1" applyBorder="1" applyAlignment="1">
      <alignment vertical="center"/>
    </xf>
    <xf numFmtId="166" fontId="25" fillId="0" borderId="1" xfId="0" applyNumberFormat="1" applyFont="1" applyBorder="1" applyAlignment="1">
      <alignment vertical="center"/>
    </xf>
    <xf numFmtId="0" fontId="26" fillId="0" borderId="1" xfId="0" applyFont="1" applyFill="1" applyBorder="1" applyAlignment="1">
      <alignment vertical="center" wrapText="1"/>
    </xf>
    <xf numFmtId="0" fontId="25" fillId="0" borderId="7" xfId="0" applyFont="1" applyFill="1" applyBorder="1" applyAlignment="1">
      <alignment vertical="center" wrapText="1"/>
    </xf>
    <xf numFmtId="0" fontId="25" fillId="0" borderId="5" xfId="0" applyFont="1" applyFill="1" applyBorder="1" applyAlignment="1">
      <alignment horizontal="center" vertical="center"/>
    </xf>
    <xf numFmtId="165" fontId="25" fillId="0" borderId="5" xfId="0" applyNumberFormat="1" applyFont="1" applyFill="1" applyBorder="1" applyAlignment="1">
      <alignment horizontal="center" vertical="center"/>
    </xf>
    <xf numFmtId="10" fontId="25" fillId="0" borderId="5" xfId="61" applyNumberFormat="1" applyFont="1" applyFill="1" applyBorder="1" applyAlignment="1">
      <alignment horizontal="center" vertical="center"/>
    </xf>
    <xf numFmtId="165" fontId="25" fillId="0" borderId="6" xfId="0" applyNumberFormat="1" applyFont="1" applyFill="1" applyBorder="1" applyAlignment="1">
      <alignment horizontal="center" vertical="center"/>
    </xf>
    <xf numFmtId="0" fontId="25" fillId="0" borderId="8" xfId="0" applyFont="1" applyFill="1" applyBorder="1" applyAlignment="1">
      <alignment horizontal="center" vertical="center"/>
    </xf>
    <xf numFmtId="0" fontId="25" fillId="5" borderId="1" xfId="0" applyFont="1" applyFill="1" applyBorder="1" applyAlignment="1">
      <alignment horizontal="left" vertical="center"/>
    </xf>
    <xf numFmtId="165" fontId="26" fillId="5" borderId="1" xfId="0" applyNumberFormat="1" applyFont="1" applyFill="1" applyBorder="1" applyAlignment="1">
      <alignment horizontal="center" vertical="center"/>
    </xf>
    <xf numFmtId="0" fontId="26" fillId="5" borderId="1" xfId="0" applyFont="1" applyFill="1" applyBorder="1" applyAlignment="1">
      <alignment horizontal="left" vertical="center" wrapText="1"/>
    </xf>
    <xf numFmtId="4" fontId="25" fillId="5" borderId="1" xfId="0" applyNumberFormat="1" applyFont="1" applyFill="1" applyBorder="1" applyAlignment="1">
      <alignment horizontal="left" vertical="center"/>
    </xf>
    <xf numFmtId="0" fontId="25" fillId="29" borderId="1" xfId="0" applyFont="1" applyFill="1" applyBorder="1" applyAlignment="1">
      <alignment horizontal="center" vertical="center"/>
    </xf>
    <xf numFmtId="0" fontId="25" fillId="29" borderId="1" xfId="0" applyFont="1" applyFill="1" applyBorder="1" applyAlignment="1">
      <alignment vertical="center" wrapText="1"/>
    </xf>
    <xf numFmtId="10" fontId="25" fillId="29" borderId="1" xfId="61" applyNumberFormat="1" applyFont="1" applyFill="1" applyBorder="1" applyAlignment="1">
      <alignment horizontal="center" vertical="center"/>
    </xf>
    <xf numFmtId="0" fontId="25" fillId="0" borderId="1" xfId="0" applyFont="1" applyBorder="1" applyAlignment="1">
      <alignment horizontal="center"/>
    </xf>
    <xf numFmtId="0" fontId="27" fillId="29" borderId="0"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166" fontId="26" fillId="2" borderId="6" xfId="0" applyNumberFormat="1" applyFont="1" applyFill="1" applyBorder="1" applyAlignment="1">
      <alignment horizontal="center" vertical="center"/>
    </xf>
    <xf numFmtId="166" fontId="26" fillId="2" borderId="8" xfId="0" applyNumberFormat="1" applyFont="1" applyFill="1" applyBorder="1" applyAlignment="1">
      <alignment horizontal="center" vertical="center"/>
    </xf>
    <xf numFmtId="0" fontId="71" fillId="0" borderId="9" xfId="0" applyFont="1" applyBorder="1" applyAlignment="1">
      <alignment horizontal="center" vertical="center" wrapText="1"/>
    </xf>
    <xf numFmtId="0" fontId="71" fillId="0" borderId="2"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4" xfId="0" applyFont="1" applyBorder="1" applyAlignment="1">
      <alignment horizontal="center" vertical="center" wrapText="1"/>
    </xf>
    <xf numFmtId="166" fontId="26" fillId="2" borderId="1" xfId="0" applyNumberFormat="1" applyFont="1" applyFill="1" applyBorder="1" applyAlignment="1">
      <alignment horizontal="center" vertical="center"/>
    </xf>
    <xf numFmtId="44" fontId="63" fillId="65" borderId="6" xfId="188" applyFont="1" applyFill="1" applyBorder="1" applyAlignment="1">
      <alignment horizontal="center" vertical="center"/>
    </xf>
    <xf numFmtId="44" fontId="63" fillId="65" borderId="8" xfId="188" applyFont="1" applyFill="1" applyBorder="1" applyAlignment="1">
      <alignment horizontal="center" vertical="center"/>
    </xf>
    <xf numFmtId="10" fontId="63" fillId="65" borderId="23" xfId="0" applyNumberFormat="1" applyFont="1" applyFill="1" applyBorder="1" applyAlignment="1">
      <alignment horizontal="center" vertical="center"/>
    </xf>
    <xf numFmtId="10" fontId="63" fillId="65" borderId="0" xfId="0" applyNumberFormat="1" applyFont="1" applyFill="1" applyBorder="1" applyAlignment="1">
      <alignment horizontal="center" vertical="center"/>
    </xf>
    <xf numFmtId="10" fontId="63" fillId="65" borderId="25"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10" fontId="63" fillId="66" borderId="6" xfId="0" applyNumberFormat="1" applyFont="1" applyFill="1" applyBorder="1" applyAlignment="1">
      <alignment horizontal="right" vertical="center"/>
    </xf>
    <xf numFmtId="10" fontId="63" fillId="66" borderId="7" xfId="0" applyNumberFormat="1" applyFont="1" applyFill="1" applyBorder="1" applyAlignment="1">
      <alignment horizontal="right" vertical="center"/>
    </xf>
    <xf numFmtId="10" fontId="63" fillId="66" borderId="8" xfId="0" applyNumberFormat="1" applyFont="1" applyFill="1" applyBorder="1" applyAlignment="1">
      <alignment horizontal="right" vertical="center"/>
    </xf>
    <xf numFmtId="4" fontId="63" fillId="66" borderId="6" xfId="0" applyNumberFormat="1" applyFont="1" applyFill="1" applyBorder="1" applyAlignment="1">
      <alignment horizontal="center" vertical="center"/>
    </xf>
    <xf numFmtId="4" fontId="63" fillId="66" borderId="8" xfId="0" applyNumberFormat="1" applyFont="1" applyFill="1" applyBorder="1" applyAlignment="1">
      <alignment horizontal="center" vertical="center"/>
    </xf>
    <xf numFmtId="2" fontId="30" fillId="0" borderId="6" xfId="0" applyNumberFormat="1" applyFont="1" applyBorder="1" applyAlignment="1">
      <alignment horizontal="left" vertical="center"/>
    </xf>
    <xf numFmtId="2" fontId="30" fillId="0" borderId="7" xfId="0" applyNumberFormat="1" applyFont="1" applyBorder="1" applyAlignment="1">
      <alignment horizontal="left" vertical="center"/>
    </xf>
    <xf numFmtId="2" fontId="30" fillId="0" borderId="8" xfId="0" applyNumberFormat="1" applyFont="1" applyBorder="1" applyAlignment="1">
      <alignment horizontal="left" vertical="center"/>
    </xf>
    <xf numFmtId="4" fontId="30" fillId="31" borderId="1" xfId="0" applyNumberFormat="1" applyFont="1" applyFill="1" applyBorder="1" applyAlignment="1">
      <alignment horizontal="center" vertical="center"/>
    </xf>
    <xf numFmtId="0" fontId="32" fillId="3" borderId="1" xfId="0" applyFont="1" applyFill="1" applyBorder="1" applyAlignment="1">
      <alignment horizontal="center" vertical="center"/>
    </xf>
    <xf numFmtId="0" fontId="23" fillId="0" borderId="7" xfId="0" applyFont="1" applyBorder="1" applyAlignment="1">
      <alignment horizontal="right" vertical="center"/>
    </xf>
    <xf numFmtId="0" fontId="24" fillId="0" borderId="7" xfId="0" applyFont="1" applyBorder="1" applyAlignment="1">
      <alignment horizontal="left" vertical="center" wrapText="1"/>
    </xf>
    <xf numFmtId="0" fontId="61" fillId="0" borderId="5" xfId="0" applyFont="1" applyBorder="1" applyAlignment="1">
      <alignment horizontal="center" vertical="center" wrapText="1"/>
    </xf>
    <xf numFmtId="0" fontId="61" fillId="0" borderId="39" xfId="0" applyFont="1" applyBorder="1" applyAlignment="1">
      <alignment horizontal="center" vertical="center" wrapText="1"/>
    </xf>
    <xf numFmtId="0" fontId="23" fillId="0" borderId="5" xfId="0" applyFont="1" applyBorder="1" applyAlignment="1">
      <alignment horizontal="center" vertical="center"/>
    </xf>
    <xf numFmtId="0" fontId="23" fillId="0" borderId="39" xfId="0" applyFont="1" applyBorder="1" applyAlignment="1">
      <alignment horizontal="center" vertical="center"/>
    </xf>
    <xf numFmtId="0" fontId="23" fillId="6" borderId="1" xfId="0" applyFont="1" applyFill="1" applyBorder="1" applyAlignment="1">
      <alignment horizontal="center" vertical="center"/>
    </xf>
    <xf numFmtId="4" fontId="23" fillId="5" borderId="1" xfId="0" applyNumberFormat="1" applyFont="1" applyFill="1" applyBorder="1" applyAlignment="1">
      <alignment horizontal="center" vertical="center"/>
    </xf>
    <xf numFmtId="2" fontId="24" fillId="0" borderId="1" xfId="0" applyNumberFormat="1" applyFont="1" applyBorder="1" applyAlignment="1">
      <alignment horizontal="left" vertical="center"/>
    </xf>
    <xf numFmtId="4" fontId="24" fillId="31" borderId="39" xfId="0" applyNumberFormat="1" applyFont="1" applyFill="1" applyBorder="1" applyAlignment="1">
      <alignment horizontal="center" vertical="center"/>
    </xf>
    <xf numFmtId="10" fontId="23" fillId="5" borderId="6"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10" fontId="23" fillId="5" borderId="8" xfId="0" applyNumberFormat="1" applyFont="1" applyFill="1" applyBorder="1" applyAlignment="1">
      <alignment horizontal="right"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3" borderId="5" xfId="0" applyFont="1" applyFill="1" applyBorder="1" applyAlignment="1">
      <alignment horizontal="center" vertical="center"/>
    </xf>
    <xf numFmtId="2" fontId="24" fillId="0" borderId="39" xfId="0" applyNumberFormat="1" applyFont="1" applyBorder="1" applyAlignment="1">
      <alignment horizontal="left" vertical="center"/>
    </xf>
    <xf numFmtId="0" fontId="24" fillId="0" borderId="7" xfId="0" applyFont="1" applyBorder="1" applyAlignment="1">
      <alignment horizontal="center" vertical="center" wrapText="1"/>
    </xf>
    <xf numFmtId="0" fontId="23" fillId="4" borderId="1" xfId="0" applyFont="1" applyFill="1" applyBorder="1" applyAlignment="1">
      <alignment horizontal="center" vertical="center"/>
    </xf>
    <xf numFmtId="10" fontId="28" fillId="0" borderId="1" xfId="2" applyNumberFormat="1" applyFont="1" applyBorder="1" applyAlignment="1">
      <alignment horizontal="center" vertical="center"/>
    </xf>
    <xf numFmtId="0" fontId="28" fillId="0" borderId="1" xfId="2" applyFont="1" applyBorder="1" applyAlignment="1">
      <alignment horizontal="center" vertical="center"/>
    </xf>
    <xf numFmtId="10" fontId="35" fillId="3" borderId="6" xfId="2" applyNumberFormat="1" applyFont="1" applyFill="1" applyBorder="1" applyAlignment="1">
      <alignment horizontal="center" vertical="center"/>
    </xf>
    <xf numFmtId="10" fontId="35" fillId="3" borderId="8" xfId="2" applyNumberFormat="1" applyFont="1" applyFill="1" applyBorder="1" applyAlignment="1">
      <alignment horizontal="center" vertical="center"/>
    </xf>
    <xf numFmtId="0" fontId="35" fillId="3" borderId="6" xfId="2" applyFont="1" applyFill="1" applyBorder="1" applyAlignment="1">
      <alignment horizontal="left" vertical="center"/>
    </xf>
    <xf numFmtId="0" fontId="35" fillId="3" borderId="7" xfId="2" applyFont="1" applyFill="1" applyBorder="1" applyAlignment="1">
      <alignment horizontal="left" vertical="center"/>
    </xf>
    <xf numFmtId="0" fontId="35" fillId="3" borderId="8" xfId="2" applyFont="1" applyFill="1" applyBorder="1" applyAlignment="1">
      <alignment horizontal="left" vertical="center"/>
    </xf>
    <xf numFmtId="0" fontId="28" fillId="0" borderId="1" xfId="2" applyFont="1" applyBorder="1" applyAlignment="1">
      <alignment horizontal="left" vertical="center"/>
    </xf>
    <xf numFmtId="10" fontId="35" fillId="3" borderId="1" xfId="2" applyNumberFormat="1" applyFont="1" applyFill="1" applyBorder="1" applyAlignment="1">
      <alignment horizontal="center" vertical="center"/>
    </xf>
    <xf numFmtId="0" fontId="25" fillId="0" borderId="0" xfId="3" applyFont="1" applyBorder="1" applyAlignment="1">
      <alignment horizontal="left" vertical="center" wrapText="1"/>
    </xf>
    <xf numFmtId="0" fontId="28" fillId="0" borderId="6" xfId="2" applyFont="1" applyBorder="1" applyAlignment="1">
      <alignment horizontal="left" vertical="center"/>
    </xf>
    <xf numFmtId="0" fontId="28" fillId="0" borderId="7" xfId="2" applyFont="1" applyBorder="1" applyAlignment="1">
      <alignment horizontal="left" vertical="center"/>
    </xf>
    <xf numFmtId="0" fontId="28" fillId="0" borderId="8" xfId="2" applyFont="1" applyBorder="1" applyAlignment="1">
      <alignment horizontal="left" vertical="center"/>
    </xf>
    <xf numFmtId="0" fontId="26" fillId="5" borderId="1" xfId="2" applyFont="1" applyFill="1" applyBorder="1" applyAlignment="1">
      <alignment horizontal="center" vertical="center"/>
    </xf>
    <xf numFmtId="0" fontId="28" fillId="0" borderId="9" xfId="2" applyFont="1" applyBorder="1" applyAlignment="1">
      <alignment horizontal="center" vertical="center"/>
    </xf>
    <xf numFmtId="0" fontId="28" fillId="0" borderId="2" xfId="2" applyFont="1" applyBorder="1" applyAlignment="1">
      <alignment horizontal="center" vertical="center"/>
    </xf>
    <xf numFmtId="0" fontId="28" fillId="0" borderId="13" xfId="2" applyFont="1" applyBorder="1" applyAlignment="1">
      <alignment horizontal="center" vertical="center"/>
    </xf>
    <xf numFmtId="10" fontId="26" fillId="5" borderId="1" xfId="2" applyNumberFormat="1" applyFont="1" applyFill="1" applyBorder="1" applyAlignment="1">
      <alignment horizontal="center" vertical="center"/>
    </xf>
    <xf numFmtId="10" fontId="28" fillId="0" borderId="6" xfId="2" applyNumberFormat="1" applyFont="1" applyBorder="1" applyAlignment="1">
      <alignment horizontal="center" vertical="center"/>
    </xf>
    <xf numFmtId="10" fontId="28" fillId="0" borderId="8" xfId="2" applyNumberFormat="1" applyFont="1" applyBorder="1" applyAlignment="1">
      <alignment horizontal="center" vertical="center"/>
    </xf>
    <xf numFmtId="0" fontId="32" fillId="4" borderId="1" xfId="0" applyFont="1" applyFill="1" applyBorder="1" applyAlignment="1">
      <alignment horizontal="center" vertical="center"/>
    </xf>
    <xf numFmtId="0" fontId="24" fillId="0" borderId="7" xfId="0" applyFont="1" applyBorder="1" applyAlignment="1">
      <alignment horizontal="center" wrapText="1"/>
    </xf>
    <xf numFmtId="10" fontId="26" fillId="5" borderId="1" xfId="61" quotePrefix="1" applyNumberFormat="1" applyFont="1" applyFill="1" applyBorder="1" applyAlignment="1">
      <alignment horizontal="center" vertical="center"/>
    </xf>
    <xf numFmtId="10" fontId="26" fillId="5" borderId="1" xfId="61" applyNumberFormat="1" applyFont="1" applyFill="1" applyBorder="1" applyAlignment="1">
      <alignment horizontal="center" vertical="center"/>
    </xf>
    <xf numFmtId="0" fontId="35" fillId="3" borderId="1" xfId="2" applyFont="1" applyFill="1" applyBorder="1" applyAlignment="1">
      <alignment horizontal="left" vertical="center"/>
    </xf>
    <xf numFmtId="0" fontId="28" fillId="0" borderId="6" xfId="2" applyFont="1" applyBorder="1" applyAlignment="1">
      <alignment horizontal="center"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0" fontId="29" fillId="0" borderId="1" xfId="0" applyFont="1" applyBorder="1" applyAlignment="1">
      <alignment horizontal="right" vertical="center" wrapText="1"/>
    </xf>
    <xf numFmtId="170" fontId="29" fillId="0" borderId="1" xfId="0" applyNumberFormat="1" applyFont="1" applyBorder="1" applyAlignment="1">
      <alignment horizontal="right" vertical="center" wrapText="1"/>
    </xf>
    <xf numFmtId="0" fontId="28" fillId="0" borderId="1" xfId="0" applyFont="1" applyBorder="1" applyAlignment="1">
      <alignment horizontal="left" vertical="center" wrapText="1"/>
    </xf>
    <xf numFmtId="170" fontId="28" fillId="0" borderId="1" xfId="0" applyNumberFormat="1" applyFont="1" applyBorder="1" applyAlignment="1">
      <alignment horizontal="left" vertical="center" wrapText="1"/>
    </xf>
    <xf numFmtId="0" fontId="29" fillId="69" borderId="1" xfId="0" applyFont="1" applyFill="1" applyBorder="1" applyAlignment="1">
      <alignment horizontal="left" vertical="center" wrapText="1"/>
    </xf>
    <xf numFmtId="170" fontId="29" fillId="69" borderId="1" xfId="0" applyNumberFormat="1" applyFont="1" applyFill="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9" fillId="69" borderId="1" xfId="0" applyFont="1" applyFill="1" applyBorder="1" applyAlignment="1">
      <alignment horizontal="center" vertical="center" wrapText="1"/>
    </xf>
    <xf numFmtId="170" fontId="29" fillId="69" borderId="1" xfId="0" applyNumberFormat="1" applyFont="1" applyFill="1" applyBorder="1" applyAlignment="1">
      <alignment horizontal="center" vertical="center" wrapText="1"/>
    </xf>
    <xf numFmtId="0" fontId="28" fillId="69" borderId="1" xfId="0" applyFont="1" applyFill="1" applyBorder="1" applyAlignment="1">
      <alignment horizontal="right" vertical="center"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29" fillId="0" borderId="6" xfId="0" applyFont="1" applyBorder="1" applyAlignment="1">
      <alignment horizontal="right" vertical="center" wrapText="1"/>
    </xf>
    <xf numFmtId="0" fontId="29" fillId="0" borderId="7" xfId="0" applyFont="1" applyBorder="1" applyAlignment="1">
      <alignment horizontal="right" vertical="center" wrapText="1"/>
    </xf>
    <xf numFmtId="0" fontId="29" fillId="0" borderId="8" xfId="0" applyFont="1" applyBorder="1" applyAlignment="1">
      <alignment horizontal="right" vertical="center" wrapText="1"/>
    </xf>
    <xf numFmtId="0" fontId="24" fillId="0" borderId="6" xfId="0" applyFont="1" applyBorder="1" applyAlignment="1">
      <alignment horizontal="left" wrapText="1"/>
    </xf>
    <xf numFmtId="0" fontId="28" fillId="69" borderId="1" xfId="0" applyFont="1" applyFill="1" applyBorder="1" applyAlignment="1">
      <alignment horizontal="left" vertical="center" wrapText="1"/>
    </xf>
    <xf numFmtId="170" fontId="28" fillId="69" borderId="1" xfId="0" applyNumberFormat="1" applyFont="1" applyFill="1" applyBorder="1" applyAlignment="1">
      <alignment horizontal="left" vertical="center" wrapText="1"/>
    </xf>
    <xf numFmtId="0" fontId="26" fillId="69" borderId="1" xfId="0" applyFont="1" applyFill="1" applyBorder="1" applyAlignment="1">
      <alignment horizontal="left" vertical="center" wrapText="1"/>
    </xf>
    <xf numFmtId="0" fontId="26" fillId="69" borderId="1" xfId="0" applyFont="1" applyFill="1" applyBorder="1" applyAlignment="1">
      <alignment horizontal="center" vertical="center" wrapText="1"/>
    </xf>
    <xf numFmtId="170" fontId="26" fillId="69" borderId="1" xfId="0" applyNumberFormat="1" applyFont="1" applyFill="1" applyBorder="1" applyAlignment="1">
      <alignment horizontal="center" vertical="center" wrapText="1"/>
    </xf>
    <xf numFmtId="0" fontId="25" fillId="69" borderId="1" xfId="0" applyFont="1" applyFill="1" applyBorder="1" applyAlignment="1">
      <alignment horizontal="right" vertical="center" wrapText="1"/>
    </xf>
    <xf numFmtId="170" fontId="26" fillId="69" borderId="1" xfId="0" applyNumberFormat="1" applyFont="1" applyFill="1" applyBorder="1" applyAlignment="1">
      <alignment horizontal="left" vertical="center" wrapText="1"/>
    </xf>
    <xf numFmtId="0" fontId="29" fillId="69" borderId="5" xfId="0" applyFont="1" applyFill="1" applyBorder="1" applyAlignment="1">
      <alignment horizontal="left" vertical="center" wrapText="1"/>
    </xf>
    <xf numFmtId="170" fontId="29" fillId="69" borderId="5" xfId="0" applyNumberFormat="1" applyFont="1" applyFill="1" applyBorder="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9" fillId="69" borderId="6" xfId="0" applyFont="1" applyFill="1" applyBorder="1" applyAlignment="1">
      <alignment horizontal="left" vertical="center" wrapText="1"/>
    </xf>
    <xf numFmtId="0" fontId="29" fillId="69" borderId="7" xfId="0" applyFont="1" applyFill="1" applyBorder="1" applyAlignment="1">
      <alignment horizontal="left" vertical="center" wrapText="1"/>
    </xf>
    <xf numFmtId="0" fontId="29" fillId="69" borderId="8"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4" fontId="23" fillId="67" borderId="1" xfId="0" applyNumberFormat="1" applyFont="1" applyFill="1" applyBorder="1" applyAlignment="1">
      <alignment horizontal="center" vertical="center"/>
    </xf>
    <xf numFmtId="0" fontId="29" fillId="69" borderId="6" xfId="0" applyFont="1" applyFill="1" applyBorder="1" applyAlignment="1">
      <alignment horizontal="center" vertical="center" wrapText="1"/>
    </xf>
    <xf numFmtId="0" fontId="29" fillId="69" borderId="8" xfId="0" applyFont="1" applyFill="1" applyBorder="1" applyAlignment="1">
      <alignment horizontal="center" vertical="center" wrapText="1"/>
    </xf>
    <xf numFmtId="0" fontId="28" fillId="69" borderId="6" xfId="0" applyFont="1" applyFill="1" applyBorder="1" applyAlignment="1">
      <alignment horizontal="right" vertical="center" wrapText="1"/>
    </xf>
    <xf numFmtId="0" fontId="28" fillId="69" borderId="8" xfId="0" applyFont="1" applyFill="1" applyBorder="1" applyAlignment="1">
      <alignment horizontal="right" vertical="center" wrapText="1"/>
    </xf>
    <xf numFmtId="1" fontId="6" fillId="63" borderId="1" xfId="197" applyNumberFormat="1" applyFill="1" applyBorder="1" applyAlignment="1">
      <alignment horizontal="center" vertical="center" wrapText="1"/>
    </xf>
    <xf numFmtId="4" fontId="6" fillId="63" borderId="1" xfId="197" applyNumberFormat="1" applyFill="1" applyBorder="1" applyAlignment="1">
      <alignment horizontal="center" vertical="center" wrapText="1"/>
    </xf>
    <xf numFmtId="167" fontId="64" fillId="0" borderId="1" xfId="42" applyFont="1" applyFill="1" applyBorder="1" applyAlignment="1">
      <alignment horizontal="center" vertical="center" wrapText="1"/>
    </xf>
    <xf numFmtId="4" fontId="6" fillId="63" borderId="1" xfId="197" applyNumberFormat="1" applyFill="1" applyBorder="1" applyAlignment="1">
      <alignment horizontal="left" vertical="center" wrapText="1"/>
    </xf>
    <xf numFmtId="1" fontId="6" fillId="63" borderId="5" xfId="197" applyNumberFormat="1" applyFill="1" applyBorder="1" applyAlignment="1">
      <alignment horizontal="center" vertical="center" wrapText="1"/>
    </xf>
    <xf numFmtId="1" fontId="6" fillId="63" borderId="38" xfId="197" applyNumberFormat="1" applyFill="1" applyBorder="1" applyAlignment="1">
      <alignment horizontal="center" vertical="center" wrapText="1"/>
    </xf>
    <xf numFmtId="1" fontId="6" fillId="63" borderId="39" xfId="197" applyNumberFormat="1" applyFill="1" applyBorder="1" applyAlignment="1">
      <alignment horizontal="center" vertical="center" wrapText="1"/>
    </xf>
    <xf numFmtId="4" fontId="6" fillId="63" borderId="5" xfId="197" applyNumberFormat="1" applyFill="1" applyBorder="1" applyAlignment="1">
      <alignment vertical="center" wrapText="1"/>
    </xf>
    <xf numFmtId="4" fontId="6" fillId="63" borderId="38" xfId="197" applyNumberFormat="1" applyFill="1" applyBorder="1" applyAlignment="1">
      <alignment vertical="center" wrapText="1"/>
    </xf>
    <xf numFmtId="4" fontId="6" fillId="63" borderId="39" xfId="197" applyNumberFormat="1" applyFill="1" applyBorder="1" applyAlignment="1">
      <alignment vertical="center" wrapText="1"/>
    </xf>
    <xf numFmtId="167" fontId="64" fillId="0" borderId="5" xfId="42" applyFont="1" applyFill="1" applyBorder="1" applyAlignment="1">
      <alignment horizontal="center" vertical="center" wrapText="1"/>
    </xf>
    <xf numFmtId="167" fontId="64" fillId="0" borderId="38" xfId="42" applyFont="1" applyFill="1" applyBorder="1" applyAlignment="1">
      <alignment horizontal="center" vertical="center" wrapText="1"/>
    </xf>
    <xf numFmtId="167" fontId="64" fillId="0" borderId="39" xfId="42" applyFont="1" applyFill="1" applyBorder="1" applyAlignment="1">
      <alignment horizontal="center" vertical="center" wrapText="1"/>
    </xf>
    <xf numFmtId="0" fontId="64" fillId="0" borderId="6" xfId="197" applyNumberFormat="1" applyFont="1" applyBorder="1" applyAlignment="1">
      <alignment horizontal="center" vertical="center" wrapText="1"/>
    </xf>
    <xf numFmtId="0" fontId="64" fillId="0" borderId="7" xfId="197" applyNumberFormat="1" applyFont="1" applyBorder="1" applyAlignment="1">
      <alignment horizontal="center" vertical="center" wrapText="1"/>
    </xf>
    <xf numFmtId="0" fontId="64" fillId="0" borderId="8" xfId="197" applyNumberFormat="1" applyFont="1" applyBorder="1" applyAlignment="1">
      <alignment horizontal="center" vertical="center" wrapText="1"/>
    </xf>
    <xf numFmtId="167" fontId="64" fillId="29" borderId="1" xfId="42" applyFont="1" applyFill="1" applyBorder="1" applyAlignment="1">
      <alignment horizontal="center" vertical="center" wrapText="1"/>
    </xf>
    <xf numFmtId="4" fontId="6" fillId="63" borderId="1" xfId="197" applyNumberFormat="1" applyFill="1" applyBorder="1" applyAlignment="1">
      <alignment vertical="center" wrapText="1"/>
    </xf>
    <xf numFmtId="0" fontId="72" fillId="29" borderId="22" xfId="0" applyFont="1" applyFill="1" applyBorder="1" applyAlignment="1">
      <alignment horizontal="center"/>
    </xf>
    <xf numFmtId="0" fontId="5" fillId="31" borderId="6" xfId="0" applyFont="1" applyFill="1" applyBorder="1" applyAlignment="1">
      <alignment horizontal="center" vertical="center"/>
    </xf>
    <xf numFmtId="0" fontId="5" fillId="31" borderId="7" xfId="0" applyFont="1" applyFill="1" applyBorder="1" applyAlignment="1">
      <alignment horizontal="center" vertical="center"/>
    </xf>
    <xf numFmtId="0" fontId="5" fillId="31" borderId="8" xfId="0" applyFont="1" applyFill="1" applyBorder="1" applyAlignment="1">
      <alignment horizontal="center" vertical="center"/>
    </xf>
    <xf numFmtId="2" fontId="5" fillId="31" borderId="6" xfId="0" applyNumberFormat="1" applyFont="1" applyFill="1" applyBorder="1" applyAlignment="1">
      <alignment horizontal="center" vertical="center"/>
    </xf>
    <xf numFmtId="2" fontId="5" fillId="31" borderId="7" xfId="0" applyNumberFormat="1" applyFont="1" applyFill="1" applyBorder="1" applyAlignment="1">
      <alignment horizontal="center" vertical="center"/>
    </xf>
    <xf numFmtId="2" fontId="5" fillId="31" borderId="8" xfId="0" applyNumberFormat="1" applyFont="1" applyFill="1" applyBorder="1" applyAlignment="1">
      <alignment horizontal="center" vertical="center"/>
    </xf>
    <xf numFmtId="0" fontId="5" fillId="68" borderId="6" xfId="0" applyFont="1" applyFill="1" applyBorder="1" applyAlignment="1">
      <alignment horizontal="center"/>
    </xf>
    <xf numFmtId="0" fontId="5" fillId="68" borderId="7" xfId="0" applyFont="1" applyFill="1" applyBorder="1" applyAlignment="1">
      <alignment horizontal="center"/>
    </xf>
    <xf numFmtId="0" fontId="5" fillId="68" borderId="8" xfId="0" applyFont="1" applyFill="1" applyBorder="1" applyAlignment="1">
      <alignment horizontal="center"/>
    </xf>
    <xf numFmtId="0" fontId="0" fillId="0" borderId="5" xfId="0" applyBorder="1" applyAlignment="1">
      <alignment horizontal="center" vertical="center"/>
    </xf>
    <xf numFmtId="0" fontId="0" fillId="0" borderId="39" xfId="0" applyBorder="1" applyAlignment="1">
      <alignment horizontal="center" vertical="center"/>
    </xf>
    <xf numFmtId="0" fontId="77" fillId="0" borderId="1" xfId="0" applyFont="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77" fillId="0" borderId="5" xfId="0" applyFont="1" applyBorder="1" applyAlignment="1">
      <alignment horizontal="center" vertical="center"/>
    </xf>
    <xf numFmtId="0" fontId="0" fillId="30" borderId="1" xfId="0" applyFill="1" applyBorder="1" applyAlignment="1">
      <alignment horizontal="center" vertical="center"/>
    </xf>
    <xf numFmtId="0" fontId="0" fillId="30" borderId="6" xfId="0" applyFill="1" applyBorder="1" applyAlignment="1">
      <alignment horizontal="center" vertical="center"/>
    </xf>
    <xf numFmtId="0" fontId="0" fillId="30" borderId="8" xfId="0" applyFill="1" applyBorder="1" applyAlignment="1">
      <alignment horizontal="center" vertical="center"/>
    </xf>
    <xf numFmtId="0" fontId="5" fillId="68" borderId="48" xfId="0" applyFont="1" applyFill="1" applyBorder="1" applyAlignment="1">
      <alignment horizontal="center"/>
    </xf>
    <xf numFmtId="0" fontId="5" fillId="68" borderId="49" xfId="0" applyFont="1" applyFill="1" applyBorder="1" applyAlignment="1">
      <alignment horizontal="center"/>
    </xf>
    <xf numFmtId="0" fontId="5" fillId="68" borderId="50" xfId="0" applyFont="1" applyFill="1" applyBorder="1" applyAlignment="1">
      <alignment horizontal="center"/>
    </xf>
    <xf numFmtId="0" fontId="0" fillId="0" borderId="1" xfId="0"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5" fillId="31" borderId="6" xfId="0" applyFont="1" applyFill="1" applyBorder="1" applyAlignment="1">
      <alignment horizontal="right" vertical="center"/>
    </xf>
    <xf numFmtId="0" fontId="5" fillId="31" borderId="7" xfId="0" applyFont="1" applyFill="1" applyBorder="1" applyAlignment="1">
      <alignment horizontal="right" vertical="center"/>
    </xf>
    <xf numFmtId="0" fontId="5" fillId="31" borderId="8" xfId="0" applyFont="1" applyFill="1" applyBorder="1" applyAlignment="1">
      <alignment horizontal="right" vertical="center"/>
    </xf>
    <xf numFmtId="0" fontId="5" fillId="68" borderId="1" xfId="0" applyFont="1" applyFill="1" applyBorder="1" applyAlignment="1">
      <alignment horizontal="center"/>
    </xf>
    <xf numFmtId="0" fontId="65" fillId="4" borderId="6" xfId="0" applyFont="1" applyFill="1" applyBorder="1" applyAlignment="1">
      <alignment horizontal="center"/>
    </xf>
    <xf numFmtId="0" fontId="65" fillId="4" borderId="7" xfId="0" applyFont="1" applyFill="1" applyBorder="1" applyAlignment="1">
      <alignment horizontal="center"/>
    </xf>
    <xf numFmtId="0" fontId="65" fillId="4" borderId="8"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73" fillId="64" borderId="6" xfId="0" applyFont="1" applyFill="1" applyBorder="1" applyAlignment="1">
      <alignment horizontal="center"/>
    </xf>
    <xf numFmtId="0" fontId="73" fillId="64" borderId="7" xfId="0" applyFont="1" applyFill="1" applyBorder="1" applyAlignment="1">
      <alignment horizontal="center"/>
    </xf>
    <xf numFmtId="0" fontId="73" fillId="64" borderId="8" xfId="0" applyFont="1" applyFill="1" applyBorder="1" applyAlignment="1">
      <alignment horizontal="center"/>
    </xf>
    <xf numFmtId="2" fontId="5" fillId="31" borderId="1" xfId="0" applyNumberFormat="1" applyFont="1" applyFill="1" applyBorder="1" applyAlignment="1">
      <alignment horizontal="center" vertical="center"/>
    </xf>
    <xf numFmtId="0" fontId="5" fillId="68" borderId="26" xfId="0" applyFont="1" applyFill="1" applyBorder="1" applyAlignment="1">
      <alignment horizontal="center"/>
    </xf>
    <xf numFmtId="0" fontId="5" fillId="68" borderId="22" xfId="0" applyFont="1" applyFill="1" applyBorder="1" applyAlignment="1">
      <alignment horizontal="center"/>
    </xf>
    <xf numFmtId="0" fontId="5" fillId="68" borderId="6" xfId="0" applyFont="1" applyFill="1" applyBorder="1" applyAlignment="1">
      <alignment horizontal="center" vertical="center"/>
    </xf>
    <xf numFmtId="0" fontId="5" fillId="68" borderId="7" xfId="0" applyFont="1" applyFill="1" applyBorder="1" applyAlignment="1">
      <alignment horizontal="center" vertical="center"/>
    </xf>
    <xf numFmtId="0" fontId="5" fillId="68" borderId="8" xfId="0" applyFont="1" applyFill="1" applyBorder="1" applyAlignment="1">
      <alignment horizontal="center" vertical="center"/>
    </xf>
    <xf numFmtId="0" fontId="5" fillId="0" borderId="1" xfId="0" applyFont="1" applyFill="1" applyBorder="1" applyAlignment="1">
      <alignment horizontal="right" vertical="center"/>
    </xf>
    <xf numFmtId="2" fontId="77" fillId="0" borderId="6" xfId="0" applyNumberFormat="1" applyFont="1" applyBorder="1" applyAlignment="1">
      <alignment horizontal="center" vertical="center"/>
    </xf>
    <xf numFmtId="2" fontId="77" fillId="0" borderId="8" xfId="0" applyNumberFormat="1" applyFont="1" applyBorder="1" applyAlignment="1">
      <alignment horizontal="center" vertical="center"/>
    </xf>
    <xf numFmtId="0" fontId="5" fillId="31" borderId="1" xfId="0" applyFont="1" applyFill="1" applyBorder="1" applyAlignment="1">
      <alignment horizontal="center" vertical="center"/>
    </xf>
    <xf numFmtId="0" fontId="5" fillId="31" borderId="1" xfId="0" applyFont="1" applyFill="1" applyBorder="1" applyAlignment="1">
      <alignment horizontal="right" vertical="center"/>
    </xf>
    <xf numFmtId="0" fontId="5" fillId="68" borderId="53" xfId="0" applyFont="1" applyFill="1" applyBorder="1" applyAlignment="1">
      <alignment horizontal="center"/>
    </xf>
    <xf numFmtId="0" fontId="5" fillId="68" borderId="54" xfId="0" applyFont="1" applyFill="1" applyBorder="1" applyAlignment="1">
      <alignment horizontal="center"/>
    </xf>
    <xf numFmtId="0" fontId="5" fillId="64" borderId="6" xfId="0" applyFont="1" applyFill="1" applyBorder="1" applyAlignment="1">
      <alignment horizontal="center"/>
    </xf>
    <xf numFmtId="0" fontId="5" fillId="64" borderId="7" xfId="0" applyFont="1" applyFill="1" applyBorder="1" applyAlignment="1">
      <alignment horizontal="center"/>
    </xf>
    <xf numFmtId="0" fontId="5" fillId="64" borderId="8" xfId="0" applyFont="1" applyFill="1" applyBorder="1" applyAlignment="1">
      <alignment horizont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cellXfs>
  <cellStyles count="200">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35" xfId="198"/>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9"/>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1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EA632"/>
      <color rgb="FFFFFFCC"/>
      <color rgb="FFFFFF99"/>
      <color rgb="FF4FA76A"/>
      <color rgb="FF6EBA86"/>
      <color rgb="FF8DCC7E"/>
      <color rgb="FF9FF7B4"/>
      <color rgb="FFFFCC66"/>
      <color rgb="FF98F6AE"/>
      <color rgb="FF6DF3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27</xdr:row>
      <xdr:rowOff>28575</xdr:rowOff>
    </xdr:from>
    <xdr:to>
      <xdr:col>7</xdr:col>
      <xdr:colOff>47626</xdr:colOff>
      <xdr:row>30</xdr:row>
      <xdr:rowOff>63905</xdr:rowOff>
    </xdr:to>
    <xdr:pic>
      <xdr:nvPicPr>
        <xdr:cNvPr id="3" name="Imagem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27</xdr:row>
      <xdr:rowOff>76200</xdr:rowOff>
    </xdr:from>
    <xdr:to>
      <xdr:col>8</xdr:col>
      <xdr:colOff>11781</xdr:colOff>
      <xdr:row>29</xdr:row>
      <xdr:rowOff>152400</xdr:rowOff>
    </xdr:to>
    <xdr:pic>
      <xdr:nvPicPr>
        <xdr:cNvPr id="5" name="Imagem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 val="aterro pontesul"/>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 val="Mat Asf"/>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 val="RELATÓRIO"/>
      <sheetName val="REAJU (2)"/>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 val="indice de reajuste"/>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topLeftCell="A16" zoomScaleNormal="100" zoomScaleSheetLayoutView="100" workbookViewId="0">
      <selection activeCell="C40" sqref="C40"/>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477" t="s">
        <v>966</v>
      </c>
      <c r="B19" s="477"/>
      <c r="C19" s="477"/>
      <c r="D19" s="477"/>
    </row>
    <row r="20" spans="1:4" ht="15" customHeight="1">
      <c r="A20" s="477"/>
      <c r="B20" s="477"/>
      <c r="C20" s="477"/>
      <c r="D20" s="477"/>
    </row>
    <row r="21" spans="1:4">
      <c r="A21" s="477"/>
      <c r="B21" s="477"/>
      <c r="C21" s="477"/>
      <c r="D21" s="477"/>
    </row>
    <row r="22" spans="1:4">
      <c r="A22" s="477"/>
      <c r="B22" s="477"/>
      <c r="C22" s="477"/>
      <c r="D22" s="477"/>
    </row>
    <row r="23" spans="1:4">
      <c r="A23" s="477"/>
      <c r="B23" s="477"/>
      <c r="C23" s="477"/>
      <c r="D23" s="477"/>
    </row>
    <row r="24" spans="1:4">
      <c r="A24" s="477"/>
      <c r="B24" s="477"/>
      <c r="C24" s="477"/>
      <c r="D24" s="477"/>
    </row>
    <row r="25" spans="1:4">
      <c r="A25" s="477"/>
      <c r="B25" s="477"/>
      <c r="C25" s="477"/>
      <c r="D25" s="477"/>
    </row>
    <row r="26" spans="1:4" ht="15.75">
      <c r="A26" s="4"/>
      <c r="B26" s="4"/>
      <c r="D26" s="27"/>
    </row>
    <row r="27" spans="1:4" ht="15.75">
      <c r="A27" s="4"/>
      <c r="B27" s="4"/>
      <c r="D27" s="9"/>
    </row>
    <row r="28" spans="1:4" ht="15.75">
      <c r="A28" s="4"/>
      <c r="B28" s="4"/>
      <c r="D28" s="9"/>
    </row>
    <row r="29" spans="1:4">
      <c r="A29" s="4"/>
      <c r="B29" s="4"/>
      <c r="C29" s="4"/>
      <c r="D29" s="4"/>
    </row>
    <row r="30" spans="1:4">
      <c r="A30" s="4"/>
      <c r="B30" s="4"/>
      <c r="C30" s="4"/>
      <c r="D30" s="4"/>
    </row>
    <row r="46" spans="1:6">
      <c r="E46" s="4"/>
      <c r="F46" s="4"/>
    </row>
    <row r="47" spans="1:6" ht="15.75">
      <c r="A47" s="90" t="s">
        <v>169</v>
      </c>
      <c r="B47" s="90"/>
      <c r="C47" s="64"/>
      <c r="D47" s="64"/>
      <c r="E47" s="65"/>
      <c r="F47" s="10"/>
    </row>
    <row r="48" spans="1:6" ht="15.75">
      <c r="A48" s="9" t="s">
        <v>967</v>
      </c>
      <c r="B48" s="9"/>
      <c r="C48" s="9"/>
      <c r="D48" s="9"/>
      <c r="E48" s="9"/>
      <c r="F48" s="9"/>
    </row>
    <row r="49" spans="1:6" ht="15.75">
      <c r="A49" s="9" t="s">
        <v>968</v>
      </c>
      <c r="B49" s="9"/>
      <c r="C49" s="9"/>
      <c r="D49" s="9"/>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348"/>
  <sheetViews>
    <sheetView showZeros="0" tabSelected="1" view="pageBreakPreview" zoomScaleNormal="100" zoomScaleSheetLayoutView="100" zoomScalePageLayoutView="70" workbookViewId="0">
      <pane ySplit="10" topLeftCell="A230" activePane="bottomLeft" state="frozen"/>
      <selection pane="bottomLeft" activeCell="I235" sqref="I235:I239"/>
    </sheetView>
  </sheetViews>
  <sheetFormatPr defaultRowHeight="17.25"/>
  <cols>
    <col min="1" max="1" width="9.42578125" style="29" customWidth="1"/>
    <col min="2" max="2" width="9.140625" style="29" customWidth="1"/>
    <col min="3" max="3" width="7.140625" style="35" customWidth="1"/>
    <col min="4" max="4" width="100.7109375" style="33" customWidth="1"/>
    <col min="5" max="5" width="9" style="29" customWidth="1"/>
    <col min="6" max="6" width="12.140625" style="34" bestFit="1" customWidth="1"/>
    <col min="7" max="7" width="12.7109375" style="34" customWidth="1"/>
    <col min="8" max="8" width="13.7109375" style="34" customWidth="1"/>
    <col min="9" max="9" width="11.7109375" style="29" customWidth="1"/>
    <col min="10" max="10" width="24.5703125" style="34" customWidth="1"/>
    <col min="11" max="11" width="11" style="91" bestFit="1" customWidth="1"/>
    <col min="12" max="12" width="20" style="91" customWidth="1"/>
    <col min="13" max="13" width="15.5703125" style="91" bestFit="1" customWidth="1"/>
    <col min="14" max="14" width="57.85546875" style="91" customWidth="1"/>
    <col min="15" max="67" width="9.140625" style="91"/>
    <col min="68" max="111" width="9.140625" style="29"/>
    <col min="112" max="16384" width="9.140625" style="30"/>
  </cols>
  <sheetData>
    <row r="1" spans="1:111">
      <c r="A1" s="496" t="str">
        <f>B4</f>
        <v xml:space="preserve"> Construção da Capela Mortuaria do Distrito de Primaverinha</v>
      </c>
      <c r="B1" s="496"/>
      <c r="C1" s="496"/>
      <c r="D1" s="496"/>
      <c r="E1" s="496"/>
      <c r="F1" s="496"/>
      <c r="G1" s="496"/>
      <c r="H1" s="496"/>
      <c r="I1" s="496"/>
      <c r="J1" s="496"/>
    </row>
    <row r="2" spans="1:111" ht="11.1" customHeight="1">
      <c r="A2" s="496"/>
      <c r="B2" s="496"/>
      <c r="C2" s="496"/>
      <c r="D2" s="496"/>
      <c r="E2" s="496"/>
      <c r="F2" s="496"/>
      <c r="G2" s="496"/>
      <c r="H2" s="496"/>
      <c r="I2" s="496"/>
      <c r="J2" s="496"/>
    </row>
    <row r="3" spans="1:111" s="112" customFormat="1" ht="21" customHeight="1">
      <c r="A3" s="40" t="s">
        <v>190</v>
      </c>
      <c r="B3" s="40"/>
      <c r="C3" s="41"/>
      <c r="D3" s="115"/>
      <c r="E3" s="148" t="s">
        <v>7</v>
      </c>
      <c r="F3" s="149"/>
      <c r="G3" s="116">
        <f>I323</f>
        <v>0</v>
      </c>
      <c r="H3" s="116"/>
      <c r="I3" s="150" t="s">
        <v>9</v>
      </c>
      <c r="J3" s="172">
        <v>44435</v>
      </c>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row>
    <row r="4" spans="1:111" s="112" customFormat="1" ht="21" customHeight="1">
      <c r="A4" s="140" t="s">
        <v>191</v>
      </c>
      <c r="B4" s="130" t="str">
        <f>MID(Capa!A48,6,200)</f>
        <v xml:space="preserve"> Construção da Capela Mortuaria do Distrito de Primaverinha</v>
      </c>
      <c r="C4" s="130"/>
      <c r="D4" s="130"/>
      <c r="E4" s="141"/>
      <c r="F4" s="151" t="s">
        <v>8</v>
      </c>
      <c r="G4" s="142">
        <f>G3/B6</f>
        <v>0</v>
      </c>
      <c r="H4" s="142"/>
      <c r="I4" s="135" t="s">
        <v>279</v>
      </c>
      <c r="J4" s="173">
        <f>'BDI - Serviços'!I24</f>
        <v>0.24940000000000001</v>
      </c>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row>
    <row r="5" spans="1:111" s="112" customFormat="1" ht="21" customHeight="1">
      <c r="A5" s="140" t="s">
        <v>129</v>
      </c>
      <c r="B5" s="130" t="str">
        <f>Capa!A49</f>
        <v>Local: Rua Cambará esquina com Avenida Rio Grande do Sul, Quadra 59, Distrito de Primaverinha - Sorriso MT</v>
      </c>
      <c r="C5" s="152"/>
      <c r="D5" s="153"/>
      <c r="E5" s="154"/>
      <c r="F5" s="142"/>
      <c r="G5" s="142"/>
      <c r="H5" s="142"/>
      <c r="I5" s="135" t="s">
        <v>280</v>
      </c>
      <c r="J5" s="173">
        <f>'BDI-Equipamentos'!I24</f>
        <v>0.1278</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row>
    <row r="6" spans="1:111" s="112" customFormat="1" ht="21" customHeight="1">
      <c r="A6" s="155" t="s">
        <v>59</v>
      </c>
      <c r="B6" s="156">
        <v>87.9</v>
      </c>
      <c r="C6" s="152"/>
      <c r="D6" s="157"/>
      <c r="E6" s="154"/>
      <c r="F6" s="142"/>
      <c r="G6" s="142"/>
      <c r="H6" s="151" t="s">
        <v>192</v>
      </c>
      <c r="I6" s="262" t="s">
        <v>765</v>
      </c>
      <c r="J6" s="262"/>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row>
    <row r="7" spans="1:111" s="112" customFormat="1" ht="21" customHeight="1">
      <c r="A7" s="141" t="s">
        <v>775</v>
      </c>
      <c r="B7" s="156"/>
      <c r="C7" s="152"/>
      <c r="D7" s="157" t="s">
        <v>969</v>
      </c>
      <c r="E7" s="158" t="s">
        <v>182</v>
      </c>
      <c r="F7" s="142"/>
      <c r="G7" s="142"/>
      <c r="H7" s="142"/>
      <c r="I7" s="130"/>
      <c r="J7" s="130"/>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row>
    <row r="8" spans="1:111" ht="12" customHeight="1">
      <c r="A8" s="120"/>
      <c r="B8" s="120"/>
      <c r="C8" s="119"/>
      <c r="D8" s="122"/>
      <c r="F8" s="8"/>
      <c r="G8" s="8"/>
      <c r="H8" s="32"/>
      <c r="I8" s="120"/>
      <c r="J8" s="8"/>
    </row>
    <row r="9" spans="1:111" ht="12.75" customHeight="1">
      <c r="A9" s="497" t="s">
        <v>6</v>
      </c>
      <c r="B9" s="498" t="s">
        <v>137</v>
      </c>
      <c r="C9" s="497" t="s">
        <v>0</v>
      </c>
      <c r="D9" s="498" t="s">
        <v>1</v>
      </c>
      <c r="E9" s="498" t="s">
        <v>25</v>
      </c>
      <c r="F9" s="499" t="s">
        <v>170</v>
      </c>
      <c r="G9" s="118"/>
      <c r="H9" s="497" t="s">
        <v>2</v>
      </c>
      <c r="I9" s="497"/>
      <c r="J9" s="497"/>
    </row>
    <row r="10" spans="1:111" ht="48" customHeight="1">
      <c r="A10" s="497"/>
      <c r="B10" s="498"/>
      <c r="C10" s="497"/>
      <c r="D10" s="498"/>
      <c r="E10" s="498"/>
      <c r="F10" s="499"/>
      <c r="G10" s="42" t="s">
        <v>128</v>
      </c>
      <c r="H10" s="42" t="s">
        <v>3</v>
      </c>
      <c r="I10" s="117" t="s">
        <v>4</v>
      </c>
      <c r="J10" s="42" t="s">
        <v>5</v>
      </c>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row>
    <row r="11" spans="1:111" s="31" customFormat="1" ht="19.5" customHeight="1">
      <c r="A11" s="18"/>
      <c r="B11" s="18"/>
      <c r="C11" s="11" t="s">
        <v>33</v>
      </c>
      <c r="D11" s="12" t="s">
        <v>12</v>
      </c>
      <c r="E11" s="18"/>
      <c r="F11" s="19"/>
      <c r="G11" s="19"/>
      <c r="H11" s="19"/>
      <c r="I11" s="20"/>
      <c r="J11" s="19"/>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row>
    <row r="12" spans="1:111" s="31" customFormat="1">
      <c r="A12" s="288"/>
      <c r="B12" s="288"/>
      <c r="C12" s="24" t="s">
        <v>35</v>
      </c>
      <c r="D12" s="25" t="s">
        <v>12</v>
      </c>
      <c r="E12" s="288"/>
      <c r="F12" s="288"/>
      <c r="G12" s="24"/>
      <c r="H12" s="25"/>
      <c r="I12" s="308"/>
      <c r="J12" s="309"/>
      <c r="K12" s="91"/>
      <c r="L12" s="91"/>
      <c r="M12" s="260"/>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row>
    <row r="13" spans="1:111" s="31" customFormat="1" ht="30.75" customHeight="1">
      <c r="A13" s="83">
        <v>4813</v>
      </c>
      <c r="B13" s="83" t="s">
        <v>13</v>
      </c>
      <c r="C13" s="14" t="s">
        <v>965</v>
      </c>
      <c r="D13" s="444" t="s">
        <v>766</v>
      </c>
      <c r="E13" s="83" t="s">
        <v>103</v>
      </c>
      <c r="F13" s="445">
        <v>6</v>
      </c>
      <c r="G13" s="81">
        <f t="shared" ref="G13" si="0">$J$4</f>
        <v>0.24940000000000001</v>
      </c>
      <c r="H13" s="15"/>
      <c r="I13" s="99">
        <f>H13*(1+G13)</f>
        <v>0</v>
      </c>
      <c r="J13" s="76">
        <f>F13*I13</f>
        <v>0</v>
      </c>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row>
    <row r="14" spans="1:111" s="31" customFormat="1" ht="31.5">
      <c r="A14" s="83">
        <v>99059</v>
      </c>
      <c r="B14" s="83" t="s">
        <v>13</v>
      </c>
      <c r="C14" s="14" t="s">
        <v>844</v>
      </c>
      <c r="D14" s="446" t="s">
        <v>299</v>
      </c>
      <c r="E14" s="83" t="s">
        <v>101</v>
      </c>
      <c r="F14" s="445">
        <v>46.6</v>
      </c>
      <c r="G14" s="81">
        <f>$J$4</f>
        <v>0.24940000000000001</v>
      </c>
      <c r="H14" s="15"/>
      <c r="I14" s="99">
        <f>H14*(1+G14)</f>
        <v>0</v>
      </c>
      <c r="J14" s="76">
        <f>F14*I14</f>
        <v>0</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row>
    <row r="15" spans="1:111" s="31" customFormat="1">
      <c r="A15" s="447"/>
      <c r="B15" s="447"/>
      <c r="C15" s="24" t="s">
        <v>38</v>
      </c>
      <c r="D15" s="25" t="s">
        <v>989</v>
      </c>
      <c r="E15" s="447"/>
      <c r="F15" s="448"/>
      <c r="G15" s="448"/>
      <c r="H15" s="448"/>
      <c r="I15" s="447"/>
      <c r="J15" s="448"/>
      <c r="K15" s="244"/>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row>
    <row r="16" spans="1:111" s="31" customFormat="1" ht="31.5">
      <c r="A16" s="75" t="s">
        <v>981</v>
      </c>
      <c r="B16" s="75" t="s">
        <v>97</v>
      </c>
      <c r="C16" s="449" t="s">
        <v>844</v>
      </c>
      <c r="D16" s="68" t="s">
        <v>980</v>
      </c>
      <c r="E16" s="83" t="s">
        <v>101</v>
      </c>
      <c r="F16" s="445">
        <v>6.95</v>
      </c>
      <c r="G16" s="77">
        <f t="shared" ref="G16:G17" si="1">$J$4</f>
        <v>0.24940000000000001</v>
      </c>
      <c r="H16" s="76"/>
      <c r="I16" s="99">
        <f t="shared" ref="I16" si="2">H16*(1+G16)</f>
        <v>0</v>
      </c>
      <c r="J16" s="76">
        <f t="shared" ref="J16" si="3">F16*I16</f>
        <v>0</v>
      </c>
      <c r="K16" s="244"/>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row>
    <row r="17" spans="1:111" s="31" customFormat="1" ht="15" customHeight="1">
      <c r="A17" s="83">
        <v>100575</v>
      </c>
      <c r="B17" s="83" t="s">
        <v>13</v>
      </c>
      <c r="C17" s="449" t="s">
        <v>845</v>
      </c>
      <c r="D17" s="444" t="s">
        <v>711</v>
      </c>
      <c r="E17" s="83" t="s">
        <v>103</v>
      </c>
      <c r="F17" s="445">
        <v>134.16999999999999</v>
      </c>
      <c r="G17" s="81">
        <f t="shared" si="1"/>
        <v>0.24940000000000001</v>
      </c>
      <c r="H17" s="15"/>
      <c r="I17" s="99">
        <f t="shared" ref="I17" si="4">H17*(1+G17)</f>
        <v>0</v>
      </c>
      <c r="J17" s="76">
        <f t="shared" ref="J17" si="5">F17*I17</f>
        <v>0</v>
      </c>
      <c r="K17" s="91"/>
      <c r="L17" s="260"/>
      <c r="M17" s="260"/>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row>
    <row r="18" spans="1:111" customFormat="1" ht="15.75">
      <c r="A18" s="83"/>
      <c r="B18" s="83"/>
      <c r="C18" s="24" t="s">
        <v>41</v>
      </c>
      <c r="D18" s="25" t="s">
        <v>296</v>
      </c>
      <c r="E18" s="83"/>
      <c r="F18" s="76"/>
      <c r="G18" s="81"/>
      <c r="H18" s="15"/>
      <c r="I18" s="16"/>
      <c r="J18" s="15"/>
    </row>
    <row r="19" spans="1:111" customFormat="1" ht="32.25" customHeight="1">
      <c r="A19" s="83">
        <v>93212</v>
      </c>
      <c r="B19" s="83" t="s">
        <v>13</v>
      </c>
      <c r="C19" s="14" t="s">
        <v>501</v>
      </c>
      <c r="D19" s="68" t="s">
        <v>502</v>
      </c>
      <c r="E19" s="83" t="s">
        <v>103</v>
      </c>
      <c r="F19" s="445">
        <v>2</v>
      </c>
      <c r="G19" s="81">
        <f>$J$4</f>
        <v>0.24940000000000001</v>
      </c>
      <c r="H19" s="15"/>
      <c r="I19" s="99">
        <f t="shared" ref="I19:I21" si="6">H19*(1+G19)</f>
        <v>0</v>
      </c>
      <c r="J19" s="76">
        <f t="shared" ref="J19:J21" si="7">F19*I19</f>
        <v>0</v>
      </c>
      <c r="L19" s="176">
        <f>L21-G3</f>
        <v>362716.11</v>
      </c>
      <c r="M19" s="176"/>
    </row>
    <row r="20" spans="1:111" customFormat="1" ht="29.25" customHeight="1">
      <c r="A20" s="83">
        <v>93208</v>
      </c>
      <c r="B20" s="83" t="s">
        <v>13</v>
      </c>
      <c r="C20" s="14" t="s">
        <v>709</v>
      </c>
      <c r="D20" s="68" t="s">
        <v>503</v>
      </c>
      <c r="E20" s="83" t="s">
        <v>103</v>
      </c>
      <c r="F20" s="445">
        <v>5</v>
      </c>
      <c r="G20" s="81">
        <f>$J$4</f>
        <v>0.24940000000000001</v>
      </c>
      <c r="H20" s="15"/>
      <c r="I20" s="99">
        <f t="shared" si="6"/>
        <v>0</v>
      </c>
      <c r="J20" s="76">
        <f t="shared" si="7"/>
        <v>0</v>
      </c>
    </row>
    <row r="21" spans="1:111" ht="16.5" customHeight="1">
      <c r="A21" s="83">
        <v>98459</v>
      </c>
      <c r="B21" s="83" t="s">
        <v>13</v>
      </c>
      <c r="C21" s="14" t="s">
        <v>710</v>
      </c>
      <c r="D21" s="446" t="s">
        <v>988</v>
      </c>
      <c r="E21" s="83" t="s">
        <v>103</v>
      </c>
      <c r="F21" s="445">
        <v>59.75</v>
      </c>
      <c r="G21" s="81">
        <f>$J$4</f>
        <v>0.24940000000000001</v>
      </c>
      <c r="H21" s="15"/>
      <c r="I21" s="99">
        <f t="shared" si="6"/>
        <v>0</v>
      </c>
      <c r="J21" s="76">
        <f t="shared" si="7"/>
        <v>0</v>
      </c>
      <c r="L21" s="91">
        <v>362716.11</v>
      </c>
      <c r="N21" s="261"/>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row>
    <row r="22" spans="1:111" s="295" customFormat="1" ht="15.75" customHeight="1">
      <c r="A22" s="350"/>
      <c r="B22" s="350"/>
      <c r="C22" s="450"/>
      <c r="D22" s="25"/>
      <c r="E22" s="350"/>
      <c r="F22" s="351"/>
      <c r="G22" s="351"/>
      <c r="H22" s="490" t="s">
        <v>16</v>
      </c>
      <c r="I22" s="490"/>
      <c r="J22" s="104">
        <f>SUM(J13:J21)</f>
        <v>0</v>
      </c>
      <c r="K22" s="291"/>
      <c r="L22" s="292"/>
      <c r="M22" s="293"/>
      <c r="N22" s="291"/>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294"/>
      <c r="CV22" s="294"/>
      <c r="CW22" s="294"/>
      <c r="CX22" s="294"/>
      <c r="CY22" s="294"/>
      <c r="CZ22" s="294"/>
      <c r="DA22" s="294"/>
      <c r="DB22" s="294"/>
      <c r="DC22" s="294"/>
      <c r="DD22" s="294"/>
      <c r="DE22" s="294"/>
      <c r="DF22" s="294"/>
      <c r="DG22" s="294"/>
    </row>
    <row r="23" spans="1:111" ht="22.5" customHeight="1">
      <c r="A23" s="271"/>
      <c r="B23" s="271"/>
      <c r="C23" s="276" t="s">
        <v>47</v>
      </c>
      <c r="D23" s="451" t="s">
        <v>17</v>
      </c>
      <c r="E23" s="271"/>
      <c r="F23" s="278"/>
      <c r="G23" s="278"/>
      <c r="H23" s="278"/>
      <c r="I23" s="279"/>
      <c r="J23" s="278"/>
    </row>
    <row r="24" spans="1:111">
      <c r="A24" s="452">
        <v>6081</v>
      </c>
      <c r="B24" s="75" t="s">
        <v>13</v>
      </c>
      <c r="C24" s="449" t="s">
        <v>49</v>
      </c>
      <c r="D24" s="453" t="s">
        <v>505</v>
      </c>
      <c r="E24" s="75" t="s">
        <v>102</v>
      </c>
      <c r="F24" s="445">
        <f>'Memória de Calculo'!G3</f>
        <v>26.37</v>
      </c>
      <c r="G24" s="77">
        <f>$J$5</f>
        <v>0.1278</v>
      </c>
      <c r="H24" s="15"/>
      <c r="I24" s="99">
        <f t="shared" ref="I24:I29" si="8">H24*(1+G24)</f>
        <v>0</v>
      </c>
      <c r="J24" s="76">
        <f t="shared" ref="J24:J29" si="9">F24*I24</f>
        <v>0</v>
      </c>
      <c r="N24" s="2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row>
    <row r="25" spans="1:111" s="354" customFormat="1">
      <c r="A25" s="452">
        <v>101114</v>
      </c>
      <c r="B25" s="75" t="s">
        <v>13</v>
      </c>
      <c r="C25" s="449" t="s">
        <v>51</v>
      </c>
      <c r="D25" s="454" t="s">
        <v>955</v>
      </c>
      <c r="E25" s="75" t="s">
        <v>102</v>
      </c>
      <c r="F25" s="445">
        <f>'Memória de Calculo'!$G$3</f>
        <v>26.37</v>
      </c>
      <c r="G25" s="77">
        <f>$J$5</f>
        <v>0.1278</v>
      </c>
      <c r="H25" s="15"/>
      <c r="I25" s="99">
        <f t="shared" si="8"/>
        <v>0</v>
      </c>
      <c r="J25" s="76">
        <f t="shared" si="9"/>
        <v>0</v>
      </c>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3"/>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353"/>
      <c r="CO25" s="353"/>
      <c r="CP25" s="353"/>
      <c r="CQ25" s="353"/>
      <c r="CR25" s="353"/>
      <c r="CS25" s="353"/>
      <c r="CT25" s="353"/>
      <c r="CU25" s="353"/>
      <c r="CV25" s="353"/>
      <c r="CW25" s="353"/>
      <c r="CX25" s="353"/>
      <c r="CY25" s="353"/>
      <c r="CZ25" s="353"/>
      <c r="DA25" s="353"/>
      <c r="DB25" s="353"/>
      <c r="DC25" s="353"/>
      <c r="DD25" s="353"/>
      <c r="DE25" s="353"/>
      <c r="DF25" s="353"/>
      <c r="DG25" s="353"/>
    </row>
    <row r="26" spans="1:111" s="354" customFormat="1">
      <c r="A26" s="452">
        <v>97083</v>
      </c>
      <c r="B26" s="75" t="s">
        <v>13</v>
      </c>
      <c r="C26" s="449" t="s">
        <v>53</v>
      </c>
      <c r="D26" s="453" t="s">
        <v>786</v>
      </c>
      <c r="E26" s="75" t="s">
        <v>102</v>
      </c>
      <c r="F26" s="445">
        <f>'Memória de Calculo'!$G$4</f>
        <v>26.37</v>
      </c>
      <c r="G26" s="77">
        <f t="shared" ref="G26:G29" si="10">$J$4</f>
        <v>0.24940000000000001</v>
      </c>
      <c r="H26" s="15"/>
      <c r="I26" s="99">
        <f t="shared" si="8"/>
        <v>0</v>
      </c>
      <c r="J26" s="76">
        <f t="shared" si="9"/>
        <v>0</v>
      </c>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3"/>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353"/>
      <c r="CO26" s="353"/>
      <c r="CP26" s="353"/>
      <c r="CQ26" s="353"/>
      <c r="CR26" s="353"/>
      <c r="CS26" s="353"/>
      <c r="CT26" s="353"/>
      <c r="CU26" s="353"/>
      <c r="CV26" s="353"/>
      <c r="CW26" s="353"/>
      <c r="CX26" s="353"/>
      <c r="CY26" s="353"/>
      <c r="CZ26" s="353"/>
      <c r="DA26" s="353"/>
      <c r="DB26" s="353"/>
      <c r="DC26" s="353"/>
      <c r="DD26" s="353"/>
      <c r="DE26" s="353"/>
      <c r="DF26" s="353"/>
      <c r="DG26" s="353"/>
    </row>
    <row r="27" spans="1:111" s="354" customFormat="1" ht="27" customHeight="1">
      <c r="A27" s="452">
        <v>96523</v>
      </c>
      <c r="B27" s="75" t="s">
        <v>13</v>
      </c>
      <c r="C27" s="449" t="s">
        <v>62</v>
      </c>
      <c r="D27" s="453" t="s">
        <v>727</v>
      </c>
      <c r="E27" s="75" t="s">
        <v>102</v>
      </c>
      <c r="F27" s="445">
        <f>'Memória de Calculo'!D146</f>
        <v>34.270000000000003</v>
      </c>
      <c r="G27" s="77">
        <f t="shared" si="10"/>
        <v>0.24940000000000001</v>
      </c>
      <c r="H27" s="15"/>
      <c r="I27" s="99">
        <f t="shared" si="8"/>
        <v>0</v>
      </c>
      <c r="J27" s="76">
        <f t="shared" si="9"/>
        <v>0</v>
      </c>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3"/>
      <c r="CW27" s="353"/>
      <c r="CX27" s="353"/>
      <c r="CY27" s="353"/>
      <c r="CZ27" s="353"/>
      <c r="DA27" s="353"/>
      <c r="DB27" s="353"/>
      <c r="DC27" s="353"/>
      <c r="DD27" s="353"/>
      <c r="DE27" s="353"/>
      <c r="DF27" s="353"/>
      <c r="DG27" s="353"/>
    </row>
    <row r="28" spans="1:111" s="354" customFormat="1" ht="36.75" customHeight="1">
      <c r="A28" s="452">
        <v>96621</v>
      </c>
      <c r="B28" s="75" t="s">
        <v>13</v>
      </c>
      <c r="C28" s="449" t="s">
        <v>504</v>
      </c>
      <c r="D28" s="453" t="s">
        <v>267</v>
      </c>
      <c r="E28" s="75" t="s">
        <v>102</v>
      </c>
      <c r="F28" s="445">
        <v>1.32</v>
      </c>
      <c r="G28" s="77">
        <f t="shared" si="10"/>
        <v>0.24940000000000001</v>
      </c>
      <c r="H28" s="15"/>
      <c r="I28" s="99">
        <f t="shared" si="8"/>
        <v>0</v>
      </c>
      <c r="J28" s="76">
        <f t="shared" si="9"/>
        <v>0</v>
      </c>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3"/>
      <c r="DE28" s="353"/>
      <c r="DF28" s="353"/>
      <c r="DG28" s="353"/>
    </row>
    <row r="29" spans="1:111" ht="30.75" customHeight="1">
      <c r="A29" s="452">
        <v>96995</v>
      </c>
      <c r="B29" s="75" t="s">
        <v>13</v>
      </c>
      <c r="C29" s="449" t="s">
        <v>534</v>
      </c>
      <c r="D29" s="453" t="s">
        <v>218</v>
      </c>
      <c r="E29" s="75" t="s">
        <v>102</v>
      </c>
      <c r="F29" s="445">
        <v>21.96</v>
      </c>
      <c r="G29" s="77">
        <f t="shared" si="10"/>
        <v>0.24940000000000001</v>
      </c>
      <c r="H29" s="15"/>
      <c r="I29" s="99">
        <f t="shared" si="8"/>
        <v>0</v>
      </c>
      <c r="J29" s="76">
        <f t="shared" si="9"/>
        <v>0</v>
      </c>
    </row>
    <row r="30" spans="1:111">
      <c r="A30" s="348"/>
      <c r="B30" s="83"/>
      <c r="C30" s="14"/>
      <c r="D30" s="349"/>
      <c r="E30" s="350"/>
      <c r="F30" s="351"/>
      <c r="G30" s="351"/>
      <c r="H30" s="490" t="s">
        <v>16</v>
      </c>
      <c r="I30" s="490"/>
      <c r="J30" s="104">
        <f>SUM(J24:J29)</f>
        <v>0</v>
      </c>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row>
    <row r="31" spans="1:111" ht="24" customHeight="1">
      <c r="A31" s="271"/>
      <c r="B31" s="271"/>
      <c r="C31" s="276" t="s">
        <v>55</v>
      </c>
      <c r="D31" s="277" t="s">
        <v>171</v>
      </c>
      <c r="E31" s="271"/>
      <c r="F31" s="278"/>
      <c r="G31" s="278"/>
      <c r="H31" s="278"/>
      <c r="I31" s="279"/>
      <c r="J31" s="278"/>
      <c r="L31" s="261"/>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row>
    <row r="32" spans="1:111">
      <c r="A32" s="83"/>
      <c r="B32" s="83"/>
      <c r="C32" s="24" t="s">
        <v>57</v>
      </c>
      <c r="D32" s="25" t="s">
        <v>785</v>
      </c>
      <c r="E32" s="83"/>
      <c r="F32" s="76"/>
      <c r="G32" s="81"/>
      <c r="H32" s="15"/>
      <c r="I32" s="16"/>
      <c r="J32" s="15"/>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row>
    <row r="33" spans="1:111" ht="31.5">
      <c r="A33" s="83">
        <v>92775</v>
      </c>
      <c r="B33" s="83" t="s">
        <v>13</v>
      </c>
      <c r="C33" s="14" t="s">
        <v>219</v>
      </c>
      <c r="D33" s="444" t="s">
        <v>982</v>
      </c>
      <c r="E33" s="83" t="s">
        <v>60</v>
      </c>
      <c r="F33" s="445">
        <v>37.5</v>
      </c>
      <c r="G33" s="81">
        <f t="shared" ref="G33:G38" si="11">$J$4</f>
        <v>0.24940000000000001</v>
      </c>
      <c r="H33" s="15"/>
      <c r="I33" s="99">
        <f t="shared" ref="I33:I38" si="12">H33*(1+G33)</f>
        <v>0</v>
      </c>
      <c r="J33" s="76">
        <f t="shared" ref="J33:J38" si="13">F33*I33</f>
        <v>0</v>
      </c>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row>
    <row r="34" spans="1:111" ht="31.5">
      <c r="A34" s="83">
        <v>92776</v>
      </c>
      <c r="B34" s="83" t="s">
        <v>13</v>
      </c>
      <c r="C34" s="14" t="s">
        <v>220</v>
      </c>
      <c r="D34" s="444" t="s">
        <v>983</v>
      </c>
      <c r="E34" s="83" t="s">
        <v>60</v>
      </c>
      <c r="F34" s="445">
        <v>8.5</v>
      </c>
      <c r="G34" s="81">
        <f t="shared" si="11"/>
        <v>0.24940000000000001</v>
      </c>
      <c r="H34" s="15"/>
      <c r="I34" s="99">
        <f t="shared" si="12"/>
        <v>0</v>
      </c>
      <c r="J34" s="76">
        <f t="shared" si="13"/>
        <v>0</v>
      </c>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row>
    <row r="35" spans="1:111" ht="31.5">
      <c r="A35" s="83">
        <v>92777</v>
      </c>
      <c r="B35" s="83" t="s">
        <v>13</v>
      </c>
      <c r="C35" s="14" t="s">
        <v>221</v>
      </c>
      <c r="D35" s="444" t="s">
        <v>984</v>
      </c>
      <c r="E35" s="83" t="s">
        <v>60</v>
      </c>
      <c r="F35" s="445">
        <v>100.8</v>
      </c>
      <c r="G35" s="81">
        <f t="shared" si="11"/>
        <v>0.24940000000000001</v>
      </c>
      <c r="H35" s="15"/>
      <c r="I35" s="99">
        <f t="shared" si="12"/>
        <v>0</v>
      </c>
      <c r="J35" s="76">
        <f t="shared" si="13"/>
        <v>0</v>
      </c>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row>
    <row r="36" spans="1:111" ht="31.5">
      <c r="A36" s="83">
        <v>92778</v>
      </c>
      <c r="B36" s="83" t="s">
        <v>13</v>
      </c>
      <c r="C36" s="14" t="s">
        <v>846</v>
      </c>
      <c r="D36" s="444" t="s">
        <v>985</v>
      </c>
      <c r="E36" s="83" t="s">
        <v>60</v>
      </c>
      <c r="F36" s="445">
        <v>418.1</v>
      </c>
      <c r="G36" s="81">
        <f t="shared" si="11"/>
        <v>0.24940000000000001</v>
      </c>
      <c r="H36" s="15"/>
      <c r="I36" s="99">
        <f t="shared" si="12"/>
        <v>0</v>
      </c>
      <c r="J36" s="76">
        <f t="shared" si="13"/>
        <v>0</v>
      </c>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row>
    <row r="37" spans="1:111" ht="29.25" customHeight="1">
      <c r="A37" s="83">
        <v>96535</v>
      </c>
      <c r="B37" s="83" t="s">
        <v>13</v>
      </c>
      <c r="C37" s="14" t="s">
        <v>222</v>
      </c>
      <c r="D37" s="444" t="s">
        <v>172</v>
      </c>
      <c r="E37" s="75" t="s">
        <v>14</v>
      </c>
      <c r="F37" s="445">
        <v>54.57</v>
      </c>
      <c r="G37" s="81">
        <f t="shared" si="11"/>
        <v>0.24940000000000001</v>
      </c>
      <c r="H37" s="15"/>
      <c r="I37" s="99">
        <f t="shared" si="12"/>
        <v>0</v>
      </c>
      <c r="J37" s="76">
        <f t="shared" si="13"/>
        <v>0</v>
      </c>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row>
    <row r="38" spans="1:111">
      <c r="A38" s="75" t="s">
        <v>921</v>
      </c>
      <c r="B38" s="75" t="s">
        <v>97</v>
      </c>
      <c r="C38" s="14" t="s">
        <v>223</v>
      </c>
      <c r="D38" s="68" t="s">
        <v>446</v>
      </c>
      <c r="E38" s="75" t="s">
        <v>18</v>
      </c>
      <c r="F38" s="445">
        <v>12.32</v>
      </c>
      <c r="G38" s="77">
        <f t="shared" si="11"/>
        <v>0.24940000000000001</v>
      </c>
      <c r="H38" s="15"/>
      <c r="I38" s="99">
        <f t="shared" si="12"/>
        <v>0</v>
      </c>
      <c r="J38" s="76">
        <f t="shared" si="13"/>
        <v>0</v>
      </c>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row>
    <row r="39" spans="1:111">
      <c r="A39" s="83"/>
      <c r="B39" s="83"/>
      <c r="C39" s="24" t="s">
        <v>224</v>
      </c>
      <c r="D39" s="25" t="s">
        <v>225</v>
      </c>
      <c r="E39" s="75"/>
      <c r="F39" s="76"/>
      <c r="G39" s="81"/>
      <c r="H39" s="15"/>
      <c r="I39" s="16"/>
      <c r="J39" s="15"/>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row>
    <row r="40" spans="1:111" ht="31.5">
      <c r="A40" s="83">
        <v>92775</v>
      </c>
      <c r="B40" s="83" t="s">
        <v>13</v>
      </c>
      <c r="C40" s="14" t="s">
        <v>226</v>
      </c>
      <c r="D40" s="444" t="s">
        <v>982</v>
      </c>
      <c r="E40" s="83" t="s">
        <v>60</v>
      </c>
      <c r="F40" s="445">
        <v>52.5</v>
      </c>
      <c r="G40" s="81">
        <f t="shared" ref="G40:G43" si="14">$J$4</f>
        <v>0.24940000000000001</v>
      </c>
      <c r="H40" s="15"/>
      <c r="I40" s="99">
        <f t="shared" ref="I40:I43" si="15">H40*(1+G40)</f>
        <v>0</v>
      </c>
      <c r="J40" s="76">
        <f t="shared" ref="J40:J43" si="16">F40*I40</f>
        <v>0</v>
      </c>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row>
    <row r="41" spans="1:111" s="354" customFormat="1" ht="31.5">
      <c r="A41" s="455">
        <v>92777</v>
      </c>
      <c r="B41" s="83" t="s">
        <v>13</v>
      </c>
      <c r="C41" s="14" t="s">
        <v>227</v>
      </c>
      <c r="D41" s="444" t="s">
        <v>984</v>
      </c>
      <c r="E41" s="83" t="s">
        <v>60</v>
      </c>
      <c r="F41" s="445">
        <v>129.4</v>
      </c>
      <c r="G41" s="81">
        <f t="shared" si="14"/>
        <v>0.24940000000000001</v>
      </c>
      <c r="H41" s="15"/>
      <c r="I41" s="99">
        <f t="shared" si="15"/>
        <v>0</v>
      </c>
      <c r="J41" s="76">
        <f t="shared" si="16"/>
        <v>0</v>
      </c>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3"/>
      <c r="BQ41" s="353"/>
      <c r="BR41" s="353"/>
      <c r="BS41" s="353"/>
      <c r="BT41" s="353"/>
      <c r="BU41" s="353"/>
      <c r="BV41" s="353"/>
      <c r="BW41" s="353"/>
      <c r="BX41" s="353"/>
      <c r="BY41" s="353"/>
      <c r="BZ41" s="353"/>
      <c r="CA41" s="353"/>
      <c r="CB41" s="353"/>
      <c r="CC41" s="353"/>
      <c r="CD41" s="353"/>
      <c r="CE41" s="353"/>
      <c r="CF41" s="353"/>
      <c r="CG41" s="353"/>
      <c r="CH41" s="353"/>
      <c r="CI41" s="353"/>
      <c r="CJ41" s="353"/>
      <c r="CK41" s="353"/>
      <c r="CL41" s="353"/>
      <c r="CM41" s="353"/>
      <c r="CN41" s="353"/>
      <c r="CO41" s="353"/>
      <c r="CP41" s="353"/>
      <c r="CQ41" s="353"/>
      <c r="CR41" s="353"/>
      <c r="CS41" s="353"/>
      <c r="CT41" s="353"/>
      <c r="CU41" s="353"/>
      <c r="CV41" s="353"/>
      <c r="CW41" s="353"/>
      <c r="CX41" s="353"/>
      <c r="CY41" s="353"/>
      <c r="CZ41" s="353"/>
      <c r="DA41" s="353"/>
      <c r="DB41" s="353"/>
      <c r="DC41" s="353"/>
      <c r="DD41" s="353"/>
      <c r="DE41" s="353"/>
      <c r="DF41" s="353"/>
      <c r="DG41" s="353"/>
    </row>
    <row r="42" spans="1:111" s="354" customFormat="1" ht="31.5">
      <c r="A42" s="83">
        <v>96536</v>
      </c>
      <c r="B42" s="83" t="s">
        <v>13</v>
      </c>
      <c r="C42" s="14" t="s">
        <v>847</v>
      </c>
      <c r="D42" s="444" t="s">
        <v>228</v>
      </c>
      <c r="E42" s="75" t="s">
        <v>14</v>
      </c>
      <c r="F42" s="445">
        <v>51.23</v>
      </c>
      <c r="G42" s="81">
        <f t="shared" si="14"/>
        <v>0.24940000000000001</v>
      </c>
      <c r="H42" s="15"/>
      <c r="I42" s="99">
        <f t="shared" si="15"/>
        <v>0</v>
      </c>
      <c r="J42" s="76">
        <f t="shared" si="16"/>
        <v>0</v>
      </c>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3"/>
      <c r="BQ42" s="353"/>
      <c r="BR42" s="353"/>
      <c r="BS42" s="353"/>
      <c r="BT42" s="353"/>
      <c r="BU42" s="353"/>
      <c r="BV42" s="353"/>
      <c r="BW42" s="353"/>
      <c r="BX42" s="353"/>
      <c r="BY42" s="353"/>
      <c r="BZ42" s="353"/>
      <c r="CA42" s="353"/>
      <c r="CB42" s="353"/>
      <c r="CC42" s="353"/>
      <c r="CD42" s="353"/>
      <c r="CE42" s="353"/>
      <c r="CF42" s="353"/>
      <c r="CG42" s="353"/>
      <c r="CH42" s="353"/>
      <c r="CI42" s="353"/>
      <c r="CJ42" s="353"/>
      <c r="CK42" s="353"/>
      <c r="CL42" s="353"/>
      <c r="CM42" s="353"/>
      <c r="CN42" s="353"/>
      <c r="CO42" s="353"/>
      <c r="CP42" s="353"/>
      <c r="CQ42" s="353"/>
      <c r="CR42" s="353"/>
      <c r="CS42" s="353"/>
      <c r="CT42" s="353"/>
      <c r="CU42" s="353"/>
      <c r="CV42" s="353"/>
      <c r="CW42" s="353"/>
      <c r="CX42" s="353"/>
      <c r="CY42" s="353"/>
      <c r="CZ42" s="353"/>
      <c r="DA42" s="353"/>
      <c r="DB42" s="353"/>
      <c r="DC42" s="353"/>
      <c r="DD42" s="353"/>
      <c r="DE42" s="353"/>
      <c r="DF42" s="353"/>
      <c r="DG42" s="353"/>
    </row>
    <row r="43" spans="1:111" ht="31.5">
      <c r="A43" s="75" t="s">
        <v>705</v>
      </c>
      <c r="B43" s="75" t="s">
        <v>97</v>
      </c>
      <c r="C43" s="14" t="s">
        <v>848</v>
      </c>
      <c r="D43" s="68" t="s">
        <v>447</v>
      </c>
      <c r="E43" s="75" t="s">
        <v>18</v>
      </c>
      <c r="F43" s="445">
        <v>2.91</v>
      </c>
      <c r="G43" s="77">
        <f t="shared" si="14"/>
        <v>0.24940000000000001</v>
      </c>
      <c r="H43" s="15"/>
      <c r="I43" s="99">
        <f t="shared" si="15"/>
        <v>0</v>
      </c>
      <c r="J43" s="76">
        <f t="shared" si="16"/>
        <v>0</v>
      </c>
      <c r="N43" s="260"/>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row>
    <row r="44" spans="1:111" s="354" customFormat="1">
      <c r="A44" s="348"/>
      <c r="B44" s="83"/>
      <c r="C44" s="14"/>
      <c r="D44" s="349"/>
      <c r="E44" s="350"/>
      <c r="F44" s="251"/>
      <c r="G44" s="351"/>
      <c r="H44" s="490" t="s">
        <v>16</v>
      </c>
      <c r="I44" s="490"/>
      <c r="J44" s="104">
        <f>SUM(J33:J43)</f>
        <v>0</v>
      </c>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c r="CQ44" s="353"/>
      <c r="CR44" s="353"/>
      <c r="CS44" s="353"/>
      <c r="CT44" s="353"/>
      <c r="CU44" s="353"/>
      <c r="CV44" s="353"/>
      <c r="CW44" s="353"/>
      <c r="CX44" s="353"/>
      <c r="CY44" s="353"/>
      <c r="CZ44" s="353"/>
      <c r="DA44" s="353"/>
      <c r="DB44" s="353"/>
      <c r="DC44" s="353"/>
      <c r="DD44" s="353"/>
      <c r="DE44" s="353"/>
      <c r="DF44" s="353"/>
      <c r="DG44" s="353"/>
    </row>
    <row r="45" spans="1:111">
      <c r="A45" s="271"/>
      <c r="B45" s="271"/>
      <c r="C45" s="276" t="s">
        <v>63</v>
      </c>
      <c r="D45" s="277" t="s">
        <v>173</v>
      </c>
      <c r="E45" s="271"/>
      <c r="F45" s="278"/>
      <c r="G45" s="278"/>
      <c r="H45" s="278"/>
      <c r="I45" s="279"/>
      <c r="J45" s="278"/>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row>
    <row r="46" spans="1:111">
      <c r="A46" s="83"/>
      <c r="B46" s="83"/>
      <c r="C46" s="24" t="s">
        <v>174</v>
      </c>
      <c r="D46" s="25" t="s">
        <v>229</v>
      </c>
      <c r="E46" s="83"/>
      <c r="F46" s="76"/>
      <c r="G46" s="81"/>
      <c r="H46" s="15"/>
      <c r="I46" s="16"/>
      <c r="J46" s="15"/>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row>
    <row r="47" spans="1:111" ht="31.5">
      <c r="A47" s="83">
        <v>92775</v>
      </c>
      <c r="B47" s="83" t="s">
        <v>13</v>
      </c>
      <c r="C47" s="14" t="s">
        <v>183</v>
      </c>
      <c r="D47" s="444" t="s">
        <v>982</v>
      </c>
      <c r="E47" s="83" t="s">
        <v>60</v>
      </c>
      <c r="F47" s="445">
        <v>114.6</v>
      </c>
      <c r="G47" s="81">
        <f t="shared" ref="G47:G62" si="17">$J$4</f>
        <v>0.24940000000000001</v>
      </c>
      <c r="H47" s="15"/>
      <c r="I47" s="99">
        <f t="shared" ref="I47:I50" si="18">H47*(1+G47)</f>
        <v>0</v>
      </c>
      <c r="J47" s="76">
        <f t="shared" ref="J47:J50" si="19">F47*I47</f>
        <v>0</v>
      </c>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row>
    <row r="48" spans="1:111" ht="31.5">
      <c r="A48" s="83">
        <v>92778</v>
      </c>
      <c r="B48" s="83" t="s">
        <v>13</v>
      </c>
      <c r="C48" s="14" t="s">
        <v>246</v>
      </c>
      <c r="D48" s="444" t="s">
        <v>985</v>
      </c>
      <c r="E48" s="83" t="s">
        <v>60</v>
      </c>
      <c r="F48" s="445">
        <v>333.7</v>
      </c>
      <c r="G48" s="81">
        <f t="shared" si="17"/>
        <v>0.24940000000000001</v>
      </c>
      <c r="H48" s="15"/>
      <c r="I48" s="99">
        <f t="shared" si="18"/>
        <v>0</v>
      </c>
      <c r="J48" s="76">
        <f t="shared" si="19"/>
        <v>0</v>
      </c>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row>
    <row r="49" spans="1:111" ht="31.5">
      <c r="A49" s="75">
        <v>92413</v>
      </c>
      <c r="B49" s="83" t="s">
        <v>13</v>
      </c>
      <c r="C49" s="14" t="s">
        <v>849</v>
      </c>
      <c r="D49" s="444" t="s">
        <v>230</v>
      </c>
      <c r="E49" s="83" t="s">
        <v>143</v>
      </c>
      <c r="F49" s="445">
        <v>75.709999999999994</v>
      </c>
      <c r="G49" s="81">
        <f t="shared" si="17"/>
        <v>0.24940000000000001</v>
      </c>
      <c r="H49" s="15"/>
      <c r="I49" s="99">
        <f t="shared" si="18"/>
        <v>0</v>
      </c>
      <c r="J49" s="76">
        <f t="shared" si="19"/>
        <v>0</v>
      </c>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row>
    <row r="50" spans="1:111" ht="31.5">
      <c r="A50" s="75">
        <v>92720</v>
      </c>
      <c r="B50" s="83" t="s">
        <v>13</v>
      </c>
      <c r="C50" s="14" t="s">
        <v>184</v>
      </c>
      <c r="D50" s="444" t="s">
        <v>231</v>
      </c>
      <c r="E50" s="75" t="s">
        <v>142</v>
      </c>
      <c r="F50" s="445">
        <v>3.67</v>
      </c>
      <c r="G50" s="81">
        <f t="shared" si="17"/>
        <v>0.24940000000000001</v>
      </c>
      <c r="H50" s="15"/>
      <c r="I50" s="99">
        <f t="shared" si="18"/>
        <v>0</v>
      </c>
      <c r="J50" s="76">
        <f t="shared" si="19"/>
        <v>0</v>
      </c>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row>
    <row r="51" spans="1:111">
      <c r="A51" s="83"/>
      <c r="B51" s="83"/>
      <c r="C51" s="24" t="s">
        <v>175</v>
      </c>
      <c r="D51" s="25" t="s">
        <v>232</v>
      </c>
      <c r="E51" s="83"/>
      <c r="F51" s="76"/>
      <c r="G51" s="81"/>
      <c r="H51" s="15"/>
      <c r="I51" s="16"/>
      <c r="J51" s="15"/>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row>
    <row r="52" spans="1:111" ht="31.5">
      <c r="A52" s="83">
        <v>92775</v>
      </c>
      <c r="B52" s="83" t="s">
        <v>13</v>
      </c>
      <c r="C52" s="14" t="s">
        <v>185</v>
      </c>
      <c r="D52" s="444" t="s">
        <v>982</v>
      </c>
      <c r="E52" s="83" t="s">
        <v>60</v>
      </c>
      <c r="F52" s="445">
        <v>145.1</v>
      </c>
      <c r="G52" s="81">
        <f t="shared" si="17"/>
        <v>0.24940000000000001</v>
      </c>
      <c r="H52" s="15"/>
      <c r="I52" s="99">
        <f t="shared" ref="I52:I57" si="20">H52*(1+G52)</f>
        <v>0</v>
      </c>
      <c r="J52" s="76">
        <f t="shared" ref="J52:J57" si="21">F52*I52</f>
        <v>0</v>
      </c>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row>
    <row r="53" spans="1:111" ht="31.5">
      <c r="A53" s="83">
        <v>92776</v>
      </c>
      <c r="B53" s="83" t="s">
        <v>13</v>
      </c>
      <c r="C53" s="14" t="s">
        <v>233</v>
      </c>
      <c r="D53" s="444" t="s">
        <v>986</v>
      </c>
      <c r="E53" s="83" t="s">
        <v>60</v>
      </c>
      <c r="F53" s="445">
        <v>96</v>
      </c>
      <c r="G53" s="81">
        <f t="shared" si="17"/>
        <v>0.24940000000000001</v>
      </c>
      <c r="H53" s="15"/>
      <c r="I53" s="99">
        <f t="shared" si="20"/>
        <v>0</v>
      </c>
      <c r="J53" s="76">
        <f t="shared" si="21"/>
        <v>0</v>
      </c>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row>
    <row r="54" spans="1:111" ht="31.5">
      <c r="A54" s="83">
        <v>92777</v>
      </c>
      <c r="B54" s="83" t="s">
        <v>13</v>
      </c>
      <c r="C54" s="14" t="s">
        <v>234</v>
      </c>
      <c r="D54" s="444" t="s">
        <v>984</v>
      </c>
      <c r="E54" s="83" t="s">
        <v>60</v>
      </c>
      <c r="F54" s="445">
        <v>186.9</v>
      </c>
      <c r="G54" s="81">
        <f t="shared" si="17"/>
        <v>0.24940000000000001</v>
      </c>
      <c r="H54" s="15"/>
      <c r="I54" s="99">
        <f t="shared" si="20"/>
        <v>0</v>
      </c>
      <c r="J54" s="76">
        <f t="shared" si="21"/>
        <v>0</v>
      </c>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row>
    <row r="55" spans="1:111" ht="31.5">
      <c r="A55" s="83">
        <v>92778</v>
      </c>
      <c r="B55" s="83" t="s">
        <v>13</v>
      </c>
      <c r="C55" s="14" t="s">
        <v>235</v>
      </c>
      <c r="D55" s="444" t="s">
        <v>985</v>
      </c>
      <c r="E55" s="83" t="s">
        <v>60</v>
      </c>
      <c r="F55" s="445">
        <v>33.299999999999997</v>
      </c>
      <c r="G55" s="81">
        <f t="shared" si="17"/>
        <v>0.24940000000000001</v>
      </c>
      <c r="H55" s="15"/>
      <c r="I55" s="99">
        <f t="shared" si="20"/>
        <v>0</v>
      </c>
      <c r="J55" s="76">
        <f t="shared" si="21"/>
        <v>0</v>
      </c>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row>
    <row r="56" spans="1:111" ht="31.5">
      <c r="A56" s="75">
        <v>92413</v>
      </c>
      <c r="B56" s="83" t="s">
        <v>13</v>
      </c>
      <c r="C56" s="14" t="s">
        <v>850</v>
      </c>
      <c r="D56" s="444" t="s">
        <v>230</v>
      </c>
      <c r="E56" s="83" t="s">
        <v>143</v>
      </c>
      <c r="F56" s="445">
        <v>126.69</v>
      </c>
      <c r="G56" s="81">
        <f t="shared" si="17"/>
        <v>0.24940000000000001</v>
      </c>
      <c r="H56" s="15"/>
      <c r="I56" s="99">
        <f t="shared" si="20"/>
        <v>0</v>
      </c>
      <c r="J56" s="76">
        <f t="shared" si="21"/>
        <v>0</v>
      </c>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row>
    <row r="57" spans="1:111" ht="31.5">
      <c r="A57" s="75" t="s">
        <v>705</v>
      </c>
      <c r="B57" s="75" t="s">
        <v>97</v>
      </c>
      <c r="C57" s="14" t="s">
        <v>851</v>
      </c>
      <c r="D57" s="68" t="s">
        <v>447</v>
      </c>
      <c r="E57" s="75" t="s">
        <v>142</v>
      </c>
      <c r="F57" s="445">
        <v>7.44</v>
      </c>
      <c r="G57" s="81">
        <f t="shared" si="17"/>
        <v>0.24940000000000001</v>
      </c>
      <c r="H57" s="15"/>
      <c r="I57" s="99">
        <f t="shared" si="20"/>
        <v>0</v>
      </c>
      <c r="J57" s="76">
        <f t="shared" si="21"/>
        <v>0</v>
      </c>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row>
    <row r="58" spans="1:111">
      <c r="A58" s="83"/>
      <c r="B58" s="83"/>
      <c r="C58" s="24" t="s">
        <v>247</v>
      </c>
      <c r="D58" s="25" t="s">
        <v>150</v>
      </c>
      <c r="E58" s="83"/>
      <c r="F58" s="76"/>
      <c r="G58" s="81"/>
      <c r="H58" s="15"/>
      <c r="I58" s="16"/>
      <c r="J58" s="15"/>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row>
    <row r="59" spans="1:111" ht="31.5">
      <c r="A59" s="75" t="s">
        <v>923</v>
      </c>
      <c r="B59" s="83" t="s">
        <v>97</v>
      </c>
      <c r="C59" s="14" t="s">
        <v>248</v>
      </c>
      <c r="D59" s="456" t="s">
        <v>448</v>
      </c>
      <c r="E59" s="83" t="s">
        <v>103</v>
      </c>
      <c r="F59" s="445">
        <v>92.95</v>
      </c>
      <c r="G59" s="81">
        <f t="shared" si="17"/>
        <v>0.24940000000000001</v>
      </c>
      <c r="H59" s="15"/>
      <c r="I59" s="99">
        <f t="shared" ref="I59:I61" si="22">H59*(1+G59)</f>
        <v>0</v>
      </c>
      <c r="J59" s="76">
        <f t="shared" ref="J59:J61" si="23">F59*I59</f>
        <v>0</v>
      </c>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row>
    <row r="60" spans="1:111" ht="31.5">
      <c r="A60" s="83">
        <v>92775</v>
      </c>
      <c r="B60" s="83" t="s">
        <v>13</v>
      </c>
      <c r="C60" s="14" t="s">
        <v>249</v>
      </c>
      <c r="D60" s="444" t="s">
        <v>982</v>
      </c>
      <c r="E60" s="83" t="s">
        <v>60</v>
      </c>
      <c r="F60" s="445">
        <v>51.7</v>
      </c>
      <c r="G60" s="81">
        <f t="shared" si="17"/>
        <v>0.24940000000000001</v>
      </c>
      <c r="H60" s="15">
        <f>H33</f>
        <v>0</v>
      </c>
      <c r="I60" s="99">
        <f t="shared" si="22"/>
        <v>0</v>
      </c>
      <c r="J60" s="76">
        <f t="shared" si="23"/>
        <v>0</v>
      </c>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row>
    <row r="61" spans="1:111" ht="31.5" customHeight="1">
      <c r="A61" s="83">
        <v>92769</v>
      </c>
      <c r="B61" s="83" t="s">
        <v>13</v>
      </c>
      <c r="C61" s="14" t="s">
        <v>250</v>
      </c>
      <c r="D61" s="444" t="s">
        <v>987</v>
      </c>
      <c r="E61" s="83" t="s">
        <v>60</v>
      </c>
      <c r="F61" s="445">
        <v>1</v>
      </c>
      <c r="G61" s="81">
        <f t="shared" si="17"/>
        <v>0.24940000000000001</v>
      </c>
      <c r="H61" s="15">
        <f>H34</f>
        <v>0</v>
      </c>
      <c r="I61" s="99">
        <f t="shared" si="22"/>
        <v>0</v>
      </c>
      <c r="J61" s="76">
        <f t="shared" si="23"/>
        <v>0</v>
      </c>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row>
    <row r="62" spans="1:111" ht="31.5">
      <c r="A62" s="75" t="s">
        <v>705</v>
      </c>
      <c r="B62" s="75" t="s">
        <v>97</v>
      </c>
      <c r="C62" s="14" t="s">
        <v>852</v>
      </c>
      <c r="D62" s="68" t="s">
        <v>447</v>
      </c>
      <c r="E62" s="75" t="s">
        <v>142</v>
      </c>
      <c r="F62" s="445">
        <v>4.22</v>
      </c>
      <c r="G62" s="81">
        <f t="shared" si="17"/>
        <v>0.24940000000000001</v>
      </c>
      <c r="H62" s="15">
        <f>H43</f>
        <v>0</v>
      </c>
      <c r="I62" s="99">
        <f>H62*(1+G62)</f>
        <v>0</v>
      </c>
      <c r="J62" s="76">
        <f>F62*I62</f>
        <v>0</v>
      </c>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row>
    <row r="63" spans="1:111">
      <c r="A63" s="350"/>
      <c r="B63" s="350"/>
      <c r="C63" s="355"/>
      <c r="D63" s="349"/>
      <c r="E63" s="350"/>
      <c r="F63" s="351"/>
      <c r="G63" s="351"/>
      <c r="H63" s="490" t="s">
        <v>16</v>
      </c>
      <c r="I63" s="490"/>
      <c r="J63" s="104">
        <f>SUM(J47:J62)</f>
        <v>0</v>
      </c>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row>
    <row r="64" spans="1:111">
      <c r="A64" s="271"/>
      <c r="B64" s="271"/>
      <c r="C64" s="276" t="s">
        <v>64</v>
      </c>
      <c r="D64" s="277" t="s">
        <v>19</v>
      </c>
      <c r="E64" s="271"/>
      <c r="F64" s="278"/>
      <c r="G64" s="278"/>
      <c r="H64" s="278"/>
      <c r="I64" s="279"/>
      <c r="J64" s="278"/>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row>
    <row r="65" spans="1:111">
      <c r="A65" s="75">
        <v>98557</v>
      </c>
      <c r="B65" s="75" t="s">
        <v>13</v>
      </c>
      <c r="C65" s="449" t="s">
        <v>853</v>
      </c>
      <c r="D65" s="68" t="s">
        <v>787</v>
      </c>
      <c r="E65" s="75" t="s">
        <v>14</v>
      </c>
      <c r="F65" s="445">
        <v>45.41</v>
      </c>
      <c r="G65" s="77">
        <f>$J$4</f>
        <v>0.24940000000000001</v>
      </c>
      <c r="H65" s="15"/>
      <c r="I65" s="99">
        <f>H65*(1+G65)</f>
        <v>0</v>
      </c>
      <c r="J65" s="76">
        <f>F65*I65</f>
        <v>0</v>
      </c>
    </row>
    <row r="66" spans="1:111">
      <c r="A66" s="350"/>
      <c r="B66" s="350"/>
      <c r="C66" s="355"/>
      <c r="D66" s="349"/>
      <c r="E66" s="350"/>
      <c r="F66" s="351"/>
      <c r="G66" s="351"/>
      <c r="H66" s="490" t="s">
        <v>16</v>
      </c>
      <c r="I66" s="490"/>
      <c r="J66" s="104">
        <f>SUM(J65:J65)</f>
        <v>0</v>
      </c>
    </row>
    <row r="67" spans="1:111">
      <c r="A67" s="271"/>
      <c r="B67" s="271"/>
      <c r="C67" s="276" t="s">
        <v>65</v>
      </c>
      <c r="D67" s="277" t="s">
        <v>176</v>
      </c>
      <c r="E67" s="271"/>
      <c r="F67" s="278"/>
      <c r="G67" s="278"/>
      <c r="H67" s="278"/>
      <c r="I67" s="279"/>
      <c r="J67" s="278"/>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row>
    <row r="68" spans="1:111">
      <c r="A68" s="75"/>
      <c r="B68" s="75"/>
      <c r="C68" s="24" t="s">
        <v>66</v>
      </c>
      <c r="D68" s="80" t="s">
        <v>176</v>
      </c>
      <c r="E68" s="83"/>
      <c r="F68" s="76"/>
      <c r="G68" s="81"/>
      <c r="H68" s="15"/>
      <c r="I68" s="16"/>
      <c r="J68" s="15"/>
    </row>
    <row r="69" spans="1:111" ht="47.25">
      <c r="A69" s="83">
        <v>87485</v>
      </c>
      <c r="B69" s="83" t="s">
        <v>13</v>
      </c>
      <c r="C69" s="14" t="s">
        <v>152</v>
      </c>
      <c r="D69" s="444" t="s">
        <v>306</v>
      </c>
      <c r="E69" s="83" t="s">
        <v>103</v>
      </c>
      <c r="F69" s="445">
        <f>'Memória de Calculo'!$D$17</f>
        <v>274.8</v>
      </c>
      <c r="G69" s="81">
        <f t="shared" ref="G69:G73" si="24">$J$4</f>
        <v>0.24940000000000001</v>
      </c>
      <c r="H69" s="15"/>
      <c r="I69" s="99">
        <f t="shared" ref="I69:I73" si="25">H69*(1+G69)</f>
        <v>0</v>
      </c>
      <c r="J69" s="76">
        <f t="shared" ref="J69:J73" si="26">F69*I69</f>
        <v>0</v>
      </c>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row>
    <row r="70" spans="1:111">
      <c r="A70" s="83">
        <v>93187</v>
      </c>
      <c r="B70" s="83" t="s">
        <v>13</v>
      </c>
      <c r="C70" s="14" t="s">
        <v>153</v>
      </c>
      <c r="D70" s="457" t="s">
        <v>510</v>
      </c>
      <c r="E70" s="83" t="s">
        <v>24</v>
      </c>
      <c r="F70" s="445">
        <v>11.72</v>
      </c>
      <c r="G70" s="81">
        <f t="shared" si="24"/>
        <v>0.24940000000000001</v>
      </c>
      <c r="H70" s="15"/>
      <c r="I70" s="99">
        <f t="shared" si="25"/>
        <v>0</v>
      </c>
      <c r="J70" s="76">
        <f t="shared" si="26"/>
        <v>0</v>
      </c>
    </row>
    <row r="71" spans="1:111">
      <c r="A71" s="83">
        <v>93186</v>
      </c>
      <c r="B71" s="83" t="s">
        <v>13</v>
      </c>
      <c r="C71" s="14" t="s">
        <v>334</v>
      </c>
      <c r="D71" s="457" t="s">
        <v>337</v>
      </c>
      <c r="E71" s="83" t="s">
        <v>24</v>
      </c>
      <c r="F71" s="445">
        <v>1.5</v>
      </c>
      <c r="G71" s="81">
        <f t="shared" si="24"/>
        <v>0.24940000000000001</v>
      </c>
      <c r="H71" s="15"/>
      <c r="I71" s="99">
        <f t="shared" si="25"/>
        <v>0</v>
      </c>
      <c r="J71" s="76">
        <f t="shared" si="26"/>
        <v>0</v>
      </c>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row>
    <row r="72" spans="1:111" ht="23.25" customHeight="1">
      <c r="A72" s="83">
        <v>93197</v>
      </c>
      <c r="B72" s="83" t="s">
        <v>13</v>
      </c>
      <c r="C72" s="14" t="s">
        <v>335</v>
      </c>
      <c r="D72" s="457" t="s">
        <v>292</v>
      </c>
      <c r="E72" s="83" t="s">
        <v>24</v>
      </c>
      <c r="F72" s="445">
        <v>4.5</v>
      </c>
      <c r="G72" s="81">
        <f t="shared" si="24"/>
        <v>0.24940000000000001</v>
      </c>
      <c r="H72" s="15"/>
      <c r="I72" s="99">
        <f t="shared" si="25"/>
        <v>0</v>
      </c>
      <c r="J72" s="76">
        <f t="shared" si="26"/>
        <v>0</v>
      </c>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row>
    <row r="73" spans="1:111" ht="21" customHeight="1">
      <c r="A73" s="83">
        <v>93196</v>
      </c>
      <c r="B73" s="83" t="s">
        <v>13</v>
      </c>
      <c r="C73" s="14" t="s">
        <v>336</v>
      </c>
      <c r="D73" s="457" t="s">
        <v>338</v>
      </c>
      <c r="E73" s="83" t="s">
        <v>24</v>
      </c>
      <c r="F73" s="445">
        <v>1.5</v>
      </c>
      <c r="G73" s="81">
        <f t="shared" si="24"/>
        <v>0.24940000000000001</v>
      </c>
      <c r="H73" s="15"/>
      <c r="I73" s="99">
        <f t="shared" si="25"/>
        <v>0</v>
      </c>
      <c r="J73" s="76">
        <f t="shared" si="26"/>
        <v>0</v>
      </c>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row>
    <row r="74" spans="1:111">
      <c r="A74" s="350"/>
      <c r="B74" s="350"/>
      <c r="C74" s="355"/>
      <c r="D74" s="349"/>
      <c r="E74" s="350"/>
      <c r="F74" s="351"/>
      <c r="G74" s="351"/>
      <c r="H74" s="490" t="s">
        <v>16</v>
      </c>
      <c r="I74" s="490"/>
      <c r="J74" s="104">
        <f>SUM(J69:J73)</f>
        <v>0</v>
      </c>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row>
    <row r="75" spans="1:111">
      <c r="A75" s="271"/>
      <c r="B75" s="271"/>
      <c r="C75" s="276" t="s">
        <v>67</v>
      </c>
      <c r="D75" s="277" t="s">
        <v>22</v>
      </c>
      <c r="E75" s="271"/>
      <c r="F75" s="278"/>
      <c r="G75" s="278"/>
      <c r="H75" s="278"/>
      <c r="I75" s="279"/>
      <c r="J75" s="278"/>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row>
    <row r="76" spans="1:111">
      <c r="A76" s="458"/>
      <c r="B76" s="458"/>
      <c r="C76" s="24" t="s">
        <v>68</v>
      </c>
      <c r="D76" s="459" t="s">
        <v>26</v>
      </c>
      <c r="E76" s="458"/>
      <c r="F76" s="460"/>
      <c r="G76" s="460"/>
      <c r="H76" s="460"/>
      <c r="I76" s="461"/>
      <c r="J76" s="460"/>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row>
    <row r="77" spans="1:111" s="112" customFormat="1" ht="31.5">
      <c r="A77" s="83">
        <v>87879</v>
      </c>
      <c r="B77" s="83" t="s">
        <v>13</v>
      </c>
      <c r="C77" s="14" t="s">
        <v>268</v>
      </c>
      <c r="D77" s="444" t="s">
        <v>256</v>
      </c>
      <c r="E77" s="83" t="s">
        <v>103</v>
      </c>
      <c r="F77" s="445">
        <f>'Memória de Calculo'!$D$67</f>
        <v>340.62</v>
      </c>
      <c r="G77" s="81">
        <f>$J$4</f>
        <v>0.24940000000000001</v>
      </c>
      <c r="H77" s="15"/>
      <c r="I77" s="99">
        <f t="shared" ref="I77:I81" si="27">H77*(1+G77)</f>
        <v>0</v>
      </c>
      <c r="J77" s="76">
        <f t="shared" ref="J77:J81" si="28">F77*I77</f>
        <v>0</v>
      </c>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row>
    <row r="78" spans="1:111" s="112" customFormat="1" ht="47.25">
      <c r="A78" s="83">
        <v>87531</v>
      </c>
      <c r="B78" s="83" t="s">
        <v>13</v>
      </c>
      <c r="C78" s="14" t="s">
        <v>269</v>
      </c>
      <c r="D78" s="68" t="s">
        <v>345</v>
      </c>
      <c r="E78" s="83" t="s">
        <v>103</v>
      </c>
      <c r="F78" s="445">
        <f>'Memória de Calculo'!$D$73</f>
        <v>66.08</v>
      </c>
      <c r="G78" s="81">
        <f>$J$4</f>
        <v>0.24940000000000001</v>
      </c>
      <c r="H78" s="15"/>
      <c r="I78" s="99">
        <f t="shared" si="27"/>
        <v>0</v>
      </c>
      <c r="J78" s="76">
        <f t="shared" si="28"/>
        <v>0</v>
      </c>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row>
    <row r="79" spans="1:111" s="112" customFormat="1" ht="31.5">
      <c r="A79" s="83">
        <v>87268</v>
      </c>
      <c r="B79" s="83" t="s">
        <v>13</v>
      </c>
      <c r="C79" s="14" t="s">
        <v>186</v>
      </c>
      <c r="D79" s="444" t="s">
        <v>512</v>
      </c>
      <c r="E79" s="83" t="s">
        <v>103</v>
      </c>
      <c r="F79" s="445">
        <f>'Memória de Calculo'!$D$73</f>
        <v>66.08</v>
      </c>
      <c r="G79" s="81">
        <f>$J$4</f>
        <v>0.24940000000000001</v>
      </c>
      <c r="H79" s="15"/>
      <c r="I79" s="99">
        <f t="shared" si="27"/>
        <v>0</v>
      </c>
      <c r="J79" s="76">
        <f t="shared" si="28"/>
        <v>0</v>
      </c>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c r="DF79" s="106"/>
      <c r="DG79" s="106"/>
    </row>
    <row r="80" spans="1:111" s="112" customFormat="1" ht="45" customHeight="1">
      <c r="A80" s="83">
        <v>87242</v>
      </c>
      <c r="B80" s="83" t="s">
        <v>13</v>
      </c>
      <c r="C80" s="14" t="s">
        <v>270</v>
      </c>
      <c r="D80" s="68" t="s">
        <v>511</v>
      </c>
      <c r="E80" s="83" t="s">
        <v>103</v>
      </c>
      <c r="F80" s="445">
        <f>'Memória de Calculo'!$D$81</f>
        <v>10.45</v>
      </c>
      <c r="G80" s="81">
        <f>$J$4</f>
        <v>0.24940000000000001</v>
      </c>
      <c r="H80" s="15"/>
      <c r="I80" s="99">
        <f t="shared" si="27"/>
        <v>0</v>
      </c>
      <c r="J80" s="76">
        <f t="shared" si="28"/>
        <v>0</v>
      </c>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row>
    <row r="81" spans="1:111" s="112" customFormat="1" ht="47.25">
      <c r="A81" s="83">
        <v>87529</v>
      </c>
      <c r="B81" s="83" t="s">
        <v>13</v>
      </c>
      <c r="C81" s="14" t="s">
        <v>273</v>
      </c>
      <c r="D81" s="444" t="s">
        <v>257</v>
      </c>
      <c r="E81" s="83" t="s">
        <v>103</v>
      </c>
      <c r="F81" s="445">
        <f>'Memória de Calculo'!$D$85</f>
        <v>274.54000000000002</v>
      </c>
      <c r="G81" s="81">
        <f>$J$4</f>
        <v>0.24940000000000001</v>
      </c>
      <c r="H81" s="15"/>
      <c r="I81" s="99">
        <f t="shared" si="27"/>
        <v>0</v>
      </c>
      <c r="J81" s="76">
        <f t="shared" si="28"/>
        <v>0</v>
      </c>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row>
    <row r="82" spans="1:111" s="112" customFormat="1">
      <c r="A82" s="458"/>
      <c r="B82" s="458"/>
      <c r="C82" s="24" t="s">
        <v>144</v>
      </c>
      <c r="D82" s="462" t="s">
        <v>28</v>
      </c>
      <c r="E82" s="458"/>
      <c r="F82" s="109"/>
      <c r="G82" s="460"/>
      <c r="H82" s="460"/>
      <c r="I82" s="461"/>
      <c r="J82" s="460"/>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row>
    <row r="83" spans="1:111" s="112" customFormat="1" ht="31.5">
      <c r="A83" s="83">
        <v>87905</v>
      </c>
      <c r="B83" s="83" t="s">
        <v>13</v>
      </c>
      <c r="C83" s="14" t="s">
        <v>251</v>
      </c>
      <c r="D83" s="444" t="s">
        <v>259</v>
      </c>
      <c r="E83" s="83" t="s">
        <v>103</v>
      </c>
      <c r="F83" s="445">
        <f>'Memória de Calculo'!$E$98</f>
        <v>336.1</v>
      </c>
      <c r="G83" s="81">
        <f>$J$4</f>
        <v>0.24940000000000001</v>
      </c>
      <c r="H83" s="15"/>
      <c r="I83" s="99">
        <f t="shared" ref="I83:I84" si="29">H83*(1+G83)</f>
        <v>0</v>
      </c>
      <c r="J83" s="76">
        <f t="shared" ref="J83:J84" si="30">F83*I83</f>
        <v>0</v>
      </c>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row>
    <row r="84" spans="1:111" s="112" customFormat="1" ht="31.5">
      <c r="A84" s="83">
        <v>87775</v>
      </c>
      <c r="B84" s="83" t="s">
        <v>13</v>
      </c>
      <c r="C84" s="14" t="s">
        <v>854</v>
      </c>
      <c r="D84" s="68" t="s">
        <v>260</v>
      </c>
      <c r="E84" s="83" t="s">
        <v>103</v>
      </c>
      <c r="F84" s="445">
        <f>'Memória de Calculo'!$D$101</f>
        <v>336.1</v>
      </c>
      <c r="G84" s="81">
        <f>$J$4</f>
        <v>0.24940000000000001</v>
      </c>
      <c r="H84" s="15"/>
      <c r="I84" s="99">
        <f t="shared" si="29"/>
        <v>0</v>
      </c>
      <c r="J84" s="76">
        <f t="shared" si="30"/>
        <v>0</v>
      </c>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row>
    <row r="85" spans="1:111" s="112" customFormat="1" ht="33" customHeight="1">
      <c r="A85" s="83"/>
      <c r="B85" s="83"/>
      <c r="C85" s="24" t="s">
        <v>258</v>
      </c>
      <c r="D85" s="25" t="s">
        <v>519</v>
      </c>
      <c r="E85" s="83"/>
      <c r="F85" s="76"/>
      <c r="G85" s="15"/>
      <c r="H85" s="15"/>
      <c r="I85" s="16"/>
      <c r="J85" s="15"/>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row>
    <row r="86" spans="1:111" s="112" customFormat="1" ht="29.25" customHeight="1">
      <c r="A86" s="83">
        <v>87882</v>
      </c>
      <c r="B86" s="83" t="s">
        <v>13</v>
      </c>
      <c r="C86" s="14" t="s">
        <v>271</v>
      </c>
      <c r="D86" s="444" t="s">
        <v>261</v>
      </c>
      <c r="E86" s="83" t="s">
        <v>103</v>
      </c>
      <c r="F86" s="445">
        <f>'Memória de Calculo'!$B$112</f>
        <v>72.819999999999993</v>
      </c>
      <c r="G86" s="81">
        <f t="shared" ref="G86:G88" si="31">$J$4</f>
        <v>0.24940000000000001</v>
      </c>
      <c r="H86" s="15"/>
      <c r="I86" s="99">
        <f t="shared" ref="I86:I88" si="32">H86*(1+G86)</f>
        <v>0</v>
      </c>
      <c r="J86" s="76">
        <f t="shared" ref="J86:J88" si="33">F86*I86</f>
        <v>0</v>
      </c>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row>
    <row r="87" spans="1:111" s="112" customFormat="1" ht="31.5">
      <c r="A87" s="83">
        <v>90406</v>
      </c>
      <c r="B87" s="83" t="s">
        <v>13</v>
      </c>
      <c r="C87" s="14" t="s">
        <v>272</v>
      </c>
      <c r="D87" s="444" t="s">
        <v>262</v>
      </c>
      <c r="E87" s="83" t="s">
        <v>103</v>
      </c>
      <c r="F87" s="445">
        <f>'Memória de Calculo'!$B$112</f>
        <v>72.819999999999993</v>
      </c>
      <c r="G87" s="81">
        <f t="shared" si="31"/>
        <v>0.24940000000000001</v>
      </c>
      <c r="H87" s="15"/>
      <c r="I87" s="99">
        <f t="shared" si="32"/>
        <v>0</v>
      </c>
      <c r="J87" s="76">
        <f t="shared" si="33"/>
        <v>0</v>
      </c>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row>
    <row r="88" spans="1:111" s="112" customFormat="1" ht="31.5">
      <c r="A88" s="75" t="s">
        <v>925</v>
      </c>
      <c r="B88" s="83" t="s">
        <v>97</v>
      </c>
      <c r="C88" s="14" t="s">
        <v>458</v>
      </c>
      <c r="D88" s="444" t="s">
        <v>457</v>
      </c>
      <c r="E88" s="83" t="s">
        <v>103</v>
      </c>
      <c r="F88" s="445">
        <f>'Memória de Calculo'!$B$112</f>
        <v>72.819999999999993</v>
      </c>
      <c r="G88" s="81">
        <f t="shared" si="31"/>
        <v>0.24940000000000001</v>
      </c>
      <c r="H88" s="15"/>
      <c r="I88" s="99">
        <f t="shared" si="32"/>
        <v>0</v>
      </c>
      <c r="J88" s="76">
        <f t="shared" si="33"/>
        <v>0</v>
      </c>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row>
    <row r="89" spans="1:111" s="112" customFormat="1">
      <c r="A89" s="83"/>
      <c r="B89" s="83"/>
      <c r="C89" s="24" t="s">
        <v>521</v>
      </c>
      <c r="D89" s="25" t="s">
        <v>520</v>
      </c>
      <c r="E89" s="83"/>
      <c r="F89" s="76"/>
      <c r="G89" s="15"/>
      <c r="H89" s="15"/>
      <c r="I89" s="16"/>
      <c r="J89" s="15"/>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row>
    <row r="90" spans="1:111" s="112" customFormat="1" ht="31.5">
      <c r="A90" s="83">
        <v>87882</v>
      </c>
      <c r="B90" s="83" t="s">
        <v>13</v>
      </c>
      <c r="C90" s="14" t="s">
        <v>522</v>
      </c>
      <c r="D90" s="444" t="s">
        <v>261</v>
      </c>
      <c r="E90" s="83" t="s">
        <v>103</v>
      </c>
      <c r="F90" s="445">
        <v>10.1</v>
      </c>
      <c r="G90" s="81">
        <f t="shared" ref="G90:G92" si="34">$J$4</f>
        <v>0.24940000000000001</v>
      </c>
      <c r="H90" s="15"/>
      <c r="I90" s="99">
        <f t="shared" ref="I90:I92" si="35">H90*(1+G90)</f>
        <v>0</v>
      </c>
      <c r="J90" s="76">
        <f t="shared" ref="J90:J92" si="36">F90*I90</f>
        <v>0</v>
      </c>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row>
    <row r="91" spans="1:111" s="112" customFormat="1" ht="31.5">
      <c r="A91" s="83">
        <v>90406</v>
      </c>
      <c r="B91" s="83" t="s">
        <v>13</v>
      </c>
      <c r="C91" s="14" t="s">
        <v>523</v>
      </c>
      <c r="D91" s="444" t="s">
        <v>262</v>
      </c>
      <c r="E91" s="83" t="s">
        <v>103</v>
      </c>
      <c r="F91" s="445">
        <v>10.1</v>
      </c>
      <c r="G91" s="81">
        <f t="shared" si="34"/>
        <v>0.24940000000000001</v>
      </c>
      <c r="H91" s="15"/>
      <c r="I91" s="99">
        <f t="shared" si="35"/>
        <v>0</v>
      </c>
      <c r="J91" s="76">
        <f t="shared" si="36"/>
        <v>0</v>
      </c>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row>
    <row r="92" spans="1:111" s="112" customFormat="1" ht="31.5">
      <c r="A92" s="75" t="s">
        <v>925</v>
      </c>
      <c r="B92" s="83" t="s">
        <v>97</v>
      </c>
      <c r="C92" s="14" t="s">
        <v>524</v>
      </c>
      <c r="D92" s="444" t="s">
        <v>457</v>
      </c>
      <c r="E92" s="83" t="s">
        <v>103</v>
      </c>
      <c r="F92" s="445">
        <v>10.1</v>
      </c>
      <c r="G92" s="81">
        <f t="shared" si="34"/>
        <v>0.24940000000000001</v>
      </c>
      <c r="H92" s="15"/>
      <c r="I92" s="99">
        <f t="shared" si="35"/>
        <v>0</v>
      </c>
      <c r="J92" s="76">
        <f t="shared" si="36"/>
        <v>0</v>
      </c>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row>
    <row r="93" spans="1:111" s="112" customFormat="1">
      <c r="A93" s="350"/>
      <c r="B93" s="350"/>
      <c r="C93" s="355"/>
      <c r="D93" s="349"/>
      <c r="E93" s="350"/>
      <c r="F93" s="351"/>
      <c r="G93" s="351"/>
      <c r="H93" s="490" t="s">
        <v>16</v>
      </c>
      <c r="I93" s="490"/>
      <c r="J93" s="104">
        <f>SUM(J77:J92)</f>
        <v>0</v>
      </c>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row>
    <row r="94" spans="1:111">
      <c r="A94" s="271"/>
      <c r="B94" s="271"/>
      <c r="C94" s="276" t="s">
        <v>69</v>
      </c>
      <c r="D94" s="277" t="s">
        <v>20</v>
      </c>
      <c r="E94" s="271"/>
      <c r="F94" s="278"/>
      <c r="G94" s="278"/>
      <c r="H94" s="278"/>
      <c r="I94" s="279"/>
      <c r="J94" s="278"/>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row>
    <row r="95" spans="1:111">
      <c r="A95" s="108"/>
      <c r="B95" s="108"/>
      <c r="C95" s="79" t="s">
        <v>70</v>
      </c>
      <c r="D95" s="80" t="s">
        <v>154</v>
      </c>
      <c r="E95" s="108"/>
      <c r="F95" s="109"/>
      <c r="G95" s="109"/>
      <c r="H95" s="109"/>
      <c r="I95" s="110"/>
      <c r="J95" s="109"/>
    </row>
    <row r="96" spans="1:111" s="168" customFormat="1" ht="31.5">
      <c r="A96" s="83">
        <v>92580</v>
      </c>
      <c r="B96" s="83" t="s">
        <v>13</v>
      </c>
      <c r="C96" s="14" t="s">
        <v>856</v>
      </c>
      <c r="D96" s="444" t="s">
        <v>728</v>
      </c>
      <c r="E96" s="83" t="s">
        <v>103</v>
      </c>
      <c r="F96" s="445">
        <v>87.9</v>
      </c>
      <c r="G96" s="81">
        <f t="shared" ref="G96:G101" si="37">$J$4</f>
        <v>0.24940000000000001</v>
      </c>
      <c r="H96" s="15"/>
      <c r="I96" s="99">
        <f t="shared" ref="I96:I101" si="38">H96*(1+G96)</f>
        <v>0</v>
      </c>
      <c r="J96" s="76">
        <f t="shared" ref="J96:J101" si="39">F96*I96</f>
        <v>0</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c r="CV96" s="167"/>
      <c r="CW96" s="167"/>
      <c r="CX96" s="167"/>
      <c r="CY96" s="167"/>
      <c r="CZ96" s="167"/>
      <c r="DA96" s="167"/>
      <c r="DB96" s="167"/>
      <c r="DC96" s="167"/>
      <c r="DD96" s="167"/>
      <c r="DE96" s="167"/>
      <c r="DF96" s="167"/>
      <c r="DG96" s="167"/>
    </row>
    <row r="97" spans="1:111" s="112" customFormat="1" ht="47.25">
      <c r="A97" s="75">
        <v>94210</v>
      </c>
      <c r="B97" s="83" t="s">
        <v>13</v>
      </c>
      <c r="C97" s="14" t="s">
        <v>855</v>
      </c>
      <c r="D97" s="68" t="s">
        <v>792</v>
      </c>
      <c r="E97" s="83" t="s">
        <v>103</v>
      </c>
      <c r="F97" s="445">
        <v>87.9</v>
      </c>
      <c r="G97" s="81">
        <f t="shared" si="37"/>
        <v>0.24940000000000001</v>
      </c>
      <c r="H97" s="15"/>
      <c r="I97" s="99">
        <f t="shared" si="38"/>
        <v>0</v>
      </c>
      <c r="J97" s="76">
        <f t="shared" si="39"/>
        <v>0</v>
      </c>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c r="DD97" s="106"/>
      <c r="DE97" s="106"/>
      <c r="DF97" s="106"/>
      <c r="DG97" s="106"/>
    </row>
    <row r="98" spans="1:111" s="112" customFormat="1" ht="30.75" customHeight="1">
      <c r="A98" s="83">
        <v>94228</v>
      </c>
      <c r="B98" s="83" t="s">
        <v>13</v>
      </c>
      <c r="C98" s="14" t="s">
        <v>857</v>
      </c>
      <c r="D98" s="444" t="s">
        <v>443</v>
      </c>
      <c r="E98" s="83" t="s">
        <v>101</v>
      </c>
      <c r="F98" s="445">
        <v>20.100000000000001</v>
      </c>
      <c r="G98" s="81">
        <f t="shared" si="37"/>
        <v>0.24940000000000001</v>
      </c>
      <c r="H98" s="15"/>
      <c r="I98" s="99">
        <f t="shared" si="38"/>
        <v>0</v>
      </c>
      <c r="J98" s="76">
        <f t="shared" si="39"/>
        <v>0</v>
      </c>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row>
    <row r="99" spans="1:111" s="112" customFormat="1" ht="29.25" customHeight="1">
      <c r="A99" s="83">
        <v>94229</v>
      </c>
      <c r="B99" s="83" t="s">
        <v>13</v>
      </c>
      <c r="C99" s="14" t="s">
        <v>858</v>
      </c>
      <c r="D99" s="444" t="s">
        <v>533</v>
      </c>
      <c r="E99" s="83" t="s">
        <v>101</v>
      </c>
      <c r="F99" s="445">
        <v>10.1</v>
      </c>
      <c r="G99" s="81">
        <f t="shared" si="37"/>
        <v>0.24940000000000001</v>
      </c>
      <c r="H99" s="15"/>
      <c r="I99" s="99">
        <f t="shared" si="38"/>
        <v>0</v>
      </c>
      <c r="J99" s="76">
        <f t="shared" si="39"/>
        <v>0</v>
      </c>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row>
    <row r="100" spans="1:111" s="112" customFormat="1" ht="31.5">
      <c r="A100" s="83">
        <v>100327</v>
      </c>
      <c r="B100" s="83" t="s">
        <v>13</v>
      </c>
      <c r="C100" s="14" t="s">
        <v>859</v>
      </c>
      <c r="D100" s="444" t="s">
        <v>729</v>
      </c>
      <c r="E100" s="83" t="s">
        <v>101</v>
      </c>
      <c r="F100" s="445">
        <v>51.95</v>
      </c>
      <c r="G100" s="81">
        <f t="shared" si="37"/>
        <v>0.24940000000000001</v>
      </c>
      <c r="H100" s="15"/>
      <c r="I100" s="99">
        <f t="shared" si="38"/>
        <v>0</v>
      </c>
      <c r="J100" s="76">
        <f t="shared" si="39"/>
        <v>0</v>
      </c>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row>
    <row r="101" spans="1:111" s="112" customFormat="1" ht="31.5">
      <c r="A101" s="83">
        <v>94231</v>
      </c>
      <c r="B101" s="83" t="s">
        <v>13</v>
      </c>
      <c r="C101" s="14" t="s">
        <v>860</v>
      </c>
      <c r="D101" s="444" t="s">
        <v>442</v>
      </c>
      <c r="E101" s="83" t="s">
        <v>101</v>
      </c>
      <c r="F101" s="445">
        <v>59.2</v>
      </c>
      <c r="G101" s="81">
        <f t="shared" si="37"/>
        <v>0.24940000000000001</v>
      </c>
      <c r="H101" s="15"/>
      <c r="I101" s="99">
        <f t="shared" si="38"/>
        <v>0</v>
      </c>
      <c r="J101" s="76">
        <f t="shared" si="39"/>
        <v>0</v>
      </c>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row>
    <row r="102" spans="1:111" s="112" customFormat="1">
      <c r="A102" s="350"/>
      <c r="B102" s="350"/>
      <c r="C102" s="355"/>
      <c r="D102" s="349"/>
      <c r="E102" s="350"/>
      <c r="F102" s="351"/>
      <c r="G102" s="351"/>
      <c r="H102" s="490" t="s">
        <v>16</v>
      </c>
      <c r="I102" s="490"/>
      <c r="J102" s="104">
        <f>SUM(J96:J101)</f>
        <v>0</v>
      </c>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c r="DD102" s="106"/>
      <c r="DE102" s="106"/>
      <c r="DF102" s="106"/>
      <c r="DG102" s="106"/>
    </row>
    <row r="103" spans="1:111" s="112" customFormat="1">
      <c r="A103" s="271"/>
      <c r="B103" s="271"/>
      <c r="C103" s="276" t="s">
        <v>71</v>
      </c>
      <c r="D103" s="277" t="s">
        <v>21</v>
      </c>
      <c r="E103" s="271"/>
      <c r="F103" s="278"/>
      <c r="G103" s="278"/>
      <c r="H103" s="278"/>
      <c r="I103" s="279"/>
      <c r="J103" s="278"/>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c r="DA103" s="106"/>
      <c r="DB103" s="106"/>
      <c r="DC103" s="106"/>
      <c r="DD103" s="106"/>
      <c r="DE103" s="106"/>
      <c r="DF103" s="106"/>
      <c r="DG103" s="106"/>
    </row>
    <row r="104" spans="1:111" s="112" customFormat="1" ht="29.25" customHeight="1">
      <c r="A104" s="108"/>
      <c r="B104" s="108"/>
      <c r="C104" s="79" t="s">
        <v>72</v>
      </c>
      <c r="D104" s="80" t="s">
        <v>94</v>
      </c>
      <c r="E104" s="108"/>
      <c r="F104" s="109"/>
      <c r="G104" s="109"/>
      <c r="H104" s="109"/>
      <c r="I104" s="110"/>
      <c r="J104" s="76">
        <f t="shared" ref="J104:J106" si="40">F104*I104</f>
        <v>0</v>
      </c>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row>
    <row r="105" spans="1:111" s="112" customFormat="1" ht="29.25" customHeight="1">
      <c r="A105" s="108">
        <v>90793</v>
      </c>
      <c r="B105" s="108" t="s">
        <v>13</v>
      </c>
      <c r="C105" s="449" t="s">
        <v>27</v>
      </c>
      <c r="D105" s="68" t="s">
        <v>793</v>
      </c>
      <c r="E105" s="75" t="s">
        <v>289</v>
      </c>
      <c r="F105" s="445">
        <v>3</v>
      </c>
      <c r="G105" s="77">
        <f t="shared" ref="G105:G303" si="41">$J$4</f>
        <v>0.24940000000000001</v>
      </c>
      <c r="H105" s="15"/>
      <c r="I105" s="99">
        <f t="shared" ref="I105" si="42">H105*(1+G105)</f>
        <v>0</v>
      </c>
      <c r="J105" s="76">
        <f t="shared" si="40"/>
        <v>0</v>
      </c>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row>
    <row r="106" spans="1:111" s="112" customFormat="1" ht="29.25" customHeight="1">
      <c r="A106" s="75">
        <v>91341</v>
      </c>
      <c r="B106" s="75" t="s">
        <v>13</v>
      </c>
      <c r="C106" s="449" t="s">
        <v>861</v>
      </c>
      <c r="D106" s="68" t="s">
        <v>797</v>
      </c>
      <c r="E106" s="75" t="s">
        <v>103</v>
      </c>
      <c r="F106" s="445">
        <v>1.89</v>
      </c>
      <c r="G106" s="77">
        <f t="shared" si="41"/>
        <v>0.24940000000000001</v>
      </c>
      <c r="H106" s="15"/>
      <c r="I106" s="99">
        <f t="shared" ref="I106:I107" si="43">H106*(1+G106)</f>
        <v>0</v>
      </c>
      <c r="J106" s="76">
        <f t="shared" si="40"/>
        <v>0</v>
      </c>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row>
    <row r="107" spans="1:111" s="112" customFormat="1" ht="63">
      <c r="A107" s="75">
        <v>91341</v>
      </c>
      <c r="B107" s="75" t="s">
        <v>13</v>
      </c>
      <c r="C107" s="449" t="s">
        <v>862</v>
      </c>
      <c r="D107" s="68" t="s">
        <v>798</v>
      </c>
      <c r="E107" s="75" t="s">
        <v>103</v>
      </c>
      <c r="F107" s="445">
        <v>0.49</v>
      </c>
      <c r="G107" s="77">
        <f t="shared" si="41"/>
        <v>0.24940000000000001</v>
      </c>
      <c r="H107" s="15"/>
      <c r="I107" s="99">
        <f t="shared" si="43"/>
        <v>0</v>
      </c>
      <c r="J107" s="76">
        <f t="shared" ref="J107" si="44">F107*I107</f>
        <v>0</v>
      </c>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row>
    <row r="108" spans="1:111" s="168" customFormat="1">
      <c r="A108" s="75" t="s">
        <v>265</v>
      </c>
      <c r="B108" s="83" t="s">
        <v>97</v>
      </c>
      <c r="C108" s="14"/>
      <c r="D108" s="444" t="s">
        <v>946</v>
      </c>
      <c r="E108" s="83" t="s">
        <v>835</v>
      </c>
      <c r="F108" s="445">
        <v>1</v>
      </c>
      <c r="G108" s="81">
        <f t="shared" ref="G108:G112" si="45">$J$4</f>
        <v>0.24940000000000001</v>
      </c>
      <c r="H108" s="15"/>
      <c r="I108" s="99">
        <f t="shared" ref="I108" si="46">H108*(1+G108)</f>
        <v>0</v>
      </c>
      <c r="J108" s="76">
        <f t="shared" ref="J108" si="47">F108*I108</f>
        <v>0</v>
      </c>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67"/>
      <c r="BQ108" s="167"/>
      <c r="BR108" s="167"/>
      <c r="BS108" s="167"/>
      <c r="BT108" s="167"/>
      <c r="BU108" s="167"/>
      <c r="BV108" s="167"/>
      <c r="BW108" s="167"/>
      <c r="BX108" s="167"/>
      <c r="BY108" s="167"/>
      <c r="BZ108" s="167"/>
      <c r="CA108" s="167"/>
      <c r="CB108" s="167"/>
      <c r="CC108" s="167"/>
      <c r="CD108" s="167"/>
      <c r="CE108" s="167"/>
      <c r="CF108" s="167"/>
      <c r="CG108" s="167"/>
      <c r="CH108" s="167"/>
      <c r="CI108" s="167"/>
      <c r="CJ108" s="167"/>
      <c r="CK108" s="167"/>
      <c r="CL108" s="167"/>
      <c r="CM108" s="167"/>
      <c r="CN108" s="167"/>
      <c r="CO108" s="167"/>
      <c r="CP108" s="167"/>
      <c r="CQ108" s="167"/>
      <c r="CR108" s="167"/>
      <c r="CS108" s="167"/>
      <c r="CT108" s="167"/>
      <c r="CU108" s="167"/>
      <c r="CV108" s="167"/>
      <c r="CW108" s="167"/>
      <c r="CX108" s="167"/>
      <c r="CY108" s="167"/>
      <c r="CZ108" s="167"/>
      <c r="DA108" s="167"/>
      <c r="DB108" s="167"/>
      <c r="DC108" s="167"/>
      <c r="DD108" s="167"/>
      <c r="DE108" s="167"/>
      <c r="DF108" s="167"/>
      <c r="DG108" s="167"/>
    </row>
    <row r="109" spans="1:111" s="168" customFormat="1">
      <c r="A109" s="95"/>
      <c r="B109" s="95"/>
      <c r="C109" s="24" t="s">
        <v>146</v>
      </c>
      <c r="D109" s="25" t="s">
        <v>95</v>
      </c>
      <c r="E109" s="95"/>
      <c r="F109" s="96"/>
      <c r="G109" s="97"/>
      <c r="H109" s="97"/>
      <c r="I109" s="98"/>
      <c r="J109" s="97"/>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67"/>
      <c r="BQ109" s="167"/>
      <c r="BR109" s="167"/>
      <c r="BS109" s="167"/>
      <c r="BT109" s="167"/>
      <c r="BU109" s="167"/>
      <c r="BV109" s="167"/>
      <c r="BW109" s="167"/>
      <c r="BX109" s="167"/>
      <c r="BY109" s="167"/>
      <c r="BZ109" s="167"/>
      <c r="CA109" s="167"/>
      <c r="CB109" s="167"/>
      <c r="CC109" s="167"/>
      <c r="CD109" s="167"/>
      <c r="CE109" s="167"/>
      <c r="CF109" s="167"/>
      <c r="CG109" s="167"/>
      <c r="CH109" s="167"/>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167"/>
      <c r="DD109" s="167"/>
      <c r="DE109" s="167"/>
      <c r="DF109" s="167"/>
      <c r="DG109" s="167"/>
    </row>
    <row r="110" spans="1:111" s="170" customFormat="1">
      <c r="A110" s="75" t="s">
        <v>265</v>
      </c>
      <c r="B110" s="83" t="s">
        <v>97</v>
      </c>
      <c r="C110" s="14" t="s">
        <v>863</v>
      </c>
      <c r="D110" s="444" t="s">
        <v>949</v>
      </c>
      <c r="E110" s="83" t="s">
        <v>835</v>
      </c>
      <c r="F110" s="445">
        <v>2</v>
      </c>
      <c r="G110" s="81">
        <v>0.24940000000000001</v>
      </c>
      <c r="H110" s="15"/>
      <c r="I110" s="99">
        <f t="shared" ref="I110" si="48">H110*(1+G110)</f>
        <v>0</v>
      </c>
      <c r="J110" s="76">
        <f t="shared" ref="J110" si="49">F110*I110</f>
        <v>0</v>
      </c>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69"/>
      <c r="DF110" s="169"/>
      <c r="DG110" s="169"/>
    </row>
    <row r="111" spans="1:111" s="170" customFormat="1">
      <c r="A111" s="75" t="s">
        <v>265</v>
      </c>
      <c r="B111" s="83" t="s">
        <v>97</v>
      </c>
      <c r="C111" s="14" t="s">
        <v>947</v>
      </c>
      <c r="D111" s="444" t="s">
        <v>950</v>
      </c>
      <c r="E111" s="83" t="s">
        <v>835</v>
      </c>
      <c r="F111" s="445">
        <v>2</v>
      </c>
      <c r="G111" s="81">
        <v>0.24940000000000001</v>
      </c>
      <c r="H111" s="15"/>
      <c r="I111" s="99">
        <f t="shared" ref="I111" si="50">H111*(1+G111)</f>
        <v>0</v>
      </c>
      <c r="J111" s="76">
        <f t="shared" ref="J111" si="51">F111*I111</f>
        <v>0</v>
      </c>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69"/>
      <c r="BQ111" s="169"/>
      <c r="BR111" s="169"/>
      <c r="BS111" s="169"/>
      <c r="BT111" s="169"/>
      <c r="BU111" s="169"/>
      <c r="BV111" s="169"/>
      <c r="BW111" s="169"/>
      <c r="BX111" s="169"/>
      <c r="BY111" s="169"/>
      <c r="BZ111" s="169"/>
      <c r="CA111" s="169"/>
      <c r="CB111" s="169"/>
      <c r="CC111" s="169"/>
      <c r="CD111" s="169"/>
      <c r="CE111" s="169"/>
      <c r="CF111" s="169"/>
      <c r="CG111" s="169"/>
      <c r="CH111" s="169"/>
      <c r="CI111" s="169"/>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69"/>
      <c r="DF111" s="169"/>
      <c r="DG111" s="169"/>
    </row>
    <row r="112" spans="1:111" s="170" customFormat="1" ht="31.5">
      <c r="A112" s="83">
        <v>101965</v>
      </c>
      <c r="B112" s="83" t="s">
        <v>13</v>
      </c>
      <c r="C112" s="14" t="s">
        <v>948</v>
      </c>
      <c r="D112" s="444" t="s">
        <v>964</v>
      </c>
      <c r="E112" s="83" t="s">
        <v>101</v>
      </c>
      <c r="F112" s="445">
        <f>'Memória de Calculo'!$E$118</f>
        <v>2.82</v>
      </c>
      <c r="G112" s="81">
        <f t="shared" si="45"/>
        <v>0.24940000000000001</v>
      </c>
      <c r="H112" s="15"/>
      <c r="I112" s="99">
        <f t="shared" ref="I112" si="52">H112*(1+G112)</f>
        <v>0</v>
      </c>
      <c r="J112" s="76">
        <f t="shared" ref="J112" si="53">F112*I112</f>
        <v>0</v>
      </c>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69"/>
      <c r="BQ112" s="169"/>
      <c r="BR112" s="169"/>
      <c r="BS112" s="169"/>
      <c r="BT112" s="169"/>
      <c r="BU112" s="169"/>
      <c r="BV112" s="169"/>
      <c r="BW112" s="169"/>
      <c r="BX112" s="169"/>
      <c r="BY112" s="169"/>
      <c r="BZ112" s="169"/>
      <c r="CA112" s="169"/>
      <c r="CB112" s="169"/>
      <c r="CC112" s="169"/>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69"/>
      <c r="DF112" s="169"/>
      <c r="DG112" s="169"/>
    </row>
    <row r="113" spans="1:111" s="170" customFormat="1">
      <c r="A113" s="350"/>
      <c r="B113" s="350"/>
      <c r="C113" s="355"/>
      <c r="D113" s="349"/>
      <c r="E113" s="350"/>
      <c r="F113" s="351"/>
      <c r="G113" s="351"/>
      <c r="H113" s="490" t="s">
        <v>16</v>
      </c>
      <c r="I113" s="490"/>
      <c r="J113" s="104">
        <f>SUM(J104:J112)</f>
        <v>0</v>
      </c>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69"/>
      <c r="BQ113" s="169"/>
      <c r="BR113" s="169"/>
      <c r="BS113" s="169"/>
      <c r="BT113" s="169"/>
      <c r="BU113" s="169"/>
      <c r="BV113" s="169"/>
      <c r="BW113" s="169"/>
      <c r="BX113" s="169"/>
      <c r="BY113" s="169"/>
      <c r="BZ113" s="169"/>
      <c r="CA113" s="169"/>
      <c r="CB113" s="169"/>
      <c r="CC113" s="169"/>
      <c r="CD113" s="169"/>
      <c r="CE113" s="169"/>
      <c r="CF113" s="169"/>
      <c r="CG113" s="169"/>
      <c r="CH113" s="169"/>
      <c r="CI113" s="169"/>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69"/>
      <c r="DF113" s="169"/>
      <c r="DG113" s="169"/>
    </row>
    <row r="114" spans="1:111" s="170" customFormat="1">
      <c r="A114" s="271"/>
      <c r="B114" s="271"/>
      <c r="C114" s="276" t="s">
        <v>73</v>
      </c>
      <c r="D114" s="277" t="s">
        <v>266</v>
      </c>
      <c r="E114" s="271"/>
      <c r="F114" s="278"/>
      <c r="G114" s="278"/>
      <c r="H114" s="278"/>
      <c r="I114" s="279"/>
      <c r="J114" s="278"/>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69"/>
      <c r="BQ114" s="169"/>
      <c r="BR114" s="169"/>
      <c r="BS114" s="169"/>
      <c r="BT114" s="169"/>
      <c r="BU114" s="169"/>
      <c r="BV114" s="169"/>
      <c r="BW114" s="169"/>
      <c r="BX114" s="169"/>
      <c r="BY114" s="169"/>
      <c r="BZ114" s="169"/>
      <c r="CA114" s="169"/>
      <c r="CB114" s="169"/>
      <c r="CC114" s="169"/>
      <c r="CD114" s="169"/>
      <c r="CE114" s="169"/>
      <c r="CF114" s="169"/>
      <c r="CG114" s="169"/>
      <c r="CH114" s="169"/>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69"/>
      <c r="DF114" s="169"/>
      <c r="DG114" s="169"/>
    </row>
    <row r="115" spans="1:111" s="170" customFormat="1">
      <c r="A115" s="95"/>
      <c r="B115" s="95"/>
      <c r="C115" s="24" t="s">
        <v>74</v>
      </c>
      <c r="D115" s="25" t="s">
        <v>197</v>
      </c>
      <c r="E115" s="95"/>
      <c r="F115" s="96"/>
      <c r="G115" s="97"/>
      <c r="H115" s="97"/>
      <c r="I115" s="98"/>
      <c r="J115" s="97"/>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69"/>
      <c r="BQ115" s="169"/>
      <c r="BR115" s="169"/>
      <c r="BS115" s="169"/>
      <c r="BT115" s="169"/>
      <c r="BU115" s="169"/>
      <c r="BV115" s="169"/>
      <c r="BW115" s="169"/>
      <c r="BX115" s="169"/>
      <c r="BY115" s="169"/>
      <c r="BZ115" s="169"/>
      <c r="CA115" s="169"/>
      <c r="CB115" s="169"/>
      <c r="CC115" s="169"/>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row>
    <row r="116" spans="1:111" s="170" customFormat="1">
      <c r="A116" s="83">
        <v>95240</v>
      </c>
      <c r="B116" s="83" t="s">
        <v>13</v>
      </c>
      <c r="C116" s="14" t="s">
        <v>276</v>
      </c>
      <c r="D116" s="68" t="s">
        <v>274</v>
      </c>
      <c r="E116" s="83" t="s">
        <v>103</v>
      </c>
      <c r="F116" s="445">
        <v>87.9</v>
      </c>
      <c r="G116" s="81">
        <f t="shared" ref="G116" si="54">$J$4</f>
        <v>0.24940000000000001</v>
      </c>
      <c r="H116" s="15"/>
      <c r="I116" s="99">
        <f t="shared" ref="I116:I117" si="55">H116*(1+G116)</f>
        <v>0</v>
      </c>
      <c r="J116" s="76">
        <f t="shared" ref="J116:J117" si="56">F116*I116</f>
        <v>0</v>
      </c>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row>
    <row r="117" spans="1:111" s="170" customFormat="1" ht="31.5">
      <c r="A117" s="83">
        <v>87630</v>
      </c>
      <c r="B117" s="83" t="s">
        <v>13</v>
      </c>
      <c r="C117" s="14" t="s">
        <v>277</v>
      </c>
      <c r="D117" s="68" t="s">
        <v>293</v>
      </c>
      <c r="E117" s="83" t="s">
        <v>103</v>
      </c>
      <c r="F117" s="445">
        <v>87.9</v>
      </c>
      <c r="G117" s="81">
        <f t="shared" ref="G117:G122" si="57">$J$4</f>
        <v>0.24940000000000001</v>
      </c>
      <c r="H117" s="15"/>
      <c r="I117" s="99">
        <f t="shared" si="55"/>
        <v>0</v>
      </c>
      <c r="J117" s="76">
        <f t="shared" si="56"/>
        <v>0</v>
      </c>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69"/>
      <c r="BQ117" s="169"/>
      <c r="BR117" s="169"/>
      <c r="BS117" s="169"/>
      <c r="BT117" s="169"/>
      <c r="BU117" s="169"/>
      <c r="BV117" s="169"/>
      <c r="BW117" s="169"/>
      <c r="BX117" s="169"/>
      <c r="BY117" s="169"/>
      <c r="BZ117" s="169"/>
      <c r="CA117" s="169"/>
      <c r="CB117" s="169"/>
      <c r="CC117" s="169"/>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row>
    <row r="118" spans="1:111" s="170" customFormat="1">
      <c r="A118" s="95"/>
      <c r="B118" s="95"/>
      <c r="C118" s="24" t="s">
        <v>75</v>
      </c>
      <c r="D118" s="25" t="s">
        <v>198</v>
      </c>
      <c r="E118" s="95"/>
      <c r="F118" s="96"/>
      <c r="G118" s="97"/>
      <c r="H118" s="97"/>
      <c r="I118" s="98"/>
      <c r="J118" s="97"/>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69"/>
      <c r="BQ118" s="169"/>
      <c r="BR118" s="169"/>
      <c r="BS118" s="169"/>
      <c r="BT118" s="169"/>
      <c r="BU118" s="169"/>
      <c r="BV118" s="169"/>
      <c r="BW118" s="169"/>
      <c r="BX118" s="169"/>
      <c r="BY118" s="169"/>
      <c r="BZ118" s="169"/>
      <c r="CA118" s="169"/>
      <c r="CB118" s="169"/>
      <c r="CC118" s="169"/>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row>
    <row r="119" spans="1:111" s="170" customFormat="1" ht="31.5">
      <c r="A119" s="83">
        <v>4786</v>
      </c>
      <c r="B119" s="83" t="s">
        <v>13</v>
      </c>
      <c r="C119" s="14" t="s">
        <v>200</v>
      </c>
      <c r="D119" s="444" t="s">
        <v>800</v>
      </c>
      <c r="E119" s="83" t="s">
        <v>103</v>
      </c>
      <c r="F119" s="445">
        <v>87.9</v>
      </c>
      <c r="G119" s="81">
        <f t="shared" si="57"/>
        <v>0.24940000000000001</v>
      </c>
      <c r="H119" s="15"/>
      <c r="I119" s="99">
        <f t="shared" ref="I119" si="58">H119*(1+G119)</f>
        <v>0</v>
      </c>
      <c r="J119" s="76">
        <f t="shared" ref="J119" si="59">F119*I119</f>
        <v>0</v>
      </c>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69"/>
      <c r="BQ119" s="169"/>
      <c r="BR119" s="169"/>
      <c r="BS119" s="169"/>
      <c r="BT119" s="169"/>
      <c r="BU119" s="169"/>
      <c r="BV119" s="169"/>
      <c r="BW119" s="169"/>
      <c r="BX119" s="169"/>
      <c r="BY119" s="169"/>
      <c r="BZ119" s="169"/>
      <c r="CA119" s="169"/>
      <c r="CB119" s="169"/>
      <c r="CC119" s="169"/>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row>
    <row r="120" spans="1:111" s="170" customFormat="1">
      <c r="A120" s="95"/>
      <c r="B120" s="95"/>
      <c r="C120" s="24" t="s">
        <v>76</v>
      </c>
      <c r="D120" s="25" t="s">
        <v>199</v>
      </c>
      <c r="E120" s="95"/>
      <c r="F120" s="96"/>
      <c r="G120" s="97"/>
      <c r="H120" s="97"/>
      <c r="I120" s="98"/>
      <c r="J120" s="97"/>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69"/>
      <c r="BQ120" s="169"/>
      <c r="BR120" s="169"/>
      <c r="BS120" s="169"/>
      <c r="BT120" s="169"/>
      <c r="BU120" s="169"/>
      <c r="BV120" s="169"/>
      <c r="BW120" s="169"/>
      <c r="BX120" s="169"/>
      <c r="BY120" s="169"/>
      <c r="BZ120" s="169"/>
      <c r="CA120" s="169"/>
      <c r="CB120" s="169"/>
      <c r="CC120" s="169"/>
      <c r="CD120" s="169"/>
      <c r="CE120" s="169"/>
      <c r="CF120" s="169"/>
      <c r="CG120" s="169"/>
      <c r="CH120" s="169"/>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69"/>
      <c r="DF120" s="169"/>
      <c r="DG120" s="169"/>
    </row>
    <row r="121" spans="1:111">
      <c r="A121" s="83">
        <v>34680</v>
      </c>
      <c r="B121" s="83" t="s">
        <v>13</v>
      </c>
      <c r="C121" s="14" t="s">
        <v>201</v>
      </c>
      <c r="D121" s="444" t="s">
        <v>801</v>
      </c>
      <c r="E121" s="83" t="s">
        <v>101</v>
      </c>
      <c r="F121" s="445">
        <f>'Memória de Calculo'!D$112</f>
        <v>43</v>
      </c>
      <c r="G121" s="81">
        <f t="shared" si="57"/>
        <v>0.24940000000000001</v>
      </c>
      <c r="H121" s="15"/>
      <c r="I121" s="99">
        <f>H121*(1+G121)</f>
        <v>0</v>
      </c>
      <c r="J121" s="76">
        <f>F121*I121</f>
        <v>0</v>
      </c>
    </row>
    <row r="122" spans="1:111">
      <c r="A122" s="83">
        <v>10856</v>
      </c>
      <c r="B122" s="83" t="s">
        <v>13</v>
      </c>
      <c r="C122" s="14" t="s">
        <v>889</v>
      </c>
      <c r="D122" s="444" t="s">
        <v>888</v>
      </c>
      <c r="E122" s="83" t="s">
        <v>101</v>
      </c>
      <c r="F122" s="445">
        <v>6.6</v>
      </c>
      <c r="G122" s="81">
        <f t="shared" si="57"/>
        <v>0.24940000000000001</v>
      </c>
      <c r="H122" s="15"/>
      <c r="I122" s="99">
        <f>H122*(1+G122)</f>
        <v>0</v>
      </c>
      <c r="J122" s="76">
        <f>F122*I122</f>
        <v>0</v>
      </c>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row>
    <row r="123" spans="1:111" s="170" customFormat="1">
      <c r="A123" s="350"/>
      <c r="B123" s="350"/>
      <c r="C123" s="355"/>
      <c r="D123" s="349"/>
      <c r="E123" s="350"/>
      <c r="F123" s="351"/>
      <c r="G123" s="351"/>
      <c r="H123" s="490" t="s">
        <v>16</v>
      </c>
      <c r="I123" s="490"/>
      <c r="J123" s="104">
        <f>SUM(J116:J122)</f>
        <v>0</v>
      </c>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69"/>
      <c r="BQ123" s="169"/>
      <c r="BR123" s="169"/>
      <c r="BS123" s="169"/>
      <c r="BT123" s="169"/>
      <c r="BU123" s="169"/>
      <c r="BV123" s="169"/>
      <c r="BW123" s="169"/>
      <c r="BX123" s="169"/>
      <c r="BY123" s="169"/>
      <c r="BZ123" s="169"/>
      <c r="CA123" s="169"/>
      <c r="CB123" s="169"/>
      <c r="CC123" s="169"/>
      <c r="CD123" s="169"/>
      <c r="CE123" s="169"/>
      <c r="CF123" s="169"/>
      <c r="CG123" s="169"/>
      <c r="CH123" s="169"/>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69"/>
      <c r="DF123" s="169"/>
      <c r="DG123" s="169"/>
    </row>
    <row r="124" spans="1:111">
      <c r="A124" s="271"/>
      <c r="B124" s="271"/>
      <c r="C124" s="276" t="s">
        <v>138</v>
      </c>
      <c r="D124" s="277" t="s">
        <v>23</v>
      </c>
      <c r="E124" s="271"/>
      <c r="F124" s="278"/>
      <c r="G124" s="278"/>
      <c r="H124" s="278"/>
      <c r="I124" s="279"/>
      <c r="J124" s="278"/>
    </row>
    <row r="125" spans="1:111" s="170" customFormat="1">
      <c r="A125" s="83"/>
      <c r="B125" s="83"/>
      <c r="C125" s="24" t="s">
        <v>147</v>
      </c>
      <c r="D125" s="25" t="s">
        <v>519</v>
      </c>
      <c r="E125" s="83"/>
      <c r="F125" s="15"/>
      <c r="G125" s="81"/>
      <c r="H125" s="15"/>
      <c r="I125" s="16"/>
      <c r="J125" s="15"/>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row>
    <row r="126" spans="1:111">
      <c r="A126" s="83">
        <v>88484</v>
      </c>
      <c r="B126" s="83" t="s">
        <v>29</v>
      </c>
      <c r="C126" s="14" t="s">
        <v>155</v>
      </c>
      <c r="D126" s="444" t="s">
        <v>358</v>
      </c>
      <c r="E126" s="83" t="s">
        <v>14</v>
      </c>
      <c r="F126" s="445">
        <f>'Memória de Calculo'!$B$112</f>
        <v>72.819999999999993</v>
      </c>
      <c r="G126" s="81">
        <f t="shared" ref="G126:G127" si="60">$J$4</f>
        <v>0.24940000000000001</v>
      </c>
      <c r="H126" s="15"/>
      <c r="I126" s="99">
        <f t="shared" ref="I126:I127" si="61">H126*(1+G126)</f>
        <v>0</v>
      </c>
      <c r="J126" s="76">
        <f t="shared" ref="J126:J127" si="62">F126*I126</f>
        <v>0</v>
      </c>
    </row>
    <row r="127" spans="1:111" s="170" customFormat="1">
      <c r="A127" s="83">
        <v>88496</v>
      </c>
      <c r="B127" s="83" t="s">
        <v>29</v>
      </c>
      <c r="C127" s="14" t="s">
        <v>156</v>
      </c>
      <c r="D127" s="444" t="s">
        <v>165</v>
      </c>
      <c r="E127" s="83" t="s">
        <v>14</v>
      </c>
      <c r="F127" s="445">
        <f>'Memória de Calculo'!$B$112</f>
        <v>72.819999999999993</v>
      </c>
      <c r="G127" s="81">
        <f t="shared" si="60"/>
        <v>0.24940000000000001</v>
      </c>
      <c r="H127" s="15"/>
      <c r="I127" s="99">
        <f t="shared" si="61"/>
        <v>0</v>
      </c>
      <c r="J127" s="76">
        <f t="shared" si="62"/>
        <v>0</v>
      </c>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row>
    <row r="128" spans="1:111" s="170" customFormat="1">
      <c r="A128" s="83"/>
      <c r="B128" s="83"/>
      <c r="C128" s="24" t="s">
        <v>157</v>
      </c>
      <c r="D128" s="25" t="s">
        <v>520</v>
      </c>
      <c r="E128" s="83"/>
      <c r="F128" s="15"/>
      <c r="G128" s="81"/>
      <c r="H128" s="15"/>
      <c r="I128" s="16"/>
      <c r="J128" s="15"/>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row>
    <row r="129" spans="1:111" s="170" customFormat="1">
      <c r="A129" s="83">
        <v>88484</v>
      </c>
      <c r="B129" s="83" t="s">
        <v>29</v>
      </c>
      <c r="C129" s="14" t="s">
        <v>158</v>
      </c>
      <c r="D129" s="444" t="s">
        <v>358</v>
      </c>
      <c r="E129" s="83" t="s">
        <v>14</v>
      </c>
      <c r="F129" s="445">
        <v>10.1</v>
      </c>
      <c r="G129" s="81">
        <f t="shared" ref="G129:G140" si="63">$J$4</f>
        <v>0.24940000000000001</v>
      </c>
      <c r="H129" s="15"/>
      <c r="I129" s="99">
        <f t="shared" ref="I129:I132" si="64">H129*(1+G129)</f>
        <v>0</v>
      </c>
      <c r="J129" s="76">
        <f t="shared" ref="J129:J132" si="65">F129*I129</f>
        <v>0</v>
      </c>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row>
    <row r="130" spans="1:111">
      <c r="A130" s="83">
        <v>95306</v>
      </c>
      <c r="B130" s="83" t="s">
        <v>29</v>
      </c>
      <c r="C130" s="14" t="s">
        <v>159</v>
      </c>
      <c r="D130" s="444" t="s">
        <v>528</v>
      </c>
      <c r="E130" s="83" t="s">
        <v>14</v>
      </c>
      <c r="F130" s="445">
        <v>6.65</v>
      </c>
      <c r="G130" s="81">
        <f t="shared" si="63"/>
        <v>0.24940000000000001</v>
      </c>
      <c r="H130" s="15"/>
      <c r="I130" s="99">
        <f t="shared" si="64"/>
        <v>0</v>
      </c>
      <c r="J130" s="76">
        <f t="shared" si="65"/>
        <v>0</v>
      </c>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row>
    <row r="131" spans="1:111">
      <c r="A131" s="83">
        <v>88496</v>
      </c>
      <c r="B131" s="83" t="s">
        <v>29</v>
      </c>
      <c r="C131" s="14" t="s">
        <v>361</v>
      </c>
      <c r="D131" s="444" t="s">
        <v>165</v>
      </c>
      <c r="E131" s="83" t="s">
        <v>14</v>
      </c>
      <c r="F131" s="445">
        <v>4.45</v>
      </c>
      <c r="G131" s="81">
        <f t="shared" si="63"/>
        <v>0.24940000000000001</v>
      </c>
      <c r="H131" s="15"/>
      <c r="I131" s="99">
        <f t="shared" si="64"/>
        <v>0</v>
      </c>
      <c r="J131" s="76">
        <f t="shared" si="65"/>
        <v>0</v>
      </c>
    </row>
    <row r="132" spans="1:111">
      <c r="A132" s="83">
        <v>88494</v>
      </c>
      <c r="B132" s="83" t="s">
        <v>29</v>
      </c>
      <c r="C132" s="14" t="s">
        <v>864</v>
      </c>
      <c r="D132" s="444" t="s">
        <v>802</v>
      </c>
      <c r="E132" s="83" t="s">
        <v>14</v>
      </c>
      <c r="F132" s="445">
        <v>10.1</v>
      </c>
      <c r="G132" s="81">
        <f t="shared" si="63"/>
        <v>0.24940000000000001</v>
      </c>
      <c r="H132" s="15"/>
      <c r="I132" s="99">
        <f t="shared" si="64"/>
        <v>0</v>
      </c>
      <c r="J132" s="76">
        <f t="shared" si="65"/>
        <v>0</v>
      </c>
    </row>
    <row r="133" spans="1:111" ht="21.75" customHeight="1">
      <c r="A133" s="83"/>
      <c r="B133" s="83"/>
      <c r="C133" s="24" t="s">
        <v>160</v>
      </c>
      <c r="D133" s="80" t="s">
        <v>26</v>
      </c>
      <c r="E133" s="83"/>
      <c r="F133" s="76"/>
      <c r="G133" s="81"/>
      <c r="H133" s="15"/>
      <c r="I133" s="16"/>
      <c r="J133" s="15"/>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row>
    <row r="134" spans="1:111">
      <c r="A134" s="83">
        <v>88485</v>
      </c>
      <c r="B134" s="83" t="s">
        <v>29</v>
      </c>
      <c r="C134" s="14" t="s">
        <v>161</v>
      </c>
      <c r="D134" s="444" t="s">
        <v>362</v>
      </c>
      <c r="E134" s="83" t="s">
        <v>14</v>
      </c>
      <c r="F134" s="445">
        <f>'Memória de Calculo'!$D$85</f>
        <v>274.54000000000002</v>
      </c>
      <c r="G134" s="81">
        <f t="shared" si="63"/>
        <v>0.24940000000000001</v>
      </c>
      <c r="H134" s="15"/>
      <c r="I134" s="99">
        <f t="shared" ref="I134:I136" si="66">H134*(1+G134)</f>
        <v>0</v>
      </c>
      <c r="J134" s="76">
        <f t="shared" ref="J134:J136" si="67">F134*I134</f>
        <v>0</v>
      </c>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row>
    <row r="135" spans="1:111">
      <c r="A135" s="83">
        <v>88497</v>
      </c>
      <c r="B135" s="83" t="s">
        <v>29</v>
      </c>
      <c r="C135" s="14" t="s">
        <v>162</v>
      </c>
      <c r="D135" s="444" t="s">
        <v>275</v>
      </c>
      <c r="E135" s="83" t="s">
        <v>14</v>
      </c>
      <c r="F135" s="445">
        <f>'Memória de Calculo'!$D$85</f>
        <v>274.54000000000002</v>
      </c>
      <c r="G135" s="81">
        <f t="shared" si="63"/>
        <v>0.24940000000000001</v>
      </c>
      <c r="H135" s="15"/>
      <c r="I135" s="99">
        <f t="shared" si="66"/>
        <v>0</v>
      </c>
      <c r="J135" s="76">
        <f t="shared" si="67"/>
        <v>0</v>
      </c>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row>
    <row r="136" spans="1:111">
      <c r="A136" s="83">
        <v>88489</v>
      </c>
      <c r="B136" s="83" t="s">
        <v>29</v>
      </c>
      <c r="C136" s="14" t="s">
        <v>359</v>
      </c>
      <c r="D136" s="444" t="s">
        <v>167</v>
      </c>
      <c r="E136" s="83" t="s">
        <v>14</v>
      </c>
      <c r="F136" s="445">
        <f>'Memória de Calculo'!$D$85</f>
        <v>274.54000000000002</v>
      </c>
      <c r="G136" s="81">
        <f t="shared" si="63"/>
        <v>0.24940000000000001</v>
      </c>
      <c r="H136" s="15"/>
      <c r="I136" s="99">
        <f t="shared" si="66"/>
        <v>0</v>
      </c>
      <c r="J136" s="76">
        <f t="shared" si="67"/>
        <v>0</v>
      </c>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row>
    <row r="137" spans="1:111">
      <c r="A137" s="83"/>
      <c r="B137" s="83"/>
      <c r="C137" s="24" t="s">
        <v>529</v>
      </c>
      <c r="D137" s="25" t="s">
        <v>28</v>
      </c>
      <c r="E137" s="83"/>
      <c r="F137" s="76"/>
      <c r="G137" s="81"/>
      <c r="H137" s="15"/>
      <c r="I137" s="16"/>
      <c r="J137" s="15"/>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row>
    <row r="138" spans="1:111" ht="17.25" customHeight="1">
      <c r="A138" s="83">
        <v>88485</v>
      </c>
      <c r="B138" s="83" t="s">
        <v>13</v>
      </c>
      <c r="C138" s="14" t="s">
        <v>530</v>
      </c>
      <c r="D138" s="444" t="s">
        <v>362</v>
      </c>
      <c r="E138" s="83" t="s">
        <v>14</v>
      </c>
      <c r="F138" s="445">
        <f>'Memória de Calculo'!$D$101</f>
        <v>336.1</v>
      </c>
      <c r="G138" s="81">
        <f t="shared" si="63"/>
        <v>0.24940000000000001</v>
      </c>
      <c r="H138" s="15"/>
      <c r="I138" s="99">
        <f t="shared" ref="I138:I140" si="68">H138*(1+G138)</f>
        <v>0</v>
      </c>
      <c r="J138" s="76">
        <f t="shared" ref="J138:J140" si="69">F138*I138</f>
        <v>0</v>
      </c>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row>
    <row r="139" spans="1:111">
      <c r="A139" s="83">
        <v>95305</v>
      </c>
      <c r="B139" s="83" t="s">
        <v>29</v>
      </c>
      <c r="C139" s="14" t="s">
        <v>531</v>
      </c>
      <c r="D139" s="457" t="s">
        <v>360</v>
      </c>
      <c r="E139" s="83" t="s">
        <v>14</v>
      </c>
      <c r="F139" s="445">
        <f>'Memória de Calculo'!$D$101</f>
        <v>336.1</v>
      </c>
      <c r="G139" s="81">
        <f t="shared" si="63"/>
        <v>0.24940000000000001</v>
      </c>
      <c r="H139" s="15"/>
      <c r="I139" s="99">
        <f t="shared" si="68"/>
        <v>0</v>
      </c>
      <c r="J139" s="76">
        <f t="shared" si="69"/>
        <v>0</v>
      </c>
    </row>
    <row r="140" spans="1:111">
      <c r="A140" s="83">
        <v>88489</v>
      </c>
      <c r="B140" s="83" t="s">
        <v>29</v>
      </c>
      <c r="C140" s="14" t="s">
        <v>532</v>
      </c>
      <c r="D140" s="444" t="s">
        <v>167</v>
      </c>
      <c r="E140" s="83" t="s">
        <v>14</v>
      </c>
      <c r="F140" s="445">
        <f>'Memória de Calculo'!$D$101</f>
        <v>336.1</v>
      </c>
      <c r="G140" s="81">
        <f t="shared" si="63"/>
        <v>0.24940000000000001</v>
      </c>
      <c r="H140" s="15"/>
      <c r="I140" s="99">
        <f t="shared" si="68"/>
        <v>0</v>
      </c>
      <c r="J140" s="76">
        <f t="shared" si="69"/>
        <v>0</v>
      </c>
    </row>
    <row r="141" spans="1:111">
      <c r="A141" s="350"/>
      <c r="B141" s="350"/>
      <c r="C141" s="355"/>
      <c r="D141" s="444"/>
      <c r="E141" s="350"/>
      <c r="F141" s="351"/>
      <c r="G141" s="351"/>
      <c r="H141" s="490" t="s">
        <v>16</v>
      </c>
      <c r="I141" s="490"/>
      <c r="J141" s="104">
        <f>SUM(J126:J140)</f>
        <v>0</v>
      </c>
    </row>
    <row r="142" spans="1:111" ht="16.5" customHeight="1">
      <c r="A142" s="271"/>
      <c r="B142" s="271"/>
      <c r="C142" s="276" t="s">
        <v>216</v>
      </c>
      <c r="D142" s="277" t="s">
        <v>136</v>
      </c>
      <c r="E142" s="271"/>
      <c r="F142" s="278"/>
      <c r="G142" s="278"/>
      <c r="H142" s="278"/>
      <c r="I142" s="279"/>
      <c r="J142" s="278"/>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row>
    <row r="143" spans="1:111">
      <c r="A143" s="83"/>
      <c r="B143" s="83"/>
      <c r="C143" s="24" t="s">
        <v>148</v>
      </c>
      <c r="D143" s="25" t="s">
        <v>133</v>
      </c>
      <c r="E143" s="83"/>
      <c r="F143" s="15"/>
      <c r="G143" s="15"/>
      <c r="H143" s="15"/>
      <c r="I143" s="16"/>
      <c r="J143" s="15"/>
    </row>
    <row r="144" spans="1:111" ht="31.5">
      <c r="A144" s="75">
        <v>94489</v>
      </c>
      <c r="B144" s="83" t="s">
        <v>13</v>
      </c>
      <c r="C144" s="14" t="s">
        <v>606</v>
      </c>
      <c r="D144" s="456" t="s">
        <v>605</v>
      </c>
      <c r="E144" s="83" t="s">
        <v>98</v>
      </c>
      <c r="F144" s="445">
        <v>3</v>
      </c>
      <c r="G144" s="81">
        <f t="shared" ref="G144:G239" si="70">$J$4</f>
        <v>0.24940000000000001</v>
      </c>
      <c r="H144" s="15"/>
      <c r="I144" s="99">
        <f t="shared" ref="I144:I145" si="71">H144*(1+G144)</f>
        <v>0</v>
      </c>
      <c r="J144" s="76">
        <f t="shared" ref="J144:J145" si="72">F144*I144</f>
        <v>0</v>
      </c>
    </row>
    <row r="145" spans="1:111" ht="32.25" customHeight="1">
      <c r="A145" s="83">
        <v>89986</v>
      </c>
      <c r="B145" s="83" t="s">
        <v>13</v>
      </c>
      <c r="C145" s="14" t="s">
        <v>607</v>
      </c>
      <c r="D145" s="456" t="s">
        <v>168</v>
      </c>
      <c r="E145" s="83" t="s">
        <v>98</v>
      </c>
      <c r="F145" s="445">
        <v>1</v>
      </c>
      <c r="G145" s="81">
        <f t="shared" si="70"/>
        <v>0.24940000000000001</v>
      </c>
      <c r="H145" s="15"/>
      <c r="I145" s="99">
        <f t="shared" si="71"/>
        <v>0</v>
      </c>
      <c r="J145" s="76">
        <f t="shared" si="72"/>
        <v>0</v>
      </c>
    </row>
    <row r="146" spans="1:111" ht="15" customHeight="1">
      <c r="A146" s="83">
        <v>94497</v>
      </c>
      <c r="B146" s="83" t="s">
        <v>13</v>
      </c>
      <c r="C146" s="14" t="s">
        <v>163</v>
      </c>
      <c r="D146" s="456" t="s">
        <v>956</v>
      </c>
      <c r="E146" s="83" t="s">
        <v>98</v>
      </c>
      <c r="F146" s="445">
        <v>2</v>
      </c>
      <c r="G146" s="81">
        <f t="shared" si="70"/>
        <v>0.24940000000000001</v>
      </c>
      <c r="H146" s="15"/>
      <c r="I146" s="99">
        <f t="shared" ref="I146" si="73">H146*(1+G146)</f>
        <v>0</v>
      </c>
      <c r="J146" s="76">
        <f t="shared" ref="J146" si="74">F146*I146</f>
        <v>0</v>
      </c>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row>
    <row r="147" spans="1:111" ht="15" customHeight="1">
      <c r="A147" s="83">
        <v>94494</v>
      </c>
      <c r="B147" s="83" t="s">
        <v>13</v>
      </c>
      <c r="C147" s="14" t="s">
        <v>195</v>
      </c>
      <c r="D147" s="456" t="s">
        <v>803</v>
      </c>
      <c r="E147" s="83" t="s">
        <v>98</v>
      </c>
      <c r="F147" s="445">
        <v>5</v>
      </c>
      <c r="G147" s="81">
        <f t="shared" si="70"/>
        <v>0.24940000000000001</v>
      </c>
      <c r="H147" s="15"/>
      <c r="I147" s="99">
        <f t="shared" ref="I147" si="75">H147*(1+G147)</f>
        <v>0</v>
      </c>
      <c r="J147" s="76">
        <f t="shared" ref="J147" si="76">F147*I147</f>
        <v>0</v>
      </c>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row>
    <row r="148" spans="1:111" ht="15" customHeight="1">
      <c r="A148" s="83">
        <v>89985</v>
      </c>
      <c r="B148" s="83" t="s">
        <v>13</v>
      </c>
      <c r="C148" s="14" t="s">
        <v>196</v>
      </c>
      <c r="D148" s="456" t="s">
        <v>957</v>
      </c>
      <c r="E148" s="83" t="s">
        <v>98</v>
      </c>
      <c r="F148" s="445">
        <v>1</v>
      </c>
      <c r="G148" s="81">
        <f t="shared" si="70"/>
        <v>0.24940000000000001</v>
      </c>
      <c r="H148" s="15"/>
      <c r="I148" s="99">
        <f t="shared" ref="I148" si="77">H148*(1+G148)</f>
        <v>0</v>
      </c>
      <c r="J148" s="76">
        <f t="shared" ref="J148" si="78">F148*I148</f>
        <v>0</v>
      </c>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row>
    <row r="149" spans="1:111" ht="15" customHeight="1">
      <c r="A149" s="83">
        <v>65</v>
      </c>
      <c r="B149" s="83" t="s">
        <v>13</v>
      </c>
      <c r="C149" s="14" t="s">
        <v>202</v>
      </c>
      <c r="D149" s="456" t="s">
        <v>804</v>
      </c>
      <c r="E149" s="83" t="s">
        <v>98</v>
      </c>
      <c r="F149" s="445">
        <v>1</v>
      </c>
      <c r="G149" s="81">
        <f t="shared" si="70"/>
        <v>0.24940000000000001</v>
      </c>
      <c r="H149" s="15"/>
      <c r="I149" s="99">
        <f>H149*(1+G149)</f>
        <v>0</v>
      </c>
      <c r="J149" s="76">
        <f>F149*I149</f>
        <v>0</v>
      </c>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row>
    <row r="150" spans="1:111" ht="15" customHeight="1">
      <c r="A150" s="83"/>
      <c r="B150" s="83"/>
      <c r="C150" s="25" t="s">
        <v>149</v>
      </c>
      <c r="D150" s="25" t="s">
        <v>134</v>
      </c>
      <c r="E150" s="83"/>
      <c r="F150" s="76"/>
      <c r="G150" s="15"/>
      <c r="H150" s="15"/>
      <c r="I150" s="16"/>
      <c r="J150" s="15"/>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row>
    <row r="151" spans="1:111" ht="31.5">
      <c r="A151" s="83">
        <v>95470</v>
      </c>
      <c r="B151" s="83" t="s">
        <v>13</v>
      </c>
      <c r="C151" s="14" t="s">
        <v>865</v>
      </c>
      <c r="D151" s="457" t="s">
        <v>212</v>
      </c>
      <c r="E151" s="83" t="s">
        <v>98</v>
      </c>
      <c r="F151" s="445">
        <v>2</v>
      </c>
      <c r="G151" s="81">
        <f t="shared" ref="G151:G153" si="79">$J$4</f>
        <v>0.24940000000000001</v>
      </c>
      <c r="H151" s="15"/>
      <c r="I151" s="99">
        <f t="shared" ref="I151:I153" si="80">H151*(1+G151)</f>
        <v>0</v>
      </c>
      <c r="J151" s="76">
        <f t="shared" ref="J151:J153" si="81">F151*I151</f>
        <v>0</v>
      </c>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row>
    <row r="152" spans="1:111" ht="31.5">
      <c r="A152" s="83">
        <v>86902</v>
      </c>
      <c r="B152" s="83" t="s">
        <v>13</v>
      </c>
      <c r="C152" s="14" t="s">
        <v>866</v>
      </c>
      <c r="D152" s="457" t="s">
        <v>538</v>
      </c>
      <c r="E152" s="83" t="s">
        <v>98</v>
      </c>
      <c r="F152" s="445">
        <v>2</v>
      </c>
      <c r="G152" s="81">
        <f t="shared" si="79"/>
        <v>0.24940000000000001</v>
      </c>
      <c r="H152" s="15"/>
      <c r="I152" s="99">
        <f t="shared" si="80"/>
        <v>0</v>
      </c>
      <c r="J152" s="76">
        <f t="shared" si="81"/>
        <v>0</v>
      </c>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row>
    <row r="153" spans="1:111" ht="31.5">
      <c r="A153" s="83">
        <v>86875</v>
      </c>
      <c r="B153" s="83" t="s">
        <v>13</v>
      </c>
      <c r="C153" s="14" t="s">
        <v>867</v>
      </c>
      <c r="D153" s="457" t="s">
        <v>539</v>
      </c>
      <c r="E153" s="83" t="s">
        <v>98</v>
      </c>
      <c r="F153" s="445">
        <v>1</v>
      </c>
      <c r="G153" s="81">
        <f t="shared" si="79"/>
        <v>0.24940000000000001</v>
      </c>
      <c r="H153" s="15"/>
      <c r="I153" s="99">
        <f t="shared" si="80"/>
        <v>0</v>
      </c>
      <c r="J153" s="76">
        <f t="shared" si="81"/>
        <v>0</v>
      </c>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c r="DE153" s="89"/>
      <c r="DF153" s="89"/>
      <c r="DG153" s="89"/>
    </row>
    <row r="154" spans="1:111">
      <c r="A154" s="83"/>
      <c r="B154" s="83"/>
      <c r="C154" s="24" t="s">
        <v>387</v>
      </c>
      <c r="D154" s="25" t="s">
        <v>135</v>
      </c>
      <c r="E154" s="83"/>
      <c r="F154" s="76"/>
      <c r="G154" s="15"/>
      <c r="H154" s="15"/>
      <c r="I154" s="16"/>
      <c r="J154" s="15"/>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row>
    <row r="155" spans="1:111" ht="31.5">
      <c r="A155" s="83">
        <v>86909</v>
      </c>
      <c r="B155" s="83" t="s">
        <v>13</v>
      </c>
      <c r="C155" s="14" t="s">
        <v>388</v>
      </c>
      <c r="D155" s="457" t="s">
        <v>817</v>
      </c>
      <c r="E155" s="83" t="s">
        <v>98</v>
      </c>
      <c r="F155" s="445">
        <v>1</v>
      </c>
      <c r="G155" s="81">
        <f t="shared" ref="G155:G163" si="82">$J$4</f>
        <v>0.24940000000000001</v>
      </c>
      <c r="H155" s="15"/>
      <c r="I155" s="99">
        <f t="shared" ref="I155" si="83">H155*(1+G155)</f>
        <v>0</v>
      </c>
      <c r="J155" s="76">
        <f t="shared" ref="J155" si="84">F155*I155</f>
        <v>0</v>
      </c>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row>
    <row r="156" spans="1:111" ht="31.5">
      <c r="A156" s="83">
        <v>86915</v>
      </c>
      <c r="B156" s="83" t="s">
        <v>13</v>
      </c>
      <c r="C156" s="14" t="s">
        <v>815</v>
      </c>
      <c r="D156" s="457" t="s">
        <v>821</v>
      </c>
      <c r="E156" s="83" t="s">
        <v>98</v>
      </c>
      <c r="F156" s="445">
        <v>2</v>
      </c>
      <c r="G156" s="81">
        <f t="shared" si="82"/>
        <v>0.24940000000000001</v>
      </c>
      <c r="H156" s="15"/>
      <c r="I156" s="99">
        <f t="shared" ref="I156" si="85">H156*(1+G156)</f>
        <v>0</v>
      </c>
      <c r="J156" s="76">
        <f t="shared" ref="J156" si="86">F156*I156</f>
        <v>0</v>
      </c>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c r="DE156" s="89"/>
      <c r="DF156" s="89"/>
      <c r="DG156" s="89"/>
    </row>
    <row r="157" spans="1:111">
      <c r="A157" s="83">
        <v>86914</v>
      </c>
      <c r="B157" s="83" t="s">
        <v>13</v>
      </c>
      <c r="C157" s="14" t="s">
        <v>389</v>
      </c>
      <c r="D157" s="457" t="s">
        <v>818</v>
      </c>
      <c r="E157" s="83" t="s">
        <v>98</v>
      </c>
      <c r="F157" s="445">
        <v>1</v>
      </c>
      <c r="G157" s="81">
        <f t="shared" si="82"/>
        <v>0.24940000000000001</v>
      </c>
      <c r="H157" s="15"/>
      <c r="I157" s="99">
        <f t="shared" ref="I157" si="87">H157*(1+G157)</f>
        <v>0</v>
      </c>
      <c r="J157" s="76">
        <f t="shared" ref="J157" si="88">F157*I157</f>
        <v>0</v>
      </c>
    </row>
    <row r="158" spans="1:111">
      <c r="A158" s="83">
        <v>100860</v>
      </c>
      <c r="B158" s="83" t="s">
        <v>13</v>
      </c>
      <c r="C158" s="14" t="s">
        <v>390</v>
      </c>
      <c r="D158" s="457" t="s">
        <v>816</v>
      </c>
      <c r="E158" s="83" t="s">
        <v>98</v>
      </c>
      <c r="F158" s="445">
        <v>2</v>
      </c>
      <c r="G158" s="81">
        <f t="shared" si="82"/>
        <v>0.24940000000000001</v>
      </c>
      <c r="H158" s="15"/>
      <c r="I158" s="99">
        <f t="shared" ref="I158:I163" si="89">H158*(1+G158)</f>
        <v>0</v>
      </c>
      <c r="J158" s="76">
        <f t="shared" ref="J158:J163" si="90">F158*I158</f>
        <v>0</v>
      </c>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row>
    <row r="159" spans="1:111" ht="31.5">
      <c r="A159" s="83">
        <v>95547</v>
      </c>
      <c r="B159" s="83" t="s">
        <v>13</v>
      </c>
      <c r="C159" s="14" t="s">
        <v>391</v>
      </c>
      <c r="D159" s="457" t="s">
        <v>535</v>
      </c>
      <c r="E159" s="83" t="s">
        <v>98</v>
      </c>
      <c r="F159" s="445">
        <v>2</v>
      </c>
      <c r="G159" s="81">
        <f t="shared" si="82"/>
        <v>0.24940000000000001</v>
      </c>
      <c r="H159" s="15"/>
      <c r="I159" s="99">
        <f t="shared" si="89"/>
        <v>0</v>
      </c>
      <c r="J159" s="76">
        <f t="shared" si="90"/>
        <v>0</v>
      </c>
    </row>
    <row r="160" spans="1:111">
      <c r="A160" s="75" t="s">
        <v>927</v>
      </c>
      <c r="B160" s="83" t="s">
        <v>97</v>
      </c>
      <c r="C160" s="14" t="s">
        <v>392</v>
      </c>
      <c r="D160" s="457" t="s">
        <v>213</v>
      </c>
      <c r="E160" s="83" t="s">
        <v>98</v>
      </c>
      <c r="F160" s="445">
        <v>2</v>
      </c>
      <c r="G160" s="81">
        <f t="shared" si="82"/>
        <v>0.24940000000000001</v>
      </c>
      <c r="H160" s="15"/>
      <c r="I160" s="99">
        <f t="shared" si="89"/>
        <v>0</v>
      </c>
      <c r="J160" s="76">
        <f t="shared" si="90"/>
        <v>0</v>
      </c>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row>
    <row r="161" spans="1:111">
      <c r="A161" s="75" t="s">
        <v>928</v>
      </c>
      <c r="B161" s="83" t="s">
        <v>97</v>
      </c>
      <c r="C161" s="14" t="s">
        <v>819</v>
      </c>
      <c r="D161" s="457" t="s">
        <v>536</v>
      </c>
      <c r="E161" s="83" t="s">
        <v>98</v>
      </c>
      <c r="F161" s="445">
        <v>2</v>
      </c>
      <c r="G161" s="81">
        <f t="shared" si="82"/>
        <v>0.24940000000000001</v>
      </c>
      <c r="H161" s="15"/>
      <c r="I161" s="99">
        <f t="shared" si="89"/>
        <v>0</v>
      </c>
      <c r="J161" s="76">
        <f t="shared" si="90"/>
        <v>0</v>
      </c>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row>
    <row r="162" spans="1:111" ht="31.5">
      <c r="A162" s="75">
        <v>86885</v>
      </c>
      <c r="B162" s="75" t="s">
        <v>13</v>
      </c>
      <c r="C162" s="14" t="s">
        <v>820</v>
      </c>
      <c r="D162" s="457" t="s">
        <v>876</v>
      </c>
      <c r="E162" s="83" t="s">
        <v>835</v>
      </c>
      <c r="F162" s="445">
        <v>3</v>
      </c>
      <c r="G162" s="81">
        <f t="shared" si="82"/>
        <v>0.24940000000000001</v>
      </c>
      <c r="H162" s="15"/>
      <c r="I162" s="99">
        <f t="shared" ref="I162" si="91">H162*(1+G162)</f>
        <v>0</v>
      </c>
      <c r="J162" s="76">
        <f t="shared" ref="J162" si="92">F162*I162</f>
        <v>0</v>
      </c>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row>
    <row r="163" spans="1:111">
      <c r="A163" s="75">
        <v>11186</v>
      </c>
      <c r="B163" s="75" t="s">
        <v>13</v>
      </c>
      <c r="C163" s="14" t="s">
        <v>877</v>
      </c>
      <c r="D163" s="457" t="s">
        <v>833</v>
      </c>
      <c r="E163" s="75" t="s">
        <v>103</v>
      </c>
      <c r="F163" s="445">
        <v>0.5</v>
      </c>
      <c r="G163" s="77">
        <f t="shared" si="82"/>
        <v>0.24940000000000001</v>
      </c>
      <c r="H163" s="15"/>
      <c r="I163" s="99">
        <f t="shared" si="89"/>
        <v>0</v>
      </c>
      <c r="J163" s="76">
        <f t="shared" si="90"/>
        <v>0</v>
      </c>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row>
    <row r="164" spans="1:111">
      <c r="A164" s="83"/>
      <c r="B164" s="83"/>
      <c r="C164" s="24" t="s">
        <v>393</v>
      </c>
      <c r="D164" s="25" t="s">
        <v>188</v>
      </c>
      <c r="E164" s="83"/>
      <c r="F164" s="76"/>
      <c r="G164" s="15"/>
      <c r="H164" s="15"/>
      <c r="I164" s="16"/>
      <c r="J164" s="15"/>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c r="DE164" s="89"/>
      <c r="DF164" s="89"/>
      <c r="DG164" s="89"/>
    </row>
    <row r="165" spans="1:111" ht="63">
      <c r="A165" s="75" t="s">
        <v>914</v>
      </c>
      <c r="B165" s="83" t="s">
        <v>97</v>
      </c>
      <c r="C165" s="14" t="s">
        <v>394</v>
      </c>
      <c r="D165" s="456" t="s">
        <v>784</v>
      </c>
      <c r="E165" s="83" t="s">
        <v>263</v>
      </c>
      <c r="F165" s="445">
        <v>1</v>
      </c>
      <c r="G165" s="81">
        <f t="shared" ref="G165" si="93">$J$4</f>
        <v>0.24940000000000001</v>
      </c>
      <c r="H165" s="15"/>
      <c r="I165" s="99">
        <f t="shared" ref="I165" si="94">H165*(1+G165)</f>
        <v>0</v>
      </c>
      <c r="J165" s="76">
        <f t="shared" ref="J165" si="95">F165*I165</f>
        <v>0</v>
      </c>
    </row>
    <row r="166" spans="1:111">
      <c r="A166" s="350"/>
      <c r="B166" s="350"/>
      <c r="C166" s="355"/>
      <c r="D166" s="349"/>
      <c r="E166" s="350"/>
      <c r="F166" s="351"/>
      <c r="G166" s="351"/>
      <c r="H166" s="490" t="s">
        <v>16</v>
      </c>
      <c r="I166" s="490"/>
      <c r="J166" s="104">
        <f>SUM(J144:J165)</f>
        <v>0</v>
      </c>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row>
    <row r="167" spans="1:111">
      <c r="A167" s="271"/>
      <c r="B167" s="271"/>
      <c r="C167" s="272" t="s">
        <v>77</v>
      </c>
      <c r="D167" s="273" t="s">
        <v>437</v>
      </c>
      <c r="E167" s="271"/>
      <c r="F167" s="271"/>
      <c r="G167" s="271"/>
      <c r="H167" s="271"/>
      <c r="I167" s="271"/>
      <c r="J167" s="271"/>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row>
    <row r="168" spans="1:111">
      <c r="A168" s="274"/>
      <c r="B168" s="274"/>
      <c r="C168" s="79" t="s">
        <v>78</v>
      </c>
      <c r="D168" s="80" t="s">
        <v>456</v>
      </c>
      <c r="E168" s="75"/>
      <c r="F168" s="15"/>
      <c r="G168" s="15"/>
      <c r="H168" s="15"/>
      <c r="I168" s="16"/>
      <c r="J168" s="15"/>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c r="CY168" s="89"/>
      <c r="CZ168" s="89"/>
      <c r="DA168" s="89"/>
      <c r="DB168" s="89"/>
      <c r="DC168" s="89"/>
      <c r="DD168" s="89"/>
      <c r="DE168" s="89"/>
      <c r="DF168" s="89"/>
      <c r="DG168" s="89"/>
    </row>
    <row r="169" spans="1:111" ht="47.25">
      <c r="A169" s="75" t="s">
        <v>929</v>
      </c>
      <c r="B169" s="75" t="s">
        <v>97</v>
      </c>
      <c r="C169" s="449" t="s">
        <v>131</v>
      </c>
      <c r="D169" s="68" t="s">
        <v>544</v>
      </c>
      <c r="E169" s="75" t="s">
        <v>215</v>
      </c>
      <c r="F169" s="445">
        <v>1</v>
      </c>
      <c r="G169" s="77">
        <f>$J$4</f>
        <v>0.24940000000000001</v>
      </c>
      <c r="H169" s="275"/>
      <c r="I169" s="99">
        <f>H169*(1+G169)</f>
        <v>0</v>
      </c>
      <c r="J169" s="76">
        <f>F169*I169</f>
        <v>0</v>
      </c>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row>
    <row r="170" spans="1:111">
      <c r="A170" s="72"/>
      <c r="B170" s="72"/>
      <c r="C170" s="73" t="s">
        <v>79</v>
      </c>
      <c r="D170" s="74" t="s">
        <v>130</v>
      </c>
      <c r="E170" s="84"/>
      <c r="F170" s="85"/>
      <c r="G170" s="85"/>
      <c r="H170" s="87"/>
      <c r="I170" s="86"/>
      <c r="J170" s="85"/>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c r="CY170" s="89"/>
      <c r="CZ170" s="89"/>
      <c r="DA170" s="89"/>
      <c r="DB170" s="89"/>
      <c r="DC170" s="89"/>
      <c r="DD170" s="89"/>
      <c r="DE170" s="89"/>
      <c r="DF170" s="89"/>
      <c r="DG170" s="89"/>
    </row>
    <row r="171" spans="1:111" ht="31.5">
      <c r="A171" s="75">
        <v>101879</v>
      </c>
      <c r="B171" s="75" t="s">
        <v>13</v>
      </c>
      <c r="C171" s="449" t="s">
        <v>252</v>
      </c>
      <c r="D171" s="68" t="s">
        <v>900</v>
      </c>
      <c r="E171" s="75" t="s">
        <v>98</v>
      </c>
      <c r="F171" s="445">
        <v>2</v>
      </c>
      <c r="G171" s="77">
        <f>$J$4</f>
        <v>0.24940000000000001</v>
      </c>
      <c r="H171" s="15"/>
      <c r="I171" s="99">
        <f t="shared" ref="I171:I172" si="96">H171*(1+G171)</f>
        <v>0</v>
      </c>
      <c r="J171" s="76">
        <f t="shared" ref="J171:J172" si="97">F171*I171</f>
        <v>0</v>
      </c>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c r="CY171" s="89"/>
      <c r="CZ171" s="89"/>
      <c r="DA171" s="89"/>
      <c r="DB171" s="89"/>
      <c r="DC171" s="89"/>
      <c r="DD171" s="89"/>
      <c r="DE171" s="89"/>
      <c r="DF171" s="89"/>
      <c r="DG171" s="89"/>
    </row>
    <row r="172" spans="1:111" ht="31.5">
      <c r="A172" s="75">
        <v>43430</v>
      </c>
      <c r="B172" s="75" t="s">
        <v>13</v>
      </c>
      <c r="C172" s="449" t="s">
        <v>151</v>
      </c>
      <c r="D172" s="68" t="s">
        <v>901</v>
      </c>
      <c r="E172" s="75" t="s">
        <v>98</v>
      </c>
      <c r="F172" s="445">
        <v>1</v>
      </c>
      <c r="G172" s="77">
        <f>$J$4</f>
        <v>0.24940000000000001</v>
      </c>
      <c r="H172" s="15"/>
      <c r="I172" s="99">
        <f t="shared" si="96"/>
        <v>0</v>
      </c>
      <c r="J172" s="76">
        <f t="shared" si="97"/>
        <v>0</v>
      </c>
    </row>
    <row r="173" spans="1:111">
      <c r="A173" s="78"/>
      <c r="B173" s="78"/>
      <c r="C173" s="79" t="s">
        <v>80</v>
      </c>
      <c r="D173" s="80" t="s">
        <v>96</v>
      </c>
      <c r="E173" s="100"/>
      <c r="F173" s="101"/>
      <c r="G173" s="101"/>
      <c r="H173" s="102"/>
      <c r="I173" s="103"/>
      <c r="J173" s="101"/>
      <c r="BP173" s="13"/>
      <c r="BQ173" s="13"/>
      <c r="BR173" s="70"/>
      <c r="BS173" s="69"/>
      <c r="BT173" s="69"/>
      <c r="BU173" s="22"/>
      <c r="BV173" s="25"/>
      <c r="BW173" s="69"/>
      <c r="BX173" s="70"/>
      <c r="BY173" s="70"/>
      <c r="BZ173" s="13"/>
      <c r="CA173" s="13"/>
      <c r="CB173" s="70"/>
      <c r="CC173" s="69"/>
      <c r="CD173" s="69"/>
      <c r="CE173" s="22"/>
      <c r="CF173" s="25"/>
      <c r="CG173" s="69"/>
      <c r="CH173" s="70"/>
      <c r="CI173" s="70"/>
      <c r="CJ173" s="13"/>
      <c r="CK173" s="13"/>
      <c r="CL173" s="70"/>
      <c r="CM173" s="69"/>
      <c r="CN173" s="69"/>
      <c r="CO173" s="22"/>
      <c r="CP173" s="25"/>
      <c r="CQ173" s="69"/>
      <c r="CR173" s="70"/>
      <c r="CS173" s="70"/>
      <c r="CT173" s="13"/>
      <c r="CU173" s="13"/>
      <c r="CV173" s="70"/>
      <c r="CW173" s="69"/>
      <c r="CX173" s="69"/>
      <c r="CY173" s="22"/>
      <c r="CZ173" s="25"/>
      <c r="DA173" s="69"/>
      <c r="DB173" s="70"/>
      <c r="DC173" s="70"/>
      <c r="DD173" s="13"/>
      <c r="DE173" s="13"/>
      <c r="DF173" s="70"/>
      <c r="DG173" s="111"/>
    </row>
    <row r="174" spans="1:111" customFormat="1" ht="31.5">
      <c r="A174" s="75">
        <v>91926</v>
      </c>
      <c r="B174" s="75" t="s">
        <v>13</v>
      </c>
      <c r="C174" s="449" t="s">
        <v>132</v>
      </c>
      <c r="D174" s="68" t="s">
        <v>422</v>
      </c>
      <c r="E174" s="75" t="s">
        <v>101</v>
      </c>
      <c r="F174" s="445">
        <v>1100</v>
      </c>
      <c r="G174" s="77">
        <f t="shared" ref="G174:G177" si="98">$J$4</f>
        <v>0.24940000000000001</v>
      </c>
      <c r="H174" s="15"/>
      <c r="I174" s="99">
        <f t="shared" ref="I174:I177" si="99">H174*(1+G174)</f>
        <v>0</v>
      </c>
      <c r="J174" s="76">
        <f t="shared" ref="J174:J177" si="100">F174*I174</f>
        <v>0</v>
      </c>
    </row>
    <row r="175" spans="1:111" customFormat="1" ht="31.5">
      <c r="A175" s="75">
        <v>91928</v>
      </c>
      <c r="B175" s="75" t="s">
        <v>13</v>
      </c>
      <c r="C175" s="449" t="s">
        <v>164</v>
      </c>
      <c r="D175" s="68" t="s">
        <v>423</v>
      </c>
      <c r="E175" s="75" t="s">
        <v>101</v>
      </c>
      <c r="F175" s="445">
        <v>230</v>
      </c>
      <c r="G175" s="77">
        <f t="shared" si="98"/>
        <v>0.24940000000000001</v>
      </c>
      <c r="H175" s="15"/>
      <c r="I175" s="99">
        <f t="shared" si="99"/>
        <v>0</v>
      </c>
      <c r="J175" s="76">
        <f t="shared" si="100"/>
        <v>0</v>
      </c>
    </row>
    <row r="176" spans="1:111" customFormat="1" ht="31.5">
      <c r="A176" s="75">
        <v>91930</v>
      </c>
      <c r="B176" s="75" t="s">
        <v>13</v>
      </c>
      <c r="C176" s="449" t="s">
        <v>253</v>
      </c>
      <c r="D176" s="68" t="s">
        <v>424</v>
      </c>
      <c r="E176" s="75" t="s">
        <v>101</v>
      </c>
      <c r="F176" s="445">
        <v>30</v>
      </c>
      <c r="G176" s="77">
        <f t="shared" si="98"/>
        <v>0.24940000000000001</v>
      </c>
      <c r="H176" s="15"/>
      <c r="I176" s="99">
        <f t="shared" si="99"/>
        <v>0</v>
      </c>
      <c r="J176" s="76">
        <f t="shared" si="100"/>
        <v>0</v>
      </c>
    </row>
    <row r="177" spans="1:10" customFormat="1" ht="31.5">
      <c r="A177" s="75">
        <v>92982</v>
      </c>
      <c r="B177" s="75" t="s">
        <v>13</v>
      </c>
      <c r="C177" s="449" t="s">
        <v>254</v>
      </c>
      <c r="D177" s="68" t="s">
        <v>425</v>
      </c>
      <c r="E177" s="75" t="s">
        <v>101</v>
      </c>
      <c r="F177" s="445">
        <v>160</v>
      </c>
      <c r="G177" s="77">
        <f t="shared" si="98"/>
        <v>0.24940000000000001</v>
      </c>
      <c r="H177" s="15"/>
      <c r="I177" s="99">
        <f t="shared" si="99"/>
        <v>0</v>
      </c>
      <c r="J177" s="76">
        <f t="shared" si="100"/>
        <v>0</v>
      </c>
    </row>
    <row r="178" spans="1:10" customFormat="1" ht="16.5">
      <c r="A178" s="78"/>
      <c r="B178" s="78"/>
      <c r="C178" s="79" t="s">
        <v>81</v>
      </c>
      <c r="D178" s="80" t="s">
        <v>145</v>
      </c>
      <c r="E178" s="100"/>
      <c r="F178" s="101"/>
      <c r="G178" s="101"/>
      <c r="H178" s="102"/>
      <c r="I178" s="103"/>
      <c r="J178" s="101"/>
    </row>
    <row r="179" spans="1:10" customFormat="1" ht="15.75">
      <c r="A179" s="75">
        <v>93662</v>
      </c>
      <c r="B179" s="75" t="s">
        <v>13</v>
      </c>
      <c r="C179" s="449" t="s">
        <v>374</v>
      </c>
      <c r="D179" s="68" t="s">
        <v>426</v>
      </c>
      <c r="E179" s="75" t="s">
        <v>98</v>
      </c>
      <c r="F179" s="445">
        <v>1</v>
      </c>
      <c r="G179" s="77">
        <f t="shared" ref="G179:G182" si="101">$J$4</f>
        <v>0.24940000000000001</v>
      </c>
      <c r="H179" s="15"/>
      <c r="I179" s="99">
        <f t="shared" ref="I179:I182" si="102">H179*(1+G179)</f>
        <v>0</v>
      </c>
      <c r="J179" s="76">
        <f t="shared" ref="J179:J182" si="103">F179*I179</f>
        <v>0</v>
      </c>
    </row>
    <row r="180" spans="1:10" customFormat="1" ht="15.75">
      <c r="A180" s="75">
        <v>93663</v>
      </c>
      <c r="B180" s="75" t="s">
        <v>13</v>
      </c>
      <c r="C180" s="449" t="s">
        <v>395</v>
      </c>
      <c r="D180" s="68" t="s">
        <v>545</v>
      </c>
      <c r="E180" s="75" t="s">
        <v>98</v>
      </c>
      <c r="F180" s="445">
        <v>2</v>
      </c>
      <c r="G180" s="77">
        <f t="shared" si="101"/>
        <v>0.24940000000000001</v>
      </c>
      <c r="H180" s="15"/>
      <c r="I180" s="99">
        <f t="shared" si="102"/>
        <v>0</v>
      </c>
      <c r="J180" s="76">
        <f t="shared" si="103"/>
        <v>0</v>
      </c>
    </row>
    <row r="181" spans="1:10" customFormat="1" ht="15.75">
      <c r="A181" s="75">
        <v>93664</v>
      </c>
      <c r="B181" s="75" t="s">
        <v>13</v>
      </c>
      <c r="C181" s="449" t="s">
        <v>396</v>
      </c>
      <c r="D181" s="68" t="s">
        <v>427</v>
      </c>
      <c r="E181" s="75" t="s">
        <v>98</v>
      </c>
      <c r="F181" s="445">
        <v>1</v>
      </c>
      <c r="G181" s="77">
        <f t="shared" si="101"/>
        <v>0.24940000000000001</v>
      </c>
      <c r="H181" s="15"/>
      <c r="I181" s="99">
        <f t="shared" si="102"/>
        <v>0</v>
      </c>
      <c r="J181" s="76">
        <f t="shared" si="103"/>
        <v>0</v>
      </c>
    </row>
    <row r="182" spans="1:10" customFormat="1" ht="15.75">
      <c r="A182" s="75">
        <v>93673</v>
      </c>
      <c r="B182" s="75" t="s">
        <v>13</v>
      </c>
      <c r="C182" s="449" t="s">
        <v>868</v>
      </c>
      <c r="D182" s="68" t="s">
        <v>428</v>
      </c>
      <c r="E182" s="75" t="s">
        <v>98</v>
      </c>
      <c r="F182" s="445">
        <v>2</v>
      </c>
      <c r="G182" s="77">
        <f t="shared" si="101"/>
        <v>0.24940000000000001</v>
      </c>
      <c r="H182" s="15"/>
      <c r="I182" s="99">
        <f t="shared" si="102"/>
        <v>0</v>
      </c>
      <c r="J182" s="76">
        <f t="shared" si="103"/>
        <v>0</v>
      </c>
    </row>
    <row r="183" spans="1:10" customFormat="1" ht="16.5">
      <c r="A183" s="78"/>
      <c r="B183" s="78"/>
      <c r="C183" s="79" t="s">
        <v>397</v>
      </c>
      <c r="D183" s="80" t="s">
        <v>177</v>
      </c>
      <c r="E183" s="100"/>
      <c r="F183" s="101"/>
      <c r="G183" s="101"/>
      <c r="H183" s="102"/>
      <c r="I183" s="103"/>
      <c r="J183" s="101"/>
    </row>
    <row r="184" spans="1:10" customFormat="1" ht="31.5">
      <c r="A184" s="75">
        <v>91836</v>
      </c>
      <c r="B184" s="75" t="s">
        <v>13</v>
      </c>
      <c r="C184" s="75" t="s">
        <v>398</v>
      </c>
      <c r="D184" s="457" t="s">
        <v>178</v>
      </c>
      <c r="E184" s="75" t="s">
        <v>24</v>
      </c>
      <c r="F184" s="445">
        <v>100</v>
      </c>
      <c r="G184" s="77">
        <f>$J$4</f>
        <v>0.24940000000000001</v>
      </c>
      <c r="H184" s="15"/>
      <c r="I184" s="99">
        <f t="shared" ref="I184:I190" si="104">H184*(1+G184)</f>
        <v>0</v>
      </c>
      <c r="J184" s="76">
        <f t="shared" ref="J184:J190" si="105">F184*I184</f>
        <v>0</v>
      </c>
    </row>
    <row r="185" spans="1:10" customFormat="1" ht="31.5">
      <c r="A185" s="75">
        <v>91834</v>
      </c>
      <c r="B185" s="75" t="s">
        <v>13</v>
      </c>
      <c r="C185" s="75" t="s">
        <v>399</v>
      </c>
      <c r="D185" s="457" t="s">
        <v>179</v>
      </c>
      <c r="E185" s="75" t="s">
        <v>24</v>
      </c>
      <c r="F185" s="445">
        <v>300</v>
      </c>
      <c r="G185" s="77">
        <f t="shared" ref="G185:G190" si="106">$J$4</f>
        <v>0.24940000000000001</v>
      </c>
      <c r="H185" s="15"/>
      <c r="I185" s="99">
        <f t="shared" si="104"/>
        <v>0</v>
      </c>
      <c r="J185" s="76">
        <f t="shared" si="105"/>
        <v>0</v>
      </c>
    </row>
    <row r="186" spans="1:10" customFormat="1" ht="15.75">
      <c r="A186" s="75">
        <v>97668</v>
      </c>
      <c r="B186" s="75" t="s">
        <v>13</v>
      </c>
      <c r="C186" s="75" t="s">
        <v>547</v>
      </c>
      <c r="D186" s="457" t="s">
        <v>236</v>
      </c>
      <c r="E186" s="75" t="s">
        <v>24</v>
      </c>
      <c r="F186" s="445">
        <v>30</v>
      </c>
      <c r="G186" s="77">
        <f t="shared" si="106"/>
        <v>0.24940000000000001</v>
      </c>
      <c r="H186" s="15"/>
      <c r="I186" s="99">
        <f t="shared" si="104"/>
        <v>0</v>
      </c>
      <c r="J186" s="76">
        <f t="shared" si="105"/>
        <v>0</v>
      </c>
    </row>
    <row r="187" spans="1:10" customFormat="1" ht="31.5">
      <c r="A187" s="75">
        <v>91939</v>
      </c>
      <c r="B187" s="75" t="s">
        <v>13</v>
      </c>
      <c r="C187" s="75" t="s">
        <v>548</v>
      </c>
      <c r="D187" s="457" t="s">
        <v>834</v>
      </c>
      <c r="E187" s="75" t="s">
        <v>835</v>
      </c>
      <c r="F187" s="445">
        <v>12</v>
      </c>
      <c r="G187" s="77">
        <f t="shared" si="106"/>
        <v>0.24940000000000001</v>
      </c>
      <c r="H187" s="15"/>
      <c r="I187" s="99">
        <f t="shared" ref="I187" si="107">H187*(1+G187)</f>
        <v>0</v>
      </c>
      <c r="J187" s="76">
        <f t="shared" ref="J187" si="108">F187*I187</f>
        <v>0</v>
      </c>
    </row>
    <row r="188" spans="1:10" customFormat="1" ht="15.75">
      <c r="A188" s="75">
        <v>91940</v>
      </c>
      <c r="B188" s="75" t="s">
        <v>13</v>
      </c>
      <c r="C188" s="75" t="s">
        <v>612</v>
      </c>
      <c r="D188" s="457" t="s">
        <v>237</v>
      </c>
      <c r="E188" s="75" t="s">
        <v>15</v>
      </c>
      <c r="F188" s="445">
        <v>50</v>
      </c>
      <c r="G188" s="77">
        <f t="shared" si="106"/>
        <v>0.24940000000000001</v>
      </c>
      <c r="H188" s="15"/>
      <c r="I188" s="99">
        <f t="shared" si="104"/>
        <v>0</v>
      </c>
      <c r="J188" s="76">
        <f t="shared" si="105"/>
        <v>0</v>
      </c>
    </row>
    <row r="189" spans="1:10" customFormat="1" ht="15.75">
      <c r="A189" s="75">
        <v>91937</v>
      </c>
      <c r="B189" s="75" t="s">
        <v>13</v>
      </c>
      <c r="C189" s="75" t="s">
        <v>836</v>
      </c>
      <c r="D189" s="457" t="s">
        <v>180</v>
      </c>
      <c r="E189" s="75" t="s">
        <v>15</v>
      </c>
      <c r="F189" s="445">
        <v>30</v>
      </c>
      <c r="G189" s="77">
        <f t="shared" si="106"/>
        <v>0.24940000000000001</v>
      </c>
      <c r="H189" s="15"/>
      <c r="I189" s="99">
        <f t="shared" si="104"/>
        <v>0</v>
      </c>
      <c r="J189" s="76">
        <f t="shared" si="105"/>
        <v>0</v>
      </c>
    </row>
    <row r="190" spans="1:10" customFormat="1" ht="15.75">
      <c r="A190" s="75" t="s">
        <v>931</v>
      </c>
      <c r="B190" s="75" t="s">
        <v>13</v>
      </c>
      <c r="C190" s="75" t="s">
        <v>613</v>
      </c>
      <c r="D190" s="457" t="s">
        <v>238</v>
      </c>
      <c r="E190" s="75" t="s">
        <v>15</v>
      </c>
      <c r="F190" s="445">
        <v>10</v>
      </c>
      <c r="G190" s="77">
        <f t="shared" si="106"/>
        <v>0.24940000000000001</v>
      </c>
      <c r="H190" s="15"/>
      <c r="I190" s="99">
        <f t="shared" si="104"/>
        <v>0</v>
      </c>
      <c r="J190" s="76">
        <f t="shared" si="105"/>
        <v>0</v>
      </c>
    </row>
    <row r="191" spans="1:10" customFormat="1" ht="16.5">
      <c r="A191" s="78"/>
      <c r="B191" s="78"/>
      <c r="C191" s="79" t="s">
        <v>400</v>
      </c>
      <c r="D191" s="80" t="s">
        <v>104</v>
      </c>
      <c r="E191" s="100"/>
      <c r="F191" s="76"/>
      <c r="G191" s="101"/>
      <c r="H191" s="102"/>
      <c r="I191" s="103"/>
      <c r="J191" s="101"/>
    </row>
    <row r="192" spans="1:10" customFormat="1" ht="15.75">
      <c r="A192" s="75" t="s">
        <v>382</v>
      </c>
      <c r="B192" s="75" t="s">
        <v>13</v>
      </c>
      <c r="C192" s="449" t="s">
        <v>401</v>
      </c>
      <c r="D192" s="457" t="s">
        <v>546</v>
      </c>
      <c r="E192" s="75" t="s">
        <v>98</v>
      </c>
      <c r="F192" s="445">
        <v>25</v>
      </c>
      <c r="G192" s="77">
        <f>$J$4</f>
        <v>0.24940000000000001</v>
      </c>
      <c r="H192" s="15"/>
      <c r="I192" s="99">
        <f t="shared" ref="I192" si="109">H192*(1+G192)</f>
        <v>0</v>
      </c>
      <c r="J192" s="76">
        <f t="shared" ref="J192" si="110">F192*I192</f>
        <v>0</v>
      </c>
    </row>
    <row r="193" spans="1:10" customFormat="1" ht="32.25" customHeight="1">
      <c r="A193" s="78"/>
      <c r="B193" s="78"/>
      <c r="C193" s="79" t="s">
        <v>614</v>
      </c>
      <c r="D193" s="270" t="s">
        <v>105</v>
      </c>
      <c r="E193" s="100"/>
      <c r="F193" s="76"/>
      <c r="G193" s="101"/>
      <c r="H193" s="102"/>
      <c r="I193" s="103"/>
      <c r="J193" s="101"/>
    </row>
    <row r="194" spans="1:10" customFormat="1" ht="32.25" customHeight="1">
      <c r="A194" s="75">
        <v>92027</v>
      </c>
      <c r="B194" s="75" t="s">
        <v>13</v>
      </c>
      <c r="C194" s="449" t="s">
        <v>869</v>
      </c>
      <c r="D194" s="457" t="s">
        <v>837</v>
      </c>
      <c r="E194" s="75" t="s">
        <v>98</v>
      </c>
      <c r="F194" s="445">
        <v>1</v>
      </c>
      <c r="G194" s="77">
        <f t="shared" ref="G194:G197" si="111">$J$4</f>
        <v>0.24940000000000001</v>
      </c>
      <c r="H194" s="15"/>
      <c r="I194" s="99">
        <f t="shared" ref="I194:I197" si="112">H194*(1+G194)</f>
        <v>0</v>
      </c>
      <c r="J194" s="76">
        <f t="shared" ref="J194:J197" si="113">F194*I194</f>
        <v>0</v>
      </c>
    </row>
    <row r="195" spans="1:10" customFormat="1" ht="31.5">
      <c r="A195" s="75">
        <v>91953</v>
      </c>
      <c r="B195" s="75" t="s">
        <v>13</v>
      </c>
      <c r="C195" s="449" t="s">
        <v>615</v>
      </c>
      <c r="D195" s="457" t="s">
        <v>549</v>
      </c>
      <c r="E195" s="75" t="s">
        <v>98</v>
      </c>
      <c r="F195" s="445">
        <v>6</v>
      </c>
      <c r="G195" s="77">
        <f t="shared" si="111"/>
        <v>0.24940000000000001</v>
      </c>
      <c r="H195" s="15"/>
      <c r="I195" s="99">
        <f t="shared" si="112"/>
        <v>0</v>
      </c>
      <c r="J195" s="76">
        <f t="shared" si="113"/>
        <v>0</v>
      </c>
    </row>
    <row r="196" spans="1:10" customFormat="1" ht="32.25" customHeight="1">
      <c r="A196" s="75">
        <v>91996</v>
      </c>
      <c r="B196" s="75" t="s">
        <v>13</v>
      </c>
      <c r="C196" s="449" t="s">
        <v>616</v>
      </c>
      <c r="D196" s="463" t="s">
        <v>166</v>
      </c>
      <c r="E196" s="75" t="s">
        <v>98</v>
      </c>
      <c r="F196" s="445">
        <v>30</v>
      </c>
      <c r="G196" s="77">
        <f t="shared" si="111"/>
        <v>0.24940000000000001</v>
      </c>
      <c r="H196" s="15"/>
      <c r="I196" s="99">
        <f t="shared" si="112"/>
        <v>0</v>
      </c>
      <c r="J196" s="76">
        <f t="shared" si="113"/>
        <v>0</v>
      </c>
    </row>
    <row r="197" spans="1:10" customFormat="1" ht="31.5">
      <c r="A197" s="75">
        <v>92005</v>
      </c>
      <c r="B197" s="75" t="s">
        <v>13</v>
      </c>
      <c r="C197" s="449" t="s">
        <v>617</v>
      </c>
      <c r="D197" s="463" t="s">
        <v>239</v>
      </c>
      <c r="E197" s="75" t="s">
        <v>98</v>
      </c>
      <c r="F197" s="445">
        <v>2</v>
      </c>
      <c r="G197" s="77">
        <f t="shared" si="111"/>
        <v>0.24940000000000001</v>
      </c>
      <c r="H197" s="15"/>
      <c r="I197" s="99">
        <f t="shared" si="112"/>
        <v>0</v>
      </c>
      <c r="J197" s="76">
        <f t="shared" si="113"/>
        <v>0</v>
      </c>
    </row>
    <row r="198" spans="1:10" customFormat="1" ht="16.5">
      <c r="A198" s="75"/>
      <c r="B198" s="78"/>
      <c r="C198" s="78"/>
      <c r="D198" s="78"/>
      <c r="E198" s="78"/>
      <c r="F198" s="78"/>
      <c r="G198" s="78"/>
      <c r="H198" s="479" t="s">
        <v>16</v>
      </c>
      <c r="I198" s="480"/>
      <c r="J198" s="104">
        <f>SUM(J169:J197)</f>
        <v>0</v>
      </c>
    </row>
    <row r="199" spans="1:10" customFormat="1" ht="32.25" customHeight="1">
      <c r="A199" s="271"/>
      <c r="B199" s="271"/>
      <c r="C199" s="276" t="s">
        <v>187</v>
      </c>
      <c r="D199" s="277" t="s">
        <v>240</v>
      </c>
      <c r="E199" s="271"/>
      <c r="F199" s="278"/>
      <c r="G199" s="278"/>
      <c r="H199" s="278"/>
      <c r="I199" s="279"/>
      <c r="J199" s="278"/>
    </row>
    <row r="200" spans="1:10" customFormat="1" ht="32.25" customHeight="1">
      <c r="A200" s="464" t="s">
        <v>932</v>
      </c>
      <c r="B200" s="75" t="s">
        <v>97</v>
      </c>
      <c r="C200" s="465" t="s">
        <v>203</v>
      </c>
      <c r="D200" s="457" t="s">
        <v>550</v>
      </c>
      <c r="E200" s="464" t="s">
        <v>15</v>
      </c>
      <c r="F200" s="445">
        <v>3</v>
      </c>
      <c r="G200" s="466">
        <f t="shared" ref="G200:G203" si="114">$J$4</f>
        <v>0.24940000000000001</v>
      </c>
      <c r="H200" s="15"/>
      <c r="I200" s="99">
        <f t="shared" ref="I200:I203" si="115">H200*(1+G200)</f>
        <v>0</v>
      </c>
      <c r="J200" s="76">
        <f t="shared" ref="J200:J203" si="116">F200*I200</f>
        <v>0</v>
      </c>
    </row>
    <row r="201" spans="1:10" customFormat="1" ht="31.5">
      <c r="A201" s="464" t="s">
        <v>551</v>
      </c>
      <c r="B201" s="75" t="s">
        <v>97</v>
      </c>
      <c r="C201" s="465" t="s">
        <v>204</v>
      </c>
      <c r="D201" s="457" t="s">
        <v>552</v>
      </c>
      <c r="E201" s="464" t="s">
        <v>15</v>
      </c>
      <c r="F201" s="445">
        <v>1</v>
      </c>
      <c r="G201" s="466">
        <f t="shared" si="114"/>
        <v>0.24940000000000001</v>
      </c>
      <c r="H201" s="15"/>
      <c r="I201" s="99">
        <f t="shared" si="115"/>
        <v>0</v>
      </c>
      <c r="J201" s="76">
        <f t="shared" si="116"/>
        <v>0</v>
      </c>
    </row>
    <row r="202" spans="1:10" customFormat="1" ht="15.75">
      <c r="A202" s="464">
        <v>98302</v>
      </c>
      <c r="B202" s="464" t="s">
        <v>13</v>
      </c>
      <c r="C202" s="465" t="s">
        <v>618</v>
      </c>
      <c r="D202" s="457" t="s">
        <v>902</v>
      </c>
      <c r="E202" s="464" t="s">
        <v>15</v>
      </c>
      <c r="F202" s="445">
        <v>1</v>
      </c>
      <c r="G202" s="466">
        <f t="shared" si="114"/>
        <v>0.24940000000000001</v>
      </c>
      <c r="H202" s="15"/>
      <c r="I202" s="99">
        <f t="shared" si="115"/>
        <v>0</v>
      </c>
      <c r="J202" s="76">
        <f t="shared" si="116"/>
        <v>0</v>
      </c>
    </row>
    <row r="203" spans="1:10" customFormat="1" ht="15.75">
      <c r="A203" s="464" t="s">
        <v>553</v>
      </c>
      <c r="B203" s="75" t="s">
        <v>97</v>
      </c>
      <c r="C203" s="465" t="s">
        <v>205</v>
      </c>
      <c r="D203" s="457" t="s">
        <v>554</v>
      </c>
      <c r="E203" s="464" t="s">
        <v>15</v>
      </c>
      <c r="F203" s="445">
        <v>1</v>
      </c>
      <c r="G203" s="466">
        <f t="shared" si="114"/>
        <v>0.24940000000000001</v>
      </c>
      <c r="H203" s="15"/>
      <c r="I203" s="99">
        <f t="shared" si="115"/>
        <v>0</v>
      </c>
      <c r="J203" s="76">
        <f t="shared" si="116"/>
        <v>0</v>
      </c>
    </row>
    <row r="204" spans="1:10" customFormat="1" ht="16.5">
      <c r="A204" s="100"/>
      <c r="B204" s="78"/>
      <c r="C204" s="175" t="s">
        <v>206</v>
      </c>
      <c r="D204" s="80" t="s">
        <v>241</v>
      </c>
      <c r="E204" s="280"/>
      <c r="F204" s="251"/>
      <c r="G204" s="251"/>
      <c r="H204" s="251"/>
      <c r="I204" s="281"/>
      <c r="J204" s="251"/>
    </row>
    <row r="205" spans="1:10" customFormat="1" ht="15.75">
      <c r="A205" s="75" t="s">
        <v>930</v>
      </c>
      <c r="B205" s="75" t="s">
        <v>97</v>
      </c>
      <c r="C205" s="467" t="s">
        <v>619</v>
      </c>
      <c r="D205" s="68" t="s">
        <v>555</v>
      </c>
      <c r="E205" s="468" t="s">
        <v>15</v>
      </c>
      <c r="F205" s="445">
        <v>5</v>
      </c>
      <c r="G205" s="77">
        <f t="shared" ref="G205:G206" si="117">$J$4</f>
        <v>0.24940000000000001</v>
      </c>
      <c r="H205" s="15"/>
      <c r="I205" s="99">
        <f t="shared" ref="I205:I206" si="118">H205*(1+G205)</f>
        <v>0</v>
      </c>
      <c r="J205" s="76">
        <f t="shared" ref="J205:J206" si="119">F205*I205</f>
        <v>0</v>
      </c>
    </row>
    <row r="206" spans="1:10" customFormat="1" ht="15.75">
      <c r="A206" s="75">
        <v>98307</v>
      </c>
      <c r="B206" s="75" t="s">
        <v>13</v>
      </c>
      <c r="C206" s="467" t="s">
        <v>620</v>
      </c>
      <c r="D206" s="457" t="s">
        <v>556</v>
      </c>
      <c r="E206" s="75" t="s">
        <v>15</v>
      </c>
      <c r="F206" s="445">
        <v>2</v>
      </c>
      <c r="G206" s="77">
        <f t="shared" si="117"/>
        <v>0.24940000000000001</v>
      </c>
      <c r="H206" s="15"/>
      <c r="I206" s="99">
        <f t="shared" si="118"/>
        <v>0</v>
      </c>
      <c r="J206" s="76">
        <f t="shared" si="119"/>
        <v>0</v>
      </c>
    </row>
    <row r="207" spans="1:10" customFormat="1" ht="15.75">
      <c r="A207" s="75"/>
      <c r="B207" s="75"/>
      <c r="C207" s="79" t="s">
        <v>488</v>
      </c>
      <c r="D207" s="80" t="s">
        <v>242</v>
      </c>
      <c r="E207" s="75"/>
      <c r="F207" s="76"/>
      <c r="G207" s="77"/>
      <c r="H207" s="75"/>
      <c r="I207" s="99"/>
      <c r="J207" s="76"/>
    </row>
    <row r="208" spans="1:10" customFormat="1" ht="15.75">
      <c r="A208" s="75">
        <v>91940</v>
      </c>
      <c r="B208" s="75" t="s">
        <v>13</v>
      </c>
      <c r="C208" s="449" t="s">
        <v>489</v>
      </c>
      <c r="D208" s="457" t="s">
        <v>243</v>
      </c>
      <c r="E208" s="75" t="s">
        <v>15</v>
      </c>
      <c r="F208" s="445">
        <v>10</v>
      </c>
      <c r="G208" s="77">
        <f t="shared" ref="G208:G210" si="120">$J$4</f>
        <v>0.24940000000000001</v>
      </c>
      <c r="H208" s="15"/>
      <c r="I208" s="99">
        <f t="shared" ref="I208:I210" si="121">H208*(1+G208)</f>
        <v>0</v>
      </c>
      <c r="J208" s="76">
        <f t="shared" ref="J208:J210" si="122">F208*I208</f>
        <v>0</v>
      </c>
    </row>
    <row r="209" spans="1:10" customFormat="1" ht="31.5">
      <c r="A209" s="75">
        <v>91836</v>
      </c>
      <c r="B209" s="75" t="s">
        <v>13</v>
      </c>
      <c r="C209" s="449" t="s">
        <v>490</v>
      </c>
      <c r="D209" s="457" t="s">
        <v>178</v>
      </c>
      <c r="E209" s="75" t="s">
        <v>244</v>
      </c>
      <c r="F209" s="445">
        <v>100</v>
      </c>
      <c r="G209" s="77">
        <f t="shared" si="120"/>
        <v>0.24940000000000001</v>
      </c>
      <c r="H209" s="15"/>
      <c r="I209" s="99">
        <f t="shared" si="121"/>
        <v>0</v>
      </c>
      <c r="J209" s="76">
        <f t="shared" si="122"/>
        <v>0</v>
      </c>
    </row>
    <row r="210" spans="1:10" customFormat="1" ht="15.75">
      <c r="A210" s="464">
        <v>98297</v>
      </c>
      <c r="B210" s="75" t="s">
        <v>13</v>
      </c>
      <c r="C210" s="449" t="s">
        <v>491</v>
      </c>
      <c r="D210" s="463" t="s">
        <v>245</v>
      </c>
      <c r="E210" s="75" t="s">
        <v>244</v>
      </c>
      <c r="F210" s="445">
        <v>200</v>
      </c>
      <c r="G210" s="77">
        <f t="shared" si="120"/>
        <v>0.24940000000000001</v>
      </c>
      <c r="H210" s="15"/>
      <c r="I210" s="99">
        <f t="shared" si="121"/>
        <v>0</v>
      </c>
      <c r="J210" s="76">
        <f t="shared" si="122"/>
        <v>0</v>
      </c>
    </row>
    <row r="211" spans="1:10" customFormat="1" ht="15.75">
      <c r="A211" s="75"/>
      <c r="B211" s="75"/>
      <c r="C211" s="75"/>
      <c r="D211" s="80"/>
      <c r="E211" s="75"/>
      <c r="F211" s="76"/>
      <c r="G211" s="77"/>
      <c r="H211" s="479" t="s">
        <v>16</v>
      </c>
      <c r="I211" s="480"/>
      <c r="J211" s="104">
        <f>SUM(J200:J210)</f>
        <v>0</v>
      </c>
    </row>
    <row r="212" spans="1:10" customFormat="1" ht="15.75">
      <c r="A212" s="469"/>
      <c r="B212" s="469"/>
      <c r="C212" s="470" t="s">
        <v>207</v>
      </c>
      <c r="D212" s="471" t="s">
        <v>465</v>
      </c>
      <c r="E212" s="469"/>
      <c r="F212" s="472"/>
      <c r="G212" s="472"/>
      <c r="H212" s="472"/>
      <c r="I212" s="469"/>
      <c r="J212" s="472"/>
    </row>
    <row r="213" spans="1:10" customFormat="1" ht="15.75">
      <c r="A213" s="83"/>
      <c r="B213" s="83"/>
      <c r="C213" s="24" t="s">
        <v>255</v>
      </c>
      <c r="D213" s="25" t="s">
        <v>466</v>
      </c>
      <c r="E213" s="83"/>
      <c r="F213" s="76"/>
      <c r="G213" s="81"/>
      <c r="H213" s="15"/>
      <c r="I213" s="16"/>
      <c r="J213" s="15"/>
    </row>
    <row r="214" spans="1:10" customFormat="1" ht="31.5">
      <c r="A214" s="83">
        <v>95636</v>
      </c>
      <c r="B214" s="83" t="s">
        <v>13</v>
      </c>
      <c r="C214" s="14" t="s">
        <v>626</v>
      </c>
      <c r="D214" s="444" t="s">
        <v>822</v>
      </c>
      <c r="E214" s="83" t="s">
        <v>189</v>
      </c>
      <c r="F214" s="445">
        <v>1</v>
      </c>
      <c r="G214" s="81">
        <f t="shared" ref="G214:G219" si="123">$J$4</f>
        <v>0.24940000000000001</v>
      </c>
      <c r="H214" s="15"/>
      <c r="I214" s="99">
        <f t="shared" ref="I214:I216" si="124">H214*(1+G214)</f>
        <v>0</v>
      </c>
      <c r="J214" s="76">
        <f t="shared" ref="J214:J216" si="125">F214*I214</f>
        <v>0</v>
      </c>
    </row>
    <row r="215" spans="1:10" customFormat="1" ht="15.75">
      <c r="A215" s="75">
        <v>95675</v>
      </c>
      <c r="B215" s="83" t="s">
        <v>13</v>
      </c>
      <c r="C215" s="14" t="s">
        <v>627</v>
      </c>
      <c r="D215" s="68" t="s">
        <v>467</v>
      </c>
      <c r="E215" s="83" t="s">
        <v>189</v>
      </c>
      <c r="F215" s="445">
        <v>1</v>
      </c>
      <c r="G215" s="81">
        <f t="shared" si="123"/>
        <v>0.24940000000000001</v>
      </c>
      <c r="H215" s="15"/>
      <c r="I215" s="99">
        <f t="shared" si="124"/>
        <v>0</v>
      </c>
      <c r="J215" s="76">
        <f t="shared" si="125"/>
        <v>0</v>
      </c>
    </row>
    <row r="216" spans="1:10" customFormat="1" ht="15.75">
      <c r="A216" s="75" t="s">
        <v>708</v>
      </c>
      <c r="B216" s="83" t="s">
        <v>97</v>
      </c>
      <c r="C216" s="14" t="s">
        <v>628</v>
      </c>
      <c r="D216" s="68" t="s">
        <v>609</v>
      </c>
      <c r="E216" s="83" t="s">
        <v>189</v>
      </c>
      <c r="F216" s="445">
        <v>1</v>
      </c>
      <c r="G216" s="81">
        <f t="shared" si="123"/>
        <v>0.24940000000000001</v>
      </c>
      <c r="H216" s="15"/>
      <c r="I216" s="99">
        <f t="shared" si="124"/>
        <v>0</v>
      </c>
      <c r="J216" s="76">
        <f t="shared" si="125"/>
        <v>0</v>
      </c>
    </row>
    <row r="217" spans="1:10" customFormat="1" ht="15.75">
      <c r="A217" s="83"/>
      <c r="B217" s="83"/>
      <c r="C217" s="24" t="s">
        <v>462</v>
      </c>
      <c r="D217" s="25" t="s">
        <v>468</v>
      </c>
      <c r="E217" s="83"/>
      <c r="F217" s="76"/>
      <c r="G217" s="81"/>
      <c r="H217" s="15"/>
      <c r="I217" s="16"/>
      <c r="J217" s="15"/>
    </row>
    <row r="218" spans="1:10" customFormat="1" ht="32.25" customHeight="1">
      <c r="A218" s="75">
        <v>94711</v>
      </c>
      <c r="B218" s="83" t="s">
        <v>13</v>
      </c>
      <c r="C218" s="14" t="s">
        <v>629</v>
      </c>
      <c r="D218" s="68" t="s">
        <v>469</v>
      </c>
      <c r="E218" s="83" t="s">
        <v>98</v>
      </c>
      <c r="F218" s="445">
        <v>3</v>
      </c>
      <c r="G218" s="81">
        <f t="shared" si="123"/>
        <v>0.24940000000000001</v>
      </c>
      <c r="H218" s="15"/>
      <c r="I218" s="99">
        <f t="shared" ref="I218:I219" si="126">H218*(1+G218)</f>
        <v>0</v>
      </c>
      <c r="J218" s="76">
        <f t="shared" ref="J218:J219" si="127">F218*I218</f>
        <v>0</v>
      </c>
    </row>
    <row r="219" spans="1:10" customFormat="1" ht="31.5">
      <c r="A219" s="75">
        <v>94708</v>
      </c>
      <c r="B219" s="83" t="s">
        <v>13</v>
      </c>
      <c r="C219" s="14" t="s">
        <v>630</v>
      </c>
      <c r="D219" s="68" t="s">
        <v>608</v>
      </c>
      <c r="E219" s="83" t="s">
        <v>98</v>
      </c>
      <c r="F219" s="445">
        <v>1</v>
      </c>
      <c r="G219" s="81">
        <f t="shared" si="123"/>
        <v>0.24940000000000001</v>
      </c>
      <c r="H219" s="15"/>
      <c r="I219" s="99">
        <f t="shared" si="126"/>
        <v>0</v>
      </c>
      <c r="J219" s="76">
        <f t="shared" si="127"/>
        <v>0</v>
      </c>
    </row>
    <row r="220" spans="1:10" customFormat="1" ht="15.75">
      <c r="A220" s="83">
        <v>65</v>
      </c>
      <c r="B220" s="83" t="s">
        <v>13</v>
      </c>
      <c r="C220" s="14" t="s">
        <v>631</v>
      </c>
      <c r="D220" s="456" t="s">
        <v>804</v>
      </c>
      <c r="E220" s="83" t="s">
        <v>98</v>
      </c>
      <c r="F220" s="445">
        <v>12</v>
      </c>
      <c r="G220" s="81">
        <f t="shared" si="70"/>
        <v>0.24940000000000001</v>
      </c>
      <c r="H220" s="15"/>
      <c r="I220" s="99">
        <f t="shared" ref="I220:I227" si="128">H220*(1+G220)</f>
        <v>0</v>
      </c>
      <c r="J220" s="76">
        <f t="shared" ref="J220:J227" si="129">F220*I220</f>
        <v>0</v>
      </c>
    </row>
    <row r="221" spans="1:10" customFormat="1" ht="15.75">
      <c r="A221" s="83">
        <v>112</v>
      </c>
      <c r="B221" s="83" t="s">
        <v>13</v>
      </c>
      <c r="C221" s="14" t="s">
        <v>632</v>
      </c>
      <c r="D221" s="456" t="s">
        <v>959</v>
      </c>
      <c r="E221" s="83" t="s">
        <v>98</v>
      </c>
      <c r="F221" s="445">
        <v>8</v>
      </c>
      <c r="G221" s="81">
        <f t="shared" si="70"/>
        <v>0.24940000000000001</v>
      </c>
      <c r="H221" s="15"/>
      <c r="I221" s="99">
        <f t="shared" si="128"/>
        <v>0</v>
      </c>
      <c r="J221" s="76">
        <f t="shared" si="129"/>
        <v>0</v>
      </c>
    </row>
    <row r="222" spans="1:10" customFormat="1" ht="15.75">
      <c r="A222" s="83">
        <v>37419</v>
      </c>
      <c r="B222" s="83" t="s">
        <v>13</v>
      </c>
      <c r="C222" s="14" t="s">
        <v>633</v>
      </c>
      <c r="D222" s="456" t="s">
        <v>958</v>
      </c>
      <c r="E222" s="83" t="s">
        <v>98</v>
      </c>
      <c r="F222" s="445">
        <v>1</v>
      </c>
      <c r="G222" s="81">
        <f t="shared" si="70"/>
        <v>0.24940000000000001</v>
      </c>
      <c r="H222" s="15"/>
      <c r="I222" s="99">
        <f t="shared" si="128"/>
        <v>0</v>
      </c>
      <c r="J222" s="76">
        <f t="shared" si="129"/>
        <v>0</v>
      </c>
    </row>
    <row r="223" spans="1:10" customFormat="1" ht="31.5">
      <c r="A223" s="83">
        <v>89362</v>
      </c>
      <c r="B223" s="83" t="s">
        <v>13</v>
      </c>
      <c r="C223" s="14" t="s">
        <v>634</v>
      </c>
      <c r="D223" s="456" t="s">
        <v>805</v>
      </c>
      <c r="E223" s="83" t="s">
        <v>98</v>
      </c>
      <c r="F223" s="445">
        <v>4</v>
      </c>
      <c r="G223" s="81">
        <f t="shared" si="70"/>
        <v>0.24940000000000001</v>
      </c>
      <c r="H223" s="15"/>
      <c r="I223" s="99">
        <f t="shared" si="128"/>
        <v>0</v>
      </c>
      <c r="J223" s="76">
        <f t="shared" si="129"/>
        <v>0</v>
      </c>
    </row>
    <row r="224" spans="1:10" customFormat="1" ht="31.5">
      <c r="A224" s="83">
        <v>89440</v>
      </c>
      <c r="B224" s="83" t="s">
        <v>13</v>
      </c>
      <c r="C224" s="14" t="s">
        <v>635</v>
      </c>
      <c r="D224" s="456" t="s">
        <v>470</v>
      </c>
      <c r="E224" s="83" t="s">
        <v>98</v>
      </c>
      <c r="F224" s="445">
        <v>2</v>
      </c>
      <c r="G224" s="81">
        <f t="shared" si="70"/>
        <v>0.24940000000000001</v>
      </c>
      <c r="H224" s="15"/>
      <c r="I224" s="99">
        <f t="shared" si="128"/>
        <v>0</v>
      </c>
      <c r="J224" s="76">
        <f t="shared" si="129"/>
        <v>0</v>
      </c>
    </row>
    <row r="225" spans="1:10" customFormat="1" ht="31.5">
      <c r="A225" s="83">
        <v>94694</v>
      </c>
      <c r="B225" s="83" t="s">
        <v>13</v>
      </c>
      <c r="C225" s="14" t="s">
        <v>636</v>
      </c>
      <c r="D225" s="456" t="s">
        <v>810</v>
      </c>
      <c r="E225" s="83" t="s">
        <v>98</v>
      </c>
      <c r="F225" s="445">
        <v>3</v>
      </c>
      <c r="G225" s="81">
        <f t="shared" si="70"/>
        <v>0.24940000000000001</v>
      </c>
      <c r="H225" s="15"/>
      <c r="I225" s="99">
        <f t="shared" si="128"/>
        <v>0</v>
      </c>
      <c r="J225" s="76">
        <f t="shared" si="129"/>
        <v>0</v>
      </c>
    </row>
    <row r="226" spans="1:10" customFormat="1" ht="31.5">
      <c r="A226" s="83">
        <v>89627</v>
      </c>
      <c r="B226" s="83" t="s">
        <v>13</v>
      </c>
      <c r="C226" s="14" t="s">
        <v>637</v>
      </c>
      <c r="D226" s="456" t="s">
        <v>471</v>
      </c>
      <c r="E226" s="83" t="s">
        <v>98</v>
      </c>
      <c r="F226" s="445">
        <v>2</v>
      </c>
      <c r="G226" s="81">
        <f t="shared" si="70"/>
        <v>0.24940000000000001</v>
      </c>
      <c r="H226" s="15"/>
      <c r="I226" s="99">
        <f t="shared" si="128"/>
        <v>0</v>
      </c>
      <c r="J226" s="76">
        <f t="shared" si="129"/>
        <v>0</v>
      </c>
    </row>
    <row r="227" spans="1:10" customFormat="1" ht="15.75">
      <c r="A227" s="83">
        <v>38953</v>
      </c>
      <c r="B227" s="83" t="s">
        <v>13</v>
      </c>
      <c r="C227" s="14" t="s">
        <v>638</v>
      </c>
      <c r="D227" s="456" t="s">
        <v>806</v>
      </c>
      <c r="E227" s="83" t="s">
        <v>98</v>
      </c>
      <c r="F227" s="445">
        <v>2</v>
      </c>
      <c r="G227" s="81">
        <f t="shared" si="70"/>
        <v>0.24940000000000001</v>
      </c>
      <c r="H227" s="15"/>
      <c r="I227" s="99">
        <f t="shared" si="128"/>
        <v>0</v>
      </c>
      <c r="J227" s="76">
        <f t="shared" si="129"/>
        <v>0</v>
      </c>
    </row>
    <row r="228" spans="1:10" customFormat="1" ht="31.5">
      <c r="A228" s="83">
        <v>89364</v>
      </c>
      <c r="B228" s="83" t="s">
        <v>13</v>
      </c>
      <c r="C228" s="14" t="s">
        <v>639</v>
      </c>
      <c r="D228" s="456" t="s">
        <v>807</v>
      </c>
      <c r="E228" s="83" t="s">
        <v>98</v>
      </c>
      <c r="F228" s="445">
        <v>6</v>
      </c>
      <c r="G228" s="81">
        <f t="shared" si="70"/>
        <v>0.24940000000000001</v>
      </c>
      <c r="H228" s="15"/>
      <c r="I228" s="99">
        <f t="shared" ref="I228:I232" si="130">H228*(1+G228)</f>
        <v>0</v>
      </c>
      <c r="J228" s="76">
        <f t="shared" ref="J228:J229" si="131">F228*I228</f>
        <v>0</v>
      </c>
    </row>
    <row r="229" spans="1:10" customFormat="1" ht="31.5">
      <c r="A229" s="83">
        <v>94648</v>
      </c>
      <c r="B229" s="83" t="s">
        <v>13</v>
      </c>
      <c r="C229" s="14" t="s">
        <v>640</v>
      </c>
      <c r="D229" s="456" t="s">
        <v>952</v>
      </c>
      <c r="E229" s="83" t="s">
        <v>101</v>
      </c>
      <c r="F229" s="445">
        <v>51.55</v>
      </c>
      <c r="G229" s="81">
        <f t="shared" si="70"/>
        <v>0.24940000000000001</v>
      </c>
      <c r="H229" s="15"/>
      <c r="I229" s="99">
        <f t="shared" si="130"/>
        <v>0</v>
      </c>
      <c r="J229" s="76">
        <f t="shared" si="131"/>
        <v>0</v>
      </c>
    </row>
    <row r="230" spans="1:10" customFormat="1" ht="31.5">
      <c r="A230" s="83">
        <v>94651</v>
      </c>
      <c r="B230" s="83" t="s">
        <v>13</v>
      </c>
      <c r="C230" s="14" t="s">
        <v>641</v>
      </c>
      <c r="D230" s="456" t="s">
        <v>953</v>
      </c>
      <c r="E230" s="83" t="s">
        <v>101</v>
      </c>
      <c r="F230" s="445">
        <v>52.55</v>
      </c>
      <c r="G230" s="81">
        <f t="shared" si="70"/>
        <v>0.24940000000000001</v>
      </c>
      <c r="H230" s="15"/>
      <c r="I230" s="99">
        <f t="shared" ref="I230" si="132">H230*(1+G230)</f>
        <v>0</v>
      </c>
      <c r="J230" s="76">
        <f t="shared" ref="J230" si="133">F230*I230</f>
        <v>0</v>
      </c>
    </row>
    <row r="231" spans="1:10" customFormat="1" ht="15.75">
      <c r="A231" s="83">
        <v>12613</v>
      </c>
      <c r="B231" s="83" t="s">
        <v>13</v>
      </c>
      <c r="C231" s="14" t="s">
        <v>642</v>
      </c>
      <c r="D231" s="456" t="s">
        <v>808</v>
      </c>
      <c r="E231" s="83" t="s">
        <v>98</v>
      </c>
      <c r="F231" s="445">
        <v>2</v>
      </c>
      <c r="G231" s="81">
        <f t="shared" si="70"/>
        <v>0.24940000000000001</v>
      </c>
      <c r="H231" s="15"/>
      <c r="I231" s="99">
        <f t="shared" si="130"/>
        <v>0</v>
      </c>
      <c r="J231" s="76">
        <f>F231*I231</f>
        <v>0</v>
      </c>
    </row>
    <row r="232" spans="1:10" customFormat="1" ht="31.5">
      <c r="A232" s="83">
        <v>89378</v>
      </c>
      <c r="B232" s="83" t="s">
        <v>13</v>
      </c>
      <c r="C232" s="14" t="s">
        <v>643</v>
      </c>
      <c r="D232" s="456" t="s">
        <v>954</v>
      </c>
      <c r="E232" s="83" t="s">
        <v>98</v>
      </c>
      <c r="F232" s="445">
        <v>1</v>
      </c>
      <c r="G232" s="81">
        <f t="shared" si="70"/>
        <v>0.24940000000000001</v>
      </c>
      <c r="H232" s="15"/>
      <c r="I232" s="99">
        <f t="shared" si="130"/>
        <v>0</v>
      </c>
      <c r="J232" s="76">
        <f>F232*I232</f>
        <v>0</v>
      </c>
    </row>
    <row r="233" spans="1:10" customFormat="1" ht="31.5">
      <c r="A233" s="83">
        <v>94694</v>
      </c>
      <c r="B233" s="83" t="s">
        <v>13</v>
      </c>
      <c r="C233" s="14" t="s">
        <v>644</v>
      </c>
      <c r="D233" s="456" t="s">
        <v>810</v>
      </c>
      <c r="E233" s="83" t="s">
        <v>98</v>
      </c>
      <c r="F233" s="445">
        <v>3</v>
      </c>
      <c r="G233" s="81">
        <f t="shared" si="70"/>
        <v>0.24940000000000001</v>
      </c>
      <c r="H233" s="15"/>
      <c r="I233" s="99">
        <f t="shared" ref="I233" si="134">H233*(1+G233)</f>
        <v>0</v>
      </c>
      <c r="J233" s="76">
        <f>F233*I233</f>
        <v>0</v>
      </c>
    </row>
    <row r="234" spans="1:10" customFormat="1" ht="15.75">
      <c r="A234" s="83">
        <v>813</v>
      </c>
      <c r="B234" s="83" t="s">
        <v>13</v>
      </c>
      <c r="C234" s="14" t="s">
        <v>645</v>
      </c>
      <c r="D234" s="444" t="s">
        <v>809</v>
      </c>
      <c r="E234" s="83" t="s">
        <v>98</v>
      </c>
      <c r="F234" s="445">
        <v>2</v>
      </c>
      <c r="G234" s="81">
        <f t="shared" si="70"/>
        <v>0.24940000000000001</v>
      </c>
      <c r="H234" s="15"/>
      <c r="I234" s="99">
        <f t="shared" ref="I234" si="135">H234*(1+G234)</f>
        <v>0</v>
      </c>
      <c r="J234" s="76">
        <f>F234*I234</f>
        <v>0</v>
      </c>
    </row>
    <row r="235" spans="1:10" customFormat="1" ht="31.5">
      <c r="A235" s="83">
        <v>94673</v>
      </c>
      <c r="B235" s="83" t="s">
        <v>13</v>
      </c>
      <c r="C235" s="14" t="s">
        <v>646</v>
      </c>
      <c r="D235" s="456" t="s">
        <v>811</v>
      </c>
      <c r="E235" s="83" t="s">
        <v>98</v>
      </c>
      <c r="F235" s="445">
        <v>9</v>
      </c>
      <c r="G235" s="81">
        <f t="shared" si="70"/>
        <v>0.24940000000000001</v>
      </c>
      <c r="H235" s="15"/>
      <c r="I235" s="99">
        <f t="shared" ref="I235:I239" si="136">H235*(1+G235)</f>
        <v>0</v>
      </c>
      <c r="J235" s="76">
        <f t="shared" ref="J235:J236" si="137">F235*I235</f>
        <v>0</v>
      </c>
    </row>
    <row r="236" spans="1:10" customFormat="1" ht="31.5">
      <c r="A236" s="83">
        <v>94679</v>
      </c>
      <c r="B236" s="83" t="s">
        <v>13</v>
      </c>
      <c r="C236" s="14" t="s">
        <v>647</v>
      </c>
      <c r="D236" s="456" t="s">
        <v>812</v>
      </c>
      <c r="E236" s="83" t="s">
        <v>98</v>
      </c>
      <c r="F236" s="445">
        <v>3</v>
      </c>
      <c r="G236" s="81">
        <f t="shared" si="70"/>
        <v>0.24940000000000001</v>
      </c>
      <c r="H236" s="15"/>
      <c r="I236" s="99">
        <f t="shared" si="136"/>
        <v>0</v>
      </c>
      <c r="J236" s="76">
        <f t="shared" si="137"/>
        <v>0</v>
      </c>
    </row>
    <row r="237" spans="1:10" customFormat="1" ht="31.5">
      <c r="A237" s="83">
        <v>89366</v>
      </c>
      <c r="B237" s="83" t="s">
        <v>13</v>
      </c>
      <c r="C237" s="14" t="s">
        <v>648</v>
      </c>
      <c r="D237" s="456" t="s">
        <v>813</v>
      </c>
      <c r="E237" s="83" t="s">
        <v>98</v>
      </c>
      <c r="F237" s="445">
        <v>3</v>
      </c>
      <c r="G237" s="81">
        <f t="shared" si="70"/>
        <v>0.24940000000000001</v>
      </c>
      <c r="H237" s="15"/>
      <c r="I237" s="99">
        <f t="shared" si="136"/>
        <v>0</v>
      </c>
      <c r="J237" s="76">
        <f t="shared" ref="J237" si="138">F237*I237</f>
        <v>0</v>
      </c>
    </row>
    <row r="238" spans="1:10" customFormat="1" ht="31.5">
      <c r="A238" s="83">
        <v>90373</v>
      </c>
      <c r="B238" s="83" t="s">
        <v>13</v>
      </c>
      <c r="C238" s="14" t="s">
        <v>649</v>
      </c>
      <c r="D238" s="456" t="s">
        <v>814</v>
      </c>
      <c r="E238" s="83" t="s">
        <v>98</v>
      </c>
      <c r="F238" s="445">
        <v>2</v>
      </c>
      <c r="G238" s="81">
        <f t="shared" si="70"/>
        <v>0.24940000000000001</v>
      </c>
      <c r="H238" s="15"/>
      <c r="I238" s="99">
        <f t="shared" si="136"/>
        <v>0</v>
      </c>
      <c r="J238" s="76">
        <f t="shared" ref="J238" si="139">F238*I238</f>
        <v>0</v>
      </c>
    </row>
    <row r="239" spans="1:10" customFormat="1" ht="31.5">
      <c r="A239" s="83">
        <v>99635</v>
      </c>
      <c r="B239" s="83" t="s">
        <v>13</v>
      </c>
      <c r="C239" s="14" t="s">
        <v>650</v>
      </c>
      <c r="D239" s="456" t="s">
        <v>455</v>
      </c>
      <c r="E239" s="83" t="s">
        <v>98</v>
      </c>
      <c r="F239" s="445">
        <v>2</v>
      </c>
      <c r="G239" s="81">
        <f t="shared" si="70"/>
        <v>0.24940000000000001</v>
      </c>
      <c r="H239" s="15"/>
      <c r="I239" s="99">
        <f t="shared" si="136"/>
        <v>0</v>
      </c>
      <c r="J239" s="76">
        <f t="shared" ref="J239" si="140">F239*I239</f>
        <v>0</v>
      </c>
    </row>
    <row r="240" spans="1:10" customFormat="1" ht="16.5">
      <c r="A240" s="350"/>
      <c r="B240" s="350"/>
      <c r="C240" s="450"/>
      <c r="D240" s="25"/>
      <c r="E240" s="350"/>
      <c r="F240" s="351"/>
      <c r="G240" s="351"/>
      <c r="H240" s="490" t="s">
        <v>16</v>
      </c>
      <c r="I240" s="490"/>
      <c r="J240" s="104">
        <f>SUM(J213:J239)</f>
        <v>0</v>
      </c>
    </row>
    <row r="241" spans="1:10" customFormat="1" ht="15.75">
      <c r="A241" s="469"/>
      <c r="B241" s="469"/>
      <c r="C241" s="470" t="s">
        <v>621</v>
      </c>
      <c r="D241" s="471" t="s">
        <v>827</v>
      </c>
      <c r="E241" s="469"/>
      <c r="F241" s="472"/>
      <c r="G241" s="472"/>
      <c r="H241" s="472"/>
      <c r="I241" s="469"/>
      <c r="J241" s="472"/>
    </row>
    <row r="242" spans="1:10" customFormat="1" ht="31.5">
      <c r="A242" s="75">
        <v>89563</v>
      </c>
      <c r="B242" s="83" t="s">
        <v>13</v>
      </c>
      <c r="C242" s="14" t="s">
        <v>622</v>
      </c>
      <c r="D242" s="68" t="s">
        <v>826</v>
      </c>
      <c r="E242" s="83" t="s">
        <v>98</v>
      </c>
      <c r="F242" s="445">
        <v>3</v>
      </c>
      <c r="G242" s="81">
        <f t="shared" ref="G242:G245" si="141">$J$4</f>
        <v>0.24940000000000001</v>
      </c>
      <c r="H242" s="15"/>
      <c r="I242" s="99">
        <f t="shared" ref="I242:I245" si="142">H242*(1+G242)</f>
        <v>0</v>
      </c>
      <c r="J242" s="76">
        <f t="shared" ref="J242:J245" si="143">F242*I242</f>
        <v>0</v>
      </c>
    </row>
    <row r="243" spans="1:10" customFormat="1" ht="31.5">
      <c r="A243" s="75">
        <v>89735</v>
      </c>
      <c r="B243" s="83" t="s">
        <v>13</v>
      </c>
      <c r="C243" s="14" t="s">
        <v>623</v>
      </c>
      <c r="D243" s="68" t="s">
        <v>824</v>
      </c>
      <c r="E243" s="83" t="s">
        <v>98</v>
      </c>
      <c r="F243" s="445">
        <v>3</v>
      </c>
      <c r="G243" s="81">
        <v>0.24940000000000001</v>
      </c>
      <c r="H243" s="15"/>
      <c r="I243" s="99">
        <f t="shared" ref="I243" si="144">H243*(1+G243)</f>
        <v>0</v>
      </c>
      <c r="J243" s="76">
        <f t="shared" ref="J243" si="145">F243*I243</f>
        <v>0</v>
      </c>
    </row>
    <row r="244" spans="1:10" customFormat="1" ht="31.5">
      <c r="A244" s="75">
        <v>89518</v>
      </c>
      <c r="B244" s="83" t="s">
        <v>13</v>
      </c>
      <c r="C244" s="14" t="s">
        <v>624</v>
      </c>
      <c r="D244" s="68" t="s">
        <v>825</v>
      </c>
      <c r="E244" s="83" t="s">
        <v>98</v>
      </c>
      <c r="F244" s="445">
        <v>3</v>
      </c>
      <c r="G244" s="81">
        <v>0.24940000000000001</v>
      </c>
      <c r="H244" s="15"/>
      <c r="I244" s="99">
        <f t="shared" si="142"/>
        <v>0</v>
      </c>
      <c r="J244" s="76">
        <f t="shared" si="143"/>
        <v>0</v>
      </c>
    </row>
    <row r="245" spans="1:10" customFormat="1" ht="15.75">
      <c r="A245" s="75">
        <v>89509</v>
      </c>
      <c r="B245" s="83" t="s">
        <v>13</v>
      </c>
      <c r="C245" s="14" t="s">
        <v>625</v>
      </c>
      <c r="D245" s="68" t="s">
        <v>832</v>
      </c>
      <c r="E245" s="83" t="s">
        <v>101</v>
      </c>
      <c r="F245" s="445">
        <v>20.74</v>
      </c>
      <c r="G245" s="81">
        <f t="shared" si="141"/>
        <v>0.24940000000000001</v>
      </c>
      <c r="H245" s="15"/>
      <c r="I245" s="99">
        <f t="shared" si="142"/>
        <v>0</v>
      </c>
      <c r="J245" s="76">
        <f t="shared" si="143"/>
        <v>0</v>
      </c>
    </row>
    <row r="246" spans="1:10" customFormat="1" ht="16.5">
      <c r="A246" s="350"/>
      <c r="B246" s="350"/>
      <c r="C246" s="450"/>
      <c r="D246" s="25"/>
      <c r="E246" s="350"/>
      <c r="F246" s="351"/>
      <c r="G246" s="351"/>
      <c r="H246" s="490" t="s">
        <v>16</v>
      </c>
      <c r="I246" s="490"/>
      <c r="J246" s="104">
        <f>SUBTOTAL(9,J242:J245)</f>
        <v>0</v>
      </c>
    </row>
    <row r="247" spans="1:10" customFormat="1" ht="15.75">
      <c r="A247" s="469"/>
      <c r="B247" s="469"/>
      <c r="C247" s="470" t="s">
        <v>208</v>
      </c>
      <c r="D247" s="471" t="s">
        <v>472</v>
      </c>
      <c r="E247" s="469"/>
      <c r="F247" s="472"/>
      <c r="G247" s="472"/>
      <c r="H247" s="472"/>
      <c r="I247" s="469"/>
      <c r="J247" s="472"/>
    </row>
    <row r="248" spans="1:10" customFormat="1" ht="15.75">
      <c r="A248" s="83"/>
      <c r="B248" s="83"/>
      <c r="C248" s="24" t="s">
        <v>209</v>
      </c>
      <c r="D248" s="25" t="s">
        <v>473</v>
      </c>
      <c r="E248" s="83"/>
      <c r="F248" s="76"/>
      <c r="G248" s="81"/>
      <c r="H248" s="15"/>
      <c r="I248" s="16"/>
      <c r="J248" s="15"/>
    </row>
    <row r="249" spans="1:10" customFormat="1" ht="31.5">
      <c r="A249" s="75">
        <v>98107</v>
      </c>
      <c r="B249" s="83" t="s">
        <v>13</v>
      </c>
      <c r="C249" s="14" t="s">
        <v>651</v>
      </c>
      <c r="D249" s="68" t="s">
        <v>474</v>
      </c>
      <c r="E249" s="83" t="s">
        <v>98</v>
      </c>
      <c r="F249" s="445">
        <v>1</v>
      </c>
      <c r="G249" s="81">
        <f t="shared" ref="G249:G286" si="146">$J$4</f>
        <v>0.24940000000000001</v>
      </c>
      <c r="H249" s="15"/>
      <c r="I249" s="99">
        <f t="shared" ref="I249:I250" si="147">H249*(1+G249)</f>
        <v>0</v>
      </c>
      <c r="J249" s="76">
        <f t="shared" ref="J249:J250" si="148">F249*I249</f>
        <v>0</v>
      </c>
    </row>
    <row r="250" spans="1:10" customFormat="1" ht="31.5">
      <c r="A250" s="75">
        <v>97906</v>
      </c>
      <c r="B250" s="83" t="s">
        <v>13</v>
      </c>
      <c r="C250" s="14" t="s">
        <v>652</v>
      </c>
      <c r="D250" s="68" t="s">
        <v>475</v>
      </c>
      <c r="E250" s="83" t="s">
        <v>98</v>
      </c>
      <c r="F250" s="445">
        <v>1</v>
      </c>
      <c r="G250" s="81">
        <f t="shared" si="146"/>
        <v>0.24940000000000001</v>
      </c>
      <c r="H250" s="15"/>
      <c r="I250" s="99">
        <f t="shared" si="147"/>
        <v>0</v>
      </c>
      <c r="J250" s="76">
        <f t="shared" si="148"/>
        <v>0</v>
      </c>
    </row>
    <row r="251" spans="1:10" customFormat="1" ht="31.5">
      <c r="A251" s="75">
        <v>89707</v>
      </c>
      <c r="B251" s="83" t="s">
        <v>13</v>
      </c>
      <c r="C251" s="14" t="s">
        <v>653</v>
      </c>
      <c r="D251" s="68" t="s">
        <v>960</v>
      </c>
      <c r="E251" s="83" t="s">
        <v>98</v>
      </c>
      <c r="F251" s="445">
        <v>2</v>
      </c>
      <c r="G251" s="81">
        <f t="shared" si="146"/>
        <v>0.24940000000000001</v>
      </c>
      <c r="H251" s="15"/>
      <c r="I251" s="99">
        <f t="shared" ref="I251" si="149">H251*(1+G251)</f>
        <v>0</v>
      </c>
      <c r="J251" s="76">
        <f t="shared" ref="J251" si="150">F251*I251</f>
        <v>0</v>
      </c>
    </row>
    <row r="252" spans="1:10" customFormat="1" ht="15.75">
      <c r="A252" s="75">
        <v>86883</v>
      </c>
      <c r="B252" s="83" t="s">
        <v>13</v>
      </c>
      <c r="C252" s="14" t="s">
        <v>654</v>
      </c>
      <c r="D252" s="68" t="s">
        <v>875</v>
      </c>
      <c r="E252" s="83" t="s">
        <v>98</v>
      </c>
      <c r="F252" s="445">
        <v>3</v>
      </c>
      <c r="G252" s="81">
        <f t="shared" si="146"/>
        <v>0.24940000000000001</v>
      </c>
      <c r="H252" s="15"/>
      <c r="I252" s="99">
        <f t="shared" ref="I252" si="151">H252*(1+G252)</f>
        <v>0</v>
      </c>
      <c r="J252" s="76">
        <f t="shared" ref="J252" si="152">F252*I252</f>
        <v>0</v>
      </c>
    </row>
    <row r="253" spans="1:10" customFormat="1" ht="15.75">
      <c r="A253" s="75">
        <v>86882</v>
      </c>
      <c r="B253" s="83" t="s">
        <v>13</v>
      </c>
      <c r="C253" s="14" t="s">
        <v>655</v>
      </c>
      <c r="D253" s="68" t="s">
        <v>961</v>
      </c>
      <c r="E253" s="83" t="s">
        <v>98</v>
      </c>
      <c r="F253" s="445">
        <v>1</v>
      </c>
      <c r="G253" s="81">
        <f t="shared" si="146"/>
        <v>0.24940000000000001</v>
      </c>
      <c r="H253" s="15"/>
      <c r="I253" s="99">
        <f t="shared" ref="I253" si="153">H253*(1+G253)</f>
        <v>0</v>
      </c>
      <c r="J253" s="76">
        <f t="shared" ref="J253" si="154">F253*I253</f>
        <v>0</v>
      </c>
    </row>
    <row r="254" spans="1:10" customFormat="1" ht="15.75">
      <c r="A254" s="75">
        <v>86878</v>
      </c>
      <c r="B254" s="83" t="s">
        <v>13</v>
      </c>
      <c r="C254" s="14" t="s">
        <v>656</v>
      </c>
      <c r="D254" s="68" t="s">
        <v>962</v>
      </c>
      <c r="E254" s="83" t="s">
        <v>98</v>
      </c>
      <c r="F254" s="445">
        <v>1</v>
      </c>
      <c r="G254" s="81">
        <f t="shared" si="146"/>
        <v>0.24940000000000001</v>
      </c>
      <c r="H254" s="15"/>
      <c r="I254" s="99">
        <f t="shared" ref="I254" si="155">H254*(1+G254)</f>
        <v>0</v>
      </c>
      <c r="J254" s="76">
        <f t="shared" ref="J254" si="156">F254*I254</f>
        <v>0</v>
      </c>
    </row>
    <row r="255" spans="1:10" customFormat="1" ht="31.5">
      <c r="A255" s="75">
        <v>86879</v>
      </c>
      <c r="B255" s="83" t="s">
        <v>13</v>
      </c>
      <c r="C255" s="14" t="s">
        <v>657</v>
      </c>
      <c r="D255" s="68" t="s">
        <v>878</v>
      </c>
      <c r="E255" s="83" t="s">
        <v>98</v>
      </c>
      <c r="F255" s="445">
        <v>3</v>
      </c>
      <c r="G255" s="81">
        <f t="shared" si="146"/>
        <v>0.24940000000000001</v>
      </c>
      <c r="H255" s="15"/>
      <c r="I255" s="99">
        <f t="shared" ref="I255" si="157">H255*(1+G255)</f>
        <v>0</v>
      </c>
      <c r="J255" s="76">
        <f t="shared" ref="J255" si="158">F255*I255</f>
        <v>0</v>
      </c>
    </row>
    <row r="256" spans="1:10" customFormat="1" ht="31.5">
      <c r="A256" s="75">
        <v>20094</v>
      </c>
      <c r="B256" s="83" t="s">
        <v>13</v>
      </c>
      <c r="C256" s="14" t="s">
        <v>654</v>
      </c>
      <c r="D256" s="68" t="s">
        <v>484</v>
      </c>
      <c r="E256" s="83" t="s">
        <v>98</v>
      </c>
      <c r="F256" s="445">
        <v>3</v>
      </c>
      <c r="G256" s="81">
        <f>$J$5</f>
        <v>0.1278</v>
      </c>
      <c r="H256" s="15"/>
      <c r="I256" s="99">
        <f>H256*(1+G256)</f>
        <v>0</v>
      </c>
      <c r="J256" s="76">
        <f>F256*I256</f>
        <v>0</v>
      </c>
    </row>
    <row r="257" spans="1:10" customFormat="1" ht="15.75">
      <c r="A257" s="75">
        <v>10765</v>
      </c>
      <c r="B257" s="83" t="s">
        <v>13</v>
      </c>
      <c r="C257" s="14" t="s">
        <v>655</v>
      </c>
      <c r="D257" s="68" t="s">
        <v>879</v>
      </c>
      <c r="E257" s="83" t="s">
        <v>98</v>
      </c>
      <c r="F257" s="445">
        <v>3</v>
      </c>
      <c r="G257" s="81">
        <f t="shared" si="146"/>
        <v>0.24940000000000001</v>
      </c>
      <c r="H257" s="15"/>
      <c r="I257" s="99">
        <f t="shared" ref="I257" si="159">H257*(1+G257)</f>
        <v>0</v>
      </c>
      <c r="J257" s="76">
        <f t="shared" ref="J257" si="160">F257*I257</f>
        <v>0</v>
      </c>
    </row>
    <row r="258" spans="1:10" customFormat="1" ht="15.75">
      <c r="A258" s="75">
        <v>1933</v>
      </c>
      <c r="B258" s="83" t="s">
        <v>13</v>
      </c>
      <c r="C258" s="14" t="s">
        <v>656</v>
      </c>
      <c r="D258" s="68" t="s">
        <v>880</v>
      </c>
      <c r="E258" s="83" t="s">
        <v>98</v>
      </c>
      <c r="F258" s="445">
        <v>2</v>
      </c>
      <c r="G258" s="81">
        <f t="shared" si="146"/>
        <v>0.24940000000000001</v>
      </c>
      <c r="H258" s="15"/>
      <c r="I258" s="99">
        <f t="shared" ref="I258" si="161">H258*(1+G258)</f>
        <v>0</v>
      </c>
      <c r="J258" s="76">
        <f t="shared" ref="J258" si="162">F258*I258</f>
        <v>0</v>
      </c>
    </row>
    <row r="259" spans="1:10" customFormat="1" ht="15.75">
      <c r="A259" s="75">
        <v>1966</v>
      </c>
      <c r="B259" s="83" t="s">
        <v>13</v>
      </c>
      <c r="C259" s="14" t="s">
        <v>657</v>
      </c>
      <c r="D259" s="68" t="s">
        <v>881</v>
      </c>
      <c r="E259" s="83" t="s">
        <v>98</v>
      </c>
      <c r="F259" s="445">
        <v>2</v>
      </c>
      <c r="G259" s="81">
        <f t="shared" si="146"/>
        <v>0.24940000000000001</v>
      </c>
      <c r="H259" s="15"/>
      <c r="I259" s="99">
        <f t="shared" ref="I259" si="163">H259*(1+G259)</f>
        <v>0</v>
      </c>
      <c r="J259" s="76">
        <f t="shared" ref="J259" si="164">F259*I259</f>
        <v>0</v>
      </c>
    </row>
    <row r="260" spans="1:10" customFormat="1" ht="31.5">
      <c r="A260" s="75">
        <v>89744</v>
      </c>
      <c r="B260" s="83" t="s">
        <v>13</v>
      </c>
      <c r="C260" s="14" t="s">
        <v>658</v>
      </c>
      <c r="D260" s="68" t="s">
        <v>611</v>
      </c>
      <c r="E260" s="83" t="s">
        <v>98</v>
      </c>
      <c r="F260" s="445">
        <v>1</v>
      </c>
      <c r="G260" s="81">
        <f t="shared" si="146"/>
        <v>0.24940000000000001</v>
      </c>
      <c r="H260" s="15"/>
      <c r="I260" s="99">
        <f>H260*(1+G260)</f>
        <v>0</v>
      </c>
      <c r="J260" s="76">
        <f>F260*I260</f>
        <v>0</v>
      </c>
    </row>
    <row r="261" spans="1:10" customFormat="1" ht="31.5">
      <c r="A261" s="75">
        <v>89731</v>
      </c>
      <c r="B261" s="83" t="s">
        <v>13</v>
      </c>
      <c r="C261" s="14" t="s">
        <v>659</v>
      </c>
      <c r="D261" s="68" t="s">
        <v>477</v>
      </c>
      <c r="E261" s="83" t="s">
        <v>98</v>
      </c>
      <c r="F261" s="445">
        <v>6</v>
      </c>
      <c r="G261" s="81">
        <f t="shared" si="146"/>
        <v>0.24940000000000001</v>
      </c>
      <c r="H261" s="15"/>
      <c r="I261" s="99">
        <f>H261*(1+G261)</f>
        <v>0</v>
      </c>
      <c r="J261" s="76">
        <f>F261*I261</f>
        <v>0</v>
      </c>
    </row>
    <row r="262" spans="1:10" customFormat="1" ht="31.5">
      <c r="A262" s="75">
        <v>89728</v>
      </c>
      <c r="B262" s="83" t="s">
        <v>13</v>
      </c>
      <c r="C262" s="14" t="s">
        <v>660</v>
      </c>
      <c r="D262" s="68" t="s">
        <v>476</v>
      </c>
      <c r="E262" s="83" t="s">
        <v>98</v>
      </c>
      <c r="F262" s="445">
        <v>2</v>
      </c>
      <c r="G262" s="81">
        <f t="shared" si="146"/>
        <v>0.24940000000000001</v>
      </c>
      <c r="H262" s="15"/>
      <c r="I262" s="99">
        <f t="shared" ref="I262" si="165">H262*(1+G262)</f>
        <v>0</v>
      </c>
      <c r="J262" s="76">
        <f t="shared" ref="J262" si="166">F262*I262</f>
        <v>0</v>
      </c>
    </row>
    <row r="263" spans="1:10" customFormat="1" ht="31.5">
      <c r="A263" s="75">
        <v>89797</v>
      </c>
      <c r="B263" s="83" t="s">
        <v>13</v>
      </c>
      <c r="C263" s="14" t="s">
        <v>661</v>
      </c>
      <c r="D263" s="68" t="s">
        <v>478</v>
      </c>
      <c r="E263" s="83" t="s">
        <v>98</v>
      </c>
      <c r="F263" s="445">
        <v>1</v>
      </c>
      <c r="G263" s="81">
        <f t="shared" si="146"/>
        <v>0.24940000000000001</v>
      </c>
      <c r="H263" s="15"/>
      <c r="I263" s="99">
        <f t="shared" ref="I263" si="167">H263*(1+G263)</f>
        <v>0</v>
      </c>
      <c r="J263" s="76">
        <f t="shared" ref="J263" si="168">F263*I263</f>
        <v>0</v>
      </c>
    </row>
    <row r="264" spans="1:10" customFormat="1" ht="31.5">
      <c r="A264" s="75">
        <v>89692</v>
      </c>
      <c r="B264" s="83" t="s">
        <v>13</v>
      </c>
      <c r="C264" s="14" t="s">
        <v>662</v>
      </c>
      <c r="D264" s="68" t="s">
        <v>882</v>
      </c>
      <c r="E264" s="83" t="s">
        <v>98</v>
      </c>
      <c r="F264" s="445">
        <v>2</v>
      </c>
      <c r="G264" s="81">
        <f t="shared" si="146"/>
        <v>0.24940000000000001</v>
      </c>
      <c r="H264" s="15"/>
      <c r="I264" s="99">
        <f t="shared" ref="I264" si="169">H264*(1+G264)</f>
        <v>0</v>
      </c>
      <c r="J264" s="76">
        <f t="shared" ref="J264" si="170">F264*I264</f>
        <v>0</v>
      </c>
    </row>
    <row r="265" spans="1:10" customFormat="1" ht="31.5">
      <c r="A265" s="75">
        <v>89557</v>
      </c>
      <c r="B265" s="83" t="s">
        <v>13</v>
      </c>
      <c r="C265" s="14" t="s">
        <v>663</v>
      </c>
      <c r="D265" s="68" t="s">
        <v>883</v>
      </c>
      <c r="E265" s="83" t="s">
        <v>98</v>
      </c>
      <c r="F265" s="445">
        <v>1</v>
      </c>
      <c r="G265" s="81">
        <f t="shared" si="146"/>
        <v>0.24940000000000001</v>
      </c>
      <c r="H265" s="15"/>
      <c r="I265" s="99">
        <f t="shared" ref="I265" si="171">H265*(1+G265)</f>
        <v>0</v>
      </c>
      <c r="J265" s="76">
        <f t="shared" ref="J265" si="172">F265*I265</f>
        <v>0</v>
      </c>
    </row>
    <row r="266" spans="1:10" customFormat="1" ht="31.5">
      <c r="A266" s="75">
        <v>89714</v>
      </c>
      <c r="B266" s="83" t="s">
        <v>13</v>
      </c>
      <c r="C266" s="14" t="s">
        <v>664</v>
      </c>
      <c r="D266" s="68" t="s">
        <v>480</v>
      </c>
      <c r="E266" s="83" t="s">
        <v>101</v>
      </c>
      <c r="F266" s="445">
        <v>23.1</v>
      </c>
      <c r="G266" s="81">
        <f t="shared" si="146"/>
        <v>0.24940000000000001</v>
      </c>
      <c r="H266" s="15"/>
      <c r="I266" s="99">
        <f>H266*(1+G266)</f>
        <v>0</v>
      </c>
      <c r="J266" s="76">
        <f>F266*I266</f>
        <v>0</v>
      </c>
    </row>
    <row r="267" spans="1:10" customFormat="1" ht="31.5">
      <c r="A267" s="75">
        <v>89712</v>
      </c>
      <c r="B267" s="83" t="s">
        <v>13</v>
      </c>
      <c r="C267" s="14" t="s">
        <v>665</v>
      </c>
      <c r="D267" s="68" t="s">
        <v>482</v>
      </c>
      <c r="E267" s="83" t="s">
        <v>101</v>
      </c>
      <c r="F267" s="445">
        <v>9.26</v>
      </c>
      <c r="G267" s="81">
        <f t="shared" si="146"/>
        <v>0.24940000000000001</v>
      </c>
      <c r="H267" s="15"/>
      <c r="I267" s="99">
        <f>H267*(1+G267)</f>
        <v>0</v>
      </c>
      <c r="J267" s="76">
        <f>F267*I267</f>
        <v>0</v>
      </c>
    </row>
    <row r="268" spans="1:10" customFormat="1" ht="31.5">
      <c r="A268" s="75">
        <v>89711</v>
      </c>
      <c r="B268" s="83" t="s">
        <v>13</v>
      </c>
      <c r="C268" s="14" t="s">
        <v>666</v>
      </c>
      <c r="D268" s="68" t="s">
        <v>481</v>
      </c>
      <c r="E268" s="83" t="s">
        <v>101</v>
      </c>
      <c r="F268" s="445">
        <v>3.84</v>
      </c>
      <c r="G268" s="81">
        <f t="shared" si="146"/>
        <v>0.24940000000000001</v>
      </c>
      <c r="H268" s="15"/>
      <c r="I268" s="99">
        <f>H268*(1+G268)</f>
        <v>0</v>
      </c>
      <c r="J268" s="76">
        <f>F268*I268</f>
        <v>0</v>
      </c>
    </row>
    <row r="269" spans="1:10" customFormat="1" ht="31.5">
      <c r="A269" s="75">
        <v>89784</v>
      </c>
      <c r="B269" s="83" t="s">
        <v>13</v>
      </c>
      <c r="C269" s="14" t="s">
        <v>667</v>
      </c>
      <c r="D269" s="68" t="s">
        <v>483</v>
      </c>
      <c r="E269" s="83" t="s">
        <v>98</v>
      </c>
      <c r="F269" s="445">
        <v>2</v>
      </c>
      <c r="G269" s="81">
        <f t="shared" si="146"/>
        <v>0.24940000000000001</v>
      </c>
      <c r="H269" s="15"/>
      <c r="I269" s="99">
        <f>H269*(1+G269)</f>
        <v>0</v>
      </c>
      <c r="J269" s="76">
        <f>F269*I269</f>
        <v>0</v>
      </c>
    </row>
    <row r="270" spans="1:10" customFormat="1" ht="31.5">
      <c r="A270" s="75">
        <v>89495</v>
      </c>
      <c r="B270" s="83" t="s">
        <v>13</v>
      </c>
      <c r="C270" s="14" t="s">
        <v>668</v>
      </c>
      <c r="D270" s="68" t="s">
        <v>884</v>
      </c>
      <c r="E270" s="83" t="s">
        <v>98</v>
      </c>
      <c r="F270" s="445">
        <v>2</v>
      </c>
      <c r="G270" s="81">
        <f t="shared" si="146"/>
        <v>0.24940000000000001</v>
      </c>
      <c r="H270" s="15"/>
      <c r="I270" s="99">
        <f>H270*(1+G270)</f>
        <v>0</v>
      </c>
      <c r="J270" s="76">
        <f>F270*I270</f>
        <v>0</v>
      </c>
    </row>
    <row r="271" spans="1:10" customFormat="1" ht="31.5">
      <c r="A271" s="75">
        <v>98053</v>
      </c>
      <c r="B271" s="83" t="s">
        <v>13</v>
      </c>
      <c r="C271" s="14" t="s">
        <v>669</v>
      </c>
      <c r="D271" s="68" t="s">
        <v>885</v>
      </c>
      <c r="E271" s="83" t="s">
        <v>98</v>
      </c>
      <c r="F271" s="445">
        <v>1</v>
      </c>
      <c r="G271" s="81">
        <f t="shared" si="146"/>
        <v>0.24940000000000001</v>
      </c>
      <c r="H271" s="15"/>
      <c r="I271" s="99">
        <f t="shared" ref="I271:I272" si="173">H271*(1+G271)</f>
        <v>0</v>
      </c>
      <c r="J271" s="76">
        <f t="shared" ref="J271:J272" si="174">F271*I271</f>
        <v>0</v>
      </c>
    </row>
    <row r="272" spans="1:10" customFormat="1" ht="31.5">
      <c r="A272" s="75">
        <v>98062</v>
      </c>
      <c r="B272" s="83" t="s">
        <v>13</v>
      </c>
      <c r="C272" s="14" t="s">
        <v>670</v>
      </c>
      <c r="D272" s="68" t="s">
        <v>886</v>
      </c>
      <c r="E272" s="83" t="s">
        <v>98</v>
      </c>
      <c r="F272" s="445">
        <v>1</v>
      </c>
      <c r="G272" s="81">
        <f t="shared" si="146"/>
        <v>0.24940000000000001</v>
      </c>
      <c r="H272" s="15"/>
      <c r="I272" s="99">
        <f t="shared" si="173"/>
        <v>0</v>
      </c>
      <c r="J272" s="76">
        <f t="shared" si="174"/>
        <v>0</v>
      </c>
    </row>
    <row r="273" spans="1:10" customFormat="1" ht="15.75">
      <c r="A273" s="83"/>
      <c r="B273" s="83"/>
      <c r="C273" s="24" t="s">
        <v>402</v>
      </c>
      <c r="D273" s="25" t="s">
        <v>712</v>
      </c>
      <c r="E273" s="83"/>
      <c r="F273" s="76"/>
      <c r="G273" s="81"/>
      <c r="H273" s="15"/>
      <c r="I273" s="16"/>
      <c r="J273" s="15"/>
    </row>
    <row r="274" spans="1:10" customFormat="1" ht="15.75">
      <c r="A274" s="68">
        <v>10765</v>
      </c>
      <c r="B274" s="68" t="s">
        <v>13</v>
      </c>
      <c r="C274" s="14" t="s">
        <v>671</v>
      </c>
      <c r="D274" s="68" t="s">
        <v>874</v>
      </c>
      <c r="E274" s="83" t="s">
        <v>98</v>
      </c>
      <c r="F274" s="445">
        <v>2</v>
      </c>
      <c r="G274" s="81">
        <f t="shared" si="146"/>
        <v>0.24940000000000001</v>
      </c>
      <c r="H274" s="15"/>
      <c r="I274" s="99">
        <f t="shared" ref="I274" si="175">H274*(1+G274)</f>
        <v>0</v>
      </c>
      <c r="J274" s="76">
        <f t="shared" ref="J274" si="176">F274*I274</f>
        <v>0</v>
      </c>
    </row>
    <row r="275" spans="1:10" customFormat="1" ht="31.5">
      <c r="A275" s="75">
        <v>89731</v>
      </c>
      <c r="B275" s="83" t="s">
        <v>13</v>
      </c>
      <c r="C275" s="14" t="s">
        <v>672</v>
      </c>
      <c r="D275" s="68" t="s">
        <v>477</v>
      </c>
      <c r="E275" s="83" t="s">
        <v>98</v>
      </c>
      <c r="F275" s="445">
        <v>2</v>
      </c>
      <c r="G275" s="81">
        <f t="shared" si="146"/>
        <v>0.24940000000000001</v>
      </c>
      <c r="H275" s="15"/>
      <c r="I275" s="99">
        <f>H275*(1+G275)</f>
        <v>0</v>
      </c>
      <c r="J275" s="76">
        <f>F275*I275</f>
        <v>0</v>
      </c>
    </row>
    <row r="276" spans="1:10" customFormat="1" ht="31.5">
      <c r="A276" s="75">
        <v>89712</v>
      </c>
      <c r="B276" s="83" t="s">
        <v>13</v>
      </c>
      <c r="C276" s="14" t="s">
        <v>674</v>
      </c>
      <c r="D276" s="68" t="s">
        <v>482</v>
      </c>
      <c r="E276" s="83" t="s">
        <v>101</v>
      </c>
      <c r="F276" s="445">
        <v>10.64</v>
      </c>
      <c r="G276" s="81">
        <f t="shared" si="146"/>
        <v>0.24940000000000001</v>
      </c>
      <c r="H276" s="15"/>
      <c r="I276" s="99">
        <f>H276*(1+G276)</f>
        <v>0</v>
      </c>
      <c r="J276" s="76">
        <f>F276*I276</f>
        <v>0</v>
      </c>
    </row>
    <row r="277" spans="1:10" customFormat="1" ht="31.5">
      <c r="A277" s="75">
        <v>89784</v>
      </c>
      <c r="B277" s="83" t="s">
        <v>13</v>
      </c>
      <c r="C277" s="14" t="s">
        <v>673</v>
      </c>
      <c r="D277" s="68" t="s">
        <v>483</v>
      </c>
      <c r="E277" s="83" t="s">
        <v>98</v>
      </c>
      <c r="F277" s="445">
        <v>2</v>
      </c>
      <c r="G277" s="81">
        <f t="shared" si="146"/>
        <v>0.24940000000000001</v>
      </c>
      <c r="H277" s="15"/>
      <c r="I277" s="99">
        <f t="shared" ref="I277" si="177">H277*(1+G277)</f>
        <v>0</v>
      </c>
      <c r="J277" s="76">
        <f t="shared" ref="J277" si="178">F277*I277</f>
        <v>0</v>
      </c>
    </row>
    <row r="278" spans="1:10" customFormat="1" ht="15.75">
      <c r="A278" s="75">
        <v>39319</v>
      </c>
      <c r="B278" s="83" t="s">
        <v>13</v>
      </c>
      <c r="C278" s="14" t="s">
        <v>671</v>
      </c>
      <c r="D278" s="68" t="s">
        <v>479</v>
      </c>
      <c r="E278" s="83" t="s">
        <v>98</v>
      </c>
      <c r="F278" s="445">
        <v>3</v>
      </c>
      <c r="G278" s="81">
        <f>$J$5</f>
        <v>0.1278</v>
      </c>
      <c r="H278" s="15"/>
      <c r="I278" s="99">
        <f>H278*(1+G278)</f>
        <v>0</v>
      </c>
      <c r="J278" s="76">
        <f>F278*I278</f>
        <v>0</v>
      </c>
    </row>
    <row r="279" spans="1:10" customFormat="1" ht="16.5">
      <c r="A279" s="350"/>
      <c r="B279" s="350"/>
      <c r="C279" s="450"/>
      <c r="D279" s="25"/>
      <c r="E279" s="350"/>
      <c r="F279" s="351"/>
      <c r="G279" s="351"/>
      <c r="H279" s="490" t="s">
        <v>16</v>
      </c>
      <c r="I279" s="490"/>
      <c r="J279" s="104">
        <f>SUBTOTAL(9,J248:J278)</f>
        <v>0</v>
      </c>
    </row>
    <row r="280" spans="1:10" customFormat="1" ht="15.75">
      <c r="A280" s="469"/>
      <c r="B280" s="469"/>
      <c r="C280" s="470" t="s">
        <v>210</v>
      </c>
      <c r="D280" s="471" t="s">
        <v>485</v>
      </c>
      <c r="E280" s="469"/>
      <c r="F280" s="472"/>
      <c r="G280" s="472"/>
      <c r="H280" s="472"/>
      <c r="I280" s="469"/>
      <c r="J280" s="472"/>
    </row>
    <row r="281" spans="1:10" customFormat="1" ht="15.75">
      <c r="A281" s="83"/>
      <c r="B281" s="83"/>
      <c r="C281" s="24" t="s">
        <v>211</v>
      </c>
      <c r="D281" s="25" t="s">
        <v>486</v>
      </c>
      <c r="E281" s="83"/>
      <c r="F281" s="76"/>
      <c r="G281" s="81"/>
      <c r="H281" s="15"/>
      <c r="I281" s="16"/>
      <c r="J281" s="15"/>
    </row>
    <row r="282" spans="1:10" customFormat="1" ht="15.75">
      <c r="A282" s="75">
        <v>11708</v>
      </c>
      <c r="B282" s="83" t="s">
        <v>13</v>
      </c>
      <c r="C282" s="14" t="s">
        <v>675</v>
      </c>
      <c r="D282" s="68" t="s">
        <v>828</v>
      </c>
      <c r="E282" s="83" t="s">
        <v>98</v>
      </c>
      <c r="F282" s="445">
        <v>4</v>
      </c>
      <c r="G282" s="81">
        <f t="shared" si="146"/>
        <v>0.24940000000000001</v>
      </c>
      <c r="H282" s="15"/>
      <c r="I282" s="99">
        <f t="shared" ref="I282" si="179">H282*(1+G282)</f>
        <v>0</v>
      </c>
      <c r="J282" s="76">
        <f t="shared" ref="J282" si="180">F282*I282</f>
        <v>0</v>
      </c>
    </row>
    <row r="283" spans="1:10" customFormat="1" ht="31.5">
      <c r="A283" s="75">
        <v>95695</v>
      </c>
      <c r="B283" s="83" t="s">
        <v>13</v>
      </c>
      <c r="C283" s="14" t="s">
        <v>676</v>
      </c>
      <c r="D283" s="68" t="s">
        <v>829</v>
      </c>
      <c r="E283" s="83" t="s">
        <v>98</v>
      </c>
      <c r="F283" s="445">
        <v>6</v>
      </c>
      <c r="G283" s="81">
        <f t="shared" si="146"/>
        <v>0.24940000000000001</v>
      </c>
      <c r="H283" s="15"/>
      <c r="I283" s="99">
        <f t="shared" ref="I283:I286" si="181">H283*(1+G283)</f>
        <v>0</v>
      </c>
      <c r="J283" s="76">
        <f t="shared" ref="J283:J286" si="182">F283*I283</f>
        <v>0</v>
      </c>
    </row>
    <row r="284" spans="1:10" customFormat="1" ht="31.5">
      <c r="A284" s="75">
        <v>89567</v>
      </c>
      <c r="B284" s="83" t="s">
        <v>13</v>
      </c>
      <c r="C284" s="14" t="s">
        <v>677</v>
      </c>
      <c r="D284" s="68" t="s">
        <v>830</v>
      </c>
      <c r="E284" s="83" t="s">
        <v>98</v>
      </c>
      <c r="F284" s="445">
        <v>1</v>
      </c>
      <c r="G284" s="81">
        <f t="shared" si="146"/>
        <v>0.24940000000000001</v>
      </c>
      <c r="H284" s="15"/>
      <c r="I284" s="99">
        <f t="shared" ref="I284" si="183">H284*(1+G284)</f>
        <v>0</v>
      </c>
      <c r="J284" s="76">
        <f t="shared" ref="J284" si="184">F284*I284</f>
        <v>0</v>
      </c>
    </row>
    <row r="285" spans="1:10" customFormat="1" ht="15.75">
      <c r="A285" s="75">
        <v>3659</v>
      </c>
      <c r="B285" s="83" t="s">
        <v>13</v>
      </c>
      <c r="C285" s="14" t="s">
        <v>678</v>
      </c>
      <c r="D285" s="68" t="s">
        <v>831</v>
      </c>
      <c r="E285" s="83" t="s">
        <v>98</v>
      </c>
      <c r="F285" s="445">
        <v>3</v>
      </c>
      <c r="G285" s="81">
        <f t="shared" si="146"/>
        <v>0.24940000000000001</v>
      </c>
      <c r="H285" s="15"/>
      <c r="I285" s="99">
        <f t="shared" ref="I285" si="185">H285*(1+G285)</f>
        <v>0</v>
      </c>
      <c r="J285" s="76">
        <f t="shared" ref="J285" si="186">F285*I285</f>
        <v>0</v>
      </c>
    </row>
    <row r="286" spans="1:10" customFormat="1" ht="15.75">
      <c r="A286" s="75">
        <v>89512</v>
      </c>
      <c r="B286" s="83" t="s">
        <v>13</v>
      </c>
      <c r="C286" s="14" t="s">
        <v>679</v>
      </c>
      <c r="D286" s="68" t="s">
        <v>487</v>
      </c>
      <c r="E286" s="83" t="s">
        <v>101</v>
      </c>
      <c r="F286" s="445">
        <v>69.69</v>
      </c>
      <c r="G286" s="81">
        <f t="shared" si="146"/>
        <v>0.24940000000000001</v>
      </c>
      <c r="H286" s="15"/>
      <c r="I286" s="99">
        <f t="shared" si="181"/>
        <v>0</v>
      </c>
      <c r="J286" s="76">
        <f t="shared" si="182"/>
        <v>0</v>
      </c>
    </row>
    <row r="287" spans="1:10" customFormat="1" ht="16.5">
      <c r="A287" s="350"/>
      <c r="B287" s="350"/>
      <c r="C287" s="450"/>
      <c r="D287" s="25"/>
      <c r="E287" s="350"/>
      <c r="F287" s="351"/>
      <c r="G287" s="351"/>
      <c r="H287" s="490" t="s">
        <v>16</v>
      </c>
      <c r="I287" s="490"/>
      <c r="J287" s="104">
        <f>SUBTOTAL(9,J281:J286)</f>
        <v>0</v>
      </c>
    </row>
    <row r="288" spans="1:10" customFormat="1" ht="16.5">
      <c r="A288" s="271"/>
      <c r="B288" s="271"/>
      <c r="C288" s="276" t="s">
        <v>680</v>
      </c>
      <c r="D288" s="277" t="s">
        <v>278</v>
      </c>
      <c r="E288" s="271"/>
      <c r="F288" s="278"/>
      <c r="G288" s="278"/>
      <c r="H288" s="278"/>
      <c r="I288" s="279"/>
      <c r="J288" s="278"/>
    </row>
    <row r="289" spans="1:10" customFormat="1" ht="31.5">
      <c r="A289" s="473">
        <v>42424</v>
      </c>
      <c r="B289" s="473" t="s">
        <v>13</v>
      </c>
      <c r="C289" s="83" t="s">
        <v>681</v>
      </c>
      <c r="D289" s="474" t="s">
        <v>838</v>
      </c>
      <c r="E289" s="75" t="s">
        <v>15</v>
      </c>
      <c r="F289" s="445">
        <v>1</v>
      </c>
      <c r="G289" s="77">
        <f>$J$5</f>
        <v>0.1278</v>
      </c>
      <c r="H289" s="15"/>
      <c r="I289" s="99">
        <f t="shared" ref="I289:I294" si="187">H289*(1+G289)</f>
        <v>0</v>
      </c>
      <c r="J289" s="76">
        <f t="shared" ref="J289:J294" si="188">F289*I289</f>
        <v>0</v>
      </c>
    </row>
    <row r="290" spans="1:10" customFormat="1" ht="31.5">
      <c r="A290" s="473">
        <v>97328</v>
      </c>
      <c r="B290" s="473" t="s">
        <v>13</v>
      </c>
      <c r="C290" s="83" t="s">
        <v>682</v>
      </c>
      <c r="D290" s="474" t="s">
        <v>604</v>
      </c>
      <c r="E290" s="75" t="s">
        <v>101</v>
      </c>
      <c r="F290" s="445">
        <v>8.5</v>
      </c>
      <c r="G290" s="77">
        <f t="shared" ref="G290:G294" si="189">$J$4</f>
        <v>0.24940000000000001</v>
      </c>
      <c r="H290" s="15"/>
      <c r="I290" s="99">
        <f t="shared" si="187"/>
        <v>0</v>
      </c>
      <c r="J290" s="76">
        <f t="shared" si="188"/>
        <v>0</v>
      </c>
    </row>
    <row r="291" spans="1:10" customFormat="1" ht="31.5">
      <c r="A291" s="473">
        <v>42422</v>
      </c>
      <c r="B291" s="473" t="s">
        <v>13</v>
      </c>
      <c r="C291" s="83" t="s">
        <v>683</v>
      </c>
      <c r="D291" s="474" t="s">
        <v>839</v>
      </c>
      <c r="E291" s="75" t="s">
        <v>15</v>
      </c>
      <c r="F291" s="445">
        <v>2</v>
      </c>
      <c r="G291" s="77">
        <f>$J$5</f>
        <v>0.1278</v>
      </c>
      <c r="H291" s="15"/>
      <c r="I291" s="99">
        <f t="shared" si="187"/>
        <v>0</v>
      </c>
      <c r="J291" s="76">
        <f t="shared" si="188"/>
        <v>0</v>
      </c>
    </row>
    <row r="292" spans="1:10" customFormat="1" ht="31.5">
      <c r="A292" s="473">
        <v>97328</v>
      </c>
      <c r="B292" s="473" t="s">
        <v>13</v>
      </c>
      <c r="C292" s="83" t="s">
        <v>684</v>
      </c>
      <c r="D292" s="474" t="s">
        <v>604</v>
      </c>
      <c r="E292" s="75" t="s">
        <v>101</v>
      </c>
      <c r="F292" s="445">
        <v>24.5</v>
      </c>
      <c r="G292" s="77">
        <f t="shared" si="189"/>
        <v>0.24940000000000001</v>
      </c>
      <c r="H292" s="15"/>
      <c r="I292" s="99">
        <f t="shared" si="187"/>
        <v>0</v>
      </c>
      <c r="J292" s="76">
        <f t="shared" si="188"/>
        <v>0</v>
      </c>
    </row>
    <row r="293" spans="1:10" customFormat="1" ht="15.75">
      <c r="A293" s="75" t="s">
        <v>706</v>
      </c>
      <c r="B293" s="75" t="s">
        <v>97</v>
      </c>
      <c r="C293" s="83" t="s">
        <v>685</v>
      </c>
      <c r="D293" s="474" t="s">
        <v>418</v>
      </c>
      <c r="E293" s="75" t="s">
        <v>15</v>
      </c>
      <c r="F293" s="445">
        <v>1</v>
      </c>
      <c r="G293" s="475">
        <f t="shared" si="189"/>
        <v>0.24940000000000001</v>
      </c>
      <c r="H293" s="15"/>
      <c r="I293" s="99">
        <f t="shared" si="187"/>
        <v>0</v>
      </c>
      <c r="J293" s="76">
        <f t="shared" si="188"/>
        <v>0</v>
      </c>
    </row>
    <row r="294" spans="1:10" customFormat="1" ht="15.75">
      <c r="A294" s="75" t="s">
        <v>707</v>
      </c>
      <c r="B294" s="75" t="s">
        <v>97</v>
      </c>
      <c r="C294" s="83" t="s">
        <v>686</v>
      </c>
      <c r="D294" s="474" t="s">
        <v>419</v>
      </c>
      <c r="E294" s="75" t="s">
        <v>15</v>
      </c>
      <c r="F294" s="445">
        <v>2</v>
      </c>
      <c r="G294" s="475">
        <f t="shared" si="189"/>
        <v>0.24940000000000001</v>
      </c>
      <c r="H294" s="15"/>
      <c r="I294" s="99">
        <f t="shared" si="187"/>
        <v>0</v>
      </c>
      <c r="J294" s="76">
        <f t="shared" si="188"/>
        <v>0</v>
      </c>
    </row>
    <row r="295" spans="1:10" customFormat="1" ht="16.5">
      <c r="A295" s="78"/>
      <c r="B295" s="78"/>
      <c r="C295" s="100"/>
      <c r="D295" s="250"/>
      <c r="E295" s="78"/>
      <c r="F295" s="251"/>
      <c r="G295" s="251"/>
      <c r="H295" s="479" t="s">
        <v>16</v>
      </c>
      <c r="I295" s="480"/>
      <c r="J295" s="104">
        <f>SUM(J289:J294)</f>
        <v>0</v>
      </c>
    </row>
    <row r="296" spans="1:10" customFormat="1" ht="16.5">
      <c r="A296" s="271"/>
      <c r="B296" s="271"/>
      <c r="C296" s="276" t="s">
        <v>687</v>
      </c>
      <c r="D296" s="277" t="s">
        <v>367</v>
      </c>
      <c r="E296" s="271"/>
      <c r="F296" s="278"/>
      <c r="G296" s="278"/>
      <c r="H296" s="278"/>
      <c r="I296" s="279"/>
      <c r="J296" s="278"/>
    </row>
    <row r="297" spans="1:10" customFormat="1" ht="15.75">
      <c r="A297" s="464">
        <v>589</v>
      </c>
      <c r="B297" s="75" t="s">
        <v>13</v>
      </c>
      <c r="C297" s="14" t="s">
        <v>688</v>
      </c>
      <c r="D297" s="444" t="s">
        <v>840</v>
      </c>
      <c r="E297" s="83" t="s">
        <v>101</v>
      </c>
      <c r="F297" s="445">
        <v>12.8</v>
      </c>
      <c r="G297" s="81">
        <f>$J$4</f>
        <v>0.24940000000000001</v>
      </c>
      <c r="H297" s="15"/>
      <c r="I297" s="99">
        <f t="shared" ref="I297" si="190">H297*(1+G297)</f>
        <v>0</v>
      </c>
      <c r="J297" s="76">
        <f t="shared" ref="J297" si="191">F297*I297</f>
        <v>0</v>
      </c>
    </row>
    <row r="298" spans="1:10" customFormat="1" ht="16.5">
      <c r="A298" s="350"/>
      <c r="B298" s="350"/>
      <c r="C298" s="355"/>
      <c r="D298" s="349"/>
      <c r="E298" s="350"/>
      <c r="F298" s="351"/>
      <c r="G298" s="351"/>
      <c r="H298" s="479" t="s">
        <v>16</v>
      </c>
      <c r="I298" s="480"/>
      <c r="J298" s="104">
        <f>SUM(J297:J297)</f>
        <v>0</v>
      </c>
    </row>
    <row r="299" spans="1:10" customFormat="1" ht="16.5">
      <c r="A299" s="271"/>
      <c r="B299" s="271"/>
      <c r="C299" s="276" t="s">
        <v>689</v>
      </c>
      <c r="D299" s="277" t="s">
        <v>537</v>
      </c>
      <c r="E299" s="271"/>
      <c r="F299" s="278"/>
      <c r="G299" s="278"/>
      <c r="H299" s="278"/>
      <c r="I299" s="279"/>
      <c r="J299" s="278"/>
    </row>
    <row r="300" spans="1:10" customFormat="1" ht="31.5">
      <c r="A300" s="75">
        <v>96624</v>
      </c>
      <c r="B300" s="75" t="s">
        <v>13</v>
      </c>
      <c r="C300" s="14" t="s">
        <v>870</v>
      </c>
      <c r="D300" s="68" t="s">
        <v>963</v>
      </c>
      <c r="E300" s="83" t="s">
        <v>102</v>
      </c>
      <c r="F300" s="445">
        <v>4.2</v>
      </c>
      <c r="G300" s="81">
        <f t="shared" ref="G300:G302" si="192">$J$4</f>
        <v>0.24940000000000001</v>
      </c>
      <c r="H300" s="15"/>
      <c r="I300" s="99">
        <f t="shared" ref="I300:I304" si="193">H300*(1+G300)</f>
        <v>0</v>
      </c>
      <c r="J300" s="76">
        <f t="shared" ref="J300:J304" si="194">F300*I300</f>
        <v>0</v>
      </c>
    </row>
    <row r="301" spans="1:10" customFormat="1" ht="31.5">
      <c r="A301" s="75">
        <v>92397</v>
      </c>
      <c r="B301" s="83" t="s">
        <v>13</v>
      </c>
      <c r="C301" s="14" t="s">
        <v>871</v>
      </c>
      <c r="D301" s="68" t="s">
        <v>887</v>
      </c>
      <c r="E301" s="83" t="s">
        <v>103</v>
      </c>
      <c r="F301" s="445">
        <f>'Memória de Calculo'!E185</f>
        <v>47.82</v>
      </c>
      <c r="G301" s="81">
        <f t="shared" si="192"/>
        <v>0.24940000000000001</v>
      </c>
      <c r="H301" s="15"/>
      <c r="I301" s="99">
        <f t="shared" si="193"/>
        <v>0</v>
      </c>
      <c r="J301" s="76">
        <f t="shared" si="194"/>
        <v>0</v>
      </c>
    </row>
    <row r="302" spans="1:10" customFormat="1" ht="15.75">
      <c r="A302" s="464" t="s">
        <v>704</v>
      </c>
      <c r="B302" s="75" t="s">
        <v>97</v>
      </c>
      <c r="C302" s="14" t="s">
        <v>872</v>
      </c>
      <c r="D302" s="457" t="s">
        <v>368</v>
      </c>
      <c r="E302" s="83" t="s">
        <v>103</v>
      </c>
      <c r="F302" s="445">
        <v>3.5</v>
      </c>
      <c r="G302" s="77">
        <f t="shared" si="192"/>
        <v>0.24940000000000001</v>
      </c>
      <c r="H302" s="15"/>
      <c r="I302" s="99">
        <f t="shared" si="193"/>
        <v>0</v>
      </c>
      <c r="J302" s="76">
        <f t="shared" si="194"/>
        <v>0</v>
      </c>
    </row>
    <row r="303" spans="1:10" customFormat="1" ht="31.5">
      <c r="A303" s="75">
        <v>98522</v>
      </c>
      <c r="B303" s="75" t="s">
        <v>13</v>
      </c>
      <c r="C303" s="449" t="s">
        <v>891</v>
      </c>
      <c r="D303" s="68" t="s">
        <v>890</v>
      </c>
      <c r="E303" s="75" t="s">
        <v>101</v>
      </c>
      <c r="F303" s="445">
        <v>3</v>
      </c>
      <c r="G303" s="77">
        <f t="shared" si="41"/>
        <v>0.24940000000000001</v>
      </c>
      <c r="H303" s="15"/>
      <c r="I303" s="99">
        <f t="shared" ref="I303" si="195">H303*(1+G303)</f>
        <v>0</v>
      </c>
      <c r="J303" s="76">
        <f t="shared" ref="J303" si="196">F303*I303</f>
        <v>0</v>
      </c>
    </row>
    <row r="304" spans="1:10" customFormat="1" ht="15.75">
      <c r="A304" s="464">
        <v>98504</v>
      </c>
      <c r="B304" s="75" t="s">
        <v>13</v>
      </c>
      <c r="C304" s="14" t="s">
        <v>873</v>
      </c>
      <c r="D304" s="444" t="s">
        <v>841</v>
      </c>
      <c r="E304" s="83" t="s">
        <v>103</v>
      </c>
      <c r="F304" s="445">
        <f>'Memória de Calculo'!E182</f>
        <v>19.66</v>
      </c>
      <c r="G304" s="81">
        <f>$J$4</f>
        <v>0.24940000000000001</v>
      </c>
      <c r="H304" s="15"/>
      <c r="I304" s="99">
        <f t="shared" si="193"/>
        <v>0</v>
      </c>
      <c r="J304" s="76">
        <f t="shared" si="194"/>
        <v>0</v>
      </c>
    </row>
    <row r="305" spans="1:10" customFormat="1" ht="16.5">
      <c r="A305" s="350"/>
      <c r="B305" s="350"/>
      <c r="C305" s="355"/>
      <c r="D305" s="349"/>
      <c r="E305" s="350"/>
      <c r="F305" s="351"/>
      <c r="G305" s="351"/>
      <c r="H305" s="479" t="s">
        <v>16</v>
      </c>
      <c r="I305" s="480"/>
      <c r="J305" s="104">
        <f>SUM(J300:J304)</f>
        <v>0</v>
      </c>
    </row>
    <row r="306" spans="1:10" customFormat="1" ht="16.5">
      <c r="A306" s="271"/>
      <c r="B306" s="271"/>
      <c r="C306" s="276" t="s">
        <v>693</v>
      </c>
      <c r="D306" s="277" t="s">
        <v>375</v>
      </c>
      <c r="E306" s="271"/>
      <c r="F306" s="278"/>
      <c r="G306" s="278"/>
      <c r="H306" s="278"/>
      <c r="I306" s="279"/>
      <c r="J306" s="278"/>
    </row>
    <row r="307" spans="1:10" customFormat="1" ht="15.75">
      <c r="A307" s="464" t="s">
        <v>916</v>
      </c>
      <c r="B307" s="75" t="s">
        <v>97</v>
      </c>
      <c r="C307" s="14" t="s">
        <v>691</v>
      </c>
      <c r="D307" s="444" t="s">
        <v>376</v>
      </c>
      <c r="E307" s="83" t="s">
        <v>103</v>
      </c>
      <c r="F307" s="445">
        <v>97.35</v>
      </c>
      <c r="G307" s="81">
        <f>$J$4</f>
        <v>0.24940000000000001</v>
      </c>
      <c r="H307" s="15"/>
      <c r="I307" s="99">
        <f t="shared" ref="I307:I309" si="197">H307*(1+G307)</f>
        <v>0</v>
      </c>
      <c r="J307" s="76">
        <f t="shared" ref="J307:J309" si="198">F307*I307</f>
        <v>0</v>
      </c>
    </row>
    <row r="308" spans="1:10" customFormat="1" ht="15.75">
      <c r="A308" s="464" t="s">
        <v>917</v>
      </c>
      <c r="B308" s="75" t="s">
        <v>97</v>
      </c>
      <c r="C308" s="14" t="s">
        <v>690</v>
      </c>
      <c r="D308" s="444" t="s">
        <v>380</v>
      </c>
      <c r="E308" s="83" t="s">
        <v>103</v>
      </c>
      <c r="F308" s="445">
        <f>'Memória de Calculo'!$E$125</f>
        <v>65.72</v>
      </c>
      <c r="G308" s="81">
        <f>$J$4</f>
        <v>0.24940000000000001</v>
      </c>
      <c r="H308" s="15"/>
      <c r="I308" s="99">
        <f t="shared" si="197"/>
        <v>0</v>
      </c>
      <c r="J308" s="76">
        <f t="shared" si="198"/>
        <v>0</v>
      </c>
    </row>
    <row r="309" spans="1:10" customFormat="1" ht="15.75">
      <c r="A309" s="464" t="s">
        <v>918</v>
      </c>
      <c r="B309" s="75" t="s">
        <v>97</v>
      </c>
      <c r="C309" s="14" t="s">
        <v>692</v>
      </c>
      <c r="D309" s="444" t="s">
        <v>381</v>
      </c>
      <c r="E309" s="83" t="s">
        <v>103</v>
      </c>
      <c r="F309" s="445">
        <v>76.55</v>
      </c>
      <c r="G309" s="81">
        <f>$J$4</f>
        <v>0.24940000000000001</v>
      </c>
      <c r="H309" s="15"/>
      <c r="I309" s="99">
        <f t="shared" si="197"/>
        <v>0</v>
      </c>
      <c r="J309" s="76">
        <f t="shared" si="198"/>
        <v>0</v>
      </c>
    </row>
    <row r="310" spans="1:10" customFormat="1" ht="26.25" customHeight="1">
      <c r="A310" s="350"/>
      <c r="B310" s="350"/>
      <c r="C310" s="355"/>
      <c r="D310" s="349"/>
      <c r="E310" s="350"/>
      <c r="F310" s="351"/>
      <c r="G310" s="351"/>
      <c r="H310" s="479" t="s">
        <v>16</v>
      </c>
      <c r="I310" s="480"/>
      <c r="J310" s="104">
        <f>SUM(J307:J309)</f>
        <v>0</v>
      </c>
    </row>
    <row r="311" spans="1:10" customFormat="1" ht="15.75">
      <c r="A311" s="469"/>
      <c r="B311" s="469"/>
      <c r="C311" s="470" t="s">
        <v>694</v>
      </c>
      <c r="D311" s="471" t="s">
        <v>500</v>
      </c>
      <c r="E311" s="469"/>
      <c r="F311" s="472"/>
      <c r="G311" s="472"/>
      <c r="H311" s="472"/>
      <c r="I311" s="469"/>
      <c r="J311" s="472"/>
    </row>
    <row r="312" spans="1:10" customFormat="1" ht="15.75">
      <c r="A312" s="75"/>
      <c r="B312" s="83"/>
      <c r="C312" s="24" t="s">
        <v>695</v>
      </c>
      <c r="D312" s="80" t="s">
        <v>492</v>
      </c>
      <c r="E312" s="68"/>
      <c r="F312" s="249"/>
      <c r="G312" s="81"/>
      <c r="H312" s="15"/>
      <c r="I312" s="99"/>
      <c r="J312" s="76"/>
    </row>
    <row r="313" spans="1:10" customFormat="1" ht="15.75">
      <c r="A313" s="75">
        <v>101909</v>
      </c>
      <c r="B313" s="83" t="s">
        <v>13</v>
      </c>
      <c r="C313" s="14" t="s">
        <v>696</v>
      </c>
      <c r="D313" s="68" t="s">
        <v>493</v>
      </c>
      <c r="E313" s="249" t="s">
        <v>98</v>
      </c>
      <c r="F313" s="445">
        <v>2</v>
      </c>
      <c r="G313" s="81">
        <f t="shared" ref="G313:G319" si="199">$J$4</f>
        <v>0.24940000000000001</v>
      </c>
      <c r="H313" s="15"/>
      <c r="I313" s="99">
        <f t="shared" ref="I313:I316" si="200">H313*(1+G313)</f>
        <v>0</v>
      </c>
      <c r="J313" s="76">
        <f t="shared" ref="J313:J316" si="201">F313*I313</f>
        <v>0</v>
      </c>
    </row>
    <row r="314" spans="1:10" customFormat="1" ht="31.5">
      <c r="A314" s="75">
        <v>101905</v>
      </c>
      <c r="B314" s="83" t="s">
        <v>13</v>
      </c>
      <c r="C314" s="14" t="s">
        <v>697</v>
      </c>
      <c r="D314" s="68" t="s">
        <v>494</v>
      </c>
      <c r="E314" s="249" t="s">
        <v>98</v>
      </c>
      <c r="F314" s="445">
        <v>2</v>
      </c>
      <c r="G314" s="81">
        <f t="shared" si="199"/>
        <v>0.24940000000000001</v>
      </c>
      <c r="H314" s="15"/>
      <c r="I314" s="99">
        <f t="shared" si="200"/>
        <v>0</v>
      </c>
      <c r="J314" s="76">
        <f t="shared" si="201"/>
        <v>0</v>
      </c>
    </row>
    <row r="315" spans="1:10" customFormat="1" ht="15.75">
      <c r="A315" s="75" t="s">
        <v>265</v>
      </c>
      <c r="B315" s="83" t="s">
        <v>97</v>
      </c>
      <c r="C315" s="14" t="s">
        <v>698</v>
      </c>
      <c r="D315" s="68" t="s">
        <v>495</v>
      </c>
      <c r="E315" s="249" t="s">
        <v>98</v>
      </c>
      <c r="F315" s="445">
        <v>6</v>
      </c>
      <c r="G315" s="81">
        <f t="shared" si="199"/>
        <v>0.24940000000000001</v>
      </c>
      <c r="H315" s="15"/>
      <c r="I315" s="99">
        <f t="shared" si="200"/>
        <v>0</v>
      </c>
      <c r="J315" s="76">
        <f t="shared" si="201"/>
        <v>0</v>
      </c>
    </row>
    <row r="316" spans="1:10" customFormat="1" ht="31.5">
      <c r="A316" s="75">
        <v>102492</v>
      </c>
      <c r="B316" s="83" t="s">
        <v>13</v>
      </c>
      <c r="C316" s="14" t="s">
        <v>699</v>
      </c>
      <c r="D316" s="68" t="s">
        <v>843</v>
      </c>
      <c r="E316" s="249" t="s">
        <v>103</v>
      </c>
      <c r="F316" s="445">
        <v>2</v>
      </c>
      <c r="G316" s="81">
        <f t="shared" si="199"/>
        <v>0.24940000000000001</v>
      </c>
      <c r="H316" s="15"/>
      <c r="I316" s="99">
        <f t="shared" si="200"/>
        <v>0</v>
      </c>
      <c r="J316" s="76">
        <f t="shared" si="201"/>
        <v>0</v>
      </c>
    </row>
    <row r="317" spans="1:10" customFormat="1" ht="16.5">
      <c r="A317" s="476"/>
      <c r="B317" s="476"/>
      <c r="C317" s="24" t="s">
        <v>700</v>
      </c>
      <c r="D317" s="80" t="s">
        <v>496</v>
      </c>
      <c r="E317" s="350"/>
      <c r="F317" s="249"/>
      <c r="G317" s="81"/>
      <c r="H317" s="15"/>
      <c r="I317" s="99"/>
      <c r="J317" s="76"/>
    </row>
    <row r="318" spans="1:10" customFormat="1" ht="31.5">
      <c r="A318" s="75" t="s">
        <v>265</v>
      </c>
      <c r="B318" s="83" t="s">
        <v>97</v>
      </c>
      <c r="C318" s="14" t="s">
        <v>701</v>
      </c>
      <c r="D318" s="68" t="s">
        <v>497</v>
      </c>
      <c r="E318" s="249" t="s">
        <v>98</v>
      </c>
      <c r="F318" s="445">
        <v>20</v>
      </c>
      <c r="G318" s="81">
        <f t="shared" si="199"/>
        <v>0.24940000000000001</v>
      </c>
      <c r="H318" s="15"/>
      <c r="I318" s="99">
        <f>H318*(1+G318)</f>
        <v>0</v>
      </c>
      <c r="J318" s="76">
        <f>F318*I318</f>
        <v>0</v>
      </c>
    </row>
    <row r="319" spans="1:10" customFormat="1" ht="15.75">
      <c r="A319" s="75">
        <v>100718</v>
      </c>
      <c r="B319" s="83" t="s">
        <v>13</v>
      </c>
      <c r="C319" s="14"/>
      <c r="D319" s="68" t="s">
        <v>842</v>
      </c>
      <c r="E319" s="249" t="s">
        <v>101</v>
      </c>
      <c r="F319" s="445">
        <v>161.80000000000001</v>
      </c>
      <c r="G319" s="81">
        <f t="shared" si="199"/>
        <v>0.24940000000000001</v>
      </c>
      <c r="H319" s="15"/>
      <c r="I319" s="99">
        <f>H319*(1+G319)</f>
        <v>0</v>
      </c>
      <c r="J319" s="76">
        <f>F319*I319</f>
        <v>0</v>
      </c>
    </row>
    <row r="320" spans="1:10" customFormat="1" ht="16.5">
      <c r="A320" s="476"/>
      <c r="B320" s="476"/>
      <c r="C320" s="24" t="s">
        <v>702</v>
      </c>
      <c r="D320" s="80" t="s">
        <v>498</v>
      </c>
      <c r="E320" s="249"/>
      <c r="F320" s="249"/>
      <c r="G320" s="81"/>
      <c r="H320" s="15"/>
      <c r="I320" s="99"/>
      <c r="J320" s="76"/>
    </row>
    <row r="321" spans="1:111" s="4" customFormat="1" ht="15.75">
      <c r="A321" s="75">
        <v>97599</v>
      </c>
      <c r="B321" s="83" t="s">
        <v>13</v>
      </c>
      <c r="C321" s="14" t="s">
        <v>703</v>
      </c>
      <c r="D321" s="68" t="s">
        <v>499</v>
      </c>
      <c r="E321" s="249" t="s">
        <v>98</v>
      </c>
      <c r="F321" s="445">
        <v>9</v>
      </c>
      <c r="G321" s="81">
        <f t="shared" ref="G321" si="202">$J$4</f>
        <v>0.24940000000000001</v>
      </c>
      <c r="H321" s="15"/>
      <c r="I321" s="99">
        <f>H321*(1+G321)</f>
        <v>0</v>
      </c>
      <c r="J321" s="76">
        <f>F321*I321</f>
        <v>0</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row>
    <row r="322" spans="1:111" s="193" customFormat="1">
      <c r="A322" s="71"/>
      <c r="B322" s="71"/>
      <c r="C322" s="43"/>
      <c r="D322" s="23"/>
      <c r="E322" s="71"/>
      <c r="F322" s="21"/>
      <c r="G322" s="21"/>
      <c r="H322" s="478" t="s">
        <v>16</v>
      </c>
      <c r="I322" s="478"/>
      <c r="J322" s="28">
        <f>SUM(J313:J321)</f>
        <v>0</v>
      </c>
      <c r="K322" s="244"/>
      <c r="L322" s="244"/>
      <c r="M322" s="244"/>
      <c r="N322" s="244"/>
      <c r="O322" s="244"/>
      <c r="P322" s="244"/>
      <c r="Q322" s="244"/>
      <c r="R322" s="244"/>
      <c r="S322" s="244"/>
      <c r="T322" s="244"/>
      <c r="U322" s="244"/>
      <c r="V322" s="244"/>
      <c r="W322" s="244"/>
      <c r="X322" s="244"/>
      <c r="Y322" s="244"/>
      <c r="Z322" s="244"/>
      <c r="AA322" s="244"/>
      <c r="AB322" s="244"/>
      <c r="AC322" s="244"/>
      <c r="AD322" s="244"/>
      <c r="AE322" s="244"/>
      <c r="AF322" s="244"/>
      <c r="AG322" s="244"/>
      <c r="AH322" s="244"/>
      <c r="AI322" s="244"/>
      <c r="AJ322" s="244"/>
      <c r="AK322" s="244"/>
      <c r="AL322" s="244"/>
      <c r="AM322" s="244"/>
      <c r="AN322" s="244"/>
      <c r="AO322" s="244"/>
      <c r="AP322" s="244"/>
      <c r="AQ322" s="244"/>
      <c r="AR322" s="244"/>
      <c r="AS322" s="244"/>
      <c r="AT322" s="244"/>
      <c r="AU322" s="244"/>
      <c r="AV322" s="244"/>
      <c r="AW322" s="244"/>
      <c r="AX322" s="244"/>
      <c r="AY322" s="244"/>
      <c r="AZ322" s="244"/>
      <c r="BA322" s="244"/>
      <c r="BB322" s="244"/>
      <c r="BC322" s="244"/>
      <c r="BD322" s="244"/>
      <c r="BE322" s="244"/>
      <c r="BF322" s="244"/>
      <c r="BG322" s="244"/>
      <c r="BH322" s="244"/>
      <c r="BI322" s="244"/>
      <c r="BJ322" s="244"/>
      <c r="BK322" s="244"/>
      <c r="BL322" s="244"/>
      <c r="BM322" s="244"/>
      <c r="BN322" s="244"/>
      <c r="BO322" s="244"/>
      <c r="BP322" s="245"/>
      <c r="BQ322" s="245"/>
      <c r="BR322" s="245"/>
      <c r="BS322" s="245"/>
      <c r="BT322" s="245"/>
      <c r="BU322" s="245"/>
      <c r="BV322" s="245"/>
      <c r="BW322" s="245"/>
      <c r="BX322" s="245"/>
      <c r="BY322" s="245"/>
      <c r="BZ322" s="245"/>
      <c r="CA322" s="245"/>
      <c r="CB322" s="245"/>
      <c r="CC322" s="245"/>
      <c r="CD322" s="245"/>
      <c r="CE322" s="245"/>
      <c r="CF322" s="245"/>
      <c r="CG322" s="245"/>
      <c r="CH322" s="245"/>
      <c r="CI322" s="245"/>
      <c r="CJ322" s="245"/>
      <c r="CK322" s="245"/>
      <c r="CL322" s="245"/>
      <c r="CM322" s="245"/>
      <c r="CN322" s="245"/>
      <c r="CO322" s="245"/>
      <c r="CP322" s="245"/>
      <c r="CQ322" s="245"/>
      <c r="CR322" s="245"/>
      <c r="CS322" s="245"/>
      <c r="CT322" s="245"/>
      <c r="CU322" s="245"/>
      <c r="CV322" s="245"/>
      <c r="CW322" s="245"/>
      <c r="CX322" s="245"/>
      <c r="CY322" s="245"/>
      <c r="CZ322" s="245"/>
      <c r="DA322" s="245"/>
      <c r="DB322" s="245"/>
      <c r="DC322" s="245"/>
      <c r="DD322" s="245"/>
      <c r="DE322" s="245"/>
      <c r="DF322" s="245"/>
      <c r="DG322" s="245"/>
    </row>
    <row r="323" spans="1:111" s="193" customFormat="1" ht="21">
      <c r="A323" s="493" t="s">
        <v>181</v>
      </c>
      <c r="B323" s="494"/>
      <c r="C323" s="494"/>
      <c r="D323" s="494"/>
      <c r="E323" s="494"/>
      <c r="F323" s="494"/>
      <c r="G323" s="494"/>
      <c r="H323" s="495"/>
      <c r="I323" s="491">
        <f>(SUM(J13:J322))/2</f>
        <v>0</v>
      </c>
      <c r="J323" s="492"/>
      <c r="K323" s="244"/>
      <c r="L323" s="244"/>
      <c r="M323" s="244"/>
      <c r="N323" s="244"/>
      <c r="O323" s="244"/>
      <c r="P323" s="244"/>
      <c r="Q323" s="244"/>
      <c r="R323" s="244"/>
      <c r="S323" s="244"/>
      <c r="T323" s="244"/>
      <c r="U323" s="244"/>
      <c r="V323" s="244"/>
      <c r="W323" s="244"/>
      <c r="X323" s="244"/>
      <c r="Y323" s="244"/>
      <c r="Z323" s="244"/>
      <c r="AA323" s="244"/>
      <c r="AB323" s="244"/>
      <c r="AC323" s="244"/>
      <c r="AD323" s="244"/>
      <c r="AE323" s="244"/>
      <c r="AF323" s="244"/>
      <c r="AG323" s="244"/>
      <c r="AH323" s="244"/>
      <c r="AI323" s="244"/>
      <c r="AJ323" s="244"/>
      <c r="AK323" s="244"/>
      <c r="AL323" s="244"/>
      <c r="AM323" s="244"/>
      <c r="AN323" s="244"/>
      <c r="AO323" s="244"/>
      <c r="AP323" s="244"/>
      <c r="AQ323" s="244"/>
      <c r="AR323" s="244"/>
      <c r="AS323" s="244"/>
      <c r="AT323" s="244"/>
      <c r="AU323" s="244"/>
      <c r="AV323" s="244"/>
      <c r="AW323" s="244"/>
      <c r="AX323" s="244"/>
      <c r="AY323" s="244"/>
      <c r="AZ323" s="244"/>
      <c r="BA323" s="244"/>
      <c r="BB323" s="244"/>
      <c r="BC323" s="244"/>
      <c r="BD323" s="244"/>
      <c r="BE323" s="244"/>
      <c r="BF323" s="244"/>
      <c r="BG323" s="244"/>
      <c r="BH323" s="244"/>
      <c r="BI323" s="244"/>
      <c r="BJ323" s="244"/>
      <c r="BK323" s="244"/>
      <c r="BL323" s="244"/>
      <c r="BM323" s="244"/>
      <c r="BN323" s="244"/>
      <c r="BO323" s="244"/>
      <c r="BP323" s="245"/>
      <c r="BQ323" s="245"/>
      <c r="BR323" s="245"/>
      <c r="BS323" s="245"/>
      <c r="BT323" s="245"/>
      <c r="BU323" s="245"/>
      <c r="BV323" s="245"/>
      <c r="BW323" s="245"/>
      <c r="BX323" s="245"/>
      <c r="BY323" s="245"/>
      <c r="BZ323" s="245"/>
      <c r="CA323" s="245"/>
      <c r="CB323" s="245"/>
      <c r="CC323" s="245"/>
      <c r="CD323" s="245"/>
      <c r="CE323" s="245"/>
      <c r="CF323" s="245"/>
      <c r="CG323" s="245"/>
      <c r="CH323" s="245"/>
      <c r="CI323" s="245"/>
      <c r="CJ323" s="245"/>
      <c r="CK323" s="245"/>
      <c r="CL323" s="245"/>
      <c r="CM323" s="245"/>
      <c r="CN323" s="245"/>
      <c r="CO323" s="245"/>
      <c r="CP323" s="245"/>
      <c r="CQ323" s="245"/>
      <c r="CR323" s="245"/>
      <c r="CS323" s="245"/>
      <c r="CT323" s="245"/>
      <c r="CU323" s="245"/>
      <c r="CV323" s="245"/>
      <c r="CW323" s="245"/>
      <c r="CX323" s="245"/>
      <c r="CY323" s="245"/>
      <c r="CZ323" s="245"/>
      <c r="DA323" s="245"/>
      <c r="DB323" s="245"/>
      <c r="DC323" s="245"/>
      <c r="DD323" s="245"/>
      <c r="DE323" s="245"/>
      <c r="DF323" s="245"/>
      <c r="DG323" s="245"/>
    </row>
    <row r="324" spans="1:111" s="193" customFormat="1">
      <c r="A324" s="481" t="s">
        <v>951</v>
      </c>
      <c r="B324" s="482"/>
      <c r="C324" s="482"/>
      <c r="D324" s="482"/>
      <c r="E324" s="482"/>
      <c r="F324" s="482"/>
      <c r="G324" s="482"/>
      <c r="H324" s="482"/>
      <c r="I324" s="482"/>
      <c r="J324" s="483"/>
      <c r="K324" s="244"/>
      <c r="L324" s="244"/>
      <c r="M324" s="244"/>
      <c r="N324" s="244"/>
      <c r="O324" s="244"/>
      <c r="P324" s="244"/>
      <c r="Q324" s="244"/>
      <c r="R324" s="244"/>
      <c r="S324" s="244"/>
      <c r="T324" s="244"/>
      <c r="U324" s="244"/>
      <c r="V324" s="244"/>
      <c r="W324" s="244"/>
      <c r="X324" s="244"/>
      <c r="Y324" s="244"/>
      <c r="Z324" s="244"/>
      <c r="AA324" s="244"/>
      <c r="AB324" s="244"/>
      <c r="AC324" s="244"/>
      <c r="AD324" s="244"/>
      <c r="AE324" s="244"/>
      <c r="AF324" s="244"/>
      <c r="AG324" s="244"/>
      <c r="AH324" s="244"/>
      <c r="AI324" s="244"/>
      <c r="AJ324" s="244"/>
      <c r="AK324" s="244"/>
      <c r="AL324" s="244"/>
      <c r="AM324" s="244"/>
      <c r="AN324" s="244"/>
      <c r="AO324" s="244"/>
      <c r="AP324" s="244"/>
      <c r="AQ324" s="244"/>
      <c r="AR324" s="244"/>
      <c r="AS324" s="244"/>
      <c r="AT324" s="244"/>
      <c r="AU324" s="244"/>
      <c r="AV324" s="244"/>
      <c r="AW324" s="244"/>
      <c r="AX324" s="244"/>
      <c r="AY324" s="244"/>
      <c r="AZ324" s="244"/>
      <c r="BA324" s="244"/>
      <c r="BB324" s="244"/>
      <c r="BC324" s="244"/>
      <c r="BD324" s="244"/>
      <c r="BE324" s="244"/>
      <c r="BF324" s="244"/>
      <c r="BG324" s="244"/>
      <c r="BH324" s="244"/>
      <c r="BI324" s="244"/>
      <c r="BJ324" s="244"/>
      <c r="BK324" s="244"/>
      <c r="BL324" s="244"/>
      <c r="BM324" s="244"/>
      <c r="BN324" s="244"/>
      <c r="BO324" s="244"/>
      <c r="BP324" s="245"/>
      <c r="BQ324" s="245"/>
      <c r="BR324" s="245"/>
      <c r="BS324" s="245"/>
      <c r="BT324" s="245"/>
      <c r="BU324" s="245"/>
      <c r="BV324" s="245"/>
      <c r="BW324" s="245"/>
      <c r="BX324" s="245"/>
      <c r="BY324" s="245"/>
      <c r="BZ324" s="245"/>
      <c r="CA324" s="245"/>
      <c r="CB324" s="245"/>
      <c r="CC324" s="245"/>
      <c r="CD324" s="245"/>
      <c r="CE324" s="245"/>
      <c r="CF324" s="245"/>
      <c r="CG324" s="245"/>
      <c r="CH324" s="245"/>
      <c r="CI324" s="245"/>
      <c r="CJ324" s="245"/>
      <c r="CK324" s="245"/>
      <c r="CL324" s="245"/>
      <c r="CM324" s="245"/>
      <c r="CN324" s="245"/>
      <c r="CO324" s="245"/>
      <c r="CP324" s="245"/>
      <c r="CQ324" s="245"/>
      <c r="CR324" s="245"/>
      <c r="CS324" s="245"/>
      <c r="CT324" s="245"/>
      <c r="CU324" s="245"/>
      <c r="CV324" s="245"/>
      <c r="CW324" s="245"/>
      <c r="CX324" s="245"/>
      <c r="CY324" s="245"/>
      <c r="CZ324" s="245"/>
      <c r="DA324" s="245"/>
      <c r="DB324" s="245"/>
      <c r="DC324" s="245"/>
      <c r="DD324" s="245"/>
      <c r="DE324" s="245"/>
      <c r="DF324" s="245"/>
      <c r="DG324" s="245"/>
    </row>
    <row r="325" spans="1:111" s="193" customFormat="1">
      <c r="A325" s="484"/>
      <c r="B325" s="485"/>
      <c r="C325" s="485"/>
      <c r="D325" s="485"/>
      <c r="E325" s="485"/>
      <c r="F325" s="485"/>
      <c r="G325" s="485"/>
      <c r="H325" s="485"/>
      <c r="I325" s="485"/>
      <c r="J325" s="486"/>
      <c r="K325" s="244"/>
      <c r="L325" s="244"/>
      <c r="M325" s="244"/>
      <c r="N325" s="244"/>
      <c r="O325" s="244"/>
      <c r="P325" s="244"/>
      <c r="Q325" s="244"/>
      <c r="R325" s="244"/>
      <c r="S325" s="244"/>
      <c r="T325" s="244"/>
      <c r="U325" s="244"/>
      <c r="V325" s="244"/>
      <c r="W325" s="244"/>
      <c r="X325" s="244"/>
      <c r="Y325" s="244"/>
      <c r="Z325" s="244"/>
      <c r="AA325" s="244"/>
      <c r="AB325" s="244"/>
      <c r="AC325" s="244"/>
      <c r="AD325" s="244"/>
      <c r="AE325" s="244"/>
      <c r="AF325" s="244"/>
      <c r="AG325" s="244"/>
      <c r="AH325" s="244"/>
      <c r="AI325" s="244"/>
      <c r="AJ325" s="244"/>
      <c r="AK325" s="244"/>
      <c r="AL325" s="244"/>
      <c r="AM325" s="244"/>
      <c r="AN325" s="244"/>
      <c r="AO325" s="244"/>
      <c r="AP325" s="244"/>
      <c r="AQ325" s="244"/>
      <c r="AR325" s="244"/>
      <c r="AS325" s="244"/>
      <c r="AT325" s="244"/>
      <c r="AU325" s="244"/>
      <c r="AV325" s="244"/>
      <c r="AW325" s="244"/>
      <c r="AX325" s="244"/>
      <c r="AY325" s="244"/>
      <c r="AZ325" s="244"/>
      <c r="BA325" s="244"/>
      <c r="BB325" s="244"/>
      <c r="BC325" s="244"/>
      <c r="BD325" s="244"/>
      <c r="BE325" s="244"/>
      <c r="BF325" s="244"/>
      <c r="BG325" s="244"/>
      <c r="BH325" s="244"/>
      <c r="BI325" s="244"/>
      <c r="BJ325" s="244"/>
      <c r="BK325" s="244"/>
      <c r="BL325" s="244"/>
      <c r="BM325" s="244"/>
      <c r="BN325" s="244"/>
      <c r="BO325" s="244"/>
      <c r="BP325" s="245"/>
      <c r="BQ325" s="245"/>
      <c r="BR325" s="245"/>
      <c r="BS325" s="245"/>
      <c r="BT325" s="245"/>
      <c r="BU325" s="245"/>
      <c r="BV325" s="245"/>
      <c r="BW325" s="245"/>
      <c r="BX325" s="245"/>
      <c r="BY325" s="245"/>
      <c r="BZ325" s="245"/>
      <c r="CA325" s="245"/>
      <c r="CB325" s="245"/>
      <c r="CC325" s="245"/>
      <c r="CD325" s="245"/>
      <c r="CE325" s="245"/>
      <c r="CF325" s="245"/>
      <c r="CG325" s="245"/>
      <c r="CH325" s="245"/>
      <c r="CI325" s="245"/>
      <c r="CJ325" s="245"/>
      <c r="CK325" s="245"/>
      <c r="CL325" s="245"/>
      <c r="CM325" s="245"/>
      <c r="CN325" s="245"/>
      <c r="CO325" s="245"/>
      <c r="CP325" s="245"/>
      <c r="CQ325" s="245"/>
      <c r="CR325" s="245"/>
      <c r="CS325" s="245"/>
      <c r="CT325" s="245"/>
      <c r="CU325" s="245"/>
      <c r="CV325" s="245"/>
      <c r="CW325" s="245"/>
      <c r="CX325" s="245"/>
      <c r="CY325" s="245"/>
      <c r="CZ325" s="245"/>
      <c r="DA325" s="245"/>
      <c r="DB325" s="245"/>
      <c r="DC325" s="245"/>
      <c r="DD325" s="245"/>
      <c r="DE325" s="245"/>
      <c r="DF325" s="245"/>
      <c r="DG325" s="245"/>
    </row>
    <row r="326" spans="1:111" s="193" customFormat="1">
      <c r="A326" s="487"/>
      <c r="B326" s="488"/>
      <c r="C326" s="488"/>
      <c r="D326" s="488"/>
      <c r="E326" s="488"/>
      <c r="F326" s="488"/>
      <c r="G326" s="488"/>
      <c r="H326" s="488"/>
      <c r="I326" s="488"/>
      <c r="J326" s="489"/>
      <c r="K326" s="244"/>
      <c r="L326" s="244"/>
      <c r="M326" s="244"/>
      <c r="N326" s="244"/>
      <c r="O326" s="244"/>
      <c r="P326" s="244"/>
      <c r="Q326" s="244"/>
      <c r="R326" s="244"/>
      <c r="S326" s="244"/>
      <c r="T326" s="244"/>
      <c r="U326" s="244"/>
      <c r="V326" s="244"/>
      <c r="W326" s="244"/>
      <c r="X326" s="244"/>
      <c r="Y326" s="244"/>
      <c r="Z326" s="244"/>
      <c r="AA326" s="244"/>
      <c r="AB326" s="244"/>
      <c r="AC326" s="244"/>
      <c r="AD326" s="244"/>
      <c r="AE326" s="244"/>
      <c r="AF326" s="244"/>
      <c r="AG326" s="244"/>
      <c r="AH326" s="244"/>
      <c r="AI326" s="244"/>
      <c r="AJ326" s="244"/>
      <c r="AK326" s="244"/>
      <c r="AL326" s="244"/>
      <c r="AM326" s="244"/>
      <c r="AN326" s="244"/>
      <c r="AO326" s="244"/>
      <c r="AP326" s="244"/>
      <c r="AQ326" s="244"/>
      <c r="AR326" s="244"/>
      <c r="AS326" s="244"/>
      <c r="AT326" s="244"/>
      <c r="AU326" s="244"/>
      <c r="AV326" s="244"/>
      <c r="AW326" s="244"/>
      <c r="AX326" s="244"/>
      <c r="AY326" s="244"/>
      <c r="AZ326" s="244"/>
      <c r="BA326" s="244"/>
      <c r="BB326" s="244"/>
      <c r="BC326" s="244"/>
      <c r="BD326" s="244"/>
      <c r="BE326" s="244"/>
      <c r="BF326" s="244"/>
      <c r="BG326" s="244"/>
      <c r="BH326" s="244"/>
      <c r="BI326" s="244"/>
      <c r="BJ326" s="244"/>
      <c r="BK326" s="244"/>
      <c r="BL326" s="244"/>
      <c r="BM326" s="244"/>
      <c r="BN326" s="244"/>
      <c r="BO326" s="244"/>
      <c r="BP326" s="245"/>
      <c r="BQ326" s="245"/>
      <c r="BR326" s="245"/>
      <c r="BS326" s="245"/>
      <c r="BT326" s="245"/>
      <c r="BU326" s="245"/>
      <c r="BV326" s="245"/>
      <c r="BW326" s="245"/>
      <c r="BX326" s="245"/>
      <c r="BY326" s="245"/>
      <c r="BZ326" s="245"/>
      <c r="CA326" s="245"/>
      <c r="CB326" s="245"/>
      <c r="CC326" s="245"/>
      <c r="CD326" s="245"/>
      <c r="CE326" s="245"/>
      <c r="CF326" s="245"/>
      <c r="CG326" s="245"/>
      <c r="CH326" s="245"/>
      <c r="CI326" s="245"/>
      <c r="CJ326" s="245"/>
      <c r="CK326" s="245"/>
      <c r="CL326" s="245"/>
      <c r="CM326" s="245"/>
      <c r="CN326" s="245"/>
      <c r="CO326" s="245"/>
      <c r="CP326" s="245"/>
      <c r="CQ326" s="245"/>
      <c r="CR326" s="245"/>
      <c r="CS326" s="245"/>
      <c r="CT326" s="245"/>
      <c r="CU326" s="245"/>
      <c r="CV326" s="245"/>
      <c r="CW326" s="245"/>
      <c r="CX326" s="245"/>
      <c r="CY326" s="245"/>
      <c r="CZ326" s="245"/>
      <c r="DA326" s="245"/>
      <c r="DB326" s="245"/>
      <c r="DC326" s="245"/>
      <c r="DD326" s="245"/>
      <c r="DE326" s="245"/>
      <c r="DF326" s="245"/>
      <c r="DG326" s="245"/>
    </row>
    <row r="327" spans="1:111" s="193" customFormat="1">
      <c r="A327" s="29"/>
      <c r="B327" s="29"/>
      <c r="C327" s="35"/>
      <c r="D327" s="33"/>
      <c r="E327" s="29"/>
      <c r="F327" s="34"/>
      <c r="G327" s="34"/>
      <c r="H327" s="34"/>
      <c r="I327" s="29"/>
      <c r="J327" s="34"/>
      <c r="K327" s="244"/>
      <c r="L327" s="244"/>
      <c r="M327" s="244"/>
      <c r="N327" s="244"/>
      <c r="O327" s="244"/>
      <c r="P327" s="244"/>
      <c r="Q327" s="244"/>
      <c r="R327" s="244"/>
      <c r="S327" s="244"/>
      <c r="T327" s="244"/>
      <c r="U327" s="244"/>
      <c r="V327" s="244"/>
      <c r="W327" s="244"/>
      <c r="X327" s="244"/>
      <c r="Y327" s="244"/>
      <c r="Z327" s="244"/>
      <c r="AA327" s="244"/>
      <c r="AB327" s="244"/>
      <c r="AC327" s="244"/>
      <c r="AD327" s="244"/>
      <c r="AE327" s="244"/>
      <c r="AF327" s="244"/>
      <c r="AG327" s="244"/>
      <c r="AH327" s="244"/>
      <c r="AI327" s="244"/>
      <c r="AJ327" s="244"/>
      <c r="AK327" s="244"/>
      <c r="AL327" s="244"/>
      <c r="AM327" s="244"/>
      <c r="AN327" s="244"/>
      <c r="AO327" s="244"/>
      <c r="AP327" s="244"/>
      <c r="AQ327" s="244"/>
      <c r="AR327" s="244"/>
      <c r="AS327" s="244"/>
      <c r="AT327" s="244"/>
      <c r="AU327" s="244"/>
      <c r="AV327" s="244"/>
      <c r="AW327" s="244"/>
      <c r="AX327" s="244"/>
      <c r="AY327" s="244"/>
      <c r="AZ327" s="244"/>
      <c r="BA327" s="244"/>
      <c r="BB327" s="244"/>
      <c r="BC327" s="244"/>
      <c r="BD327" s="244"/>
      <c r="BE327" s="244"/>
      <c r="BF327" s="244"/>
      <c r="BG327" s="244"/>
      <c r="BH327" s="244"/>
      <c r="BI327" s="244"/>
      <c r="BJ327" s="244"/>
      <c r="BK327" s="244"/>
      <c r="BL327" s="244"/>
      <c r="BM327" s="244"/>
      <c r="BN327" s="244"/>
      <c r="BO327" s="244"/>
      <c r="BP327" s="245"/>
      <c r="BQ327" s="245"/>
      <c r="BR327" s="245"/>
      <c r="BS327" s="245"/>
      <c r="BT327" s="245"/>
      <c r="BU327" s="245"/>
      <c r="BV327" s="245"/>
      <c r="BW327" s="245"/>
      <c r="BX327" s="245"/>
      <c r="BY327" s="245"/>
      <c r="BZ327" s="245"/>
      <c r="CA327" s="245"/>
      <c r="CB327" s="245"/>
      <c r="CC327" s="245"/>
      <c r="CD327" s="245"/>
      <c r="CE327" s="245"/>
      <c r="CF327" s="245"/>
      <c r="CG327" s="245"/>
      <c r="CH327" s="245"/>
      <c r="CI327" s="245"/>
      <c r="CJ327" s="245"/>
      <c r="CK327" s="245"/>
      <c r="CL327" s="245"/>
      <c r="CM327" s="245"/>
      <c r="CN327" s="245"/>
      <c r="CO327" s="245"/>
      <c r="CP327" s="245"/>
      <c r="CQ327" s="245"/>
      <c r="CR327" s="245"/>
      <c r="CS327" s="245"/>
      <c r="CT327" s="245"/>
      <c r="CU327" s="245"/>
      <c r="CV327" s="245"/>
      <c r="CW327" s="245"/>
      <c r="CX327" s="245"/>
      <c r="CY327" s="245"/>
      <c r="CZ327" s="245"/>
      <c r="DA327" s="245"/>
      <c r="DB327" s="245"/>
      <c r="DC327" s="245"/>
      <c r="DD327" s="245"/>
      <c r="DE327" s="245"/>
      <c r="DF327" s="245"/>
      <c r="DG327" s="245"/>
    </row>
    <row r="328" spans="1:111" s="193" customFormat="1">
      <c r="A328" s="29"/>
      <c r="B328" s="29"/>
      <c r="C328" s="35"/>
      <c r="D328" s="33"/>
      <c r="E328" s="29"/>
      <c r="F328" s="34"/>
      <c r="G328" s="34"/>
      <c r="H328" s="34"/>
      <c r="I328" s="29"/>
      <c r="J328" s="34"/>
      <c r="K328" s="244"/>
      <c r="L328" s="244"/>
      <c r="M328" s="244"/>
      <c r="N328" s="244"/>
      <c r="O328" s="244"/>
      <c r="P328" s="244"/>
      <c r="Q328" s="244"/>
      <c r="R328" s="244"/>
      <c r="S328" s="244"/>
      <c r="T328" s="244"/>
      <c r="U328" s="244"/>
      <c r="V328" s="244"/>
      <c r="W328" s="244"/>
      <c r="X328" s="244"/>
      <c r="Y328" s="244"/>
      <c r="Z328" s="244"/>
      <c r="AA328" s="244"/>
      <c r="AB328" s="244"/>
      <c r="AC328" s="244"/>
      <c r="AD328" s="244"/>
      <c r="AE328" s="244"/>
      <c r="AF328" s="244"/>
      <c r="AG328" s="244"/>
      <c r="AH328" s="244"/>
      <c r="AI328" s="244"/>
      <c r="AJ328" s="244"/>
      <c r="AK328" s="244"/>
      <c r="AL328" s="244"/>
      <c r="AM328" s="244"/>
      <c r="AN328" s="244"/>
      <c r="AO328" s="244"/>
      <c r="AP328" s="244"/>
      <c r="AQ328" s="244"/>
      <c r="AR328" s="244"/>
      <c r="AS328" s="244"/>
      <c r="AT328" s="244"/>
      <c r="AU328" s="244"/>
      <c r="AV328" s="244"/>
      <c r="AW328" s="244"/>
      <c r="AX328" s="244"/>
      <c r="AY328" s="244"/>
      <c r="AZ328" s="244"/>
      <c r="BA328" s="244"/>
      <c r="BB328" s="244"/>
      <c r="BC328" s="244"/>
      <c r="BD328" s="244"/>
      <c r="BE328" s="244"/>
      <c r="BF328" s="244"/>
      <c r="BG328" s="244"/>
      <c r="BH328" s="244"/>
      <c r="BI328" s="244"/>
      <c r="BJ328" s="244"/>
      <c r="BK328" s="244"/>
      <c r="BL328" s="244"/>
      <c r="BM328" s="244"/>
      <c r="BN328" s="244"/>
      <c r="BO328" s="244"/>
      <c r="BP328" s="245"/>
      <c r="BQ328" s="245"/>
      <c r="BR328" s="245"/>
      <c r="BS328" s="245"/>
      <c r="BT328" s="245"/>
      <c r="BU328" s="245"/>
      <c r="BV328" s="245"/>
      <c r="BW328" s="245"/>
      <c r="BX328" s="245"/>
      <c r="BY328" s="245"/>
      <c r="BZ328" s="245"/>
      <c r="CA328" s="245"/>
      <c r="CB328" s="245"/>
      <c r="CC328" s="245"/>
      <c r="CD328" s="245"/>
      <c r="CE328" s="245"/>
      <c r="CF328" s="245"/>
      <c r="CG328" s="245"/>
      <c r="CH328" s="245"/>
      <c r="CI328" s="245"/>
      <c r="CJ328" s="245"/>
      <c r="CK328" s="245"/>
      <c r="CL328" s="245"/>
      <c r="CM328" s="245"/>
      <c r="CN328" s="245"/>
      <c r="CO328" s="245"/>
      <c r="CP328" s="245"/>
      <c r="CQ328" s="245"/>
      <c r="CR328" s="245"/>
      <c r="CS328" s="245"/>
      <c r="CT328" s="245"/>
      <c r="CU328" s="245"/>
      <c r="CV328" s="245"/>
      <c r="CW328" s="245"/>
      <c r="CX328" s="245"/>
      <c r="CY328" s="245"/>
      <c r="CZ328" s="245"/>
      <c r="DA328" s="245"/>
      <c r="DB328" s="245"/>
      <c r="DC328" s="245"/>
      <c r="DD328" s="245"/>
      <c r="DE328" s="245"/>
      <c r="DF328" s="245"/>
      <c r="DG328" s="245"/>
    </row>
    <row r="329" spans="1:111" s="193" customFormat="1">
      <c r="A329" s="29"/>
      <c r="B329" s="29"/>
      <c r="C329" s="35"/>
      <c r="D329" s="33"/>
      <c r="E329" s="29"/>
      <c r="F329" s="34"/>
      <c r="G329" s="34"/>
      <c r="H329" s="34"/>
      <c r="I329" s="29"/>
      <c r="J329" s="34"/>
      <c r="K329" s="244"/>
      <c r="L329" s="244"/>
      <c r="M329" s="244"/>
      <c r="N329" s="244"/>
      <c r="O329" s="244"/>
      <c r="P329" s="244"/>
      <c r="Q329" s="244"/>
      <c r="R329" s="244"/>
      <c r="S329" s="244"/>
      <c r="T329" s="244"/>
      <c r="U329" s="244"/>
      <c r="V329" s="244"/>
      <c r="W329" s="244"/>
      <c r="X329" s="244"/>
      <c r="Y329" s="244"/>
      <c r="Z329" s="244"/>
      <c r="AA329" s="244"/>
      <c r="AB329" s="244"/>
      <c r="AC329" s="244"/>
      <c r="AD329" s="244"/>
      <c r="AE329" s="244"/>
      <c r="AF329" s="244"/>
      <c r="AG329" s="244"/>
      <c r="AH329" s="244"/>
      <c r="AI329" s="244"/>
      <c r="AJ329" s="244"/>
      <c r="AK329" s="244"/>
      <c r="AL329" s="244"/>
      <c r="AM329" s="244"/>
      <c r="AN329" s="244"/>
      <c r="AO329" s="244"/>
      <c r="AP329" s="244"/>
      <c r="AQ329" s="244"/>
      <c r="AR329" s="244"/>
      <c r="AS329" s="244"/>
      <c r="AT329" s="244"/>
      <c r="AU329" s="244"/>
      <c r="AV329" s="244"/>
      <c r="AW329" s="244"/>
      <c r="AX329" s="244"/>
      <c r="AY329" s="244"/>
      <c r="AZ329" s="244"/>
      <c r="BA329" s="244"/>
      <c r="BB329" s="244"/>
      <c r="BC329" s="244"/>
      <c r="BD329" s="244"/>
      <c r="BE329" s="244"/>
      <c r="BF329" s="244"/>
      <c r="BG329" s="244"/>
      <c r="BH329" s="244"/>
      <c r="BI329" s="244"/>
      <c r="BJ329" s="244"/>
      <c r="BK329" s="244"/>
      <c r="BL329" s="244"/>
      <c r="BM329" s="244"/>
      <c r="BN329" s="244"/>
      <c r="BO329" s="244"/>
      <c r="BP329" s="245"/>
      <c r="BQ329" s="245"/>
      <c r="BR329" s="245"/>
      <c r="BS329" s="245"/>
      <c r="BT329" s="245"/>
      <c r="BU329" s="245"/>
      <c r="BV329" s="245"/>
      <c r="BW329" s="245"/>
      <c r="BX329" s="245"/>
      <c r="BY329" s="245"/>
      <c r="BZ329" s="245"/>
      <c r="CA329" s="245"/>
      <c r="CB329" s="245"/>
      <c r="CC329" s="245"/>
      <c r="CD329" s="245"/>
      <c r="CE329" s="245"/>
      <c r="CF329" s="245"/>
      <c r="CG329" s="245"/>
      <c r="CH329" s="245"/>
      <c r="CI329" s="245"/>
      <c r="CJ329" s="245"/>
      <c r="CK329" s="245"/>
      <c r="CL329" s="245"/>
      <c r="CM329" s="245"/>
      <c r="CN329" s="245"/>
      <c r="CO329" s="245"/>
      <c r="CP329" s="245"/>
      <c r="CQ329" s="245"/>
      <c r="CR329" s="245"/>
      <c r="CS329" s="245"/>
      <c r="CT329" s="245"/>
      <c r="CU329" s="245"/>
      <c r="CV329" s="245"/>
      <c r="CW329" s="245"/>
      <c r="CX329" s="245"/>
      <c r="CY329" s="245"/>
      <c r="CZ329" s="245"/>
      <c r="DA329" s="245"/>
      <c r="DB329" s="245"/>
      <c r="DC329" s="245"/>
      <c r="DD329" s="245"/>
      <c r="DE329" s="245"/>
      <c r="DF329" s="245"/>
      <c r="DG329" s="245"/>
    </row>
    <row r="330" spans="1:111" s="193" customFormat="1">
      <c r="A330" s="89"/>
      <c r="B330" s="89"/>
      <c r="C330" s="35"/>
      <c r="D330" s="33"/>
      <c r="E330" s="89"/>
      <c r="F330" s="34"/>
      <c r="G330" s="34"/>
      <c r="H330" s="34"/>
      <c r="I330" s="30"/>
      <c r="J330" s="30"/>
      <c r="K330" s="244"/>
      <c r="L330" s="244"/>
      <c r="M330" s="244"/>
      <c r="N330" s="244"/>
      <c r="O330" s="244"/>
      <c r="P330" s="244"/>
      <c r="Q330" s="244"/>
      <c r="R330" s="244"/>
      <c r="S330" s="244"/>
      <c r="T330" s="244"/>
      <c r="U330" s="244"/>
      <c r="V330" s="244"/>
      <c r="W330" s="244"/>
      <c r="X330" s="244"/>
      <c r="Y330" s="244"/>
      <c r="Z330" s="244"/>
      <c r="AA330" s="244"/>
      <c r="AB330" s="244"/>
      <c r="AC330" s="244"/>
      <c r="AD330" s="244"/>
      <c r="AE330" s="244"/>
      <c r="AF330" s="244"/>
      <c r="AG330" s="244"/>
      <c r="AH330" s="244"/>
      <c r="AI330" s="244"/>
      <c r="AJ330" s="244"/>
      <c r="AK330" s="244"/>
      <c r="AL330" s="244"/>
      <c r="AM330" s="244"/>
      <c r="AN330" s="244"/>
      <c r="AO330" s="244"/>
      <c r="AP330" s="244"/>
      <c r="AQ330" s="244"/>
      <c r="AR330" s="244"/>
      <c r="AS330" s="244"/>
      <c r="AT330" s="244"/>
      <c r="AU330" s="244"/>
      <c r="AV330" s="244"/>
      <c r="AW330" s="244"/>
      <c r="AX330" s="244"/>
      <c r="AY330" s="244"/>
      <c r="AZ330" s="244"/>
      <c r="BA330" s="244"/>
      <c r="BB330" s="244"/>
      <c r="BC330" s="244"/>
      <c r="BD330" s="244"/>
      <c r="BE330" s="244"/>
      <c r="BF330" s="244"/>
      <c r="BG330" s="244"/>
      <c r="BH330" s="244"/>
      <c r="BI330" s="244"/>
      <c r="BJ330" s="244"/>
      <c r="BK330" s="244"/>
      <c r="BL330" s="244"/>
      <c r="BM330" s="244"/>
      <c r="BN330" s="244"/>
      <c r="BO330" s="244"/>
      <c r="BP330" s="245"/>
      <c r="BQ330" s="245"/>
      <c r="BR330" s="245"/>
      <c r="BS330" s="245"/>
      <c r="BT330" s="245"/>
      <c r="BU330" s="245"/>
      <c r="BV330" s="245"/>
      <c r="BW330" s="245"/>
      <c r="BX330" s="245"/>
      <c r="BY330" s="245"/>
      <c r="BZ330" s="245"/>
      <c r="CA330" s="245"/>
      <c r="CB330" s="245"/>
      <c r="CC330" s="245"/>
      <c r="CD330" s="245"/>
      <c r="CE330" s="245"/>
      <c r="CF330" s="245"/>
      <c r="CG330" s="245"/>
      <c r="CH330" s="245"/>
      <c r="CI330" s="245"/>
      <c r="CJ330" s="245"/>
      <c r="CK330" s="245"/>
      <c r="CL330" s="245"/>
      <c r="CM330" s="245"/>
      <c r="CN330" s="245"/>
      <c r="CO330" s="245"/>
      <c r="CP330" s="245"/>
      <c r="CQ330" s="245"/>
      <c r="CR330" s="245"/>
      <c r="CS330" s="245"/>
      <c r="CT330" s="245"/>
      <c r="CU330" s="245"/>
      <c r="CV330" s="245"/>
      <c r="CW330" s="245"/>
      <c r="CX330" s="245"/>
      <c r="CY330" s="245"/>
      <c r="CZ330" s="245"/>
      <c r="DA330" s="245"/>
      <c r="DB330" s="245"/>
      <c r="DC330" s="245"/>
      <c r="DD330" s="245"/>
      <c r="DE330" s="245"/>
      <c r="DF330" s="245"/>
      <c r="DG330" s="245"/>
    </row>
    <row r="331" spans="1:111" s="4" customFormat="1" ht="20.25" customHeight="1">
      <c r="A331" s="29"/>
      <c r="B331" s="29"/>
      <c r="C331" s="35"/>
      <c r="D331" s="33"/>
      <c r="E331" s="29"/>
      <c r="F331" s="34"/>
      <c r="G331" s="34"/>
      <c r="H331" s="34"/>
      <c r="I331" s="29"/>
      <c r="J331" s="34"/>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row>
    <row r="332" spans="1:111" s="4" customFormat="1" ht="24.75" customHeight="1">
      <c r="A332" s="29"/>
      <c r="B332" s="29"/>
      <c r="C332" s="35"/>
      <c r="D332" s="33"/>
      <c r="E332" s="29"/>
      <c r="F332" s="34"/>
      <c r="G332" s="34"/>
      <c r="H332" s="34"/>
      <c r="I332" s="29"/>
      <c r="J332" s="34"/>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row>
    <row r="333" spans="1:111" s="4" customFormat="1" ht="20.25" customHeight="1">
      <c r="A333" s="29"/>
      <c r="B333" s="29"/>
      <c r="C333" s="35"/>
      <c r="D333" s="33"/>
      <c r="E333" s="29"/>
      <c r="F333" s="34"/>
      <c r="G333" s="34"/>
      <c r="H333" s="34"/>
      <c r="I333" s="29"/>
      <c r="J333" s="34"/>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row>
    <row r="334" spans="1:111" s="4" customFormat="1" ht="39.75" customHeight="1">
      <c r="A334" s="29"/>
      <c r="B334" s="29"/>
      <c r="C334" s="35"/>
      <c r="D334" s="33"/>
      <c r="E334" s="29"/>
      <c r="F334" s="34"/>
      <c r="G334" s="34"/>
      <c r="H334" s="34"/>
      <c r="I334" s="29"/>
      <c r="J334" s="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row>
    <row r="336" spans="1:111" ht="21" customHeight="1">
      <c r="BP336" s="89"/>
      <c r="BQ336" s="89"/>
      <c r="BR336" s="89"/>
      <c r="BS336" s="89"/>
      <c r="BT336" s="89"/>
      <c r="BU336" s="89"/>
      <c r="BV336" s="89"/>
      <c r="BW336" s="89"/>
      <c r="BX336" s="89"/>
      <c r="BY336" s="89"/>
      <c r="BZ336" s="89"/>
      <c r="CA336" s="89"/>
      <c r="CB336" s="89"/>
      <c r="CC336" s="89"/>
      <c r="CD336" s="89"/>
      <c r="CE336" s="89"/>
      <c r="CF336" s="89"/>
      <c r="CG336" s="89"/>
      <c r="CH336" s="89"/>
      <c r="CI336" s="89"/>
      <c r="CJ336" s="89"/>
      <c r="CK336" s="89"/>
      <c r="CL336" s="89"/>
      <c r="CM336" s="89"/>
      <c r="CN336" s="89"/>
      <c r="CO336" s="89"/>
      <c r="CP336" s="89"/>
      <c r="CQ336" s="89"/>
      <c r="CR336" s="89"/>
      <c r="CS336" s="89"/>
      <c r="CT336" s="89"/>
      <c r="CU336" s="89"/>
      <c r="CV336" s="89"/>
      <c r="CW336" s="89"/>
      <c r="CX336" s="89"/>
      <c r="CY336" s="89"/>
      <c r="CZ336" s="89"/>
      <c r="DA336" s="89"/>
      <c r="DB336" s="89"/>
      <c r="DC336" s="89"/>
      <c r="DD336" s="89"/>
      <c r="DE336" s="89"/>
      <c r="DF336" s="89"/>
      <c r="DG336" s="89"/>
    </row>
    <row r="337" spans="68:111">
      <c r="BP337" s="89"/>
      <c r="BQ337" s="89"/>
      <c r="BR337" s="89"/>
      <c r="BS337" s="89"/>
      <c r="BT337" s="89"/>
      <c r="BU337" s="89"/>
      <c r="BV337" s="89"/>
      <c r="BW337" s="89"/>
      <c r="BX337" s="89"/>
      <c r="BY337" s="89"/>
      <c r="BZ337" s="89"/>
      <c r="CA337" s="89"/>
      <c r="CB337" s="89"/>
      <c r="CC337" s="89"/>
      <c r="CD337" s="89"/>
      <c r="CE337" s="89"/>
      <c r="CF337" s="89"/>
      <c r="CG337" s="89"/>
      <c r="CH337" s="89"/>
      <c r="CI337" s="89"/>
      <c r="CJ337" s="89"/>
      <c r="CK337" s="89"/>
      <c r="CL337" s="89"/>
      <c r="CM337" s="89"/>
      <c r="CN337" s="89"/>
      <c r="CO337" s="89"/>
      <c r="CP337" s="89"/>
      <c r="CQ337" s="89"/>
      <c r="CR337" s="89"/>
      <c r="CS337" s="89"/>
      <c r="CT337" s="89"/>
      <c r="CU337" s="89"/>
      <c r="CV337" s="89"/>
      <c r="CW337" s="89"/>
      <c r="CX337" s="89"/>
      <c r="CY337" s="89"/>
      <c r="CZ337" s="89"/>
      <c r="DA337" s="89"/>
      <c r="DB337" s="89"/>
      <c r="DC337" s="89"/>
      <c r="DD337" s="89"/>
      <c r="DE337" s="89"/>
      <c r="DF337" s="89"/>
      <c r="DG337" s="89"/>
    </row>
    <row r="338" spans="68:111">
      <c r="BP338" s="89"/>
      <c r="BQ338" s="89"/>
      <c r="BR338" s="89"/>
      <c r="BS338" s="89"/>
      <c r="BT338" s="89"/>
      <c r="BU338" s="89"/>
      <c r="BV338" s="89"/>
      <c r="BW338" s="89"/>
      <c r="BX338" s="89"/>
      <c r="BY338" s="89"/>
      <c r="BZ338" s="89"/>
      <c r="CA338" s="89"/>
      <c r="CB338" s="89"/>
      <c r="CC338" s="89"/>
      <c r="CD338" s="89"/>
      <c r="CE338" s="89"/>
      <c r="CF338" s="89"/>
      <c r="CG338" s="89"/>
      <c r="CH338" s="89"/>
      <c r="CI338" s="89"/>
      <c r="CJ338" s="89"/>
      <c r="CK338" s="89"/>
      <c r="CL338" s="89"/>
      <c r="CM338" s="89"/>
      <c r="CN338" s="89"/>
      <c r="CO338" s="89"/>
      <c r="CP338" s="89"/>
      <c r="CQ338" s="89"/>
      <c r="CR338" s="89"/>
      <c r="CS338" s="89"/>
      <c r="CT338" s="89"/>
      <c r="CU338" s="89"/>
      <c r="CV338" s="89"/>
      <c r="CW338" s="89"/>
      <c r="CX338" s="89"/>
      <c r="CY338" s="89"/>
      <c r="CZ338" s="89"/>
      <c r="DA338" s="89"/>
      <c r="DB338" s="89"/>
      <c r="DC338" s="89"/>
      <c r="DD338" s="89"/>
      <c r="DE338" s="89"/>
      <c r="DF338" s="89"/>
      <c r="DG338" s="89"/>
    </row>
    <row r="339" spans="68:111">
      <c r="BP339" s="89"/>
      <c r="BQ339" s="89"/>
      <c r="BR339" s="89"/>
      <c r="BS339" s="89"/>
      <c r="BT339" s="89"/>
      <c r="BU339" s="89"/>
      <c r="BV339" s="89"/>
      <c r="BW339" s="89"/>
      <c r="BX339" s="89"/>
      <c r="BY339" s="89"/>
      <c r="BZ339" s="89"/>
      <c r="CA339" s="89"/>
      <c r="CB339" s="89"/>
      <c r="CC339" s="89"/>
      <c r="CD339" s="89"/>
      <c r="CE339" s="89"/>
      <c r="CF339" s="89"/>
      <c r="CG339" s="89"/>
      <c r="CH339" s="89"/>
      <c r="CI339" s="89"/>
      <c r="CJ339" s="89"/>
      <c r="CK339" s="89"/>
      <c r="CL339" s="89"/>
      <c r="CM339" s="89"/>
      <c r="CN339" s="89"/>
      <c r="CO339" s="89"/>
      <c r="CP339" s="89"/>
      <c r="CQ339" s="89"/>
      <c r="CR339" s="89"/>
      <c r="CS339" s="89"/>
      <c r="CT339" s="89"/>
      <c r="CU339" s="89"/>
      <c r="CV339" s="89"/>
      <c r="CW339" s="89"/>
      <c r="CX339" s="89"/>
      <c r="CY339" s="89"/>
      <c r="CZ339" s="89"/>
      <c r="DA339" s="89"/>
      <c r="DB339" s="89"/>
      <c r="DC339" s="89"/>
      <c r="DD339" s="89"/>
      <c r="DE339" s="89"/>
      <c r="DF339" s="89"/>
      <c r="DG339" s="89"/>
    </row>
    <row r="340" spans="68:111">
      <c r="BP340" s="89"/>
      <c r="BQ340" s="89"/>
      <c r="BR340" s="89"/>
      <c r="BS340" s="89"/>
      <c r="BT340" s="89"/>
      <c r="BU340" s="89"/>
      <c r="BV340" s="89"/>
      <c r="BW340" s="89"/>
      <c r="BX340" s="89"/>
      <c r="BY340" s="89"/>
      <c r="BZ340" s="89"/>
      <c r="CA340" s="89"/>
      <c r="CB340" s="89"/>
      <c r="CC340" s="89"/>
      <c r="CD340" s="89"/>
      <c r="CE340" s="89"/>
      <c r="CF340" s="89"/>
      <c r="CG340" s="89"/>
      <c r="CH340" s="89"/>
      <c r="CI340" s="89"/>
      <c r="CJ340" s="89"/>
      <c r="CK340" s="89"/>
      <c r="CL340" s="89"/>
      <c r="CM340" s="89"/>
      <c r="CN340" s="89"/>
      <c r="CO340" s="89"/>
      <c r="CP340" s="89"/>
      <c r="CQ340" s="89"/>
      <c r="CR340" s="89"/>
      <c r="CS340" s="89"/>
      <c r="CT340" s="89"/>
      <c r="CU340" s="89"/>
      <c r="CV340" s="89"/>
      <c r="CW340" s="89"/>
      <c r="CX340" s="89"/>
      <c r="CY340" s="89"/>
      <c r="CZ340" s="89"/>
      <c r="DA340" s="89"/>
      <c r="DB340" s="89"/>
      <c r="DC340" s="89"/>
      <c r="DD340" s="89"/>
      <c r="DE340" s="89"/>
      <c r="DF340" s="89"/>
      <c r="DG340" s="89"/>
    </row>
    <row r="341" spans="68:111">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c r="CR341" s="89"/>
      <c r="CS341" s="89"/>
      <c r="CT341" s="89"/>
      <c r="CU341" s="89"/>
      <c r="CV341" s="89"/>
      <c r="CW341" s="89"/>
      <c r="CX341" s="89"/>
      <c r="CY341" s="89"/>
      <c r="CZ341" s="89"/>
      <c r="DA341" s="89"/>
      <c r="DB341" s="89"/>
      <c r="DC341" s="89"/>
      <c r="DD341" s="89"/>
      <c r="DE341" s="89"/>
      <c r="DF341" s="89"/>
      <c r="DG341" s="89"/>
    </row>
    <row r="342" spans="68:111">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c r="CR342" s="89"/>
      <c r="CS342" s="89"/>
      <c r="CT342" s="89"/>
      <c r="CU342" s="89"/>
      <c r="CV342" s="89"/>
      <c r="CW342" s="89"/>
      <c r="CX342" s="89"/>
      <c r="CY342" s="89"/>
      <c r="CZ342" s="89"/>
      <c r="DA342" s="89"/>
      <c r="DB342" s="89"/>
      <c r="DC342" s="89"/>
      <c r="DD342" s="89"/>
      <c r="DE342" s="89"/>
      <c r="DF342" s="89"/>
      <c r="DG342" s="89"/>
    </row>
    <row r="343" spans="68:111">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89"/>
      <c r="CR343" s="89"/>
      <c r="CS343" s="89"/>
      <c r="CT343" s="89"/>
      <c r="CU343" s="89"/>
      <c r="CV343" s="89"/>
      <c r="CW343" s="89"/>
      <c r="CX343" s="89"/>
      <c r="CY343" s="89"/>
      <c r="CZ343" s="89"/>
      <c r="DA343" s="89"/>
      <c r="DB343" s="89"/>
      <c r="DC343" s="89"/>
      <c r="DD343" s="89"/>
      <c r="DE343" s="89"/>
      <c r="DF343" s="89"/>
      <c r="DG343" s="89"/>
    </row>
    <row r="344" spans="68:111">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89"/>
      <c r="CR344" s="89"/>
      <c r="CS344" s="89"/>
      <c r="CT344" s="89"/>
      <c r="CU344" s="89"/>
      <c r="CV344" s="89"/>
      <c r="CW344" s="89"/>
      <c r="CX344" s="89"/>
      <c r="CY344" s="89"/>
      <c r="CZ344" s="89"/>
      <c r="DA344" s="89"/>
      <c r="DB344" s="89"/>
      <c r="DC344" s="89"/>
      <c r="DD344" s="89"/>
      <c r="DE344" s="89"/>
      <c r="DF344" s="89"/>
      <c r="DG344" s="89"/>
    </row>
    <row r="345" spans="68:111">
      <c r="BP345" s="89"/>
      <c r="BQ345" s="89"/>
      <c r="BR345" s="89"/>
      <c r="BS345" s="89"/>
      <c r="BT345" s="89"/>
      <c r="BU345" s="89"/>
      <c r="BV345" s="89"/>
      <c r="BW345" s="89"/>
      <c r="BX345" s="89"/>
      <c r="BY345" s="89"/>
      <c r="BZ345" s="89"/>
      <c r="CA345" s="89"/>
      <c r="CB345" s="89"/>
      <c r="CC345" s="89"/>
      <c r="CD345" s="89"/>
      <c r="CE345" s="89"/>
      <c r="CF345" s="89"/>
      <c r="CG345" s="89"/>
      <c r="CH345" s="89"/>
      <c r="CI345" s="89"/>
      <c r="CJ345" s="89"/>
      <c r="CK345" s="89"/>
      <c r="CL345" s="89"/>
      <c r="CM345" s="89"/>
      <c r="CN345" s="89"/>
      <c r="CO345" s="89"/>
      <c r="CP345" s="89"/>
      <c r="CQ345" s="89"/>
      <c r="CR345" s="89"/>
      <c r="CS345" s="89"/>
      <c r="CT345" s="89"/>
      <c r="CU345" s="89"/>
      <c r="CV345" s="89"/>
      <c r="CW345" s="89"/>
      <c r="CX345" s="89"/>
      <c r="CY345" s="89"/>
      <c r="CZ345" s="89"/>
      <c r="DA345" s="89"/>
      <c r="DB345" s="89"/>
      <c r="DC345" s="89"/>
      <c r="DD345" s="89"/>
      <c r="DE345" s="89"/>
      <c r="DF345" s="89"/>
      <c r="DG345" s="89"/>
    </row>
    <row r="346" spans="68:111">
      <c r="BP346" s="89"/>
      <c r="BQ346" s="89"/>
      <c r="BR346" s="89"/>
      <c r="BS346" s="89"/>
      <c r="BT346" s="89"/>
      <c r="BU346" s="89"/>
      <c r="BV346" s="89"/>
      <c r="BW346" s="89"/>
      <c r="BX346" s="89"/>
      <c r="BY346" s="89"/>
      <c r="BZ346" s="89"/>
      <c r="CA346" s="89"/>
      <c r="CB346" s="89"/>
      <c r="CC346" s="89"/>
      <c r="CD346" s="89"/>
      <c r="CE346" s="89"/>
      <c r="CF346" s="89"/>
      <c r="CG346" s="89"/>
      <c r="CH346" s="89"/>
      <c r="CI346" s="89"/>
      <c r="CJ346" s="89"/>
      <c r="CK346" s="89"/>
      <c r="CL346" s="89"/>
      <c r="CM346" s="89"/>
      <c r="CN346" s="89"/>
      <c r="CO346" s="89"/>
      <c r="CP346" s="89"/>
      <c r="CQ346" s="89"/>
      <c r="CR346" s="89"/>
      <c r="CS346" s="89"/>
      <c r="CT346" s="89"/>
      <c r="CU346" s="89"/>
      <c r="CV346" s="89"/>
      <c r="CW346" s="89"/>
      <c r="CX346" s="89"/>
      <c r="CY346" s="89"/>
      <c r="CZ346" s="89"/>
      <c r="DA346" s="89"/>
      <c r="DB346" s="89"/>
      <c r="DC346" s="89"/>
      <c r="DD346" s="89"/>
      <c r="DE346" s="89"/>
      <c r="DF346" s="89"/>
      <c r="DG346" s="89"/>
    </row>
    <row r="348" spans="68:111" ht="17.25" customHeight="1"/>
  </sheetData>
  <autoFilter ref="A1:A330"/>
  <mergeCells count="34">
    <mergeCell ref="H30:I30"/>
    <mergeCell ref="H22:I22"/>
    <mergeCell ref="H310:I310"/>
    <mergeCell ref="H298:I298"/>
    <mergeCell ref="H240:I240"/>
    <mergeCell ref="H246:I246"/>
    <mergeCell ref="H279:I279"/>
    <mergeCell ref="H287:I287"/>
    <mergeCell ref="H305:I305"/>
    <mergeCell ref="H44:I44"/>
    <mergeCell ref="H66:I66"/>
    <mergeCell ref="H63:I63"/>
    <mergeCell ref="H74:I74"/>
    <mergeCell ref="H93:I93"/>
    <mergeCell ref="A1:J2"/>
    <mergeCell ref="A9:A10"/>
    <mergeCell ref="B9:B10"/>
    <mergeCell ref="C9:C10"/>
    <mergeCell ref="D9:D10"/>
    <mergeCell ref="E9:E10"/>
    <mergeCell ref="F9:F10"/>
    <mergeCell ref="H9:J9"/>
    <mergeCell ref="H322:I322"/>
    <mergeCell ref="H295:I295"/>
    <mergeCell ref="A324:J326"/>
    <mergeCell ref="H102:I102"/>
    <mergeCell ref="I323:J323"/>
    <mergeCell ref="A323:H323"/>
    <mergeCell ref="H198:I198"/>
    <mergeCell ref="H211:I211"/>
    <mergeCell ref="H123:I123"/>
    <mergeCell ref="H141:I141"/>
    <mergeCell ref="H166:I166"/>
    <mergeCell ref="H113:I113"/>
  </mergeCells>
  <phoneticPr fontId="75" type="noConversion"/>
  <printOptions horizontalCentered="1"/>
  <pageMargins left="0.59055118110236227" right="0.11811023622047245" top="0.51181102362204722" bottom="0.98425196850393704" header="0.31496062992125984" footer="0.31496062992125984"/>
  <pageSetup paperSize="9" scale="64" orientation="landscape" horizontalDpi="300" verticalDpi="300" r:id="rId1"/>
  <headerFooter>
    <oddFooter>&amp;L&amp;G&amp;C&amp;"-,Negrito"&amp;9Camila Diel Bobrzyk
 &amp;"-,Regular"Engenheira Civil 
CREA MT025305&amp;R&amp;P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WhiteSpace="0" view="pageBreakPreview" zoomScale="80" zoomScaleNormal="100" zoomScaleSheetLayoutView="80" zoomScalePageLayoutView="90" workbookViewId="0">
      <selection activeCell="C8" sqref="C8"/>
    </sheetView>
  </sheetViews>
  <sheetFormatPr defaultRowHeight="20.85" customHeight="1"/>
  <cols>
    <col min="1" max="1" width="14.7109375" customWidth="1"/>
    <col min="2" max="2" width="28.5703125" customWidth="1"/>
    <col min="3" max="3" width="4" customWidth="1"/>
    <col min="4" max="4" width="2.7109375" customWidth="1"/>
    <col min="5" max="5" width="9.5703125" customWidth="1"/>
    <col min="6" max="6" width="34.5703125" customWidth="1"/>
    <col min="7" max="7" width="15.42578125" customWidth="1"/>
    <col min="8" max="8" width="13.7109375" customWidth="1"/>
    <col min="9" max="9" width="19.140625" bestFit="1" customWidth="1"/>
    <col min="11" max="11" width="10.140625" bestFit="1" customWidth="1"/>
    <col min="13" max="13" width="21.42578125" customWidth="1"/>
    <col min="14" max="14" width="14.85546875" customWidth="1"/>
  </cols>
  <sheetData>
    <row r="1" spans="1:14" ht="20.85" customHeight="1">
      <c r="A1" s="496" t="str">
        <f>Orçamento!A1</f>
        <v xml:space="preserve"> Construção da Capela Mortuaria do Distrito de Primaverinha</v>
      </c>
      <c r="B1" s="496"/>
      <c r="C1" s="496"/>
      <c r="D1" s="496"/>
      <c r="E1" s="496"/>
      <c r="F1" s="496"/>
      <c r="G1" s="496"/>
      <c r="H1" s="496"/>
      <c r="I1" s="496"/>
    </row>
    <row r="2" spans="1:14" ht="20.85" customHeight="1">
      <c r="A2" s="496"/>
      <c r="B2" s="496"/>
      <c r="C2" s="496"/>
      <c r="D2" s="496"/>
      <c r="E2" s="496"/>
      <c r="F2" s="496"/>
      <c r="G2" s="496"/>
      <c r="H2" s="496"/>
      <c r="I2" s="496"/>
    </row>
    <row r="3" spans="1:14" ht="21" customHeight="1">
      <c r="A3" s="130" t="str">
        <f>Orçamento!A3</f>
        <v>Proprietário:  Municipio de Sorriso</v>
      </c>
      <c r="B3" s="144"/>
      <c r="C3" s="145"/>
      <c r="D3" s="146"/>
      <c r="E3" s="510" t="s">
        <v>7</v>
      </c>
      <c r="F3" s="510"/>
      <c r="G3" s="134">
        <f>G33</f>
        <v>0</v>
      </c>
      <c r="H3" s="135" t="s">
        <v>9</v>
      </c>
      <c r="I3" s="136">
        <f>Orçamento!J3</f>
        <v>44435</v>
      </c>
    </row>
    <row r="4" spans="1:14" ht="21" customHeight="1">
      <c r="A4" s="130" t="str">
        <f>Orçamento!B4</f>
        <v xml:space="preserve"> Construção da Capela Mortuaria do Distrito de Primaverinha</v>
      </c>
      <c r="B4" s="130"/>
      <c r="C4" s="130"/>
      <c r="D4" s="130"/>
      <c r="E4" s="147"/>
      <c r="F4" s="135" t="s">
        <v>8</v>
      </c>
      <c r="G4" s="134">
        <f>G3/B6</f>
        <v>0</v>
      </c>
      <c r="H4" s="135" t="s">
        <v>10</v>
      </c>
      <c r="I4" s="139">
        <f>'BDI - Serviços'!I24</f>
        <v>0.24940000000000001</v>
      </c>
    </row>
    <row r="5" spans="1:14" ht="21" customHeight="1">
      <c r="A5" s="130" t="str">
        <f>Orçamento!A5</f>
        <v>Local:</v>
      </c>
      <c r="B5" s="511" t="str">
        <f>Orçamento!B5</f>
        <v>Local: Rua Cambará esquina com Avenida Rio Grande do Sul, Quadra 59, Distrito de Primaverinha - Sorriso MT</v>
      </c>
      <c r="C5" s="511"/>
      <c r="D5" s="511"/>
      <c r="E5" s="511"/>
      <c r="F5" s="511"/>
      <c r="G5" s="511"/>
      <c r="H5" s="514" t="s">
        <v>11</v>
      </c>
      <c r="I5" s="512" t="str">
        <f>Orçamento!I6</f>
        <v>SINAPI - JULHO 2021 - DESONERADO</v>
      </c>
    </row>
    <row r="6" spans="1:14" ht="21" customHeight="1">
      <c r="A6" s="130" t="str">
        <f>Orçamento!A6</f>
        <v xml:space="preserve">Área: </v>
      </c>
      <c r="B6" s="142">
        <f>Orçamento!B6</f>
        <v>87.9</v>
      </c>
      <c r="C6" s="130"/>
      <c r="D6" s="130"/>
      <c r="E6" s="144"/>
      <c r="F6" s="144"/>
      <c r="G6" s="144"/>
      <c r="H6" s="515"/>
      <c r="I6" s="513"/>
    </row>
    <row r="7" spans="1:14" ht="21" customHeight="1">
      <c r="A7" s="141" t="str">
        <f>Orçamento!A7</f>
        <v>Responsável Técnico:</v>
      </c>
      <c r="B7" s="144"/>
      <c r="C7" s="145" t="str">
        <f>Orçamento!D7</f>
        <v>Camila Diel Bobrzyk CREA MT025305</v>
      </c>
      <c r="D7" s="146"/>
      <c r="E7" s="144"/>
      <c r="F7" s="144"/>
      <c r="G7" s="144"/>
      <c r="H7" s="144"/>
      <c r="I7" s="130"/>
    </row>
    <row r="8" spans="1:14" ht="21" customHeight="1">
      <c r="A8" s="67"/>
      <c r="B8" s="67"/>
      <c r="C8" s="1"/>
      <c r="D8" s="3"/>
      <c r="E8" s="36" t="str">
        <f>Orçamento!E7</f>
        <v>Arredondamentos: Opções → Avançado → Fórmulas → "Definir Precisão Conforme Exibido"</v>
      </c>
      <c r="F8" s="67"/>
      <c r="G8" s="67"/>
      <c r="H8" s="67"/>
      <c r="I8" s="67"/>
    </row>
    <row r="9" spans="1:14" ht="20.85" customHeight="1">
      <c r="A9" s="121" t="s">
        <v>30</v>
      </c>
      <c r="B9" s="509" t="s">
        <v>283</v>
      </c>
      <c r="C9" s="509"/>
      <c r="D9" s="509"/>
      <c r="E9" s="509"/>
      <c r="F9" s="509"/>
      <c r="G9" s="509" t="s">
        <v>31</v>
      </c>
      <c r="H9" s="509"/>
      <c r="I9" s="121" t="s">
        <v>32</v>
      </c>
    </row>
    <row r="10" spans="1:14" ht="20.85" customHeight="1">
      <c r="A10" s="113" t="str">
        <f>Orçamento!C12</f>
        <v>1.1</v>
      </c>
      <c r="B10" s="505" t="str">
        <f>Orçamento!D12</f>
        <v>SERVIÇOS PRELIMINARES</v>
      </c>
      <c r="C10" s="506">
        <f>Orçamento!E23</f>
        <v>0</v>
      </c>
      <c r="D10" s="506">
        <f>Orçamento!F23</f>
        <v>0</v>
      </c>
      <c r="E10" s="506">
        <f>Orçamento!G23</f>
        <v>0</v>
      </c>
      <c r="F10" s="507">
        <f>Orçamento!H23</f>
        <v>0</v>
      </c>
      <c r="G10" s="508">
        <f>Orçamento!J22</f>
        <v>0</v>
      </c>
      <c r="H10" s="508"/>
      <c r="I10" s="114" t="e">
        <f t="shared" ref="I10:I32" si="0">G10/$G$33</f>
        <v>#DIV/0!</v>
      </c>
      <c r="M10" s="176"/>
      <c r="N10" s="177"/>
    </row>
    <row r="11" spans="1:14" ht="20.85" customHeight="1">
      <c r="A11" s="113" t="str">
        <f>Orçamento!C23</f>
        <v>2.0</v>
      </c>
      <c r="B11" s="505" t="str">
        <f>Orçamento!D23</f>
        <v>MOVIMENTO DE TERRA</v>
      </c>
      <c r="C11" s="506">
        <f>Orçamento!E31</f>
        <v>0</v>
      </c>
      <c r="D11" s="506">
        <f>Orçamento!F31</f>
        <v>0</v>
      </c>
      <c r="E11" s="506">
        <f>Orçamento!G31</f>
        <v>0</v>
      </c>
      <c r="F11" s="507">
        <f>Orçamento!H31</f>
        <v>0</v>
      </c>
      <c r="G11" s="508">
        <f>Orçamento!J30</f>
        <v>0</v>
      </c>
      <c r="H11" s="508"/>
      <c r="I11" s="114" t="e">
        <f t="shared" si="0"/>
        <v>#DIV/0!</v>
      </c>
      <c r="M11" s="176"/>
      <c r="N11" s="177"/>
    </row>
    <row r="12" spans="1:14" ht="20.85" customHeight="1">
      <c r="A12" s="113" t="str">
        <f>Orçamento!C31</f>
        <v>3.0</v>
      </c>
      <c r="B12" s="505" t="str">
        <f>Orçamento!D31</f>
        <v>INFRA ESTRUTURA</v>
      </c>
      <c r="C12" s="506">
        <f>Orçamento!E45</f>
        <v>0</v>
      </c>
      <c r="D12" s="506">
        <f>Orçamento!F45</f>
        <v>0</v>
      </c>
      <c r="E12" s="506">
        <f>Orçamento!G45</f>
        <v>0</v>
      </c>
      <c r="F12" s="507">
        <f>Orçamento!H45</f>
        <v>0</v>
      </c>
      <c r="G12" s="508">
        <f>Orçamento!J44</f>
        <v>0</v>
      </c>
      <c r="H12" s="508"/>
      <c r="I12" s="114" t="e">
        <f t="shared" si="0"/>
        <v>#DIV/0!</v>
      </c>
      <c r="M12" s="176"/>
      <c r="N12" s="177"/>
    </row>
    <row r="13" spans="1:14" ht="20.85" customHeight="1">
      <c r="A13" s="113" t="str">
        <f>Orçamento!C45</f>
        <v>4.0</v>
      </c>
      <c r="B13" s="505" t="str">
        <f>Orçamento!D45</f>
        <v>SUPRA ESTRUTURA</v>
      </c>
      <c r="C13" s="506">
        <f>Orçamento!E64</f>
        <v>0</v>
      </c>
      <c r="D13" s="506">
        <f>Orçamento!F64</f>
        <v>0</v>
      </c>
      <c r="E13" s="506">
        <f>Orçamento!G64</f>
        <v>0</v>
      </c>
      <c r="F13" s="507">
        <f>Orçamento!H64</f>
        <v>0</v>
      </c>
      <c r="G13" s="508">
        <f>Orçamento!J63</f>
        <v>0</v>
      </c>
      <c r="H13" s="508"/>
      <c r="I13" s="114" t="e">
        <f t="shared" si="0"/>
        <v>#DIV/0!</v>
      </c>
      <c r="M13" s="176"/>
      <c r="N13" s="177"/>
    </row>
    <row r="14" spans="1:14" ht="20.85" customHeight="1">
      <c r="A14" s="113" t="str">
        <f>Orçamento!C64</f>
        <v>5.0</v>
      </c>
      <c r="B14" s="505" t="str">
        <f>Orçamento!D64</f>
        <v>IMPERMEABILIZAÇÃO E TRATAMENTOS</v>
      </c>
      <c r="C14" s="506">
        <f>Orçamento!E67</f>
        <v>0</v>
      </c>
      <c r="D14" s="506">
        <f>Orçamento!F67</f>
        <v>0</v>
      </c>
      <c r="E14" s="506">
        <f>Orçamento!G67</f>
        <v>0</v>
      </c>
      <c r="F14" s="507">
        <f>Orçamento!H67</f>
        <v>0</v>
      </c>
      <c r="G14" s="508">
        <f>Orçamento!J66</f>
        <v>0</v>
      </c>
      <c r="H14" s="508"/>
      <c r="I14" s="114" t="e">
        <f t="shared" si="0"/>
        <v>#DIV/0!</v>
      </c>
      <c r="M14" s="176"/>
      <c r="N14" s="177"/>
    </row>
    <row r="15" spans="1:14" ht="20.85" customHeight="1">
      <c r="A15" s="113" t="str">
        <f>Orçamento!C67</f>
        <v>6.0</v>
      </c>
      <c r="B15" s="505" t="str">
        <f>Orçamento!D67</f>
        <v>ALVENARIAS E VEDAÇÕES</v>
      </c>
      <c r="C15" s="506">
        <f>Orçamento!E75</f>
        <v>0</v>
      </c>
      <c r="D15" s="506">
        <f>Orçamento!F75</f>
        <v>0</v>
      </c>
      <c r="E15" s="506">
        <f>Orçamento!G75</f>
        <v>0</v>
      </c>
      <c r="F15" s="507">
        <f>Orçamento!H75</f>
        <v>0</v>
      </c>
      <c r="G15" s="508">
        <f>Orçamento!J74</f>
        <v>0</v>
      </c>
      <c r="H15" s="508"/>
      <c r="I15" s="114" t="e">
        <f t="shared" si="0"/>
        <v>#DIV/0!</v>
      </c>
      <c r="M15" s="176"/>
      <c r="N15" s="177"/>
    </row>
    <row r="16" spans="1:14" ht="20.85" customHeight="1">
      <c r="A16" s="113" t="str">
        <f>Orçamento!C75</f>
        <v>7.0</v>
      </c>
      <c r="B16" s="505" t="str">
        <f>Orçamento!D75</f>
        <v>REVESTIMENTOS</v>
      </c>
      <c r="C16" s="506">
        <f>Orçamento!E94</f>
        <v>0</v>
      </c>
      <c r="D16" s="506">
        <f>Orçamento!F94</f>
        <v>0</v>
      </c>
      <c r="E16" s="506">
        <f>Orçamento!G94</f>
        <v>0</v>
      </c>
      <c r="F16" s="507">
        <f>Orçamento!H94</f>
        <v>0</v>
      </c>
      <c r="G16" s="508">
        <f>Orçamento!J93</f>
        <v>0</v>
      </c>
      <c r="H16" s="508"/>
      <c r="I16" s="114" t="e">
        <f t="shared" si="0"/>
        <v>#DIV/0!</v>
      </c>
      <c r="M16" s="176"/>
      <c r="N16" s="177"/>
    </row>
    <row r="17" spans="1:14" ht="20.85" customHeight="1">
      <c r="A17" s="113" t="str">
        <f>Orçamento!C94</f>
        <v>8.0</v>
      </c>
      <c r="B17" s="505" t="str">
        <f>Orçamento!D94</f>
        <v>COBERTURA</v>
      </c>
      <c r="C17" s="506">
        <f>Orçamento!E103</f>
        <v>0</v>
      </c>
      <c r="D17" s="506">
        <f>Orçamento!F103</f>
        <v>0</v>
      </c>
      <c r="E17" s="506">
        <f>Orçamento!G103</f>
        <v>0</v>
      </c>
      <c r="F17" s="507">
        <f>Orçamento!H103</f>
        <v>0</v>
      </c>
      <c r="G17" s="508">
        <f>Orçamento!J102</f>
        <v>0</v>
      </c>
      <c r="H17" s="508"/>
      <c r="I17" s="114" t="e">
        <f t="shared" si="0"/>
        <v>#DIV/0!</v>
      </c>
      <c r="M17" s="176"/>
      <c r="N17" s="177"/>
    </row>
    <row r="18" spans="1:14" ht="20.85" customHeight="1">
      <c r="A18" s="113" t="str">
        <f>Orçamento!C103</f>
        <v>9.0</v>
      </c>
      <c r="B18" s="505" t="str">
        <f>Orçamento!D103</f>
        <v>ESQUADRIAS</v>
      </c>
      <c r="C18" s="506">
        <f>Orçamento!E114</f>
        <v>0</v>
      </c>
      <c r="D18" s="506">
        <f>Orçamento!F114</f>
        <v>0</v>
      </c>
      <c r="E18" s="506">
        <f>Orçamento!G114</f>
        <v>0</v>
      </c>
      <c r="F18" s="507">
        <f>Orçamento!H114</f>
        <v>0</v>
      </c>
      <c r="G18" s="508">
        <f>Orçamento!J113</f>
        <v>0</v>
      </c>
      <c r="H18" s="508"/>
      <c r="I18" s="114" t="e">
        <f t="shared" si="0"/>
        <v>#DIV/0!</v>
      </c>
      <c r="M18" s="176"/>
      <c r="N18" s="177"/>
    </row>
    <row r="19" spans="1:14" ht="20.85" customHeight="1">
      <c r="A19" s="113" t="str">
        <f>Orçamento!C114</f>
        <v>10.0</v>
      </c>
      <c r="B19" s="505" t="str">
        <f>Orçamento!D114</f>
        <v>PISOS, RODAPÉS E SOLEIRAS</v>
      </c>
      <c r="C19" s="506">
        <f>Orçamento!E124</f>
        <v>0</v>
      </c>
      <c r="D19" s="506">
        <f>Orçamento!F124</f>
        <v>0</v>
      </c>
      <c r="E19" s="506">
        <f>Orçamento!G124</f>
        <v>0</v>
      </c>
      <c r="F19" s="507">
        <f>Orçamento!H124</f>
        <v>0</v>
      </c>
      <c r="G19" s="508">
        <f>Orçamento!J123</f>
        <v>0</v>
      </c>
      <c r="H19" s="508"/>
      <c r="I19" s="114" t="e">
        <f t="shared" si="0"/>
        <v>#DIV/0!</v>
      </c>
      <c r="M19" s="176"/>
      <c r="N19" s="177"/>
    </row>
    <row r="20" spans="1:14" ht="20.85" customHeight="1">
      <c r="A20" s="113" t="str">
        <f>Orçamento!C124</f>
        <v>11.0</v>
      </c>
      <c r="B20" s="505" t="str">
        <f>Orçamento!D124</f>
        <v>PINTURA</v>
      </c>
      <c r="C20" s="506" t="e">
        <f>Orçamento!#REF!</f>
        <v>#REF!</v>
      </c>
      <c r="D20" s="506" t="e">
        <f>Orçamento!#REF!</f>
        <v>#REF!</v>
      </c>
      <c r="E20" s="506" t="e">
        <f>Orçamento!#REF!</f>
        <v>#REF!</v>
      </c>
      <c r="F20" s="507" t="e">
        <f>Orçamento!#REF!</f>
        <v>#REF!</v>
      </c>
      <c r="G20" s="508">
        <f>Orçamento!J141</f>
        <v>0</v>
      </c>
      <c r="H20" s="508"/>
      <c r="I20" s="114" t="e">
        <f t="shared" si="0"/>
        <v>#DIV/0!</v>
      </c>
      <c r="M20" s="176"/>
      <c r="N20" s="177"/>
    </row>
    <row r="21" spans="1:14" ht="20.85" customHeight="1">
      <c r="A21" s="113" t="str">
        <f>Orçamento!C142</f>
        <v>12.0</v>
      </c>
      <c r="B21" s="505" t="str">
        <f>Orçamento!D142</f>
        <v>LOUÇAS, METAIS E ACESSÓRIOS</v>
      </c>
      <c r="C21" s="506">
        <f>Orçamento!E142</f>
        <v>0</v>
      </c>
      <c r="D21" s="506">
        <f>Orçamento!F142</f>
        <v>0</v>
      </c>
      <c r="E21" s="506">
        <f>Orçamento!G142</f>
        <v>0</v>
      </c>
      <c r="F21" s="507">
        <f>Orçamento!H142</f>
        <v>0</v>
      </c>
      <c r="G21" s="508">
        <f>Orçamento!J166</f>
        <v>0</v>
      </c>
      <c r="H21" s="508"/>
      <c r="I21" s="114" t="e">
        <f t="shared" si="0"/>
        <v>#DIV/0!</v>
      </c>
      <c r="M21" s="176"/>
      <c r="N21" s="177"/>
    </row>
    <row r="22" spans="1:14" ht="20.85" customHeight="1">
      <c r="A22" s="113" t="str">
        <f>Orçamento!C167</f>
        <v>13.0</v>
      </c>
      <c r="B22" s="505" t="str">
        <f>Orçamento!D167</f>
        <v>INSTALAÇÕES ELÉTRICAS</v>
      </c>
      <c r="C22" s="506">
        <f>Orçamento!E167</f>
        <v>0</v>
      </c>
      <c r="D22" s="506">
        <f>Orçamento!F167</f>
        <v>0</v>
      </c>
      <c r="E22" s="506">
        <f>Orçamento!G167</f>
        <v>0</v>
      </c>
      <c r="F22" s="507">
        <f>Orçamento!H167</f>
        <v>0</v>
      </c>
      <c r="G22" s="508">
        <f>Orçamento!J198</f>
        <v>0</v>
      </c>
      <c r="H22" s="508"/>
      <c r="I22" s="114" t="e">
        <f t="shared" si="0"/>
        <v>#DIV/0!</v>
      </c>
      <c r="M22" s="176"/>
      <c r="N22" s="177"/>
    </row>
    <row r="23" spans="1:14" ht="20.85" customHeight="1">
      <c r="A23" s="113" t="str">
        <f>Orçamento!C199</f>
        <v>14.0</v>
      </c>
      <c r="B23" s="505" t="str">
        <f>Orçamento!D199</f>
        <v>INSTALAÇÕES ELÉTRICAS DE CABEAMENTO DE LÓGICA E TELEFONIA</v>
      </c>
      <c r="C23" s="506" t="e">
        <f>Orçamento!#REF!</f>
        <v>#REF!</v>
      </c>
      <c r="D23" s="506" t="e">
        <f>Orçamento!#REF!</f>
        <v>#REF!</v>
      </c>
      <c r="E23" s="506" t="e">
        <f>Orçamento!#REF!</f>
        <v>#REF!</v>
      </c>
      <c r="F23" s="507" t="e">
        <f>Orçamento!#REF!</f>
        <v>#REF!</v>
      </c>
      <c r="G23" s="508">
        <f>Orçamento!J211</f>
        <v>0</v>
      </c>
      <c r="H23" s="508"/>
      <c r="I23" s="114" t="e">
        <f t="shared" si="0"/>
        <v>#DIV/0!</v>
      </c>
      <c r="M23" s="176"/>
      <c r="N23" s="177"/>
    </row>
    <row r="24" spans="1:14" ht="20.85" customHeight="1">
      <c r="A24" s="113" t="str">
        <f>Orçamento!C212</f>
        <v>15.0</v>
      </c>
      <c r="B24" s="505" t="str">
        <f>Orçamento!D212</f>
        <v>INSTALAÇÕES HIDRÁULICAS</v>
      </c>
      <c r="C24" s="506" t="e">
        <f>Orçamento!#REF!</f>
        <v>#REF!</v>
      </c>
      <c r="D24" s="506" t="e">
        <f>Orçamento!#REF!</f>
        <v>#REF!</v>
      </c>
      <c r="E24" s="506" t="e">
        <f>Orçamento!#REF!</f>
        <v>#REF!</v>
      </c>
      <c r="F24" s="507" t="e">
        <f>Orçamento!#REF!</f>
        <v>#REF!</v>
      </c>
      <c r="G24" s="508">
        <f>Orçamento!J240</f>
        <v>0</v>
      </c>
      <c r="H24" s="508"/>
      <c r="I24" s="114" t="e">
        <f t="shared" si="0"/>
        <v>#DIV/0!</v>
      </c>
      <c r="M24" s="176"/>
      <c r="N24" s="177"/>
    </row>
    <row r="25" spans="1:14" ht="20.85" customHeight="1">
      <c r="A25" s="113" t="str">
        <f>Orçamento!C241</f>
        <v>16.0</v>
      </c>
      <c r="B25" s="505" t="str">
        <f>Orçamento!D241</f>
        <v>DRENOS DE AR CONDICIONADO LIGADO A REDE DE AGUA PLUVIAL</v>
      </c>
      <c r="C25" s="506" t="e">
        <f>Orçamento!#REF!</f>
        <v>#REF!</v>
      </c>
      <c r="D25" s="506" t="e">
        <f>Orçamento!#REF!</f>
        <v>#REF!</v>
      </c>
      <c r="E25" s="506" t="e">
        <f>Orçamento!#REF!</f>
        <v>#REF!</v>
      </c>
      <c r="F25" s="507" t="e">
        <f>Orçamento!#REF!</f>
        <v>#REF!</v>
      </c>
      <c r="G25" s="508">
        <f>Orçamento!J246</f>
        <v>0</v>
      </c>
      <c r="H25" s="508"/>
      <c r="I25" s="114" t="e">
        <f t="shared" si="0"/>
        <v>#DIV/0!</v>
      </c>
      <c r="M25" s="176"/>
      <c r="N25" s="177"/>
    </row>
    <row r="26" spans="1:14" ht="20.85" customHeight="1">
      <c r="A26" s="113" t="str">
        <f>Orçamento!C247</f>
        <v>17.0</v>
      </c>
      <c r="B26" s="505" t="str">
        <f>Orçamento!D247</f>
        <v>INSTALAÇÕES SANITÁRIAS</v>
      </c>
      <c r="C26" s="506" t="e">
        <f>Orçamento!#REF!</f>
        <v>#REF!</v>
      </c>
      <c r="D26" s="506" t="e">
        <f>Orçamento!#REF!</f>
        <v>#REF!</v>
      </c>
      <c r="E26" s="506" t="e">
        <f>Orçamento!#REF!</f>
        <v>#REF!</v>
      </c>
      <c r="F26" s="507" t="e">
        <f>Orçamento!#REF!</f>
        <v>#REF!</v>
      </c>
      <c r="G26" s="508">
        <f>Orçamento!J279</f>
        <v>0</v>
      </c>
      <c r="H26" s="508"/>
      <c r="I26" s="114" t="e">
        <f t="shared" si="0"/>
        <v>#DIV/0!</v>
      </c>
      <c r="M26" s="176"/>
      <c r="N26" s="177"/>
    </row>
    <row r="27" spans="1:14" ht="20.85" customHeight="1">
      <c r="A27" s="113" t="str">
        <f>Orçamento!C280</f>
        <v>18.0</v>
      </c>
      <c r="B27" s="505" t="str">
        <f>Orçamento!D280</f>
        <v>INSTALAÇÕES PLUVIAIS</v>
      </c>
      <c r="C27" s="506" t="e">
        <f>Orçamento!#REF!</f>
        <v>#REF!</v>
      </c>
      <c r="D27" s="506" t="e">
        <f>Orçamento!#REF!</f>
        <v>#REF!</v>
      </c>
      <c r="E27" s="506" t="e">
        <f>Orçamento!#REF!</f>
        <v>#REF!</v>
      </c>
      <c r="F27" s="507" t="e">
        <f>Orçamento!#REF!</f>
        <v>#REF!</v>
      </c>
      <c r="G27" s="508">
        <f>Orçamento!J287</f>
        <v>0</v>
      </c>
      <c r="H27" s="508"/>
      <c r="I27" s="114" t="e">
        <f t="shared" si="0"/>
        <v>#DIV/0!</v>
      </c>
      <c r="M27" s="176"/>
      <c r="N27" s="177"/>
    </row>
    <row r="28" spans="1:14" ht="20.85" customHeight="1">
      <c r="A28" s="113" t="str">
        <f>Orçamento!C288</f>
        <v>19.0</v>
      </c>
      <c r="B28" s="505" t="str">
        <f>Orçamento!D288</f>
        <v>CLIMATIZAÇÃO</v>
      </c>
      <c r="C28" s="506" t="e">
        <f>Orçamento!#REF!</f>
        <v>#REF!</v>
      </c>
      <c r="D28" s="506" t="e">
        <f>Orçamento!#REF!</f>
        <v>#REF!</v>
      </c>
      <c r="E28" s="506" t="e">
        <f>Orçamento!#REF!</f>
        <v>#REF!</v>
      </c>
      <c r="F28" s="507" t="e">
        <f>Orçamento!#REF!</f>
        <v>#REF!</v>
      </c>
      <c r="G28" s="508">
        <f>Orçamento!J295</f>
        <v>0</v>
      </c>
      <c r="H28" s="508"/>
      <c r="I28" s="114" t="e">
        <f t="shared" si="0"/>
        <v>#DIV/0!</v>
      </c>
      <c r="M28" s="176"/>
      <c r="N28" s="177"/>
    </row>
    <row r="29" spans="1:14" ht="20.85" customHeight="1">
      <c r="A29" s="113" t="str">
        <f>Orçamento!C296</f>
        <v>20.0</v>
      </c>
      <c r="B29" s="505" t="str">
        <f>Orçamento!D296</f>
        <v>SERVIÇOS COMPLEMENTARES</v>
      </c>
      <c r="C29" s="506" t="e">
        <f>Orçamento!#REF!</f>
        <v>#REF!</v>
      </c>
      <c r="D29" s="506" t="e">
        <f>Orçamento!#REF!</f>
        <v>#REF!</v>
      </c>
      <c r="E29" s="506" t="e">
        <f>Orçamento!#REF!</f>
        <v>#REF!</v>
      </c>
      <c r="F29" s="507" t="e">
        <f>Orçamento!#REF!</f>
        <v>#REF!</v>
      </c>
      <c r="G29" s="508">
        <f>Orçamento!J298</f>
        <v>0</v>
      </c>
      <c r="H29" s="508"/>
      <c r="I29" s="114" t="e">
        <f t="shared" si="0"/>
        <v>#DIV/0!</v>
      </c>
      <c r="M29" s="176"/>
      <c r="N29" s="177"/>
    </row>
    <row r="30" spans="1:14" ht="20.85" customHeight="1">
      <c r="A30" s="113" t="str">
        <f>Orçamento!C299</f>
        <v>21.0</v>
      </c>
      <c r="B30" s="505" t="str">
        <f>Orçamento!D299</f>
        <v>ÁREAS EXTERNAS E PAVIMENTAÇÕES</v>
      </c>
      <c r="C30" s="506" t="e">
        <f>Orçamento!#REF!</f>
        <v>#REF!</v>
      </c>
      <c r="D30" s="506" t="e">
        <f>Orçamento!#REF!</f>
        <v>#REF!</v>
      </c>
      <c r="E30" s="506" t="e">
        <f>Orçamento!#REF!</f>
        <v>#REF!</v>
      </c>
      <c r="F30" s="507" t="e">
        <f>Orçamento!#REF!</f>
        <v>#REF!</v>
      </c>
      <c r="G30" s="508">
        <f>Orçamento!J305</f>
        <v>0</v>
      </c>
      <c r="H30" s="508"/>
      <c r="I30" s="114" t="e">
        <f t="shared" si="0"/>
        <v>#DIV/0!</v>
      </c>
      <c r="M30" s="176"/>
      <c r="N30" s="177"/>
    </row>
    <row r="31" spans="1:14" ht="20.85" customHeight="1">
      <c r="A31" s="113" t="str">
        <f>Orçamento!C306</f>
        <v>22.0</v>
      </c>
      <c r="B31" s="505" t="str">
        <f>Orçamento!D306</f>
        <v>LIMPEZAS</v>
      </c>
      <c r="C31" s="506" t="e">
        <f>Orçamento!#REF!</f>
        <v>#REF!</v>
      </c>
      <c r="D31" s="506" t="e">
        <f>Orçamento!#REF!</f>
        <v>#REF!</v>
      </c>
      <c r="E31" s="506" t="e">
        <f>Orçamento!#REF!</f>
        <v>#REF!</v>
      </c>
      <c r="F31" s="507" t="e">
        <f>Orçamento!#REF!</f>
        <v>#REF!</v>
      </c>
      <c r="G31" s="508">
        <f>Orçamento!J310</f>
        <v>0</v>
      </c>
      <c r="H31" s="508"/>
      <c r="I31" s="114" t="e">
        <f t="shared" si="0"/>
        <v>#DIV/0!</v>
      </c>
      <c r="M31" s="176"/>
      <c r="N31" s="177"/>
    </row>
    <row r="32" spans="1:14" ht="20.85" customHeight="1">
      <c r="A32" s="113" t="str">
        <f>Orçamento!C311</f>
        <v>23.0</v>
      </c>
      <c r="B32" s="505" t="str">
        <f>Orçamento!D311</f>
        <v>INSTALAÇÕES DE PREVENÇÃO E COMBATE À INCÊNDIO E PÂNICO</v>
      </c>
      <c r="C32" s="506" t="e">
        <f>Orçamento!#REF!</f>
        <v>#REF!</v>
      </c>
      <c r="D32" s="506" t="e">
        <f>Orçamento!#REF!</f>
        <v>#REF!</v>
      </c>
      <c r="E32" s="506" t="e">
        <f>Orçamento!#REF!</f>
        <v>#REF!</v>
      </c>
      <c r="F32" s="507" t="e">
        <f>Orçamento!#REF!</f>
        <v>#REF!</v>
      </c>
      <c r="G32" s="508">
        <f>Orçamento!J322</f>
        <v>0</v>
      </c>
      <c r="H32" s="508"/>
      <c r="I32" s="114" t="e">
        <f t="shared" si="0"/>
        <v>#DIV/0!</v>
      </c>
      <c r="M32" s="176"/>
      <c r="N32" s="177"/>
    </row>
    <row r="33" spans="1:13" ht="33" customHeight="1">
      <c r="A33" s="500" t="s">
        <v>181</v>
      </c>
      <c r="B33" s="501"/>
      <c r="C33" s="501"/>
      <c r="D33" s="501"/>
      <c r="E33" s="501"/>
      <c r="F33" s="502"/>
      <c r="G33" s="503">
        <f>SUM(G10:H32)</f>
        <v>0</v>
      </c>
      <c r="H33" s="504"/>
      <c r="I33" s="253" t="e">
        <f>SUM(I10:I32)</f>
        <v>#DIV/0!</v>
      </c>
      <c r="M33" s="176"/>
    </row>
    <row r="34" spans="1:13" ht="20.85" customHeight="1">
      <c r="A34" s="4"/>
      <c r="B34" s="4"/>
      <c r="C34" s="4"/>
      <c r="D34" s="4"/>
      <c r="E34" s="4"/>
      <c r="F34" s="4"/>
      <c r="G34" s="4"/>
      <c r="H34" s="4"/>
      <c r="I34" s="4"/>
    </row>
    <row r="35" spans="1:13" ht="20.85" customHeight="1">
      <c r="A35" s="4"/>
      <c r="B35" s="4"/>
      <c r="C35" s="4"/>
      <c r="D35" s="4"/>
      <c r="E35" s="4"/>
      <c r="F35" s="4"/>
      <c r="G35" s="4"/>
      <c r="H35" s="4"/>
      <c r="I35" s="4"/>
    </row>
    <row r="36" spans="1:13" ht="20.85" customHeight="1">
      <c r="A36" s="4"/>
      <c r="B36" s="4"/>
      <c r="C36" s="4"/>
      <c r="D36" s="4"/>
      <c r="E36" s="4"/>
      <c r="F36" s="4"/>
      <c r="G36" s="4"/>
      <c r="H36" s="4"/>
      <c r="I36" s="4"/>
    </row>
  </sheetData>
  <mergeCells count="55">
    <mergeCell ref="B10:F10"/>
    <mergeCell ref="G10:H10"/>
    <mergeCell ref="G16:H16"/>
    <mergeCell ref="B17:F17"/>
    <mergeCell ref="G17:H17"/>
    <mergeCell ref="B12:F12"/>
    <mergeCell ref="G12:H12"/>
    <mergeCell ref="B13:F13"/>
    <mergeCell ref="G13:H13"/>
    <mergeCell ref="B14:F14"/>
    <mergeCell ref="G14:H14"/>
    <mergeCell ref="B15:F15"/>
    <mergeCell ref="G15:H15"/>
    <mergeCell ref="B16:F16"/>
    <mergeCell ref="G11:H11"/>
    <mergeCell ref="B18:F18"/>
    <mergeCell ref="G18:H18"/>
    <mergeCell ref="B19:F19"/>
    <mergeCell ref="G19:H19"/>
    <mergeCell ref="B11:F11"/>
    <mergeCell ref="A1:I2"/>
    <mergeCell ref="B9:F9"/>
    <mergeCell ref="G9:H9"/>
    <mergeCell ref="E3:F3"/>
    <mergeCell ref="B5:G5"/>
    <mergeCell ref="I5:I6"/>
    <mergeCell ref="H5:H6"/>
    <mergeCell ref="B26:F26"/>
    <mergeCell ref="G26:H26"/>
    <mergeCell ref="G20:H20"/>
    <mergeCell ref="B20:F20"/>
    <mergeCell ref="B21:F21"/>
    <mergeCell ref="B22:F22"/>
    <mergeCell ref="G21:H21"/>
    <mergeCell ref="G22:H22"/>
    <mergeCell ref="B23:F23"/>
    <mergeCell ref="G23:H23"/>
    <mergeCell ref="B24:F24"/>
    <mergeCell ref="G24:H24"/>
    <mergeCell ref="B25:F25"/>
    <mergeCell ref="G25:H25"/>
    <mergeCell ref="A33:F33"/>
    <mergeCell ref="G33:H33"/>
    <mergeCell ref="B27:F27"/>
    <mergeCell ref="G27:H27"/>
    <mergeCell ref="B28:F28"/>
    <mergeCell ref="G28:H28"/>
    <mergeCell ref="B29:F29"/>
    <mergeCell ref="G29:H29"/>
    <mergeCell ref="B30:F30"/>
    <mergeCell ref="G30:H30"/>
    <mergeCell ref="B31:F31"/>
    <mergeCell ref="G31:H31"/>
    <mergeCell ref="B32:F32"/>
    <mergeCell ref="G32:H32"/>
  </mergeCells>
  <printOptions horizontalCentered="1"/>
  <pageMargins left="0.23622047244094491" right="0.23622047244094491" top="0.74803149606299213" bottom="0.74803149606299213" header="0.31496062992125984" footer="0.31496062992125984"/>
  <pageSetup paperSize="9" scale="67" orientation="portrait" horizontalDpi="300" verticalDpi="300" r:id="rId1"/>
  <headerFooter>
    <oddFooter>&amp;L&amp;G&amp;C&amp;"-,Negrito"&amp;9Camila Diel Bobrzyk
 &amp;"-,Regular"Engenheira Civil 
CREA MT025305&amp;R&amp;P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8"/>
  <sheetViews>
    <sheetView showZeros="0" view="pageBreakPreview" zoomScale="80" zoomScaleNormal="80" zoomScaleSheetLayoutView="80" workbookViewId="0">
      <selection activeCell="C8" sqref="C8"/>
    </sheetView>
  </sheetViews>
  <sheetFormatPr defaultRowHeight="20.85" customHeight="1"/>
  <cols>
    <col min="1" max="1" width="10.140625" style="89" customWidth="1"/>
    <col min="2" max="2" width="28.5703125" style="89" customWidth="1"/>
    <col min="3" max="3" width="4" style="89" customWidth="1"/>
    <col min="4" max="4" width="2.7109375" style="89" customWidth="1"/>
    <col min="5" max="5" width="9.5703125" style="89" customWidth="1"/>
    <col min="6" max="6" width="15.7109375" style="89" customWidth="1"/>
    <col min="7" max="7" width="15.28515625" style="89" customWidth="1"/>
    <col min="8" max="8" width="11.7109375" style="89" customWidth="1"/>
    <col min="9" max="9" width="16.140625" style="89" customWidth="1"/>
    <col min="10" max="10" width="11.7109375" style="89" customWidth="1"/>
    <col min="11" max="11" width="9.140625" style="89"/>
    <col min="12" max="12" width="10" style="89" customWidth="1"/>
    <col min="13" max="13" width="12.140625" style="89" customWidth="1"/>
    <col min="14" max="14" width="9.140625" style="89"/>
    <col min="15" max="15" width="9.7109375" style="89" customWidth="1"/>
    <col min="16" max="16" width="11.85546875" style="89" customWidth="1"/>
    <col min="17" max="18" width="9.140625" style="89" customWidth="1"/>
    <col min="19" max="19" width="12.42578125" style="89" customWidth="1"/>
    <col min="20" max="21" width="9.140625" style="89"/>
    <col min="22" max="22" width="12.140625" style="89" customWidth="1"/>
    <col min="23" max="23" width="9.140625" style="89"/>
    <col min="24" max="24" width="9.85546875" style="89" customWidth="1"/>
    <col min="25" max="25" width="11.85546875" style="89" customWidth="1"/>
    <col min="26" max="26" width="9.140625" style="89"/>
    <col min="27" max="27" width="12.5703125" style="89" customWidth="1"/>
    <col min="28" max="28" width="12.140625" style="89" customWidth="1"/>
    <col min="29" max="30" width="16.42578125" style="89" bestFit="1" customWidth="1"/>
    <col min="31" max="31" width="16" style="89" customWidth="1"/>
    <col min="32" max="33" width="9.140625" style="89"/>
    <col min="34" max="34" width="12.140625" style="89" customWidth="1"/>
    <col min="35" max="35" width="9.140625" style="89"/>
    <col min="36" max="36" width="12.5703125" style="89" customWidth="1"/>
    <col min="37" max="37" width="11.28515625" style="89" customWidth="1"/>
    <col min="38" max="38" width="9.140625" style="89"/>
    <col min="39" max="39" width="12.7109375" style="89" customWidth="1"/>
    <col min="40" max="40" width="12" style="89" customWidth="1"/>
    <col min="41" max="41" width="9.140625" style="89"/>
    <col min="42" max="42" width="14" style="89" customWidth="1"/>
    <col min="43" max="16384" width="9.140625" style="89"/>
  </cols>
  <sheetData>
    <row r="1" spans="1:60" s="129" customFormat="1" ht="20.85" customHeight="1">
      <c r="A1" s="523" t="str">
        <f>Orçamento!A1</f>
        <v xml:space="preserve"> Construção da Capela Mortuaria do Distrito de Primaverinha</v>
      </c>
      <c r="B1" s="524"/>
      <c r="C1" s="524"/>
      <c r="D1" s="524"/>
      <c r="E1" s="524"/>
      <c r="F1" s="524"/>
      <c r="G1" s="524"/>
      <c r="H1" s="524"/>
      <c r="I1" s="524"/>
      <c r="J1" s="524"/>
      <c r="K1" s="524"/>
      <c r="L1" s="524"/>
      <c r="AB1" s="187"/>
      <c r="AC1" s="188"/>
      <c r="AD1" s="37"/>
      <c r="AE1" s="17"/>
      <c r="AF1" s="17"/>
      <c r="AG1" s="17"/>
      <c r="AH1" s="17"/>
      <c r="AI1" s="17"/>
      <c r="AJ1" s="17"/>
      <c r="AK1" s="17"/>
      <c r="AL1" s="17"/>
      <c r="AM1" s="17"/>
      <c r="AN1" s="17"/>
      <c r="AO1" s="17"/>
      <c r="AP1" s="17"/>
      <c r="AQ1" s="193"/>
      <c r="AR1" s="193"/>
      <c r="AS1" s="193"/>
      <c r="AT1" s="193"/>
      <c r="AU1" s="193"/>
      <c r="AV1" s="193"/>
      <c r="AW1" s="193"/>
      <c r="AX1" s="193"/>
      <c r="AY1" s="193"/>
      <c r="AZ1" s="193"/>
      <c r="BA1" s="193"/>
      <c r="BB1" s="193"/>
      <c r="BC1" s="193"/>
      <c r="BD1" s="186"/>
      <c r="BE1" s="186"/>
      <c r="BF1" s="186"/>
      <c r="BG1" s="186"/>
      <c r="BH1" s="186"/>
    </row>
    <row r="2" spans="1:60" s="129" customFormat="1" ht="20.85" customHeight="1">
      <c r="A2" s="523" t="s">
        <v>294</v>
      </c>
      <c r="B2" s="524"/>
      <c r="C2" s="524"/>
      <c r="D2" s="524"/>
      <c r="E2" s="524"/>
      <c r="F2" s="524"/>
      <c r="G2" s="524"/>
      <c r="H2" s="524"/>
      <c r="I2" s="524"/>
      <c r="J2" s="524"/>
      <c r="K2" s="524"/>
      <c r="L2" s="524"/>
      <c r="AB2" s="187"/>
      <c r="AC2" s="188"/>
      <c r="AD2" s="37"/>
      <c r="AE2" s="37"/>
      <c r="AF2" s="37"/>
      <c r="AG2" s="37"/>
      <c r="AH2" s="37"/>
      <c r="AI2" s="37"/>
      <c r="AJ2" s="37"/>
      <c r="AK2" s="37"/>
      <c r="AL2" s="37"/>
      <c r="AM2" s="37"/>
      <c r="AN2" s="37"/>
      <c r="AO2" s="37"/>
      <c r="AP2" s="37"/>
      <c r="AQ2" s="193"/>
      <c r="AR2" s="193"/>
      <c r="AS2" s="193"/>
      <c r="AT2" s="193"/>
      <c r="AU2" s="193"/>
      <c r="AV2" s="193"/>
      <c r="AW2" s="193"/>
      <c r="AX2" s="193"/>
      <c r="AY2" s="193"/>
      <c r="AZ2" s="193"/>
      <c r="BA2" s="193"/>
      <c r="BB2" s="193"/>
      <c r="BC2" s="193"/>
      <c r="BD2" s="186"/>
      <c r="BE2" s="186"/>
      <c r="BF2" s="186"/>
      <c r="BG2" s="186"/>
      <c r="BH2" s="186"/>
    </row>
    <row r="3" spans="1:60" s="137" customFormat="1" ht="21" customHeight="1">
      <c r="A3" s="194" t="str">
        <f>Orçamento!A3</f>
        <v>Proprietário:  Municipio de Sorriso</v>
      </c>
      <c r="B3" s="131"/>
      <c r="C3" s="132"/>
      <c r="D3" s="133"/>
      <c r="E3" s="510" t="s">
        <v>7</v>
      </c>
      <c r="F3" s="510"/>
      <c r="G3" s="134">
        <f>Resumo!G3</f>
        <v>0</v>
      </c>
      <c r="H3" s="190" t="s">
        <v>9</v>
      </c>
      <c r="I3" s="136">
        <f>Orçamento!J3</f>
        <v>44435</v>
      </c>
      <c r="AB3" s="187"/>
      <c r="AC3" s="188"/>
      <c r="AD3" s="37"/>
      <c r="AE3" s="37"/>
      <c r="AF3" s="37"/>
      <c r="AG3" s="37"/>
      <c r="AH3" s="37"/>
      <c r="AI3" s="37"/>
      <c r="AJ3" s="37"/>
      <c r="AK3" s="37"/>
      <c r="AL3" s="37"/>
      <c r="AM3" s="37"/>
      <c r="AN3" s="37"/>
      <c r="AO3" s="37"/>
      <c r="AP3" s="37"/>
      <c r="AQ3" s="193"/>
      <c r="AR3" s="193"/>
      <c r="AS3" s="193"/>
      <c r="AT3" s="193"/>
      <c r="AU3" s="193"/>
      <c r="AV3" s="193"/>
      <c r="AW3" s="193"/>
      <c r="AX3" s="193"/>
      <c r="AY3" s="193"/>
      <c r="AZ3" s="193"/>
      <c r="BA3" s="193"/>
      <c r="BB3" s="193"/>
      <c r="BC3" s="193"/>
      <c r="BD3" s="30"/>
      <c r="BE3" s="30"/>
      <c r="BF3" s="30"/>
      <c r="BG3" s="30"/>
      <c r="BH3" s="30"/>
    </row>
    <row r="4" spans="1:60" s="137" customFormat="1" ht="21" customHeight="1">
      <c r="A4" s="194" t="str">
        <f>Orçamento!B4</f>
        <v xml:space="preserve"> Construção da Capela Mortuaria do Distrito de Primaverinha</v>
      </c>
      <c r="B4" s="130"/>
      <c r="C4" s="130"/>
      <c r="D4" s="130"/>
      <c r="E4" s="138"/>
      <c r="F4" s="190" t="s">
        <v>8</v>
      </c>
      <c r="G4" s="134">
        <f>G3/B6</f>
        <v>0</v>
      </c>
      <c r="H4" s="190" t="s">
        <v>10</v>
      </c>
      <c r="I4" s="139">
        <f>'BDI - Serviços'!I24</f>
        <v>0.24940000000000001</v>
      </c>
      <c r="O4" s="189"/>
      <c r="P4" s="200"/>
      <c r="Q4" s="201"/>
      <c r="R4" s="201"/>
      <c r="S4" s="201"/>
      <c r="T4" s="201"/>
      <c r="U4" s="201"/>
      <c r="V4" s="201"/>
      <c r="W4" s="201"/>
      <c r="X4" s="201"/>
      <c r="Y4" s="201"/>
      <c r="Z4" s="201"/>
      <c r="AA4" s="201"/>
      <c r="AB4" s="187"/>
      <c r="AC4" s="188"/>
      <c r="AD4" s="37"/>
      <c r="AE4" s="37"/>
      <c r="AF4" s="37"/>
      <c r="AG4" s="37"/>
      <c r="AH4" s="37"/>
      <c r="AI4" s="37"/>
      <c r="AJ4" s="37"/>
      <c r="AK4" s="37"/>
      <c r="AL4" s="37"/>
      <c r="AM4" s="37"/>
      <c r="AN4" s="37"/>
      <c r="AO4" s="37"/>
      <c r="AP4" s="37"/>
      <c r="AQ4" s="193"/>
      <c r="AR4" s="193"/>
      <c r="AS4" s="193"/>
      <c r="AT4" s="193"/>
      <c r="AU4" s="193"/>
      <c r="AV4" s="193"/>
      <c r="AW4" s="193"/>
      <c r="AX4" s="193"/>
      <c r="AY4" s="193"/>
      <c r="AZ4" s="193"/>
      <c r="BA4" s="193"/>
      <c r="BB4" s="193"/>
      <c r="BC4" s="193"/>
      <c r="BD4" s="30"/>
      <c r="BE4" s="30"/>
      <c r="BF4" s="30"/>
      <c r="BG4" s="30"/>
      <c r="BH4" s="30"/>
    </row>
    <row r="5" spans="1:60" s="137" customFormat="1" ht="32.25" customHeight="1">
      <c r="A5" s="194" t="str">
        <f>Orçamento!A5</f>
        <v>Local:</v>
      </c>
      <c r="B5" s="511" t="str">
        <f>Orçamento!B5</f>
        <v>Local: Rua Cambará esquina com Avenida Rio Grande do Sul, Quadra 59, Distrito de Primaverinha - Sorriso MT</v>
      </c>
      <c r="C5" s="511"/>
      <c r="D5" s="511"/>
      <c r="E5" s="511"/>
      <c r="F5" s="511"/>
      <c r="G5" s="511"/>
      <c r="H5" s="140" t="s">
        <v>11</v>
      </c>
      <c r="I5" s="141" t="str">
        <f>Resumo!I5</f>
        <v>SINAPI - JULHO 2021 - DESONERADO</v>
      </c>
      <c r="O5" s="189"/>
      <c r="P5" s="200"/>
      <c r="Q5" s="201"/>
      <c r="R5" s="201"/>
      <c r="S5" s="201"/>
      <c r="T5" s="201"/>
      <c r="U5" s="201"/>
      <c r="V5" s="201"/>
      <c r="W5" s="201"/>
      <c r="X5" s="201"/>
      <c r="Y5" s="201"/>
      <c r="Z5" s="201"/>
      <c r="AA5" s="201"/>
      <c r="AB5" s="187"/>
      <c r="AC5" s="188"/>
      <c r="AD5" s="37"/>
      <c r="AE5" s="37"/>
      <c r="AF5" s="37"/>
      <c r="AG5" s="37"/>
      <c r="AH5" s="37"/>
      <c r="AI5" s="37"/>
      <c r="AJ5" s="37"/>
      <c r="AK5" s="37"/>
      <c r="AL5" s="37"/>
      <c r="AM5" s="37"/>
      <c r="AN5" s="37"/>
      <c r="AO5" s="37"/>
      <c r="AP5" s="37"/>
      <c r="AQ5" s="30"/>
      <c r="AR5" s="30"/>
      <c r="AS5" s="30"/>
      <c r="AT5" s="30"/>
      <c r="AU5" s="30"/>
      <c r="AV5" s="30"/>
      <c r="AW5" s="30"/>
      <c r="AX5" s="30"/>
      <c r="AY5" s="30"/>
      <c r="AZ5" s="30"/>
      <c r="BA5" s="30"/>
      <c r="BB5" s="30"/>
      <c r="BC5" s="30"/>
      <c r="BD5" s="30"/>
      <c r="BE5" s="30"/>
      <c r="BF5" s="30"/>
      <c r="BG5" s="30"/>
      <c r="BH5" s="30"/>
    </row>
    <row r="6" spans="1:60" s="137" customFormat="1" ht="21" customHeight="1">
      <c r="A6" s="194" t="str">
        <f>Orçamento!A6</f>
        <v xml:space="preserve">Área: </v>
      </c>
      <c r="B6" s="142">
        <f>Orçamento!B6</f>
        <v>87.9</v>
      </c>
      <c r="C6" s="130"/>
      <c r="D6" s="130"/>
      <c r="E6" s="131"/>
      <c r="F6" s="143" t="str">
        <f>Orçamento!E7</f>
        <v>Arredondamentos: Opções → Avançado → Fórmulas → "Definir Precisão Conforme Exibido"</v>
      </c>
      <c r="G6" s="131"/>
      <c r="H6" s="131"/>
      <c r="I6" s="130"/>
      <c r="O6" s="189"/>
      <c r="P6" s="200"/>
      <c r="Q6" s="201"/>
      <c r="R6" s="201"/>
      <c r="S6" s="201"/>
      <c r="T6" s="201"/>
      <c r="U6" s="201"/>
      <c r="V6" s="201"/>
      <c r="W6" s="201"/>
      <c r="X6" s="201"/>
      <c r="Y6" s="201"/>
      <c r="Z6" s="201"/>
      <c r="AA6" s="201"/>
      <c r="AB6" s="187"/>
      <c r="AC6" s="188"/>
      <c r="AD6" s="37"/>
      <c r="AE6" s="37"/>
      <c r="AF6" s="37"/>
      <c r="AG6" s="37"/>
      <c r="AH6" s="37"/>
      <c r="AI6" s="37"/>
      <c r="AJ6" s="37"/>
      <c r="AK6" s="37"/>
      <c r="AL6" s="37"/>
      <c r="AM6" s="37"/>
      <c r="AN6" s="37"/>
      <c r="AO6" s="37"/>
      <c r="AP6" s="37"/>
      <c r="AQ6" s="30"/>
      <c r="AR6" s="30"/>
      <c r="AS6" s="30"/>
      <c r="AT6" s="30"/>
      <c r="AU6" s="30"/>
      <c r="AV6" s="30"/>
      <c r="AW6" s="30"/>
      <c r="AX6" s="30"/>
      <c r="AY6" s="30"/>
      <c r="AZ6" s="30"/>
      <c r="BA6" s="30"/>
      <c r="BB6" s="30"/>
      <c r="BC6" s="30"/>
      <c r="BD6" s="30"/>
      <c r="BE6" s="30"/>
      <c r="BF6" s="30"/>
      <c r="BG6" s="30"/>
      <c r="BH6" s="30"/>
    </row>
    <row r="7" spans="1:60" s="137" customFormat="1" ht="21" customHeight="1">
      <c r="A7" s="195" t="str">
        <f>Orçamento!A7</f>
        <v>Responsável Técnico:</v>
      </c>
      <c r="B7" s="131"/>
      <c r="C7" s="132" t="str">
        <f>Orçamento!D7</f>
        <v>Camila Diel Bobrzyk CREA MT025305</v>
      </c>
      <c r="D7" s="133"/>
      <c r="E7" s="131"/>
      <c r="F7" s="131"/>
      <c r="H7" s="131"/>
      <c r="I7" s="130"/>
      <c r="O7" s="189"/>
      <c r="P7" s="200"/>
      <c r="Q7" s="201"/>
      <c r="R7" s="201"/>
      <c r="S7" s="201"/>
      <c r="T7" s="201"/>
      <c r="U7" s="201"/>
      <c r="V7" s="201"/>
      <c r="W7" s="201"/>
      <c r="X7" s="201"/>
      <c r="Y7" s="201"/>
      <c r="Z7" s="201"/>
      <c r="AA7" s="201"/>
      <c r="AB7" s="187"/>
      <c r="AC7" s="188"/>
      <c r="AD7" s="37"/>
      <c r="AE7" s="37"/>
      <c r="AF7" s="37"/>
      <c r="AG7" s="37"/>
      <c r="AH7" s="37"/>
      <c r="AI7" s="37"/>
      <c r="AJ7" s="37"/>
      <c r="AK7" s="37"/>
      <c r="AL7" s="37"/>
      <c r="AM7" s="37"/>
      <c r="AN7" s="37"/>
      <c r="AO7" s="37"/>
      <c r="AP7" s="37"/>
      <c r="AQ7" s="30"/>
      <c r="AR7" s="30"/>
      <c r="AS7" s="30"/>
      <c r="AT7" s="30"/>
      <c r="AU7" s="30"/>
      <c r="AV7" s="30"/>
      <c r="AW7" s="30"/>
      <c r="AX7" s="30"/>
      <c r="AY7" s="30"/>
      <c r="AZ7" s="30"/>
      <c r="BA7" s="30"/>
      <c r="BB7" s="30"/>
      <c r="BC7" s="30"/>
      <c r="BD7" s="30"/>
      <c r="BE7" s="30"/>
      <c r="BF7" s="30"/>
      <c r="BG7" s="30"/>
      <c r="BH7" s="30"/>
    </row>
    <row r="8" spans="1:60" ht="20.85" customHeight="1">
      <c r="A8" s="196"/>
      <c r="B8" s="197"/>
      <c r="C8" s="198"/>
      <c r="D8" s="199"/>
      <c r="E8" s="191"/>
      <c r="F8" s="197"/>
      <c r="G8" s="197"/>
      <c r="H8" s="197"/>
      <c r="I8" s="197"/>
      <c r="J8" s="191"/>
      <c r="K8" s="191"/>
      <c r="L8" s="191"/>
      <c r="M8" s="191"/>
      <c r="N8" s="191"/>
      <c r="O8" s="192"/>
      <c r="P8" s="200"/>
      <c r="Q8" s="201"/>
      <c r="R8" s="201"/>
      <c r="S8" s="201"/>
      <c r="T8" s="201"/>
      <c r="U8" s="201"/>
      <c r="V8" s="201"/>
      <c r="W8" s="201"/>
      <c r="X8" s="201"/>
      <c r="Y8" s="201"/>
      <c r="Z8" s="201"/>
      <c r="AA8" s="201"/>
      <c r="AB8" s="187"/>
      <c r="AC8" s="188"/>
      <c r="AD8" s="37"/>
      <c r="AE8" s="37"/>
      <c r="AF8" s="37"/>
      <c r="AG8" s="37"/>
      <c r="AH8" s="37"/>
      <c r="AI8" s="37"/>
      <c r="AJ8" s="37"/>
      <c r="AK8" s="37"/>
      <c r="AL8" s="37"/>
      <c r="AM8" s="37"/>
      <c r="AN8" s="37"/>
      <c r="AO8" s="37"/>
      <c r="AP8" s="37"/>
      <c r="AQ8" s="30"/>
      <c r="AR8" s="30"/>
      <c r="AS8" s="30"/>
      <c r="AT8" s="30"/>
      <c r="AU8" s="30"/>
      <c r="AV8" s="30"/>
      <c r="AW8" s="30"/>
      <c r="AX8" s="30"/>
      <c r="AY8" s="30"/>
      <c r="AZ8" s="30"/>
      <c r="BA8" s="30"/>
      <c r="BB8" s="30"/>
      <c r="BC8" s="30"/>
      <c r="BD8" s="30"/>
      <c r="BE8" s="30"/>
      <c r="BF8" s="30"/>
      <c r="BG8" s="30"/>
      <c r="BH8" s="30"/>
    </row>
    <row r="9" spans="1:60" s="37" customFormat="1" ht="20.85" customHeight="1">
      <c r="A9" s="497" t="s">
        <v>30</v>
      </c>
      <c r="B9" s="497" t="s">
        <v>283</v>
      </c>
      <c r="C9" s="497"/>
      <c r="D9" s="497"/>
      <c r="E9" s="497"/>
      <c r="F9" s="497"/>
      <c r="G9" s="497" t="s">
        <v>31</v>
      </c>
      <c r="H9" s="497"/>
      <c r="I9" s="497" t="s">
        <v>32</v>
      </c>
      <c r="J9" s="516">
        <v>30</v>
      </c>
      <c r="K9" s="516"/>
      <c r="L9" s="516"/>
      <c r="M9" s="516">
        <f>J9+30</f>
        <v>60</v>
      </c>
      <c r="N9" s="516"/>
      <c r="O9" s="516"/>
      <c r="P9" s="516">
        <f>M9+30</f>
        <v>90</v>
      </c>
      <c r="Q9" s="516"/>
      <c r="R9" s="516"/>
      <c r="S9" s="516">
        <f>P9+30</f>
        <v>120</v>
      </c>
      <c r="T9" s="516"/>
      <c r="U9" s="516"/>
      <c r="V9" s="516">
        <f>S9+30</f>
        <v>150</v>
      </c>
      <c r="W9" s="516"/>
      <c r="X9" s="516"/>
      <c r="Y9" s="516">
        <f>V9+30</f>
        <v>180</v>
      </c>
      <c r="Z9" s="516"/>
      <c r="AA9" s="516"/>
      <c r="AB9" s="187"/>
      <c r="AC9" s="188"/>
      <c r="AQ9" s="17"/>
      <c r="AR9" s="17"/>
      <c r="AS9" s="17"/>
    </row>
    <row r="10" spans="1:60" s="37" customFormat="1" ht="20.85" customHeight="1">
      <c r="A10" s="525"/>
      <c r="B10" s="525"/>
      <c r="C10" s="525"/>
      <c r="D10" s="525"/>
      <c r="E10" s="525"/>
      <c r="F10" s="525"/>
      <c r="G10" s="525"/>
      <c r="H10" s="525"/>
      <c r="I10" s="525"/>
      <c r="J10" s="254" t="s">
        <v>83</v>
      </c>
      <c r="K10" s="254" t="s">
        <v>82</v>
      </c>
      <c r="L10" s="254" t="s">
        <v>84</v>
      </c>
      <c r="M10" s="254" t="s">
        <v>83</v>
      </c>
      <c r="N10" s="254" t="s">
        <v>82</v>
      </c>
      <c r="O10" s="254" t="s">
        <v>84</v>
      </c>
      <c r="P10" s="254" t="s">
        <v>83</v>
      </c>
      <c r="Q10" s="254" t="s">
        <v>82</v>
      </c>
      <c r="R10" s="254" t="s">
        <v>84</v>
      </c>
      <c r="S10" s="254" t="s">
        <v>83</v>
      </c>
      <c r="T10" s="254" t="s">
        <v>82</v>
      </c>
      <c r="U10" s="254" t="s">
        <v>84</v>
      </c>
      <c r="V10" s="254" t="s">
        <v>83</v>
      </c>
      <c r="W10" s="254" t="s">
        <v>82</v>
      </c>
      <c r="X10" s="254" t="s">
        <v>84</v>
      </c>
      <c r="Y10" s="254" t="s">
        <v>83</v>
      </c>
      <c r="Z10" s="254" t="s">
        <v>82</v>
      </c>
      <c r="AA10" s="254" t="s">
        <v>84</v>
      </c>
      <c r="AB10" s="187"/>
      <c r="AC10" s="188"/>
    </row>
    <row r="11" spans="1:60" s="37" customFormat="1" ht="20.85" customHeight="1">
      <c r="A11" s="255" t="str">
        <f>Resumo!A10</f>
        <v>1.1</v>
      </c>
      <c r="B11" s="526" t="str">
        <f>Resumo!B10</f>
        <v>SERVIÇOS PRELIMINARES</v>
      </c>
      <c r="C11" s="526"/>
      <c r="D11" s="526"/>
      <c r="E11" s="526"/>
      <c r="F11" s="526"/>
      <c r="G11" s="519">
        <f>Orçamento!J22</f>
        <v>0</v>
      </c>
      <c r="H11" s="519"/>
      <c r="I11" s="256" t="e">
        <f t="shared" ref="I11:I33" si="0">G11/$G$34</f>
        <v>#DIV/0!</v>
      </c>
      <c r="J11" s="257">
        <f>K11*$G11</f>
        <v>0</v>
      </c>
      <c r="K11" s="258">
        <v>1</v>
      </c>
      <c r="L11" s="259">
        <f t="shared" ref="L11:L33" si="1">K11</f>
        <v>1</v>
      </c>
      <c r="M11" s="257">
        <f t="shared" ref="M11:M33" si="2">N11*$G11</f>
        <v>0</v>
      </c>
      <c r="N11" s="258"/>
      <c r="O11" s="259">
        <f t="shared" ref="O11:O33" si="3">L11+N11</f>
        <v>1</v>
      </c>
      <c r="P11" s="257">
        <f t="shared" ref="P11:P33" si="4">Q11*$G11</f>
        <v>0</v>
      </c>
      <c r="Q11" s="258"/>
      <c r="R11" s="259">
        <f t="shared" ref="R11:R33" si="5">O11+Q11</f>
        <v>1</v>
      </c>
      <c r="S11" s="257">
        <f t="shared" ref="S11:S33" si="6">T11*$G11</f>
        <v>0</v>
      </c>
      <c r="T11" s="258"/>
      <c r="U11" s="259">
        <f t="shared" ref="U11:U33" si="7">R11+T11</f>
        <v>1</v>
      </c>
      <c r="V11" s="257">
        <f t="shared" ref="V11:V32" si="8">W11*$G11</f>
        <v>0</v>
      </c>
      <c r="W11" s="258"/>
      <c r="X11" s="259">
        <f t="shared" ref="X11:X33" si="9">U11+W11</f>
        <v>1</v>
      </c>
      <c r="Y11" s="257">
        <f t="shared" ref="Y11:Y33" si="10">Z11*$G11</f>
        <v>0</v>
      </c>
      <c r="Z11" s="258"/>
      <c r="AA11" s="259">
        <f t="shared" ref="AA11:AA33" si="11">X11+Z11</f>
        <v>1</v>
      </c>
      <c r="AB11" s="187"/>
      <c r="AC11" s="188"/>
    </row>
    <row r="12" spans="1:60" s="37" customFormat="1" ht="20.85" customHeight="1">
      <c r="A12" s="26" t="str">
        <f>Resumo!A11</f>
        <v>2.0</v>
      </c>
      <c r="B12" s="518" t="str">
        <f>Resumo!B11</f>
        <v>MOVIMENTO DE TERRA</v>
      </c>
      <c r="C12" s="518"/>
      <c r="D12" s="518"/>
      <c r="E12" s="518"/>
      <c r="F12" s="518"/>
      <c r="G12" s="519">
        <f>Resumo!G11</f>
        <v>0</v>
      </c>
      <c r="H12" s="519"/>
      <c r="I12" s="171" t="e">
        <f t="shared" si="0"/>
        <v>#DIV/0!</v>
      </c>
      <c r="J12" s="257">
        <f t="shared" ref="J12:J33" si="12">K12*$G12</f>
        <v>0</v>
      </c>
      <c r="K12" s="258">
        <v>0.6</v>
      </c>
      <c r="L12" s="259">
        <f t="shared" si="1"/>
        <v>0.6</v>
      </c>
      <c r="M12" s="257">
        <f t="shared" si="2"/>
        <v>0</v>
      </c>
      <c r="N12" s="258">
        <v>0.4</v>
      </c>
      <c r="O12" s="259">
        <f t="shared" si="3"/>
        <v>1</v>
      </c>
      <c r="P12" s="257">
        <f t="shared" si="4"/>
        <v>0</v>
      </c>
      <c r="Q12" s="258"/>
      <c r="R12" s="259">
        <f t="shared" si="5"/>
        <v>1</v>
      </c>
      <c r="S12" s="257">
        <f t="shared" si="6"/>
        <v>0</v>
      </c>
      <c r="T12" s="44"/>
      <c r="U12" s="259">
        <f t="shared" si="7"/>
        <v>1</v>
      </c>
      <c r="V12" s="88">
        <f t="shared" ref="V12:V28" si="13">W12*$G12</f>
        <v>0</v>
      </c>
      <c r="W12" s="44"/>
      <c r="X12" s="259">
        <f t="shared" si="9"/>
        <v>1</v>
      </c>
      <c r="Y12" s="257">
        <f t="shared" si="10"/>
        <v>0</v>
      </c>
      <c r="Z12" s="258"/>
      <c r="AA12" s="259">
        <f t="shared" si="11"/>
        <v>1</v>
      </c>
      <c r="AB12" s="187"/>
      <c r="AC12" s="188"/>
    </row>
    <row r="13" spans="1:60" s="37" customFormat="1" ht="20.85" customHeight="1">
      <c r="A13" s="26" t="str">
        <f>Resumo!A12</f>
        <v>3.0</v>
      </c>
      <c r="B13" s="518" t="str">
        <f>Resumo!B12</f>
        <v>INFRA ESTRUTURA</v>
      </c>
      <c r="C13" s="518"/>
      <c r="D13" s="518"/>
      <c r="E13" s="518"/>
      <c r="F13" s="518"/>
      <c r="G13" s="519">
        <f>Resumo!G12</f>
        <v>0</v>
      </c>
      <c r="H13" s="519"/>
      <c r="I13" s="171" t="e">
        <f t="shared" si="0"/>
        <v>#DIV/0!</v>
      </c>
      <c r="J13" s="257">
        <f t="shared" si="12"/>
        <v>0</v>
      </c>
      <c r="K13" s="258"/>
      <c r="L13" s="259">
        <f t="shared" si="1"/>
        <v>0</v>
      </c>
      <c r="M13" s="257">
        <f t="shared" si="2"/>
        <v>0</v>
      </c>
      <c r="N13" s="258">
        <v>1</v>
      </c>
      <c r="O13" s="259">
        <f t="shared" si="3"/>
        <v>1</v>
      </c>
      <c r="P13" s="257">
        <f t="shared" si="4"/>
        <v>0</v>
      </c>
      <c r="Q13" s="258"/>
      <c r="R13" s="259">
        <f t="shared" si="5"/>
        <v>1</v>
      </c>
      <c r="S13" s="257">
        <f t="shared" si="6"/>
        <v>0</v>
      </c>
      <c r="T13" s="44"/>
      <c r="U13" s="259">
        <f t="shared" si="7"/>
        <v>1</v>
      </c>
      <c r="V13" s="88">
        <f t="shared" si="13"/>
        <v>0</v>
      </c>
      <c r="W13" s="44"/>
      <c r="X13" s="259">
        <f t="shared" si="9"/>
        <v>1</v>
      </c>
      <c r="Y13" s="257">
        <f t="shared" si="10"/>
        <v>0</v>
      </c>
      <c r="Z13" s="258"/>
      <c r="AA13" s="259">
        <f t="shared" si="11"/>
        <v>1</v>
      </c>
      <c r="AB13" s="187"/>
      <c r="AC13" s="188"/>
    </row>
    <row r="14" spans="1:60" s="37" customFormat="1" ht="20.85" customHeight="1">
      <c r="A14" s="26" t="str">
        <f>Resumo!A13</f>
        <v>4.0</v>
      </c>
      <c r="B14" s="518" t="str">
        <f>Resumo!B13</f>
        <v>SUPRA ESTRUTURA</v>
      </c>
      <c r="C14" s="518"/>
      <c r="D14" s="518"/>
      <c r="E14" s="518"/>
      <c r="F14" s="518"/>
      <c r="G14" s="519">
        <f>Resumo!G13</f>
        <v>0</v>
      </c>
      <c r="H14" s="519"/>
      <c r="I14" s="171" t="e">
        <f t="shared" si="0"/>
        <v>#DIV/0!</v>
      </c>
      <c r="J14" s="257">
        <f t="shared" si="12"/>
        <v>0</v>
      </c>
      <c r="K14" s="258"/>
      <c r="L14" s="259">
        <f t="shared" si="1"/>
        <v>0</v>
      </c>
      <c r="M14" s="257">
        <f t="shared" si="2"/>
        <v>0</v>
      </c>
      <c r="N14" s="258">
        <v>0.2</v>
      </c>
      <c r="O14" s="259">
        <f t="shared" si="3"/>
        <v>0.2</v>
      </c>
      <c r="P14" s="257">
        <f t="shared" si="4"/>
        <v>0</v>
      </c>
      <c r="Q14" s="258">
        <v>0.4</v>
      </c>
      <c r="R14" s="259">
        <f t="shared" si="5"/>
        <v>0.6</v>
      </c>
      <c r="S14" s="257">
        <f t="shared" si="6"/>
        <v>0</v>
      </c>
      <c r="T14" s="44">
        <v>0.4</v>
      </c>
      <c r="U14" s="259">
        <f t="shared" si="7"/>
        <v>1</v>
      </c>
      <c r="V14" s="88">
        <f t="shared" si="13"/>
        <v>0</v>
      </c>
      <c r="W14" s="44"/>
      <c r="X14" s="259">
        <f t="shared" si="9"/>
        <v>1</v>
      </c>
      <c r="Y14" s="257">
        <f t="shared" si="10"/>
        <v>0</v>
      </c>
      <c r="Z14" s="258"/>
      <c r="AA14" s="259">
        <f t="shared" si="11"/>
        <v>1</v>
      </c>
      <c r="AB14" s="187"/>
      <c r="AC14" s="188"/>
    </row>
    <row r="15" spans="1:60" s="37" customFormat="1" ht="20.85" customHeight="1">
      <c r="A15" s="26" t="str">
        <f>Resumo!A14</f>
        <v>5.0</v>
      </c>
      <c r="B15" s="518" t="str">
        <f>Resumo!B14</f>
        <v>IMPERMEABILIZAÇÃO E TRATAMENTOS</v>
      </c>
      <c r="C15" s="518"/>
      <c r="D15" s="518"/>
      <c r="E15" s="518"/>
      <c r="F15" s="518"/>
      <c r="G15" s="519">
        <f>Resumo!G14</f>
        <v>0</v>
      </c>
      <c r="H15" s="519"/>
      <c r="I15" s="171" t="e">
        <f t="shared" si="0"/>
        <v>#DIV/0!</v>
      </c>
      <c r="J15" s="257">
        <f t="shared" si="12"/>
        <v>0</v>
      </c>
      <c r="K15" s="258"/>
      <c r="L15" s="259">
        <f t="shared" si="1"/>
        <v>0</v>
      </c>
      <c r="M15" s="257">
        <f t="shared" si="2"/>
        <v>0</v>
      </c>
      <c r="N15" s="258">
        <v>1</v>
      </c>
      <c r="O15" s="259">
        <f t="shared" si="3"/>
        <v>1</v>
      </c>
      <c r="P15" s="257">
        <f t="shared" si="4"/>
        <v>0</v>
      </c>
      <c r="Q15" s="258"/>
      <c r="R15" s="259">
        <f t="shared" si="5"/>
        <v>1</v>
      </c>
      <c r="S15" s="257">
        <f t="shared" si="6"/>
        <v>0</v>
      </c>
      <c r="T15" s="44"/>
      <c r="U15" s="259">
        <f t="shared" si="7"/>
        <v>1</v>
      </c>
      <c r="V15" s="88">
        <f t="shared" si="13"/>
        <v>0</v>
      </c>
      <c r="W15" s="44"/>
      <c r="X15" s="259">
        <f t="shared" si="9"/>
        <v>1</v>
      </c>
      <c r="Y15" s="257">
        <f t="shared" si="10"/>
        <v>0</v>
      </c>
      <c r="Z15" s="258"/>
      <c r="AA15" s="259">
        <f t="shared" si="11"/>
        <v>1</v>
      </c>
      <c r="AB15" s="187"/>
      <c r="AC15" s="188"/>
    </row>
    <row r="16" spans="1:60" s="37" customFormat="1" ht="20.85" customHeight="1">
      <c r="A16" s="26" t="str">
        <f>Resumo!A15</f>
        <v>6.0</v>
      </c>
      <c r="B16" s="518" t="str">
        <f>Resumo!B15</f>
        <v>ALVENARIAS E VEDAÇÕES</v>
      </c>
      <c r="C16" s="518"/>
      <c r="D16" s="518"/>
      <c r="E16" s="518"/>
      <c r="F16" s="518"/>
      <c r="G16" s="519">
        <f>Resumo!G15</f>
        <v>0</v>
      </c>
      <c r="H16" s="519"/>
      <c r="I16" s="171" t="e">
        <f t="shared" si="0"/>
        <v>#DIV/0!</v>
      </c>
      <c r="J16" s="257">
        <f t="shared" si="12"/>
        <v>0</v>
      </c>
      <c r="K16" s="258"/>
      <c r="L16" s="259">
        <f t="shared" si="1"/>
        <v>0</v>
      </c>
      <c r="M16" s="257">
        <f t="shared" si="2"/>
        <v>0</v>
      </c>
      <c r="N16" s="258">
        <v>0.2</v>
      </c>
      <c r="O16" s="259">
        <f t="shared" si="3"/>
        <v>0.2</v>
      </c>
      <c r="P16" s="257">
        <f t="shared" si="4"/>
        <v>0</v>
      </c>
      <c r="Q16" s="258">
        <v>0.6</v>
      </c>
      <c r="R16" s="259">
        <f t="shared" si="5"/>
        <v>0.8</v>
      </c>
      <c r="S16" s="257">
        <f t="shared" si="6"/>
        <v>0</v>
      </c>
      <c r="T16" s="44">
        <v>0.2</v>
      </c>
      <c r="U16" s="259">
        <f t="shared" si="7"/>
        <v>1</v>
      </c>
      <c r="V16" s="88">
        <f t="shared" si="13"/>
        <v>0</v>
      </c>
      <c r="W16" s="44"/>
      <c r="X16" s="259">
        <f t="shared" si="9"/>
        <v>1</v>
      </c>
      <c r="Y16" s="257">
        <f t="shared" si="10"/>
        <v>0</v>
      </c>
      <c r="Z16" s="258"/>
      <c r="AA16" s="259">
        <f t="shared" si="11"/>
        <v>1</v>
      </c>
      <c r="AB16" s="187"/>
      <c r="AC16" s="188"/>
    </row>
    <row r="17" spans="1:42" s="37" customFormat="1" ht="20.85" customHeight="1">
      <c r="A17" s="26" t="str">
        <f>Resumo!A16</f>
        <v>7.0</v>
      </c>
      <c r="B17" s="518" t="str">
        <f>Resumo!B16</f>
        <v>REVESTIMENTOS</v>
      </c>
      <c r="C17" s="518"/>
      <c r="D17" s="518"/>
      <c r="E17" s="518"/>
      <c r="F17" s="518"/>
      <c r="G17" s="519">
        <f>Resumo!G16</f>
        <v>0</v>
      </c>
      <c r="H17" s="519"/>
      <c r="I17" s="171" t="e">
        <f t="shared" si="0"/>
        <v>#DIV/0!</v>
      </c>
      <c r="J17" s="257">
        <f t="shared" si="12"/>
        <v>0</v>
      </c>
      <c r="K17" s="258"/>
      <c r="L17" s="259">
        <f t="shared" si="1"/>
        <v>0</v>
      </c>
      <c r="M17" s="257">
        <f t="shared" si="2"/>
        <v>0</v>
      </c>
      <c r="N17" s="258"/>
      <c r="O17" s="259">
        <f t="shared" si="3"/>
        <v>0</v>
      </c>
      <c r="P17" s="257">
        <f t="shared" si="4"/>
        <v>0</v>
      </c>
      <c r="Q17" s="258">
        <v>0.3</v>
      </c>
      <c r="R17" s="259">
        <f t="shared" si="5"/>
        <v>0.3</v>
      </c>
      <c r="S17" s="257">
        <f t="shared" si="6"/>
        <v>0</v>
      </c>
      <c r="T17" s="44">
        <v>0.7</v>
      </c>
      <c r="U17" s="259">
        <f t="shared" si="7"/>
        <v>1</v>
      </c>
      <c r="V17" s="88">
        <f t="shared" si="13"/>
        <v>0</v>
      </c>
      <c r="W17" s="44"/>
      <c r="X17" s="259">
        <f t="shared" si="9"/>
        <v>1</v>
      </c>
      <c r="Y17" s="257">
        <f t="shared" si="10"/>
        <v>0</v>
      </c>
      <c r="Z17" s="258"/>
      <c r="AA17" s="259">
        <f t="shared" si="11"/>
        <v>1</v>
      </c>
      <c r="AB17" s="187"/>
      <c r="AC17" s="188"/>
    </row>
    <row r="18" spans="1:42" s="37" customFormat="1" ht="20.85" customHeight="1">
      <c r="A18" s="26" t="str">
        <f>Resumo!A17</f>
        <v>8.0</v>
      </c>
      <c r="B18" s="518" t="str">
        <f>Resumo!B17</f>
        <v>COBERTURA</v>
      </c>
      <c r="C18" s="518"/>
      <c r="D18" s="518"/>
      <c r="E18" s="518"/>
      <c r="F18" s="518"/>
      <c r="G18" s="519">
        <f>Resumo!G17</f>
        <v>0</v>
      </c>
      <c r="H18" s="519"/>
      <c r="I18" s="171" t="e">
        <f t="shared" si="0"/>
        <v>#DIV/0!</v>
      </c>
      <c r="J18" s="257">
        <f t="shared" si="12"/>
        <v>0</v>
      </c>
      <c r="K18" s="258"/>
      <c r="L18" s="259">
        <f t="shared" si="1"/>
        <v>0</v>
      </c>
      <c r="M18" s="257">
        <f t="shared" si="2"/>
        <v>0</v>
      </c>
      <c r="N18" s="258"/>
      <c r="O18" s="259">
        <f t="shared" si="3"/>
        <v>0</v>
      </c>
      <c r="P18" s="257">
        <f t="shared" si="4"/>
        <v>0</v>
      </c>
      <c r="Q18" s="258">
        <v>0.2</v>
      </c>
      <c r="R18" s="259">
        <f t="shared" si="5"/>
        <v>0.2</v>
      </c>
      <c r="S18" s="257">
        <f t="shared" si="6"/>
        <v>0</v>
      </c>
      <c r="T18" s="44">
        <v>0.8</v>
      </c>
      <c r="U18" s="259">
        <f t="shared" si="7"/>
        <v>1</v>
      </c>
      <c r="V18" s="88">
        <f t="shared" si="13"/>
        <v>0</v>
      </c>
      <c r="W18" s="44"/>
      <c r="X18" s="259">
        <f t="shared" si="9"/>
        <v>1</v>
      </c>
      <c r="Y18" s="257">
        <f t="shared" si="10"/>
        <v>0</v>
      </c>
      <c r="Z18" s="258"/>
      <c r="AA18" s="259">
        <f t="shared" si="11"/>
        <v>1</v>
      </c>
      <c r="AB18" s="187"/>
      <c r="AC18" s="188"/>
    </row>
    <row r="19" spans="1:42" s="37" customFormat="1" ht="20.85" customHeight="1">
      <c r="A19" s="26" t="str">
        <f>Resumo!A18</f>
        <v>9.0</v>
      </c>
      <c r="B19" s="518" t="str">
        <f>Resumo!B18</f>
        <v>ESQUADRIAS</v>
      </c>
      <c r="C19" s="518"/>
      <c r="D19" s="518"/>
      <c r="E19" s="518"/>
      <c r="F19" s="518"/>
      <c r="G19" s="519">
        <f>Resumo!G18</f>
        <v>0</v>
      </c>
      <c r="H19" s="519"/>
      <c r="I19" s="171" t="e">
        <f t="shared" si="0"/>
        <v>#DIV/0!</v>
      </c>
      <c r="J19" s="257">
        <f t="shared" si="12"/>
        <v>0</v>
      </c>
      <c r="K19" s="258"/>
      <c r="L19" s="259">
        <f t="shared" si="1"/>
        <v>0</v>
      </c>
      <c r="M19" s="257">
        <f t="shared" si="2"/>
        <v>0</v>
      </c>
      <c r="N19" s="258"/>
      <c r="O19" s="259">
        <f t="shared" si="3"/>
        <v>0</v>
      </c>
      <c r="P19" s="257">
        <f t="shared" si="4"/>
        <v>0</v>
      </c>
      <c r="Q19" s="258"/>
      <c r="R19" s="259">
        <f t="shared" si="5"/>
        <v>0</v>
      </c>
      <c r="S19" s="257">
        <f t="shared" si="6"/>
        <v>0</v>
      </c>
      <c r="T19" s="44"/>
      <c r="U19" s="259">
        <f t="shared" si="7"/>
        <v>0</v>
      </c>
      <c r="V19" s="88">
        <f t="shared" si="13"/>
        <v>0</v>
      </c>
      <c r="W19" s="44">
        <v>0.85</v>
      </c>
      <c r="X19" s="259">
        <f t="shared" si="9"/>
        <v>0.85</v>
      </c>
      <c r="Y19" s="257">
        <f t="shared" si="10"/>
        <v>0</v>
      </c>
      <c r="Z19" s="258">
        <v>0.15</v>
      </c>
      <c r="AA19" s="259">
        <f t="shared" si="11"/>
        <v>1</v>
      </c>
      <c r="AB19" s="187"/>
      <c r="AC19" s="188"/>
    </row>
    <row r="20" spans="1:42" s="37" customFormat="1" ht="20.85" customHeight="1">
      <c r="A20" s="26" t="str">
        <f>Resumo!A19</f>
        <v>10.0</v>
      </c>
      <c r="B20" s="518" t="str">
        <f>Resumo!B19</f>
        <v>PISOS, RODAPÉS E SOLEIRAS</v>
      </c>
      <c r="C20" s="518"/>
      <c r="D20" s="518"/>
      <c r="E20" s="518"/>
      <c r="F20" s="518"/>
      <c r="G20" s="519">
        <f>Resumo!G19</f>
        <v>0</v>
      </c>
      <c r="H20" s="519"/>
      <c r="I20" s="171" t="e">
        <f t="shared" si="0"/>
        <v>#DIV/0!</v>
      </c>
      <c r="J20" s="257">
        <f t="shared" si="12"/>
        <v>0</v>
      </c>
      <c r="K20" s="258"/>
      <c r="L20" s="259">
        <f t="shared" si="1"/>
        <v>0</v>
      </c>
      <c r="M20" s="257">
        <f t="shared" si="2"/>
        <v>0</v>
      </c>
      <c r="N20" s="258"/>
      <c r="O20" s="259">
        <f t="shared" si="3"/>
        <v>0</v>
      </c>
      <c r="P20" s="257">
        <f t="shared" si="4"/>
        <v>0</v>
      </c>
      <c r="Q20" s="258">
        <v>0.1</v>
      </c>
      <c r="R20" s="259">
        <f t="shared" si="5"/>
        <v>0.1</v>
      </c>
      <c r="S20" s="257">
        <f t="shared" si="6"/>
        <v>0</v>
      </c>
      <c r="T20" s="44">
        <v>0.2</v>
      </c>
      <c r="U20" s="259">
        <f t="shared" si="7"/>
        <v>0.3</v>
      </c>
      <c r="V20" s="88">
        <f t="shared" si="13"/>
        <v>0</v>
      </c>
      <c r="W20" s="44">
        <v>0.7</v>
      </c>
      <c r="X20" s="259">
        <f t="shared" si="9"/>
        <v>1</v>
      </c>
      <c r="Y20" s="257">
        <f t="shared" si="10"/>
        <v>0</v>
      </c>
      <c r="Z20" s="258"/>
      <c r="AA20" s="259">
        <f t="shared" si="11"/>
        <v>1</v>
      </c>
      <c r="AB20" s="187"/>
      <c r="AC20" s="89"/>
    </row>
    <row r="21" spans="1:42" s="37" customFormat="1" ht="20.85" customHeight="1">
      <c r="A21" s="26" t="str">
        <f>Resumo!A20</f>
        <v>11.0</v>
      </c>
      <c r="B21" s="518" t="str">
        <f>Resumo!B20</f>
        <v>PINTURA</v>
      </c>
      <c r="C21" s="518"/>
      <c r="D21" s="518"/>
      <c r="E21" s="518"/>
      <c r="F21" s="518"/>
      <c r="G21" s="519">
        <f>Resumo!G20</f>
        <v>0</v>
      </c>
      <c r="H21" s="519"/>
      <c r="I21" s="171" t="e">
        <f t="shared" si="0"/>
        <v>#DIV/0!</v>
      </c>
      <c r="J21" s="257">
        <f t="shared" si="12"/>
        <v>0</v>
      </c>
      <c r="K21" s="258"/>
      <c r="L21" s="259">
        <f t="shared" si="1"/>
        <v>0</v>
      </c>
      <c r="M21" s="257">
        <f t="shared" si="2"/>
        <v>0</v>
      </c>
      <c r="N21" s="258"/>
      <c r="O21" s="259">
        <f t="shared" si="3"/>
        <v>0</v>
      </c>
      <c r="P21" s="257">
        <f t="shared" si="4"/>
        <v>0</v>
      </c>
      <c r="Q21" s="258"/>
      <c r="R21" s="259">
        <f t="shared" si="5"/>
        <v>0</v>
      </c>
      <c r="S21" s="257">
        <f t="shared" si="6"/>
        <v>0</v>
      </c>
      <c r="T21" s="44"/>
      <c r="U21" s="259">
        <f t="shared" si="7"/>
        <v>0</v>
      </c>
      <c r="V21" s="88">
        <f t="shared" si="13"/>
        <v>0</v>
      </c>
      <c r="W21" s="44">
        <v>0.8</v>
      </c>
      <c r="X21" s="259">
        <f t="shared" si="9"/>
        <v>0.8</v>
      </c>
      <c r="Y21" s="257">
        <f t="shared" si="10"/>
        <v>0</v>
      </c>
      <c r="Z21" s="258">
        <v>0.2</v>
      </c>
      <c r="AA21" s="259">
        <f t="shared" si="11"/>
        <v>1</v>
      </c>
      <c r="AB21" s="187"/>
      <c r="AC21" s="441">
        <f>Y35</f>
        <v>-0.02</v>
      </c>
    </row>
    <row r="22" spans="1:42" s="37" customFormat="1" ht="20.85" customHeight="1">
      <c r="A22" s="26" t="str">
        <f>Resumo!A21</f>
        <v>12.0</v>
      </c>
      <c r="B22" s="518" t="str">
        <f>Resumo!B21</f>
        <v>LOUÇAS, METAIS E ACESSÓRIOS</v>
      </c>
      <c r="C22" s="518"/>
      <c r="D22" s="518"/>
      <c r="E22" s="518"/>
      <c r="F22" s="518"/>
      <c r="G22" s="519">
        <f>Resumo!G21</f>
        <v>0</v>
      </c>
      <c r="H22" s="519"/>
      <c r="I22" s="171" t="e">
        <f t="shared" si="0"/>
        <v>#DIV/0!</v>
      </c>
      <c r="J22" s="257">
        <f t="shared" si="12"/>
        <v>0</v>
      </c>
      <c r="K22" s="258"/>
      <c r="L22" s="259">
        <f t="shared" si="1"/>
        <v>0</v>
      </c>
      <c r="M22" s="257">
        <f t="shared" si="2"/>
        <v>0</v>
      </c>
      <c r="N22" s="258"/>
      <c r="O22" s="259">
        <f t="shared" si="3"/>
        <v>0</v>
      </c>
      <c r="P22" s="257">
        <f t="shared" si="4"/>
        <v>0</v>
      </c>
      <c r="Q22" s="258"/>
      <c r="R22" s="259">
        <f t="shared" si="5"/>
        <v>0</v>
      </c>
      <c r="S22" s="257">
        <f t="shared" si="6"/>
        <v>0</v>
      </c>
      <c r="T22" s="44">
        <v>0.2</v>
      </c>
      <c r="U22" s="259">
        <f t="shared" si="7"/>
        <v>0.2</v>
      </c>
      <c r="V22" s="88">
        <f t="shared" si="13"/>
        <v>0</v>
      </c>
      <c r="W22" s="44">
        <v>0.8</v>
      </c>
      <c r="X22" s="259">
        <f t="shared" si="9"/>
        <v>1</v>
      </c>
      <c r="Y22" s="257">
        <f t="shared" si="10"/>
        <v>0</v>
      </c>
      <c r="Z22" s="258"/>
      <c r="AA22" s="259">
        <f t="shared" si="11"/>
        <v>1</v>
      </c>
      <c r="AB22" s="187"/>
      <c r="AC22" s="440">
        <v>362716.11</v>
      </c>
    </row>
    <row r="23" spans="1:42" s="37" customFormat="1" ht="20.85" customHeight="1">
      <c r="A23" s="26" t="str">
        <f>Resumo!A22</f>
        <v>13.0</v>
      </c>
      <c r="B23" s="518" t="str">
        <f>Resumo!B22</f>
        <v>INSTALAÇÕES ELÉTRICAS</v>
      </c>
      <c r="C23" s="518"/>
      <c r="D23" s="518"/>
      <c r="E23" s="518"/>
      <c r="F23" s="518"/>
      <c r="G23" s="519">
        <f>Resumo!G22</f>
        <v>0</v>
      </c>
      <c r="H23" s="519"/>
      <c r="I23" s="171" t="e">
        <f t="shared" si="0"/>
        <v>#DIV/0!</v>
      </c>
      <c r="J23" s="257">
        <f t="shared" si="12"/>
        <v>0</v>
      </c>
      <c r="K23" s="258">
        <v>0.05</v>
      </c>
      <c r="L23" s="259">
        <f t="shared" si="1"/>
        <v>0.05</v>
      </c>
      <c r="M23" s="257">
        <f t="shared" si="2"/>
        <v>0</v>
      </c>
      <c r="N23" s="258">
        <v>0.05</v>
      </c>
      <c r="O23" s="259">
        <f t="shared" si="3"/>
        <v>0.1</v>
      </c>
      <c r="P23" s="257">
        <f t="shared" si="4"/>
        <v>0</v>
      </c>
      <c r="Q23" s="258">
        <v>0.05</v>
      </c>
      <c r="R23" s="259">
        <f t="shared" si="5"/>
        <v>0.15</v>
      </c>
      <c r="S23" s="257">
        <f t="shared" si="6"/>
        <v>0</v>
      </c>
      <c r="T23" s="44">
        <v>0.1</v>
      </c>
      <c r="U23" s="259">
        <f t="shared" si="7"/>
        <v>0.25</v>
      </c>
      <c r="V23" s="88">
        <f t="shared" si="13"/>
        <v>0</v>
      </c>
      <c r="W23" s="44">
        <v>0.65</v>
      </c>
      <c r="X23" s="259">
        <f t="shared" si="9"/>
        <v>0.9</v>
      </c>
      <c r="Y23" s="257">
        <f t="shared" si="10"/>
        <v>0</v>
      </c>
      <c r="Z23" s="258">
        <v>0.1</v>
      </c>
      <c r="AA23" s="259">
        <f t="shared" si="11"/>
        <v>1</v>
      </c>
      <c r="AB23" s="187"/>
      <c r="AC23" s="442">
        <f>AC22-AC21</f>
        <v>362716.13</v>
      </c>
    </row>
    <row r="24" spans="1:42" s="37" customFormat="1" ht="20.85" customHeight="1">
      <c r="A24" s="26" t="str">
        <f>Resumo!A23</f>
        <v>14.0</v>
      </c>
      <c r="B24" s="518" t="str">
        <f>Resumo!B23</f>
        <v>INSTALAÇÕES ELÉTRICAS DE CABEAMENTO DE LÓGICA E TELEFONIA</v>
      </c>
      <c r="C24" s="518"/>
      <c r="D24" s="518"/>
      <c r="E24" s="518"/>
      <c r="F24" s="518"/>
      <c r="G24" s="519">
        <f>Resumo!G23</f>
        <v>0</v>
      </c>
      <c r="H24" s="519"/>
      <c r="I24" s="171" t="e">
        <f t="shared" si="0"/>
        <v>#DIV/0!</v>
      </c>
      <c r="J24" s="257">
        <f t="shared" si="12"/>
        <v>0</v>
      </c>
      <c r="K24" s="258"/>
      <c r="L24" s="259">
        <f t="shared" si="1"/>
        <v>0</v>
      </c>
      <c r="M24" s="257">
        <f t="shared" si="2"/>
        <v>0</v>
      </c>
      <c r="N24" s="258">
        <v>0.05</v>
      </c>
      <c r="O24" s="259">
        <f t="shared" si="3"/>
        <v>0.05</v>
      </c>
      <c r="P24" s="257">
        <f t="shared" si="4"/>
        <v>0</v>
      </c>
      <c r="Q24" s="258">
        <v>0.05</v>
      </c>
      <c r="R24" s="259">
        <f t="shared" si="5"/>
        <v>0.1</v>
      </c>
      <c r="S24" s="257">
        <f t="shared" si="6"/>
        <v>0</v>
      </c>
      <c r="T24" s="44">
        <v>0.05</v>
      </c>
      <c r="U24" s="259">
        <f t="shared" si="7"/>
        <v>0.15</v>
      </c>
      <c r="V24" s="88">
        <f t="shared" si="13"/>
        <v>0</v>
      </c>
      <c r="W24" s="44">
        <v>0.7</v>
      </c>
      <c r="X24" s="259">
        <f t="shared" si="9"/>
        <v>0.85</v>
      </c>
      <c r="Y24" s="257">
        <f t="shared" si="10"/>
        <v>0</v>
      </c>
      <c r="Z24" s="258">
        <v>0.15</v>
      </c>
      <c r="AA24" s="259">
        <f t="shared" si="11"/>
        <v>1</v>
      </c>
    </row>
    <row r="25" spans="1:42" s="37" customFormat="1" ht="20.85" customHeight="1">
      <c r="A25" s="26" t="str">
        <f>Resumo!A24</f>
        <v>15.0</v>
      </c>
      <c r="B25" s="518" t="str">
        <f>Resumo!B24</f>
        <v>INSTALAÇÕES HIDRÁULICAS</v>
      </c>
      <c r="C25" s="518"/>
      <c r="D25" s="518"/>
      <c r="E25" s="518"/>
      <c r="F25" s="518"/>
      <c r="G25" s="519">
        <f>Resumo!G24</f>
        <v>0</v>
      </c>
      <c r="H25" s="519"/>
      <c r="I25" s="171" t="e">
        <f t="shared" si="0"/>
        <v>#DIV/0!</v>
      </c>
      <c r="J25" s="257">
        <f t="shared" si="12"/>
        <v>0</v>
      </c>
      <c r="K25" s="258"/>
      <c r="L25" s="259">
        <f t="shared" si="1"/>
        <v>0</v>
      </c>
      <c r="M25" s="257">
        <f t="shared" si="2"/>
        <v>0</v>
      </c>
      <c r="N25" s="258"/>
      <c r="O25" s="259">
        <f t="shared" si="3"/>
        <v>0</v>
      </c>
      <c r="P25" s="257">
        <f t="shared" si="4"/>
        <v>0</v>
      </c>
      <c r="Q25" s="258">
        <v>0.1</v>
      </c>
      <c r="R25" s="259">
        <f t="shared" si="5"/>
        <v>0.1</v>
      </c>
      <c r="S25" s="257">
        <f t="shared" si="6"/>
        <v>0</v>
      </c>
      <c r="T25" s="44">
        <v>0.2</v>
      </c>
      <c r="U25" s="259">
        <f t="shared" si="7"/>
        <v>0.3</v>
      </c>
      <c r="V25" s="88">
        <f t="shared" si="13"/>
        <v>0</v>
      </c>
      <c r="W25" s="44">
        <v>0.7</v>
      </c>
      <c r="X25" s="259">
        <f t="shared" si="9"/>
        <v>1</v>
      </c>
      <c r="Y25" s="257">
        <f t="shared" si="10"/>
        <v>0</v>
      </c>
      <c r="Z25" s="258"/>
      <c r="AA25" s="259">
        <f t="shared" si="11"/>
        <v>1</v>
      </c>
    </row>
    <row r="26" spans="1:42" s="37" customFormat="1" ht="20.85" customHeight="1">
      <c r="A26" s="26" t="str">
        <f>Resumo!A25</f>
        <v>16.0</v>
      </c>
      <c r="B26" s="518" t="str">
        <f>Resumo!B25</f>
        <v>DRENOS DE AR CONDICIONADO LIGADO A REDE DE AGUA PLUVIAL</v>
      </c>
      <c r="C26" s="518"/>
      <c r="D26" s="518"/>
      <c r="E26" s="518"/>
      <c r="F26" s="518"/>
      <c r="G26" s="519">
        <f>Resumo!G25</f>
        <v>0</v>
      </c>
      <c r="H26" s="519"/>
      <c r="I26" s="171" t="e">
        <f t="shared" si="0"/>
        <v>#DIV/0!</v>
      </c>
      <c r="J26" s="257">
        <f t="shared" si="12"/>
        <v>0</v>
      </c>
      <c r="K26" s="258"/>
      <c r="L26" s="259">
        <f t="shared" si="1"/>
        <v>0</v>
      </c>
      <c r="M26" s="257">
        <f t="shared" si="2"/>
        <v>0</v>
      </c>
      <c r="N26" s="258"/>
      <c r="O26" s="259">
        <f t="shared" si="3"/>
        <v>0</v>
      </c>
      <c r="P26" s="257">
        <f t="shared" si="4"/>
        <v>0</v>
      </c>
      <c r="Q26" s="258">
        <v>0.05</v>
      </c>
      <c r="R26" s="259">
        <f t="shared" si="5"/>
        <v>0.05</v>
      </c>
      <c r="S26" s="257">
        <f t="shared" si="6"/>
        <v>0</v>
      </c>
      <c r="T26" s="44">
        <v>0.25</v>
      </c>
      <c r="U26" s="259">
        <f t="shared" si="7"/>
        <v>0.3</v>
      </c>
      <c r="V26" s="88">
        <f t="shared" si="13"/>
        <v>0</v>
      </c>
      <c r="W26" s="44">
        <v>0.7</v>
      </c>
      <c r="X26" s="259">
        <f t="shared" si="9"/>
        <v>1</v>
      </c>
      <c r="Y26" s="257">
        <f t="shared" si="10"/>
        <v>0</v>
      </c>
      <c r="Z26" s="258"/>
      <c r="AA26" s="259">
        <f t="shared" si="11"/>
        <v>1</v>
      </c>
      <c r="AB26"/>
      <c r="AC26"/>
      <c r="AD26"/>
    </row>
    <row r="27" spans="1:42" s="37" customFormat="1" ht="20.85" customHeight="1">
      <c r="A27" s="26" t="str">
        <f>Resumo!A26</f>
        <v>17.0</v>
      </c>
      <c r="B27" s="518" t="str">
        <f>Resumo!B26</f>
        <v>INSTALAÇÕES SANITÁRIAS</v>
      </c>
      <c r="C27" s="518"/>
      <c r="D27" s="518"/>
      <c r="E27" s="518"/>
      <c r="F27" s="518"/>
      <c r="G27" s="519">
        <f>Resumo!G26</f>
        <v>0</v>
      </c>
      <c r="H27" s="519"/>
      <c r="I27" s="171" t="e">
        <f t="shared" si="0"/>
        <v>#DIV/0!</v>
      </c>
      <c r="J27" s="257">
        <f t="shared" si="12"/>
        <v>0</v>
      </c>
      <c r="K27" s="258"/>
      <c r="L27" s="259">
        <f t="shared" si="1"/>
        <v>0</v>
      </c>
      <c r="M27" s="257">
        <f t="shared" si="2"/>
        <v>0</v>
      </c>
      <c r="N27" s="258">
        <v>0.1</v>
      </c>
      <c r="O27" s="259">
        <f t="shared" si="3"/>
        <v>0.1</v>
      </c>
      <c r="P27" s="257">
        <f t="shared" si="4"/>
        <v>0</v>
      </c>
      <c r="Q27" s="258">
        <v>0.1</v>
      </c>
      <c r="R27" s="259">
        <f t="shared" si="5"/>
        <v>0.2</v>
      </c>
      <c r="S27" s="257">
        <f t="shared" si="6"/>
        <v>0</v>
      </c>
      <c r="T27" s="44">
        <v>0.3</v>
      </c>
      <c r="U27" s="259">
        <f t="shared" si="7"/>
        <v>0.5</v>
      </c>
      <c r="V27" s="88">
        <f t="shared" si="13"/>
        <v>0</v>
      </c>
      <c r="W27" s="44">
        <v>0.5</v>
      </c>
      <c r="X27" s="259">
        <f t="shared" si="9"/>
        <v>1</v>
      </c>
      <c r="Y27" s="257">
        <f t="shared" si="10"/>
        <v>0</v>
      </c>
      <c r="Z27" s="258"/>
      <c r="AA27" s="259">
        <f t="shared" si="11"/>
        <v>1</v>
      </c>
      <c r="AB27" s="89"/>
      <c r="AC27" s="89"/>
      <c r="AD27" s="89"/>
    </row>
    <row r="28" spans="1:42" s="37" customFormat="1" ht="20.85" customHeight="1">
      <c r="A28" s="26" t="str">
        <f>Resumo!A27</f>
        <v>18.0</v>
      </c>
      <c r="B28" s="518" t="str">
        <f>Resumo!B27</f>
        <v>INSTALAÇÕES PLUVIAIS</v>
      </c>
      <c r="C28" s="518"/>
      <c r="D28" s="518"/>
      <c r="E28" s="518"/>
      <c r="F28" s="518"/>
      <c r="G28" s="519">
        <f>Resumo!G27</f>
        <v>0</v>
      </c>
      <c r="H28" s="519"/>
      <c r="I28" s="171" t="e">
        <f t="shared" si="0"/>
        <v>#DIV/0!</v>
      </c>
      <c r="J28" s="257">
        <f t="shared" si="12"/>
        <v>0</v>
      </c>
      <c r="K28" s="258"/>
      <c r="L28" s="259">
        <f t="shared" si="1"/>
        <v>0</v>
      </c>
      <c r="M28" s="257">
        <f t="shared" si="2"/>
        <v>0</v>
      </c>
      <c r="N28" s="258"/>
      <c r="O28" s="259">
        <f t="shared" si="3"/>
        <v>0</v>
      </c>
      <c r="P28" s="257">
        <f t="shared" si="4"/>
        <v>0</v>
      </c>
      <c r="Q28" s="258">
        <v>0.4</v>
      </c>
      <c r="R28" s="259">
        <f t="shared" si="5"/>
        <v>0.4</v>
      </c>
      <c r="S28" s="257">
        <f t="shared" si="6"/>
        <v>0</v>
      </c>
      <c r="T28" s="44">
        <v>0.5</v>
      </c>
      <c r="U28" s="259">
        <f t="shared" si="7"/>
        <v>0.9</v>
      </c>
      <c r="V28" s="88">
        <f t="shared" si="13"/>
        <v>0</v>
      </c>
      <c r="W28" s="44">
        <v>0.1</v>
      </c>
      <c r="X28" s="259">
        <f t="shared" si="9"/>
        <v>1</v>
      </c>
      <c r="Y28" s="257">
        <f t="shared" si="10"/>
        <v>0</v>
      </c>
      <c r="Z28" s="258"/>
      <c r="AA28" s="259">
        <f t="shared" si="11"/>
        <v>1</v>
      </c>
      <c r="AB28" s="89"/>
      <c r="AC28" s="89"/>
      <c r="AD28" s="89"/>
      <c r="AE28"/>
      <c r="AF28"/>
      <c r="AG28"/>
      <c r="AH28"/>
      <c r="AI28"/>
      <c r="AJ28"/>
      <c r="AK28"/>
      <c r="AL28"/>
      <c r="AM28"/>
      <c r="AN28"/>
      <c r="AO28"/>
      <c r="AP28"/>
    </row>
    <row r="29" spans="1:42" s="37" customFormat="1" ht="20.85" customHeight="1">
      <c r="A29" s="26" t="str">
        <f>Resumo!A28</f>
        <v>19.0</v>
      </c>
      <c r="B29" s="518" t="str">
        <f>Resumo!B28</f>
        <v>CLIMATIZAÇÃO</v>
      </c>
      <c r="C29" s="518"/>
      <c r="D29" s="518"/>
      <c r="E29" s="518"/>
      <c r="F29" s="518"/>
      <c r="G29" s="519">
        <f>Resumo!G28</f>
        <v>0</v>
      </c>
      <c r="H29" s="519"/>
      <c r="I29" s="171" t="e">
        <f t="shared" si="0"/>
        <v>#DIV/0!</v>
      </c>
      <c r="J29" s="257">
        <f t="shared" si="12"/>
        <v>0</v>
      </c>
      <c r="K29" s="258"/>
      <c r="L29" s="259">
        <f t="shared" si="1"/>
        <v>0</v>
      </c>
      <c r="M29" s="257">
        <f t="shared" si="2"/>
        <v>0</v>
      </c>
      <c r="N29" s="258"/>
      <c r="O29" s="259">
        <f t="shared" si="3"/>
        <v>0</v>
      </c>
      <c r="P29" s="257">
        <f t="shared" si="4"/>
        <v>0</v>
      </c>
      <c r="Q29" s="258">
        <v>0.05</v>
      </c>
      <c r="R29" s="259">
        <f t="shared" si="5"/>
        <v>0.05</v>
      </c>
      <c r="S29" s="257">
        <f t="shared" si="6"/>
        <v>0</v>
      </c>
      <c r="T29" s="44">
        <v>0.05</v>
      </c>
      <c r="U29" s="259">
        <f t="shared" si="7"/>
        <v>0.1</v>
      </c>
      <c r="V29" s="88">
        <f t="shared" si="8"/>
        <v>0</v>
      </c>
      <c r="W29" s="44">
        <v>0.2</v>
      </c>
      <c r="X29" s="259">
        <f t="shared" si="9"/>
        <v>0.3</v>
      </c>
      <c r="Y29" s="257">
        <f t="shared" si="10"/>
        <v>0</v>
      </c>
      <c r="Z29" s="258">
        <v>0.7</v>
      </c>
      <c r="AA29" s="259">
        <f t="shared" si="11"/>
        <v>1</v>
      </c>
      <c r="AB29" s="89"/>
      <c r="AC29" s="89"/>
      <c r="AD29" s="89"/>
      <c r="AE29" s="89"/>
      <c r="AF29" s="89"/>
      <c r="AG29" s="89"/>
      <c r="AH29" s="89"/>
      <c r="AI29" s="89"/>
      <c r="AJ29" s="89"/>
      <c r="AK29" s="89"/>
      <c r="AL29" s="89"/>
      <c r="AM29" s="89"/>
      <c r="AN29" s="89"/>
      <c r="AO29" s="89"/>
      <c r="AP29" s="89"/>
    </row>
    <row r="30" spans="1:42" s="37" customFormat="1" ht="20.85" customHeight="1">
      <c r="A30" s="26" t="str">
        <f>Resumo!A29</f>
        <v>20.0</v>
      </c>
      <c r="B30" s="518" t="str">
        <f>Resumo!B29</f>
        <v>SERVIÇOS COMPLEMENTARES</v>
      </c>
      <c r="C30" s="518"/>
      <c r="D30" s="518"/>
      <c r="E30" s="518"/>
      <c r="F30" s="518"/>
      <c r="G30" s="519">
        <f>Resumo!G29</f>
        <v>0</v>
      </c>
      <c r="H30" s="519"/>
      <c r="I30" s="171" t="e">
        <f t="shared" si="0"/>
        <v>#DIV/0!</v>
      </c>
      <c r="J30" s="257">
        <f t="shared" si="12"/>
        <v>0</v>
      </c>
      <c r="K30" s="258"/>
      <c r="L30" s="259">
        <f t="shared" si="1"/>
        <v>0</v>
      </c>
      <c r="M30" s="257">
        <f t="shared" si="2"/>
        <v>0</v>
      </c>
      <c r="N30" s="258"/>
      <c r="O30" s="259">
        <f t="shared" si="3"/>
        <v>0</v>
      </c>
      <c r="P30" s="257">
        <f t="shared" si="4"/>
        <v>0</v>
      </c>
      <c r="Q30" s="258"/>
      <c r="R30" s="259">
        <f t="shared" si="5"/>
        <v>0</v>
      </c>
      <c r="S30" s="257">
        <f t="shared" si="6"/>
        <v>0</v>
      </c>
      <c r="T30" s="44">
        <v>0.2</v>
      </c>
      <c r="U30" s="259">
        <f t="shared" si="7"/>
        <v>0.2</v>
      </c>
      <c r="V30" s="88">
        <f t="shared" si="8"/>
        <v>0</v>
      </c>
      <c r="W30" s="44">
        <v>0.6</v>
      </c>
      <c r="X30" s="259">
        <f t="shared" si="9"/>
        <v>0.8</v>
      </c>
      <c r="Y30" s="257">
        <f t="shared" si="10"/>
        <v>0</v>
      </c>
      <c r="Z30" s="258">
        <v>0.2</v>
      </c>
      <c r="AA30" s="259">
        <f t="shared" si="11"/>
        <v>1</v>
      </c>
      <c r="AB30" s="89"/>
      <c r="AC30" s="89"/>
      <c r="AD30" s="89"/>
      <c r="AE30" s="89"/>
      <c r="AF30" s="89"/>
      <c r="AG30" s="89"/>
      <c r="AH30" s="89"/>
      <c r="AI30" s="89"/>
      <c r="AJ30" s="89"/>
      <c r="AK30" s="89"/>
      <c r="AL30" s="89"/>
      <c r="AM30" s="89"/>
      <c r="AN30" s="89"/>
      <c r="AO30" s="89"/>
      <c r="AP30" s="89"/>
    </row>
    <row r="31" spans="1:42" s="37" customFormat="1" ht="20.85" customHeight="1">
      <c r="A31" s="26" t="str">
        <f>Resumo!A30</f>
        <v>21.0</v>
      </c>
      <c r="B31" s="518" t="str">
        <f>Resumo!B30</f>
        <v>ÁREAS EXTERNAS E PAVIMENTAÇÕES</v>
      </c>
      <c r="C31" s="518"/>
      <c r="D31" s="518"/>
      <c r="E31" s="518"/>
      <c r="F31" s="518"/>
      <c r="G31" s="519">
        <f>Resumo!G30</f>
        <v>0</v>
      </c>
      <c r="H31" s="519"/>
      <c r="I31" s="171" t="e">
        <f t="shared" si="0"/>
        <v>#DIV/0!</v>
      </c>
      <c r="J31" s="257">
        <f t="shared" si="12"/>
        <v>0</v>
      </c>
      <c r="K31" s="258"/>
      <c r="L31" s="259">
        <f t="shared" si="1"/>
        <v>0</v>
      </c>
      <c r="M31" s="257">
        <f t="shared" si="2"/>
        <v>0</v>
      </c>
      <c r="N31" s="258"/>
      <c r="O31" s="259">
        <f t="shared" si="3"/>
        <v>0</v>
      </c>
      <c r="P31" s="257">
        <f t="shared" si="4"/>
        <v>0</v>
      </c>
      <c r="Q31" s="258"/>
      <c r="R31" s="259">
        <f t="shared" si="5"/>
        <v>0</v>
      </c>
      <c r="S31" s="257">
        <f t="shared" si="6"/>
        <v>0</v>
      </c>
      <c r="T31" s="44">
        <v>0.2</v>
      </c>
      <c r="U31" s="259">
        <f t="shared" si="7"/>
        <v>0.2</v>
      </c>
      <c r="V31" s="88">
        <f t="shared" si="8"/>
        <v>0</v>
      </c>
      <c r="W31" s="44">
        <v>0.6</v>
      </c>
      <c r="X31" s="259">
        <f t="shared" si="9"/>
        <v>0.8</v>
      </c>
      <c r="Y31" s="257">
        <f t="shared" si="10"/>
        <v>0</v>
      </c>
      <c r="Z31" s="258">
        <v>0.2</v>
      </c>
      <c r="AA31" s="259">
        <f t="shared" si="11"/>
        <v>1</v>
      </c>
      <c r="AB31" s="89"/>
      <c r="AC31" s="89"/>
      <c r="AD31" s="89"/>
      <c r="AE31" s="89"/>
      <c r="AF31" s="89"/>
      <c r="AG31" s="89"/>
      <c r="AH31" s="89"/>
      <c r="AI31" s="89"/>
      <c r="AJ31" s="89"/>
      <c r="AK31" s="89"/>
      <c r="AL31" s="89"/>
      <c r="AM31" s="89"/>
      <c r="AN31" s="89"/>
      <c r="AO31" s="89"/>
      <c r="AP31" s="89"/>
    </row>
    <row r="32" spans="1:42" s="37" customFormat="1" ht="20.85" customHeight="1">
      <c r="A32" s="26" t="str">
        <f>Resumo!A31</f>
        <v>22.0</v>
      </c>
      <c r="B32" s="518" t="str">
        <f>Resumo!B31</f>
        <v>LIMPEZAS</v>
      </c>
      <c r="C32" s="518"/>
      <c r="D32" s="518"/>
      <c r="E32" s="518"/>
      <c r="F32" s="518"/>
      <c r="G32" s="519">
        <f>Resumo!G31</f>
        <v>0</v>
      </c>
      <c r="H32" s="519"/>
      <c r="I32" s="171" t="e">
        <f t="shared" si="0"/>
        <v>#DIV/0!</v>
      </c>
      <c r="J32" s="257">
        <f t="shared" si="12"/>
        <v>0</v>
      </c>
      <c r="K32" s="258"/>
      <c r="L32" s="259">
        <f t="shared" si="1"/>
        <v>0</v>
      </c>
      <c r="M32" s="257">
        <f t="shared" si="2"/>
        <v>0</v>
      </c>
      <c r="N32" s="258"/>
      <c r="O32" s="259">
        <f t="shared" si="3"/>
        <v>0</v>
      </c>
      <c r="P32" s="257">
        <f t="shared" si="4"/>
        <v>0</v>
      </c>
      <c r="Q32" s="258"/>
      <c r="R32" s="259">
        <f t="shared" si="5"/>
        <v>0</v>
      </c>
      <c r="S32" s="257">
        <f t="shared" si="6"/>
        <v>0</v>
      </c>
      <c r="T32" s="44"/>
      <c r="U32" s="259">
        <f t="shared" si="7"/>
        <v>0</v>
      </c>
      <c r="V32" s="88">
        <f t="shared" si="8"/>
        <v>0</v>
      </c>
      <c r="W32" s="44"/>
      <c r="X32" s="259">
        <f t="shared" si="9"/>
        <v>0</v>
      </c>
      <c r="Y32" s="257">
        <f t="shared" si="10"/>
        <v>0</v>
      </c>
      <c r="Z32" s="258">
        <v>1</v>
      </c>
      <c r="AA32" s="259">
        <f t="shared" si="11"/>
        <v>1</v>
      </c>
      <c r="AB32" s="89"/>
      <c r="AC32" s="89"/>
      <c r="AD32" s="89"/>
      <c r="AE32" s="89"/>
      <c r="AF32" s="89"/>
      <c r="AG32" s="89"/>
      <c r="AH32" s="89"/>
      <c r="AI32" s="89"/>
      <c r="AJ32" s="89"/>
      <c r="AK32" s="89"/>
      <c r="AL32" s="89"/>
      <c r="AM32" s="89"/>
      <c r="AN32" s="89"/>
      <c r="AO32" s="89"/>
      <c r="AP32" s="89"/>
    </row>
    <row r="33" spans="1:42" s="37" customFormat="1" ht="20.85" customHeight="1">
      <c r="A33" s="26" t="str">
        <f>Resumo!A32</f>
        <v>23.0</v>
      </c>
      <c r="B33" s="518" t="str">
        <f>Resumo!B32</f>
        <v>INSTALAÇÕES DE PREVENÇÃO E COMBATE À INCÊNDIO E PÂNICO</v>
      </c>
      <c r="C33" s="518"/>
      <c r="D33" s="518"/>
      <c r="E33" s="518"/>
      <c r="F33" s="518"/>
      <c r="G33" s="519">
        <f>Resumo!G32</f>
        <v>0</v>
      </c>
      <c r="H33" s="519"/>
      <c r="I33" s="171" t="e">
        <f t="shared" si="0"/>
        <v>#DIV/0!</v>
      </c>
      <c r="J33" s="257">
        <f t="shared" si="12"/>
        <v>0</v>
      </c>
      <c r="K33" s="258"/>
      <c r="L33" s="259">
        <f t="shared" si="1"/>
        <v>0</v>
      </c>
      <c r="M33" s="257">
        <f t="shared" si="2"/>
        <v>0</v>
      </c>
      <c r="N33" s="258"/>
      <c r="O33" s="259">
        <f t="shared" si="3"/>
        <v>0</v>
      </c>
      <c r="P33" s="257">
        <f t="shared" si="4"/>
        <v>0</v>
      </c>
      <c r="Q33" s="258"/>
      <c r="R33" s="259">
        <f t="shared" si="5"/>
        <v>0</v>
      </c>
      <c r="S33" s="257">
        <f t="shared" si="6"/>
        <v>0</v>
      </c>
      <c r="T33" s="44"/>
      <c r="U33" s="259">
        <f t="shared" si="7"/>
        <v>0</v>
      </c>
      <c r="V33" s="88">
        <f t="shared" ref="V33" si="14">W33*$G33</f>
        <v>0</v>
      </c>
      <c r="W33" s="44"/>
      <c r="X33" s="259">
        <f t="shared" si="9"/>
        <v>0</v>
      </c>
      <c r="Y33" s="257">
        <f t="shared" si="10"/>
        <v>0</v>
      </c>
      <c r="Z33" s="258">
        <v>1</v>
      </c>
      <c r="AA33" s="259">
        <f t="shared" si="11"/>
        <v>1</v>
      </c>
      <c r="AB33" s="89"/>
      <c r="AC33" s="89"/>
      <c r="AD33" s="89"/>
      <c r="AE33" s="89"/>
      <c r="AF33" s="89"/>
      <c r="AG33" s="89"/>
      <c r="AH33" s="89"/>
      <c r="AI33" s="89"/>
      <c r="AJ33" s="89"/>
      <c r="AK33" s="89"/>
      <c r="AL33" s="89"/>
      <c r="AM33" s="89"/>
      <c r="AN33" s="89"/>
      <c r="AO33" s="89"/>
      <c r="AP33" s="89"/>
    </row>
    <row r="34" spans="1:42" s="37" customFormat="1" ht="20.85" customHeight="1">
      <c r="A34" s="520" t="s">
        <v>193</v>
      </c>
      <c r="B34" s="521"/>
      <c r="C34" s="521"/>
      <c r="D34" s="521"/>
      <c r="E34" s="521"/>
      <c r="F34" s="522"/>
      <c r="G34" s="517">
        <f>SUM(G11:H33)</f>
        <v>0</v>
      </c>
      <c r="H34" s="517"/>
      <c r="I34" s="94" t="e">
        <f>SUM(I11:I33)</f>
        <v>#DIV/0!</v>
      </c>
      <c r="J34" s="517">
        <f>SUM(J11:J33)</f>
        <v>0</v>
      </c>
      <c r="K34" s="517"/>
      <c r="L34" s="94" t="e">
        <f>J34/$G34</f>
        <v>#DIV/0!</v>
      </c>
      <c r="M34" s="517">
        <f>SUM(M11:M33)</f>
        <v>0</v>
      </c>
      <c r="N34" s="517"/>
      <c r="O34" s="94" t="e">
        <f>M34/$G34</f>
        <v>#DIV/0!</v>
      </c>
      <c r="P34" s="517">
        <f>SUM(P11:P33)</f>
        <v>0</v>
      </c>
      <c r="Q34" s="517"/>
      <c r="R34" s="94" t="e">
        <f>P34/$G34</f>
        <v>#DIV/0!</v>
      </c>
      <c r="S34" s="517">
        <f>SUM(S11:S33)</f>
        <v>0</v>
      </c>
      <c r="T34" s="517"/>
      <c r="U34" s="94" t="e">
        <f>S34/$G34</f>
        <v>#DIV/0!</v>
      </c>
      <c r="V34" s="517">
        <f>SUM(V11:V33)</f>
        <v>0</v>
      </c>
      <c r="W34" s="517"/>
      <c r="X34" s="94" t="e">
        <f>V34/$G34</f>
        <v>#DIV/0!</v>
      </c>
      <c r="Y34" s="517">
        <f>SUM(Y11:Y33)</f>
        <v>0</v>
      </c>
      <c r="Z34" s="517"/>
      <c r="AA34" s="94" t="e">
        <f>Y34/$G34</f>
        <v>#DIV/0!</v>
      </c>
      <c r="AB34" s="89"/>
      <c r="AC34" s="89"/>
      <c r="AD34" s="89"/>
      <c r="AE34" s="89"/>
      <c r="AF34" s="89"/>
      <c r="AG34" s="89"/>
      <c r="AH34" s="89"/>
      <c r="AI34" s="89"/>
      <c r="AJ34" s="89"/>
      <c r="AK34" s="89"/>
      <c r="AL34" s="89"/>
      <c r="AM34" s="89"/>
      <c r="AN34" s="89"/>
      <c r="AO34" s="89"/>
      <c r="AP34" s="89"/>
    </row>
    <row r="35" spans="1:42" s="37" customFormat="1" ht="20.85" customHeight="1">
      <c r="A35" s="520" t="s">
        <v>194</v>
      </c>
      <c r="B35" s="521"/>
      <c r="C35" s="521"/>
      <c r="D35" s="521"/>
      <c r="E35" s="521"/>
      <c r="F35" s="522"/>
      <c r="G35" s="127"/>
      <c r="H35" s="127"/>
      <c r="I35" s="128"/>
      <c r="J35" s="517">
        <f>J34</f>
        <v>0</v>
      </c>
      <c r="K35" s="517"/>
      <c r="L35" s="94" t="e">
        <f>J35/$G34</f>
        <v>#DIV/0!</v>
      </c>
      <c r="M35" s="517">
        <f>J35+M34</f>
        <v>0</v>
      </c>
      <c r="N35" s="517"/>
      <c r="O35" s="94" t="e">
        <f>M35/$G34</f>
        <v>#DIV/0!</v>
      </c>
      <c r="P35" s="517">
        <f>M35+P34</f>
        <v>0</v>
      </c>
      <c r="Q35" s="517"/>
      <c r="R35" s="94" t="e">
        <f>P35/$G34</f>
        <v>#DIV/0!</v>
      </c>
      <c r="S35" s="517">
        <f>P35+S34</f>
        <v>0</v>
      </c>
      <c r="T35" s="517"/>
      <c r="U35" s="94" t="e">
        <f>S35/$G34</f>
        <v>#DIV/0!</v>
      </c>
      <c r="V35" s="517">
        <f>S35+V34</f>
        <v>0</v>
      </c>
      <c r="W35" s="517"/>
      <c r="X35" s="94" t="e">
        <f>V35/$G34</f>
        <v>#DIV/0!</v>
      </c>
      <c r="Y35" s="517">
        <f>V35+Y34-0.02</f>
        <v>-0.02</v>
      </c>
      <c r="Z35" s="517"/>
      <c r="AA35" s="94" t="e">
        <f>Y35/$G34</f>
        <v>#DIV/0!</v>
      </c>
      <c r="AB35" s="89"/>
      <c r="AC35" s="89"/>
      <c r="AD35" s="89"/>
      <c r="AE35" s="89"/>
      <c r="AF35" s="89"/>
      <c r="AG35" s="89"/>
      <c r="AH35" s="89"/>
      <c r="AI35" s="89"/>
      <c r="AJ35" s="89"/>
      <c r="AK35" s="89"/>
      <c r="AL35" s="89"/>
      <c r="AM35" s="89"/>
      <c r="AN35" s="89"/>
      <c r="AO35" s="89"/>
      <c r="AP35" s="89"/>
    </row>
    <row r="36" spans="1:42" customFormat="1" ht="27" customHeight="1">
      <c r="J36">
        <v>2</v>
      </c>
      <c r="O36" s="89"/>
      <c r="AB36" s="89"/>
      <c r="AC36" s="89"/>
      <c r="AD36" s="89"/>
      <c r="AE36" s="89"/>
      <c r="AF36" s="89"/>
      <c r="AG36" s="89"/>
      <c r="AH36" s="89"/>
      <c r="AI36" s="89"/>
      <c r="AJ36" s="89"/>
      <c r="AK36" s="89"/>
      <c r="AL36" s="89"/>
      <c r="AM36" s="89"/>
      <c r="AN36" s="89"/>
      <c r="AO36" s="89"/>
      <c r="AP36" s="89"/>
    </row>
    <row r="37" spans="1:42" ht="20.85" customHeight="1">
      <c r="A37" s="30"/>
      <c r="B37" s="30"/>
      <c r="C37" s="30"/>
      <c r="D37" s="30"/>
      <c r="E37" s="30"/>
      <c r="F37" s="30"/>
      <c r="G37" s="30"/>
      <c r="H37" s="30"/>
      <c r="I37" s="30"/>
    </row>
    <row r="38" spans="1:42" ht="20.85" customHeight="1">
      <c r="A38" s="30"/>
      <c r="B38" s="30"/>
      <c r="C38" s="30"/>
      <c r="D38" s="30"/>
      <c r="E38" s="30"/>
      <c r="F38" s="30"/>
      <c r="G38" s="30"/>
      <c r="H38" s="30"/>
      <c r="I38" s="30"/>
    </row>
  </sheetData>
  <mergeCells count="75">
    <mergeCell ref="B15:F15"/>
    <mergeCell ref="G15:H15"/>
    <mergeCell ref="B16:F16"/>
    <mergeCell ref="B25:F25"/>
    <mergeCell ref="G25:H25"/>
    <mergeCell ref="B19:F19"/>
    <mergeCell ref="G19:H19"/>
    <mergeCell ref="B20:F20"/>
    <mergeCell ref="G20:H20"/>
    <mergeCell ref="B21:F21"/>
    <mergeCell ref="G21:H21"/>
    <mergeCell ref="B12:F12"/>
    <mergeCell ref="G12:H12"/>
    <mergeCell ref="B13:F13"/>
    <mergeCell ref="G13:H13"/>
    <mergeCell ref="B14:F14"/>
    <mergeCell ref="G14:H14"/>
    <mergeCell ref="A1:L1"/>
    <mergeCell ref="G16:H16"/>
    <mergeCell ref="B17:F17"/>
    <mergeCell ref="G17:H17"/>
    <mergeCell ref="B18:F18"/>
    <mergeCell ref="G18:H18"/>
    <mergeCell ref="J9:L9"/>
    <mergeCell ref="E3:F3"/>
    <mergeCell ref="B5:G5"/>
    <mergeCell ref="I9:I10"/>
    <mergeCell ref="B9:F10"/>
    <mergeCell ref="A9:A10"/>
    <mergeCell ref="G9:H10"/>
    <mergeCell ref="A2:L2"/>
    <mergeCell ref="B11:F11"/>
    <mergeCell ref="G11:H11"/>
    <mergeCell ref="G26:H26"/>
    <mergeCell ref="B27:F27"/>
    <mergeCell ref="G27:H27"/>
    <mergeCell ref="B22:F22"/>
    <mergeCell ref="G22:H22"/>
    <mergeCell ref="B23:F23"/>
    <mergeCell ref="G23:H23"/>
    <mergeCell ref="B24:F24"/>
    <mergeCell ref="G24:H24"/>
    <mergeCell ref="B26:F26"/>
    <mergeCell ref="Y9:AA9"/>
    <mergeCell ref="Y34:Z34"/>
    <mergeCell ref="Y35:Z35"/>
    <mergeCell ref="P9:R9"/>
    <mergeCell ref="P34:Q34"/>
    <mergeCell ref="V9:X9"/>
    <mergeCell ref="S34:T34"/>
    <mergeCell ref="V34:W34"/>
    <mergeCell ref="V35:W35"/>
    <mergeCell ref="S9:U9"/>
    <mergeCell ref="S35:T35"/>
    <mergeCell ref="P35:Q35"/>
    <mergeCell ref="B28:F28"/>
    <mergeCell ref="G28:H28"/>
    <mergeCell ref="A35:F35"/>
    <mergeCell ref="A34:F34"/>
    <mergeCell ref="G34:H34"/>
    <mergeCell ref="B29:F29"/>
    <mergeCell ref="G29:H29"/>
    <mergeCell ref="B30:F30"/>
    <mergeCell ref="G30:H30"/>
    <mergeCell ref="B31:F31"/>
    <mergeCell ref="G31:H31"/>
    <mergeCell ref="B32:F32"/>
    <mergeCell ref="G32:H32"/>
    <mergeCell ref="B33:F33"/>
    <mergeCell ref="G33:H33"/>
    <mergeCell ref="M9:O9"/>
    <mergeCell ref="J34:K34"/>
    <mergeCell ref="J35:K35"/>
    <mergeCell ref="M34:N34"/>
    <mergeCell ref="M35:N35"/>
  </mergeCells>
  <printOptions horizontalCentered="1"/>
  <pageMargins left="0.25" right="0.25" top="0.75" bottom="0.75" header="0.3" footer="0.3"/>
  <pageSetup paperSize="9" scale="34" orientation="landscape" horizontalDpi="4294967293" verticalDpi="300" r:id="rId1"/>
  <headerFooter>
    <oddFooter>&amp;L&amp;G&amp;C&amp;"-,Negrito"&amp;9Camila Diel Bobrzyk
 &amp;"-,Regular"Engenheira Civil 
CREA MT025305&amp;R&amp;P de &amp;N</oddFooter>
  </headerFooter>
  <colBreaks count="3" manualBreakCount="3">
    <brk id="12" max="34" man="1"/>
    <brk id="18" max="34" man="1"/>
    <brk id="24" max="34"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zoomScaleSheetLayoutView="100" workbookViewId="0">
      <selection activeCell="C7" sqref="C7"/>
    </sheetView>
  </sheetViews>
  <sheetFormatPr defaultRowHeight="15.75"/>
  <cols>
    <col min="1" max="1" width="9.140625" style="37"/>
    <col min="2" max="2" width="22.28515625" style="37" bestFit="1" customWidth="1"/>
    <col min="3" max="3" width="7.5703125" style="37" customWidth="1"/>
    <col min="4" max="4" width="4.85546875" style="37" customWidth="1"/>
    <col min="5" max="5" width="7.140625" style="37" customWidth="1"/>
    <col min="6" max="6" width="13.140625" style="37" customWidth="1"/>
    <col min="7" max="7" width="12.28515625" style="37" customWidth="1"/>
    <col min="8" max="8" width="11.140625" style="37" customWidth="1"/>
    <col min="9" max="9" width="9.42578125" style="37" customWidth="1"/>
    <col min="10" max="10" width="8.28515625" style="37" customWidth="1"/>
    <col min="11" max="11" width="6.7109375" style="37" customWidth="1"/>
    <col min="12" max="13" width="9.140625" style="37"/>
    <col min="14" max="15" width="18.5703125" style="37" customWidth="1"/>
    <col min="16" max="16384" width="9.140625" style="37"/>
  </cols>
  <sheetData>
    <row r="1" spans="1:10" ht="15" customHeight="1">
      <c r="A1" s="528" t="str">
        <f>Orçamento!A1</f>
        <v xml:space="preserve"> Construção da Capela Mortuaria do Distrito de Primaverinha</v>
      </c>
      <c r="B1" s="528"/>
      <c r="C1" s="528"/>
      <c r="D1" s="528"/>
      <c r="E1" s="528"/>
      <c r="F1" s="528"/>
      <c r="G1" s="528"/>
      <c r="H1" s="528"/>
      <c r="I1" s="528"/>
      <c r="J1" s="528"/>
    </row>
    <row r="2" spans="1:10" ht="21" customHeight="1">
      <c r="A2" s="130" t="str">
        <f>Orçamento!A3</f>
        <v>Proprietário:  Municipio de Sorriso</v>
      </c>
      <c r="B2" s="131"/>
      <c r="C2" s="132"/>
      <c r="D2" s="133"/>
      <c r="E2" s="510" t="s">
        <v>7</v>
      </c>
      <c r="F2" s="510"/>
      <c r="G2" s="134">
        <f>Resumo!G3</f>
        <v>0</v>
      </c>
      <c r="H2" s="135" t="s">
        <v>9</v>
      </c>
      <c r="I2" s="136">
        <f>Orçamento!J3</f>
        <v>44435</v>
      </c>
      <c r="J2" s="159"/>
    </row>
    <row r="3" spans="1:10" ht="21" customHeight="1">
      <c r="A3" s="130" t="str">
        <f>Orçamento!B4</f>
        <v xml:space="preserve"> Construção da Capela Mortuaria do Distrito de Primaverinha</v>
      </c>
      <c r="B3" s="130"/>
      <c r="C3" s="130"/>
      <c r="D3" s="130"/>
      <c r="E3" s="138"/>
      <c r="F3" s="135" t="s">
        <v>8</v>
      </c>
      <c r="G3" s="134">
        <f>G2/B5</f>
        <v>0</v>
      </c>
      <c r="H3" s="135" t="s">
        <v>10</v>
      </c>
      <c r="I3" s="139">
        <f>'BDI - Serviços'!I24</f>
        <v>0.24940000000000001</v>
      </c>
      <c r="J3" s="159"/>
    </row>
    <row r="4" spans="1:10" ht="31.5" customHeight="1">
      <c r="A4" s="130" t="str">
        <f>Orçamento!A5</f>
        <v>Local:</v>
      </c>
      <c r="B4" s="511" t="str">
        <f>Orçamento!B5</f>
        <v>Local: Rua Cambará esquina com Avenida Rio Grande do Sul, Quadra 59, Distrito de Primaverinha - Sorriso MT</v>
      </c>
      <c r="C4" s="511"/>
      <c r="D4" s="511"/>
      <c r="E4" s="511"/>
      <c r="F4" s="511"/>
      <c r="G4" s="511"/>
      <c r="H4" s="140" t="s">
        <v>11</v>
      </c>
      <c r="I4" s="527" t="str">
        <f>Resumo!I5</f>
        <v>SINAPI - JULHO 2021 - DESONERADO</v>
      </c>
      <c r="J4" s="527"/>
    </row>
    <row r="5" spans="1:10" ht="21" customHeight="1">
      <c r="A5" s="130" t="str">
        <f>Orçamento!A6</f>
        <v xml:space="preserve">Área: </v>
      </c>
      <c r="B5" s="142">
        <f>Orçamento!B6</f>
        <v>87.9</v>
      </c>
      <c r="C5" s="130"/>
      <c r="D5" s="143" t="str">
        <f>Orçamento!E7</f>
        <v>Arredondamentos: Opções → Avançado → Fórmulas → "Definir Precisão Conforme Exibido"</v>
      </c>
      <c r="G5" s="131"/>
      <c r="H5" s="131"/>
      <c r="I5" s="130"/>
      <c r="J5" s="159"/>
    </row>
    <row r="6" spans="1:10" ht="21" customHeight="1">
      <c r="A6" s="141" t="str">
        <f>Orçamento!A7</f>
        <v>Responsável Técnico:</v>
      </c>
      <c r="B6" s="131"/>
      <c r="C6" s="132" t="str">
        <f>Orçamento!D7</f>
        <v>Camila Diel Bobrzyk CREA MT025305</v>
      </c>
      <c r="D6" s="133"/>
      <c r="E6" s="131"/>
      <c r="F6" s="131"/>
      <c r="G6" s="137"/>
      <c r="H6" s="131"/>
      <c r="I6" s="130"/>
      <c r="J6" s="159"/>
    </row>
    <row r="7" spans="1:10" ht="17.25">
      <c r="A7" s="120"/>
      <c r="B7" s="124"/>
      <c r="C7" s="125"/>
      <c r="D7" s="126"/>
      <c r="E7" s="124"/>
      <c r="F7" s="124"/>
      <c r="G7" s="30"/>
      <c r="H7" s="124"/>
      <c r="I7" s="9"/>
      <c r="J7" s="17"/>
    </row>
    <row r="8" spans="1:10" ht="17.25">
      <c r="A8" s="549" t="s">
        <v>119</v>
      </c>
      <c r="B8" s="549"/>
      <c r="C8" s="549"/>
      <c r="D8" s="549"/>
      <c r="E8" s="549"/>
      <c r="F8" s="549"/>
      <c r="G8" s="549"/>
      <c r="H8" s="549"/>
      <c r="I8" s="549"/>
      <c r="J8" s="549"/>
    </row>
    <row r="9" spans="1:10">
      <c r="A9" s="46" t="s">
        <v>33</v>
      </c>
      <c r="B9" s="533" t="s">
        <v>34</v>
      </c>
      <c r="C9" s="534"/>
      <c r="D9" s="534"/>
      <c r="E9" s="534"/>
      <c r="F9" s="534"/>
      <c r="G9" s="534"/>
      <c r="H9" s="535"/>
      <c r="I9" s="537">
        <f>SUM(I10:I13)</f>
        <v>6.8500000000000005E-2</v>
      </c>
      <c r="J9" s="537"/>
    </row>
    <row r="10" spans="1:10">
      <c r="A10" s="66" t="s">
        <v>35</v>
      </c>
      <c r="B10" s="536" t="s">
        <v>36</v>
      </c>
      <c r="C10" s="536"/>
      <c r="D10" s="536"/>
      <c r="E10" s="536"/>
      <c r="F10" s="530" t="s">
        <v>37</v>
      </c>
      <c r="G10" s="530"/>
      <c r="H10" s="530"/>
      <c r="I10" s="529">
        <v>3.7999999999999999E-2</v>
      </c>
      <c r="J10" s="529"/>
    </row>
    <row r="11" spans="1:10">
      <c r="A11" s="66" t="s">
        <v>38</v>
      </c>
      <c r="B11" s="536" t="s">
        <v>39</v>
      </c>
      <c r="C11" s="536"/>
      <c r="D11" s="536"/>
      <c r="E11" s="536"/>
      <c r="F11" s="530" t="s">
        <v>40</v>
      </c>
      <c r="G11" s="530"/>
      <c r="H11" s="530"/>
      <c r="I11" s="529">
        <v>7.0000000000000001E-3</v>
      </c>
      <c r="J11" s="529"/>
    </row>
    <row r="12" spans="1:10">
      <c r="A12" s="66" t="s">
        <v>41</v>
      </c>
      <c r="B12" s="536" t="s">
        <v>42</v>
      </c>
      <c r="C12" s="536"/>
      <c r="D12" s="536"/>
      <c r="E12" s="536"/>
      <c r="F12" s="530" t="s">
        <v>43</v>
      </c>
      <c r="G12" s="530"/>
      <c r="H12" s="530"/>
      <c r="I12" s="529">
        <v>1.2E-2</v>
      </c>
      <c r="J12" s="529"/>
    </row>
    <row r="13" spans="1:10">
      <c r="A13" s="66" t="s">
        <v>44</v>
      </c>
      <c r="B13" s="536" t="s">
        <v>45</v>
      </c>
      <c r="C13" s="536"/>
      <c r="D13" s="536"/>
      <c r="E13" s="536"/>
      <c r="F13" s="530" t="s">
        <v>46</v>
      </c>
      <c r="G13" s="530"/>
      <c r="H13" s="530"/>
      <c r="I13" s="529">
        <v>1.15E-2</v>
      </c>
      <c r="J13" s="529"/>
    </row>
    <row r="14" spans="1:10">
      <c r="A14" s="66"/>
      <c r="B14" s="530"/>
      <c r="C14" s="530"/>
      <c r="D14" s="530"/>
      <c r="E14" s="530"/>
      <c r="F14" s="530"/>
      <c r="G14" s="530"/>
      <c r="H14" s="530"/>
      <c r="I14" s="529"/>
      <c r="J14" s="529"/>
    </row>
    <row r="15" spans="1:10">
      <c r="A15" s="46" t="s">
        <v>47</v>
      </c>
      <c r="B15" s="533" t="s">
        <v>48</v>
      </c>
      <c r="C15" s="534"/>
      <c r="D15" s="534"/>
      <c r="E15" s="534"/>
      <c r="F15" s="534"/>
      <c r="G15" s="534"/>
      <c r="H15" s="535"/>
      <c r="I15" s="537">
        <f>SUM(I16:I19)</f>
        <v>0.10150000000000001</v>
      </c>
      <c r="J15" s="537"/>
    </row>
    <row r="16" spans="1:10">
      <c r="A16" s="66" t="s">
        <v>49</v>
      </c>
      <c r="B16" s="536" t="s">
        <v>50</v>
      </c>
      <c r="C16" s="536"/>
      <c r="D16" s="536"/>
      <c r="E16" s="536"/>
      <c r="F16" s="536"/>
      <c r="G16" s="536"/>
      <c r="H16" s="536"/>
      <c r="I16" s="529">
        <v>6.4999999999999997E-3</v>
      </c>
      <c r="J16" s="529"/>
    </row>
    <row r="17" spans="1:14">
      <c r="A17" s="66" t="s">
        <v>51</v>
      </c>
      <c r="B17" s="536" t="s">
        <v>52</v>
      </c>
      <c r="C17" s="536"/>
      <c r="D17" s="536"/>
      <c r="E17" s="536"/>
      <c r="F17" s="536"/>
      <c r="G17" s="536"/>
      <c r="H17" s="536"/>
      <c r="I17" s="529">
        <v>0.03</v>
      </c>
      <c r="J17" s="529"/>
    </row>
    <row r="18" spans="1:14">
      <c r="A18" s="66" t="s">
        <v>53</v>
      </c>
      <c r="B18" s="536" t="s">
        <v>54</v>
      </c>
      <c r="C18" s="536"/>
      <c r="D18" s="536"/>
      <c r="E18" s="536"/>
      <c r="F18" s="536"/>
      <c r="G18" s="536"/>
      <c r="H18" s="536"/>
      <c r="I18" s="529">
        <v>0.02</v>
      </c>
      <c r="J18" s="529"/>
    </row>
    <row r="19" spans="1:14">
      <c r="A19" s="66" t="s">
        <v>62</v>
      </c>
      <c r="B19" s="539" t="s">
        <v>117</v>
      </c>
      <c r="C19" s="540"/>
      <c r="D19" s="540"/>
      <c r="E19" s="540"/>
      <c r="F19" s="540"/>
      <c r="G19" s="540"/>
      <c r="H19" s="541"/>
      <c r="I19" s="547">
        <v>4.4999999999999998E-2</v>
      </c>
      <c r="J19" s="548"/>
    </row>
    <row r="20" spans="1:14">
      <c r="A20" s="66"/>
      <c r="B20" s="530"/>
      <c r="C20" s="530"/>
      <c r="D20" s="530"/>
      <c r="E20" s="530"/>
      <c r="F20" s="530"/>
      <c r="G20" s="530"/>
      <c r="H20" s="530"/>
      <c r="I20" s="530"/>
      <c r="J20" s="530"/>
    </row>
    <row r="21" spans="1:14">
      <c r="A21" s="46" t="s">
        <v>55</v>
      </c>
      <c r="B21" s="533" t="s">
        <v>56</v>
      </c>
      <c r="C21" s="534"/>
      <c r="D21" s="534"/>
      <c r="E21" s="534"/>
      <c r="F21" s="534"/>
      <c r="G21" s="534"/>
      <c r="H21" s="535"/>
      <c r="I21" s="531">
        <f>I22</f>
        <v>0.05</v>
      </c>
      <c r="J21" s="532"/>
    </row>
    <row r="22" spans="1:14">
      <c r="A22" s="66" t="s">
        <v>57</v>
      </c>
      <c r="B22" s="539" t="s">
        <v>58</v>
      </c>
      <c r="C22" s="540"/>
      <c r="D22" s="540"/>
      <c r="E22" s="540"/>
      <c r="F22" s="540"/>
      <c r="G22" s="540"/>
      <c r="H22" s="541"/>
      <c r="I22" s="529">
        <v>0.05</v>
      </c>
      <c r="J22" s="529"/>
    </row>
    <row r="23" spans="1:14">
      <c r="A23" s="47"/>
      <c r="B23" s="543"/>
      <c r="C23" s="544"/>
      <c r="D23" s="544"/>
      <c r="E23" s="544"/>
      <c r="F23" s="544"/>
      <c r="G23" s="544"/>
      <c r="H23" s="545"/>
      <c r="I23" s="543"/>
      <c r="J23" s="545"/>
    </row>
    <row r="24" spans="1:14">
      <c r="A24" s="123"/>
      <c r="B24" s="542" t="s">
        <v>127</v>
      </c>
      <c r="C24" s="542"/>
      <c r="D24" s="542"/>
      <c r="E24" s="542"/>
      <c r="F24" s="542"/>
      <c r="G24" s="542"/>
      <c r="H24" s="542"/>
      <c r="I24" s="546">
        <f>(((1+I10+I11+I12)*(1+I13)*(1+I21))/(1-I15))-1</f>
        <v>0.24940000000000001</v>
      </c>
      <c r="J24" s="546"/>
      <c r="N24" s="48"/>
    </row>
    <row r="25" spans="1:14">
      <c r="A25" s="17"/>
      <c r="B25" s="17"/>
      <c r="C25" s="17"/>
      <c r="D25" s="17"/>
      <c r="E25" s="17"/>
      <c r="F25" s="17"/>
      <c r="G25" s="17"/>
      <c r="H25" s="17"/>
      <c r="I25" s="17"/>
      <c r="J25" s="17"/>
    </row>
    <row r="26" spans="1:14">
      <c r="A26" s="17"/>
      <c r="B26" s="17"/>
      <c r="C26" s="17"/>
      <c r="D26" s="17"/>
      <c r="E26" s="17"/>
      <c r="F26" s="17"/>
      <c r="G26" s="17"/>
      <c r="H26" s="17"/>
      <c r="I26" s="17"/>
      <c r="J26" s="17"/>
      <c r="N26" s="48"/>
    </row>
    <row r="27" spans="1:14" ht="50.25" customHeight="1">
      <c r="A27" s="538" t="s">
        <v>85</v>
      </c>
      <c r="B27" s="538"/>
      <c r="C27" s="538"/>
      <c r="D27" s="538"/>
      <c r="E27" s="538"/>
      <c r="F27" s="538"/>
      <c r="G27" s="538"/>
      <c r="H27" s="538"/>
      <c r="I27" s="538"/>
      <c r="J27" s="538"/>
    </row>
    <row r="28" spans="1:14">
      <c r="A28" s="50"/>
      <c r="B28" s="50"/>
      <c r="C28" s="50"/>
      <c r="D28" s="50"/>
      <c r="E28" s="17"/>
      <c r="F28" s="17"/>
      <c r="G28" s="17"/>
      <c r="H28" s="17"/>
      <c r="I28" s="17"/>
      <c r="J28" s="17"/>
    </row>
    <row r="29" spans="1:14">
      <c r="A29" s="50"/>
      <c r="B29" s="17"/>
      <c r="C29" s="50"/>
      <c r="D29" s="50"/>
      <c r="E29" s="17"/>
      <c r="F29" s="17"/>
      <c r="G29" s="17"/>
      <c r="H29" s="17"/>
      <c r="I29" s="17"/>
      <c r="J29" s="17"/>
    </row>
    <row r="30" spans="1:14">
      <c r="A30" s="50"/>
      <c r="B30" s="50"/>
      <c r="C30" s="50"/>
      <c r="D30" s="50"/>
      <c r="E30" s="17"/>
      <c r="F30" s="17"/>
      <c r="G30" s="17"/>
      <c r="H30" s="17"/>
      <c r="I30" s="17"/>
      <c r="J30" s="17"/>
    </row>
    <row r="31" spans="1:14">
      <c r="A31" s="50" t="s">
        <v>86</v>
      </c>
      <c r="B31" s="50"/>
      <c r="C31" s="50"/>
      <c r="D31" s="50"/>
      <c r="E31" s="17"/>
      <c r="F31" s="17"/>
      <c r="G31" s="17"/>
      <c r="H31" s="17"/>
      <c r="I31" s="17"/>
      <c r="J31" s="17"/>
    </row>
    <row r="32" spans="1:14">
      <c r="A32" s="160" t="s">
        <v>87</v>
      </c>
      <c r="B32" s="50"/>
      <c r="C32" s="50"/>
      <c r="D32" s="50"/>
      <c r="E32" s="17"/>
      <c r="F32" s="17"/>
      <c r="G32" s="17"/>
      <c r="H32" s="17"/>
      <c r="I32" s="17"/>
      <c r="J32" s="17"/>
    </row>
    <row r="33" spans="1:10">
      <c r="A33" s="160" t="s">
        <v>88</v>
      </c>
      <c r="B33" s="50"/>
      <c r="C33" s="50"/>
      <c r="D33" s="50"/>
      <c r="E33" s="17"/>
      <c r="F33" s="17"/>
      <c r="G33" s="17"/>
      <c r="H33" s="17"/>
      <c r="I33" s="17"/>
      <c r="J33" s="17"/>
    </row>
    <row r="34" spans="1:10">
      <c r="A34" s="160" t="s">
        <v>89</v>
      </c>
      <c r="B34" s="50"/>
      <c r="C34" s="50"/>
      <c r="D34" s="50"/>
      <c r="E34" s="17"/>
      <c r="F34" s="17"/>
      <c r="G34" s="17"/>
      <c r="H34" s="17"/>
      <c r="I34" s="17"/>
      <c r="J34" s="17"/>
    </row>
    <row r="35" spans="1:10">
      <c r="A35" s="160" t="s">
        <v>90</v>
      </c>
      <c r="B35" s="50"/>
      <c r="C35" s="50"/>
      <c r="D35" s="50"/>
      <c r="E35" s="17"/>
      <c r="F35" s="17"/>
      <c r="G35" s="17"/>
      <c r="H35" s="17"/>
      <c r="I35" s="17"/>
      <c r="J35" s="17"/>
    </row>
    <row r="36" spans="1:10">
      <c r="A36" s="160" t="s">
        <v>91</v>
      </c>
      <c r="B36" s="50"/>
      <c r="C36" s="50"/>
      <c r="D36" s="50"/>
      <c r="E36" s="17"/>
      <c r="F36" s="17"/>
      <c r="G36" s="17"/>
      <c r="H36" s="17"/>
      <c r="I36" s="17"/>
      <c r="J36" s="17"/>
    </row>
    <row r="37" spans="1:10">
      <c r="A37" s="160" t="s">
        <v>92</v>
      </c>
      <c r="B37" s="17"/>
      <c r="C37" s="17"/>
      <c r="D37" s="17"/>
      <c r="E37" s="17"/>
      <c r="F37" s="17"/>
      <c r="G37" s="17"/>
      <c r="H37" s="17"/>
      <c r="I37" s="17"/>
      <c r="J37" s="17"/>
    </row>
    <row r="38" spans="1:10">
      <c r="A38" s="17"/>
      <c r="B38" s="17"/>
      <c r="C38" s="17"/>
      <c r="D38" s="17"/>
      <c r="E38" s="17"/>
      <c r="F38" s="17"/>
      <c r="G38" s="17"/>
      <c r="H38" s="17"/>
      <c r="I38" s="17"/>
      <c r="J38" s="17"/>
    </row>
    <row r="39" spans="1:10">
      <c r="A39" s="17"/>
      <c r="B39" s="17"/>
      <c r="C39" s="17"/>
      <c r="D39" s="17"/>
      <c r="E39" s="17"/>
      <c r="F39" s="17"/>
      <c r="G39" s="17"/>
      <c r="H39" s="17"/>
      <c r="I39" s="17"/>
      <c r="J39" s="17"/>
    </row>
    <row r="40" spans="1:10">
      <c r="A40" s="17"/>
      <c r="B40" s="17"/>
      <c r="C40" s="17"/>
      <c r="D40" s="17"/>
      <c r="E40" s="17"/>
      <c r="F40" s="17"/>
      <c r="G40" s="17"/>
      <c r="H40" s="17"/>
      <c r="I40" s="17"/>
      <c r="J40" s="17"/>
    </row>
    <row r="41" spans="1:10">
      <c r="A41" s="17"/>
      <c r="B41" s="17"/>
      <c r="C41" s="17"/>
      <c r="D41" s="17"/>
      <c r="E41" s="17"/>
      <c r="F41" s="17"/>
      <c r="G41" s="17"/>
      <c r="H41" s="17"/>
      <c r="I41" s="17"/>
      <c r="J41" s="17"/>
    </row>
    <row r="42" spans="1:10">
      <c r="A42" s="17"/>
      <c r="B42" s="17"/>
      <c r="C42" s="17"/>
      <c r="D42" s="17"/>
      <c r="E42" s="17"/>
      <c r="F42" s="17"/>
      <c r="G42" s="17"/>
      <c r="H42" s="17"/>
      <c r="I42" s="17"/>
      <c r="J42" s="17"/>
    </row>
    <row r="43" spans="1:10">
      <c r="A43" s="17"/>
      <c r="B43" s="17"/>
      <c r="C43" s="17"/>
      <c r="D43" s="17"/>
      <c r="E43" s="17"/>
      <c r="F43" s="17"/>
      <c r="G43" s="17"/>
      <c r="H43" s="17"/>
      <c r="I43" s="17"/>
      <c r="J43" s="17"/>
    </row>
    <row r="44" spans="1:10">
      <c r="A44" s="17"/>
      <c r="B44" s="17"/>
      <c r="C44" s="17"/>
      <c r="D44" s="17"/>
      <c r="E44" s="17"/>
      <c r="F44" s="17"/>
      <c r="G44" s="17"/>
      <c r="H44" s="17"/>
      <c r="I44" s="17"/>
      <c r="J44" s="17"/>
    </row>
    <row r="45" spans="1:10">
      <c r="A45" s="17"/>
      <c r="B45" s="17"/>
      <c r="C45" s="17"/>
      <c r="D45" s="17"/>
      <c r="E45" s="17"/>
      <c r="F45" s="17"/>
      <c r="G45" s="17"/>
      <c r="H45" s="17"/>
      <c r="I45" s="17"/>
      <c r="J45" s="17"/>
    </row>
    <row r="46" spans="1:10">
      <c r="A46" s="17"/>
      <c r="B46" s="17"/>
      <c r="C46" s="17"/>
      <c r="D46" s="17"/>
      <c r="E46" s="17"/>
      <c r="F46" s="17"/>
      <c r="G46" s="17"/>
      <c r="H46" s="17"/>
      <c r="I46" s="17"/>
      <c r="J46" s="17"/>
    </row>
    <row r="47" spans="1:10">
      <c r="A47" s="17"/>
      <c r="B47" s="17"/>
      <c r="C47" s="17"/>
      <c r="D47" s="17"/>
      <c r="E47" s="17"/>
      <c r="F47" s="17"/>
      <c r="G47" s="17"/>
      <c r="H47" s="17"/>
      <c r="I47" s="17"/>
      <c r="J47" s="17"/>
    </row>
    <row r="48" spans="1:10">
      <c r="A48" s="17"/>
      <c r="B48" s="17"/>
      <c r="C48" s="17"/>
      <c r="D48" s="17"/>
      <c r="E48" s="17"/>
      <c r="F48" s="17"/>
      <c r="G48" s="17"/>
      <c r="H48" s="17"/>
      <c r="I48" s="17"/>
      <c r="J48" s="17"/>
    </row>
    <row r="49" spans="1:10">
      <c r="A49" s="17"/>
      <c r="B49" s="17"/>
      <c r="C49" s="17"/>
      <c r="D49" s="17"/>
      <c r="E49" s="17"/>
      <c r="F49" s="17"/>
      <c r="G49" s="17"/>
      <c r="H49" s="17"/>
      <c r="I49" s="17"/>
      <c r="J49" s="17"/>
    </row>
    <row r="50" spans="1:10">
      <c r="A50" s="17"/>
      <c r="B50" s="17"/>
      <c r="C50" s="17"/>
      <c r="D50" s="17"/>
      <c r="E50" s="17"/>
      <c r="F50" s="17"/>
      <c r="G50" s="17"/>
      <c r="H50" s="17"/>
      <c r="I50" s="17"/>
      <c r="J50" s="17"/>
    </row>
    <row r="51" spans="1:10">
      <c r="A51" s="17"/>
      <c r="B51" s="17"/>
      <c r="C51" s="17"/>
      <c r="D51" s="17"/>
      <c r="E51" s="17"/>
      <c r="F51" s="17"/>
      <c r="G51" s="17"/>
      <c r="H51" s="17"/>
      <c r="I51" s="17"/>
      <c r="J51" s="17"/>
    </row>
    <row r="52" spans="1:10">
      <c r="A52" s="17"/>
      <c r="B52" s="17"/>
      <c r="C52" s="17"/>
      <c r="D52" s="17"/>
      <c r="E52" s="17"/>
      <c r="F52" s="17"/>
      <c r="G52" s="17"/>
      <c r="H52" s="17"/>
      <c r="I52" s="17"/>
      <c r="J52" s="17"/>
    </row>
    <row r="53" spans="1:10">
      <c r="A53" s="17"/>
      <c r="B53" s="17"/>
      <c r="C53" s="17"/>
      <c r="D53" s="17"/>
      <c r="E53" s="17"/>
      <c r="F53" s="17"/>
      <c r="G53" s="17"/>
      <c r="H53" s="17"/>
      <c r="I53" s="17"/>
      <c r="J53" s="17"/>
    </row>
  </sheetData>
  <mergeCells count="42">
    <mergeCell ref="E2:F2"/>
    <mergeCell ref="B4:G4"/>
    <mergeCell ref="B19:H19"/>
    <mergeCell ref="I19:J19"/>
    <mergeCell ref="B20:H20"/>
    <mergeCell ref="F10:H10"/>
    <mergeCell ref="A8:J8"/>
    <mergeCell ref="B18:H18"/>
    <mergeCell ref="F11:H11"/>
    <mergeCell ref="F12:H12"/>
    <mergeCell ref="F13:H13"/>
    <mergeCell ref="B15:H15"/>
    <mergeCell ref="B14:H14"/>
    <mergeCell ref="I10:J10"/>
    <mergeCell ref="I11:J11"/>
    <mergeCell ref="B16:H16"/>
    <mergeCell ref="I9:J9"/>
    <mergeCell ref="B17:H17"/>
    <mergeCell ref="A27:J27"/>
    <mergeCell ref="B21:H21"/>
    <mergeCell ref="B22:H22"/>
    <mergeCell ref="B24:H24"/>
    <mergeCell ref="B23:H23"/>
    <mergeCell ref="I23:J23"/>
    <mergeCell ref="I24:J24"/>
    <mergeCell ref="I22:J22"/>
    <mergeCell ref="I4:J4"/>
    <mergeCell ref="A1:J1"/>
    <mergeCell ref="I18:J18"/>
    <mergeCell ref="I20:J20"/>
    <mergeCell ref="I21:J21"/>
    <mergeCell ref="B9:H9"/>
    <mergeCell ref="B10:E10"/>
    <mergeCell ref="B11:E11"/>
    <mergeCell ref="B12:E12"/>
    <mergeCell ref="B13:E13"/>
    <mergeCell ref="I12:J12"/>
    <mergeCell ref="I13:J13"/>
    <mergeCell ref="I14:J14"/>
    <mergeCell ref="I15:J15"/>
    <mergeCell ref="I16:J16"/>
    <mergeCell ref="I17:J17"/>
  </mergeCells>
  <pageMargins left="0.59055118110236227" right="0.11811023622047245" top="1.0236220472440944" bottom="0.98425196850393704" header="0.31496062992125984" footer="0.31496062992125984"/>
  <pageSetup paperSize="9" scale="90" orientation="portrait" horizontalDpi="300" verticalDpi="300" r:id="rId1"/>
  <headerFooter>
    <oddFooter>&amp;L&amp;G&amp;C&amp;"-,Negrito"&amp;9Camila Diel Bobrzyk
&amp;"-,Regular" Engenheira Civil 
CREA MT025305&amp;R&amp;P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zoomScaleSheetLayoutView="100" workbookViewId="0">
      <selection activeCell="C7" sqref="C7"/>
    </sheetView>
  </sheetViews>
  <sheetFormatPr defaultRowHeight="15.75"/>
  <cols>
    <col min="1" max="1" width="9.140625" style="37"/>
    <col min="2" max="2" width="22.28515625" style="37" bestFit="1" customWidth="1"/>
    <col min="3" max="3" width="7.5703125" style="37" customWidth="1"/>
    <col min="4" max="4" width="4.85546875" style="37" customWidth="1"/>
    <col min="5" max="5" width="7.140625" style="37" customWidth="1"/>
    <col min="6" max="7" width="12.42578125" style="37" customWidth="1"/>
    <col min="8" max="8" width="11.140625" style="37" customWidth="1"/>
    <col min="9" max="9" width="9.42578125" style="37" customWidth="1"/>
    <col min="10" max="10" width="8.28515625" style="37" customWidth="1"/>
    <col min="11" max="11" width="6.7109375" style="37" customWidth="1"/>
    <col min="12" max="13" width="9.140625" style="37"/>
    <col min="14" max="15" width="18.5703125" style="37" customWidth="1"/>
    <col min="16" max="16384" width="9.140625" style="37"/>
  </cols>
  <sheetData>
    <row r="1" spans="1:10" ht="15" customHeight="1">
      <c r="A1" s="517" t="str">
        <f>'BDI - Serviços'!A1:J1</f>
        <v xml:space="preserve"> Construção da Capela Mortuaria do Distrito de Primaverinha</v>
      </c>
      <c r="B1" s="517"/>
      <c r="C1" s="517"/>
      <c r="D1" s="517"/>
      <c r="E1" s="517"/>
      <c r="F1" s="517"/>
      <c r="G1" s="517"/>
      <c r="H1" s="517"/>
      <c r="I1" s="517"/>
      <c r="J1" s="517"/>
    </row>
    <row r="2" spans="1:10" ht="21" customHeight="1">
      <c r="A2" s="163" t="str">
        <f>Orçamento!A3</f>
        <v>Proprietário:  Municipio de Sorriso</v>
      </c>
      <c r="B2" s="163"/>
      <c r="C2" s="163"/>
      <c r="D2" s="163"/>
      <c r="E2" s="163" t="s">
        <v>7</v>
      </c>
      <c r="F2" s="163"/>
      <c r="G2" s="164">
        <f>'BDI - Serviços'!G2</f>
        <v>0</v>
      </c>
      <c r="H2" s="163" t="s">
        <v>9</v>
      </c>
      <c r="I2" s="136">
        <f>Orçamento!J3</f>
        <v>44435</v>
      </c>
      <c r="J2" s="163"/>
    </row>
    <row r="3" spans="1:10" ht="21" customHeight="1">
      <c r="A3" s="130" t="str">
        <f>Orçamento!B4</f>
        <v xml:space="preserve"> Construção da Capela Mortuaria do Distrito de Primaverinha</v>
      </c>
      <c r="B3" s="141"/>
      <c r="C3" s="159"/>
      <c r="D3" s="159"/>
      <c r="E3" s="130"/>
      <c r="F3" s="130" t="s">
        <v>8</v>
      </c>
      <c r="G3" s="165">
        <f>'BDI - Serviços'!G3</f>
        <v>0</v>
      </c>
      <c r="H3" s="162" t="s">
        <v>10</v>
      </c>
      <c r="I3" s="166">
        <f>'BDI - Serviços'!I3</f>
        <v>0.24940000000000001</v>
      </c>
      <c r="J3" s="159"/>
    </row>
    <row r="4" spans="1:10" ht="43.5" customHeight="1">
      <c r="A4" s="130" t="str">
        <f>Orçamento!A5</f>
        <v>Local:</v>
      </c>
      <c r="B4" s="141" t="str">
        <f>Orçamento!B5</f>
        <v>Local: Rua Cambará esquina com Avenida Rio Grande do Sul, Quadra 59, Distrito de Primaverinha - Sorriso MT</v>
      </c>
      <c r="C4" s="159"/>
      <c r="D4" s="159"/>
      <c r="E4" s="130"/>
      <c r="F4" s="130"/>
      <c r="G4" s="161"/>
      <c r="H4" s="162" t="s">
        <v>11</v>
      </c>
      <c r="I4" s="550" t="str">
        <f>'BDI - Serviços'!I4:J4</f>
        <v>SINAPI - JULHO 2021 - DESONERADO</v>
      </c>
      <c r="J4" s="550"/>
    </row>
    <row r="5" spans="1:10" ht="21" customHeight="1">
      <c r="A5" s="130" t="str">
        <f>Orçamento!A6</f>
        <v xml:space="preserve">Área: </v>
      </c>
      <c r="B5" s="141">
        <f>Orçamento!B6</f>
        <v>87.9</v>
      </c>
      <c r="C5" s="159"/>
      <c r="D5" s="130" t="str">
        <f>Orçamento!E7</f>
        <v>Arredondamentos: Opções → Avançado → Fórmulas → "Definir Precisão Conforme Exibido"</v>
      </c>
      <c r="E5" s="130"/>
      <c r="F5" s="159"/>
      <c r="G5" s="161"/>
      <c r="H5" s="162"/>
      <c r="I5" s="159"/>
      <c r="J5" s="159"/>
    </row>
    <row r="6" spans="1:10" ht="21" customHeight="1">
      <c r="A6" s="130" t="str">
        <f>Orçamento!A7</f>
        <v>Responsável Técnico:</v>
      </c>
      <c r="B6" s="141"/>
      <c r="C6" s="159" t="str">
        <f>Orçamento!D7</f>
        <v>Camila Diel Bobrzyk CREA MT025305</v>
      </c>
      <c r="D6" s="159"/>
      <c r="E6" s="130"/>
      <c r="F6" s="130"/>
      <c r="G6" s="161"/>
      <c r="H6" s="162"/>
      <c r="I6" s="159"/>
      <c r="J6" s="159"/>
    </row>
    <row r="7" spans="1:10" ht="21" customHeight="1">
      <c r="A7" s="82"/>
      <c r="B7" s="8"/>
      <c r="C7" s="17"/>
      <c r="D7" s="17"/>
      <c r="E7" s="120"/>
      <c r="F7" s="17"/>
      <c r="G7" s="45"/>
      <c r="H7" s="82"/>
      <c r="I7" s="17"/>
      <c r="J7" s="17"/>
    </row>
    <row r="8" spans="1:10">
      <c r="A8" s="517" t="s">
        <v>118</v>
      </c>
      <c r="B8" s="517"/>
      <c r="C8" s="517"/>
      <c r="D8" s="517"/>
      <c r="E8" s="517"/>
      <c r="F8" s="517"/>
      <c r="G8" s="517"/>
      <c r="H8" s="517"/>
      <c r="I8" s="517"/>
      <c r="J8" s="517"/>
    </row>
    <row r="9" spans="1:10">
      <c r="A9" s="46" t="s">
        <v>33</v>
      </c>
      <c r="B9" s="553" t="s">
        <v>120</v>
      </c>
      <c r="C9" s="553"/>
      <c r="D9" s="553"/>
      <c r="E9" s="553"/>
      <c r="F9" s="553"/>
      <c r="G9" s="553"/>
      <c r="H9" s="553"/>
      <c r="I9" s="537">
        <f>SUM(I10:I14)</f>
        <v>4.3900000000000002E-2</v>
      </c>
      <c r="J9" s="537"/>
    </row>
    <row r="10" spans="1:10">
      <c r="A10" s="63" t="s">
        <v>35</v>
      </c>
      <c r="B10" s="536" t="s">
        <v>121</v>
      </c>
      <c r="C10" s="536"/>
      <c r="D10" s="536"/>
      <c r="E10" s="536"/>
      <c r="F10" s="530"/>
      <c r="G10" s="530"/>
      <c r="H10" s="530"/>
      <c r="I10" s="529">
        <v>2.0500000000000001E-2</v>
      </c>
      <c r="J10" s="529"/>
    </row>
    <row r="11" spans="1:10">
      <c r="A11" s="63" t="s">
        <v>38</v>
      </c>
      <c r="B11" s="536" t="s">
        <v>122</v>
      </c>
      <c r="C11" s="536"/>
      <c r="D11" s="536"/>
      <c r="E11" s="536"/>
      <c r="F11" s="530"/>
      <c r="G11" s="530"/>
      <c r="H11" s="530"/>
      <c r="I11" s="529">
        <v>2.2000000000000001E-3</v>
      </c>
      <c r="J11" s="529"/>
    </row>
    <row r="12" spans="1:10">
      <c r="A12" s="63" t="s">
        <v>41</v>
      </c>
      <c r="B12" s="536" t="s">
        <v>45</v>
      </c>
      <c r="C12" s="536"/>
      <c r="D12" s="536"/>
      <c r="E12" s="536"/>
      <c r="F12" s="530"/>
      <c r="G12" s="530"/>
      <c r="H12" s="530"/>
      <c r="I12" s="529">
        <v>1.2E-2</v>
      </c>
      <c r="J12" s="529"/>
    </row>
    <row r="13" spans="1:10">
      <c r="A13" s="63" t="s">
        <v>44</v>
      </c>
      <c r="B13" s="539" t="s">
        <v>123</v>
      </c>
      <c r="C13" s="540"/>
      <c r="D13" s="540"/>
      <c r="E13" s="541"/>
      <c r="F13" s="554"/>
      <c r="G13" s="555"/>
      <c r="H13" s="556"/>
      <c r="I13" s="547">
        <v>4.1999999999999997E-3</v>
      </c>
      <c r="J13" s="548"/>
    </row>
    <row r="14" spans="1:10">
      <c r="A14" s="63" t="s">
        <v>61</v>
      </c>
      <c r="B14" s="536" t="s">
        <v>124</v>
      </c>
      <c r="C14" s="536"/>
      <c r="D14" s="536"/>
      <c r="E14" s="536"/>
      <c r="F14" s="530"/>
      <c r="G14" s="530"/>
      <c r="H14" s="530"/>
      <c r="I14" s="529">
        <v>5.0000000000000001E-3</v>
      </c>
      <c r="J14" s="529"/>
    </row>
    <row r="15" spans="1:10">
      <c r="A15" s="63"/>
      <c r="B15" s="530"/>
      <c r="C15" s="530"/>
      <c r="D15" s="530"/>
      <c r="E15" s="530"/>
      <c r="F15" s="530"/>
      <c r="G15" s="530"/>
      <c r="H15" s="530"/>
      <c r="I15" s="529"/>
      <c r="J15" s="529"/>
    </row>
    <row r="16" spans="1:10">
      <c r="A16" s="46" t="s">
        <v>47</v>
      </c>
      <c r="B16" s="533" t="s">
        <v>48</v>
      </c>
      <c r="C16" s="534"/>
      <c r="D16" s="534"/>
      <c r="E16" s="534"/>
      <c r="F16" s="534"/>
      <c r="G16" s="534"/>
      <c r="H16" s="535"/>
      <c r="I16" s="537">
        <f>SUM(I17:I19)</f>
        <v>7.1499999999999994E-2</v>
      </c>
      <c r="J16" s="537"/>
    </row>
    <row r="17" spans="1:14">
      <c r="A17" s="63" t="s">
        <v>49</v>
      </c>
      <c r="B17" s="536" t="s">
        <v>50</v>
      </c>
      <c r="C17" s="536"/>
      <c r="D17" s="536"/>
      <c r="E17" s="536"/>
      <c r="F17" s="536"/>
      <c r="G17" s="536"/>
      <c r="H17" s="536"/>
      <c r="I17" s="529">
        <v>6.4999999999999997E-3</v>
      </c>
      <c r="J17" s="529"/>
    </row>
    <row r="18" spans="1:14">
      <c r="A18" s="63" t="s">
        <v>51</v>
      </c>
      <c r="B18" s="536" t="s">
        <v>52</v>
      </c>
      <c r="C18" s="536"/>
      <c r="D18" s="536"/>
      <c r="E18" s="536"/>
      <c r="F18" s="536"/>
      <c r="G18" s="536"/>
      <c r="H18" s="536"/>
      <c r="I18" s="529">
        <v>0.03</v>
      </c>
      <c r="J18" s="529"/>
    </row>
    <row r="19" spans="1:14">
      <c r="A19" s="63" t="s">
        <v>53</v>
      </c>
      <c r="B19" s="536" t="s">
        <v>54</v>
      </c>
      <c r="C19" s="536"/>
      <c r="D19" s="536"/>
      <c r="E19" s="536"/>
      <c r="F19" s="536"/>
      <c r="G19" s="536"/>
      <c r="H19" s="536"/>
      <c r="I19" s="529">
        <v>3.5000000000000003E-2</v>
      </c>
      <c r="J19" s="529"/>
    </row>
    <row r="20" spans="1:14">
      <c r="A20" s="63"/>
      <c r="B20" s="530"/>
      <c r="C20" s="530"/>
      <c r="D20" s="530"/>
      <c r="E20" s="530"/>
      <c r="F20" s="530"/>
      <c r="G20" s="530"/>
      <c r="H20" s="530"/>
      <c r="I20" s="530"/>
      <c r="J20" s="530"/>
    </row>
    <row r="21" spans="1:14">
      <c r="A21" s="46" t="s">
        <v>55</v>
      </c>
      <c r="B21" s="533" t="s">
        <v>56</v>
      </c>
      <c r="C21" s="534"/>
      <c r="D21" s="534"/>
      <c r="E21" s="534"/>
      <c r="F21" s="534"/>
      <c r="G21" s="534"/>
      <c r="H21" s="535"/>
      <c r="I21" s="537">
        <f>I22</f>
        <v>3.8300000000000001E-2</v>
      </c>
      <c r="J21" s="537"/>
    </row>
    <row r="22" spans="1:14">
      <c r="A22" s="63" t="s">
        <v>57</v>
      </c>
      <c r="B22" s="539" t="s">
        <v>125</v>
      </c>
      <c r="C22" s="540"/>
      <c r="D22" s="540"/>
      <c r="E22" s="540"/>
      <c r="F22" s="540"/>
      <c r="G22" s="540"/>
      <c r="H22" s="541"/>
      <c r="I22" s="529">
        <v>3.8300000000000001E-2</v>
      </c>
      <c r="J22" s="529"/>
    </row>
    <row r="23" spans="1:14">
      <c r="A23" s="47"/>
      <c r="B23" s="543"/>
      <c r="C23" s="544"/>
      <c r="D23" s="544"/>
      <c r="E23" s="544"/>
      <c r="F23" s="544"/>
      <c r="G23" s="544"/>
      <c r="H23" s="545"/>
      <c r="I23" s="543"/>
      <c r="J23" s="545"/>
    </row>
    <row r="24" spans="1:14">
      <c r="A24" s="123"/>
      <c r="B24" s="542" t="s">
        <v>126</v>
      </c>
      <c r="C24" s="542"/>
      <c r="D24" s="542"/>
      <c r="E24" s="542"/>
      <c r="F24" s="542"/>
      <c r="G24" s="542"/>
      <c r="H24" s="542"/>
      <c r="I24" s="551">
        <f>((1-I19+I9+I21)/(1-I16))-1</f>
        <v>0.1278</v>
      </c>
      <c r="J24" s="552"/>
      <c r="N24" s="48"/>
    </row>
    <row r="25" spans="1:14">
      <c r="A25" s="17"/>
      <c r="B25" s="17"/>
      <c r="C25" s="17"/>
      <c r="D25" s="17"/>
      <c r="E25" s="17"/>
      <c r="F25" s="17"/>
      <c r="G25" s="17"/>
      <c r="H25" s="17"/>
      <c r="I25" s="17"/>
      <c r="J25" s="17"/>
    </row>
    <row r="26" spans="1:14">
      <c r="A26" s="17"/>
      <c r="B26" s="17"/>
      <c r="C26" s="17"/>
      <c r="D26" s="17"/>
      <c r="E26" s="17"/>
      <c r="F26" s="17"/>
      <c r="G26" s="17"/>
      <c r="H26" s="17"/>
      <c r="I26" s="17"/>
      <c r="J26" s="17"/>
      <c r="N26" s="48"/>
    </row>
    <row r="27" spans="1:14" ht="50.25" customHeight="1">
      <c r="A27" s="538" t="s">
        <v>85</v>
      </c>
      <c r="B27" s="538"/>
      <c r="C27" s="538"/>
      <c r="D27" s="538"/>
      <c r="E27" s="538"/>
      <c r="F27" s="538"/>
      <c r="G27" s="538"/>
      <c r="H27" s="538"/>
      <c r="I27" s="538"/>
      <c r="J27" s="538"/>
    </row>
    <row r="28" spans="1:14">
      <c r="A28" s="50"/>
      <c r="B28" s="50"/>
      <c r="C28" s="50"/>
      <c r="D28" s="50"/>
      <c r="E28" s="17"/>
      <c r="F28" s="17"/>
      <c r="G28" s="17"/>
      <c r="H28" s="17"/>
      <c r="I28" s="17"/>
      <c r="J28" s="17"/>
    </row>
    <row r="29" spans="1:14" ht="16.5">
      <c r="A29" s="50"/>
      <c r="B29" s="17"/>
      <c r="C29" s="4"/>
      <c r="D29" s="50"/>
      <c r="E29" s="4"/>
      <c r="F29" s="17"/>
      <c r="G29" s="17"/>
      <c r="H29" s="17"/>
      <c r="I29" s="17"/>
      <c r="J29" s="17"/>
    </row>
    <row r="30" spans="1:14">
      <c r="A30" s="50"/>
      <c r="B30" s="50"/>
      <c r="C30" s="50"/>
      <c r="D30" s="50"/>
      <c r="E30" s="17"/>
      <c r="F30" s="17"/>
      <c r="G30" s="17"/>
      <c r="H30" s="17"/>
      <c r="I30" s="17"/>
      <c r="J30" s="17"/>
    </row>
    <row r="31" spans="1:14">
      <c r="A31" s="50"/>
      <c r="B31" s="50"/>
      <c r="C31" s="50"/>
      <c r="D31" s="50"/>
      <c r="E31" s="17"/>
      <c r="F31" s="17"/>
      <c r="G31" s="17"/>
      <c r="H31" s="17"/>
      <c r="I31" s="17"/>
      <c r="J31" s="17"/>
    </row>
    <row r="32" spans="1:14">
      <c r="A32" s="160"/>
      <c r="B32" s="50"/>
      <c r="C32" s="50"/>
      <c r="D32" s="50"/>
      <c r="E32" s="17"/>
      <c r="F32" s="17"/>
      <c r="G32" s="17"/>
      <c r="H32" s="17"/>
      <c r="I32" s="17"/>
      <c r="J32" s="17"/>
    </row>
    <row r="33" spans="1:10">
      <c r="A33" s="51"/>
      <c r="B33" s="50"/>
      <c r="C33" s="50"/>
      <c r="D33" s="50"/>
      <c r="E33" s="17"/>
      <c r="F33" s="17"/>
      <c r="G33" s="17"/>
      <c r="H33" s="17"/>
      <c r="I33" s="17"/>
      <c r="J33" s="39"/>
    </row>
    <row r="34" spans="1:10">
      <c r="A34" s="51"/>
      <c r="B34" s="50"/>
      <c r="C34" s="50"/>
      <c r="D34" s="50"/>
      <c r="E34" s="17"/>
      <c r="F34" s="17"/>
      <c r="G34" s="17"/>
      <c r="H34" s="17"/>
      <c r="I34" s="17"/>
      <c r="J34" s="39"/>
    </row>
    <row r="35" spans="1:10">
      <c r="A35" s="51"/>
      <c r="B35" s="50"/>
      <c r="C35" s="50"/>
      <c r="D35" s="50"/>
      <c r="E35" s="17"/>
      <c r="F35" s="17"/>
      <c r="G35" s="17"/>
      <c r="H35" s="17"/>
      <c r="I35" s="17"/>
      <c r="J35" s="39"/>
    </row>
    <row r="36" spans="1:10">
      <c r="A36" s="51"/>
      <c r="B36" s="50"/>
      <c r="C36" s="50"/>
      <c r="D36" s="50"/>
      <c r="E36" s="17"/>
      <c r="F36" s="17"/>
      <c r="G36" s="17"/>
      <c r="H36" s="17"/>
      <c r="I36" s="17"/>
      <c r="J36" s="39"/>
    </row>
    <row r="37" spans="1:10">
      <c r="A37" s="51"/>
      <c r="B37" s="17"/>
      <c r="C37" s="17"/>
      <c r="D37" s="17"/>
      <c r="E37" s="17"/>
      <c r="F37" s="17"/>
      <c r="G37" s="17"/>
      <c r="H37" s="17"/>
      <c r="I37" s="17"/>
      <c r="J37" s="39"/>
    </row>
    <row r="38" spans="1:10">
      <c r="A38" s="49"/>
      <c r="B38" s="17"/>
      <c r="C38" s="17"/>
      <c r="D38" s="17"/>
      <c r="E38" s="17"/>
      <c r="F38" s="17"/>
      <c r="G38" s="17"/>
      <c r="H38" s="17"/>
      <c r="I38" s="17"/>
      <c r="J38" s="39"/>
    </row>
    <row r="39" spans="1:10">
      <c r="A39" s="52"/>
      <c r="B39" s="38"/>
      <c r="C39" s="38"/>
      <c r="D39" s="38"/>
      <c r="E39" s="38"/>
      <c r="F39" s="38"/>
      <c r="G39" s="38"/>
      <c r="H39" s="38"/>
      <c r="I39" s="38"/>
      <c r="J39" s="53"/>
    </row>
    <row r="40" spans="1:10">
      <c r="A40" s="54"/>
      <c r="B40" s="17"/>
      <c r="C40" s="17"/>
      <c r="D40" s="17"/>
      <c r="E40" s="17"/>
      <c r="F40" s="17"/>
      <c r="G40" s="17"/>
      <c r="H40" s="17"/>
      <c r="I40" s="17"/>
      <c r="J40" s="55"/>
    </row>
    <row r="41" spans="1:10">
      <c r="A41" s="54"/>
      <c r="B41" s="17"/>
      <c r="C41" s="17"/>
      <c r="D41" s="17"/>
      <c r="E41" s="17"/>
      <c r="F41" s="17"/>
      <c r="G41" s="17"/>
      <c r="H41" s="17"/>
      <c r="I41" s="17"/>
      <c r="J41" s="55"/>
    </row>
    <row r="42" spans="1:10">
      <c r="A42" s="54"/>
      <c r="B42" s="17"/>
      <c r="C42" s="17"/>
      <c r="D42" s="17"/>
      <c r="E42" s="17"/>
      <c r="F42" s="17"/>
      <c r="G42" s="17"/>
      <c r="H42" s="17"/>
      <c r="I42" s="17"/>
      <c r="J42" s="55"/>
    </row>
    <row r="43" spans="1:10" ht="16.5" thickBot="1">
      <c r="A43" s="56"/>
      <c r="B43" s="57"/>
      <c r="C43" s="57"/>
      <c r="D43" s="57"/>
      <c r="E43" s="57"/>
      <c r="F43" s="57"/>
      <c r="G43" s="57"/>
      <c r="H43" s="57"/>
      <c r="I43" s="57"/>
      <c r="J43" s="58"/>
    </row>
    <row r="44" spans="1:10">
      <c r="A44" s="17"/>
      <c r="B44" s="17"/>
      <c r="C44" s="17"/>
      <c r="D44" s="17"/>
      <c r="E44" s="17"/>
      <c r="F44" s="17"/>
      <c r="G44" s="17"/>
      <c r="H44" s="17"/>
      <c r="I44" s="17"/>
      <c r="J44" s="17"/>
    </row>
    <row r="45" spans="1:10">
      <c r="A45" s="17"/>
      <c r="B45" s="17"/>
      <c r="C45" s="17"/>
      <c r="D45" s="17"/>
      <c r="E45" s="17"/>
      <c r="F45" s="17"/>
      <c r="G45" s="17"/>
      <c r="H45" s="17"/>
      <c r="I45" s="17"/>
      <c r="J45" s="17"/>
    </row>
    <row r="46" spans="1:10">
      <c r="A46" s="17"/>
      <c r="B46" s="17"/>
      <c r="C46" s="17"/>
      <c r="D46" s="17"/>
      <c r="E46" s="17"/>
      <c r="F46" s="17"/>
      <c r="G46" s="17"/>
      <c r="H46" s="17"/>
      <c r="I46" s="17"/>
      <c r="J46" s="17"/>
    </row>
    <row r="47" spans="1:10">
      <c r="A47" s="17"/>
      <c r="B47" s="17"/>
      <c r="C47" s="17"/>
      <c r="D47" s="17"/>
      <c r="E47" s="17"/>
      <c r="F47" s="17"/>
      <c r="G47" s="17"/>
      <c r="H47" s="17"/>
      <c r="I47" s="17"/>
      <c r="J47" s="17"/>
    </row>
    <row r="48" spans="1:10">
      <c r="A48" s="17"/>
      <c r="B48" s="17"/>
      <c r="C48" s="17"/>
      <c r="D48" s="17"/>
      <c r="E48" s="17"/>
      <c r="F48" s="17"/>
      <c r="G48" s="17"/>
      <c r="H48" s="17"/>
      <c r="I48" s="17"/>
      <c r="J48" s="17"/>
    </row>
    <row r="49" spans="1:10">
      <c r="A49" s="17"/>
      <c r="B49" s="17"/>
      <c r="C49" s="17"/>
      <c r="D49" s="17"/>
      <c r="E49" s="17"/>
      <c r="F49" s="17"/>
      <c r="G49" s="17"/>
      <c r="H49" s="17"/>
      <c r="I49" s="17"/>
      <c r="J49" s="17"/>
    </row>
    <row r="50" spans="1:10">
      <c r="A50" s="17"/>
      <c r="B50" s="17"/>
      <c r="C50" s="17"/>
      <c r="D50" s="17"/>
      <c r="E50" s="17"/>
      <c r="F50" s="17"/>
      <c r="G50" s="17"/>
      <c r="H50" s="17"/>
      <c r="I50" s="17"/>
      <c r="J50" s="17"/>
    </row>
    <row r="51" spans="1:10">
      <c r="A51" s="17"/>
      <c r="B51" s="17"/>
      <c r="C51" s="17"/>
      <c r="D51" s="17"/>
      <c r="E51" s="17"/>
      <c r="F51" s="17"/>
      <c r="G51" s="17"/>
      <c r="H51" s="17"/>
      <c r="I51" s="17"/>
      <c r="J51" s="17"/>
    </row>
    <row r="52" spans="1:10">
      <c r="A52" s="17"/>
      <c r="B52" s="17"/>
      <c r="C52" s="17"/>
      <c r="D52" s="17"/>
      <c r="E52" s="17"/>
      <c r="F52" s="17"/>
      <c r="G52" s="17"/>
      <c r="H52" s="17"/>
      <c r="I52" s="17"/>
      <c r="J52" s="17"/>
    </row>
    <row r="53" spans="1:10">
      <c r="A53" s="17"/>
      <c r="B53" s="17"/>
      <c r="C53" s="17"/>
      <c r="D53" s="17"/>
      <c r="E53" s="17"/>
      <c r="F53" s="17"/>
      <c r="G53" s="17"/>
      <c r="H53" s="17"/>
      <c r="I53" s="17"/>
      <c r="J53" s="17"/>
    </row>
  </sheetData>
  <mergeCells count="41">
    <mergeCell ref="I10:J10"/>
    <mergeCell ref="I17:J17"/>
    <mergeCell ref="B18:H18"/>
    <mergeCell ref="I18:J18"/>
    <mergeCell ref="B17:H17"/>
    <mergeCell ref="I13:J13"/>
    <mergeCell ref="F13:H13"/>
    <mergeCell ref="I15:J15"/>
    <mergeCell ref="B15:H15"/>
    <mergeCell ref="A1:J1"/>
    <mergeCell ref="B16:H16"/>
    <mergeCell ref="I16:J16"/>
    <mergeCell ref="B11:E11"/>
    <mergeCell ref="F11:H11"/>
    <mergeCell ref="I11:J11"/>
    <mergeCell ref="B12:E12"/>
    <mergeCell ref="F12:H12"/>
    <mergeCell ref="I12:J12"/>
    <mergeCell ref="B14:E14"/>
    <mergeCell ref="F14:H14"/>
    <mergeCell ref="I14:J14"/>
    <mergeCell ref="B9:H9"/>
    <mergeCell ref="I9:J9"/>
    <mergeCell ref="B10:E10"/>
    <mergeCell ref="B13:E13"/>
    <mergeCell ref="I4:J4"/>
    <mergeCell ref="A27:J27"/>
    <mergeCell ref="B23:H23"/>
    <mergeCell ref="I23:J23"/>
    <mergeCell ref="B24:H24"/>
    <mergeCell ref="I24:J24"/>
    <mergeCell ref="B22:H22"/>
    <mergeCell ref="I22:J22"/>
    <mergeCell ref="B20:H20"/>
    <mergeCell ref="I20:J20"/>
    <mergeCell ref="B21:H21"/>
    <mergeCell ref="I21:J21"/>
    <mergeCell ref="A8:J8"/>
    <mergeCell ref="B19:H19"/>
    <mergeCell ref="I19:J19"/>
    <mergeCell ref="F10:H10"/>
  </mergeCells>
  <pageMargins left="0.59055118110236227" right="0.11811023622047245" top="1.0236220472440944" bottom="0.98425196850393704" header="0.31496062992125984" footer="0.31496062992125984"/>
  <pageSetup paperSize="9" scale="91" orientation="portrait" horizontalDpi="300" verticalDpi="300" r:id="rId1"/>
  <headerFooter>
    <oddFooter>&amp;L&amp;G&amp;C&amp;"-,Negrito"&amp;9Camila Diel Bobrzyk
 &amp;"-,Regular"Engenheira Civil 
CREA MT025305&amp;R&amp;P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9"/>
  <sheetViews>
    <sheetView showGridLines="0" view="pageBreakPreview" topLeftCell="A352" zoomScale="90" zoomScaleNormal="90" zoomScaleSheetLayoutView="90" zoomScalePageLayoutView="110" workbookViewId="0">
      <selection activeCell="A358" sqref="A358:H358"/>
    </sheetView>
  </sheetViews>
  <sheetFormatPr defaultRowHeight="15.75"/>
  <cols>
    <col min="1" max="1" width="20.7109375" style="59" customWidth="1"/>
    <col min="2" max="2" width="24" style="59" customWidth="1"/>
    <col min="3" max="3" width="3.5703125" style="59" bestFit="1" customWidth="1"/>
    <col min="4" max="4" width="26.42578125" style="59" customWidth="1"/>
    <col min="5" max="5" width="6" style="62" customWidth="1"/>
    <col min="6" max="6" width="10.5703125" style="62" bestFit="1" customWidth="1"/>
    <col min="7" max="7" width="15.28515625" style="62" bestFit="1" customWidth="1"/>
    <col min="8" max="8" width="14.28515625" style="62" bestFit="1" customWidth="1"/>
    <col min="9" max="16384" width="9.140625" style="59"/>
  </cols>
  <sheetData>
    <row r="1" spans="1:8">
      <c r="A1" s="593" t="s">
        <v>116</v>
      </c>
      <c r="B1" s="593"/>
      <c r="C1" s="593"/>
      <c r="D1" s="593"/>
      <c r="E1" s="593"/>
      <c r="F1" s="593"/>
      <c r="G1" s="593"/>
      <c r="H1" s="593"/>
    </row>
    <row r="2" spans="1:8">
      <c r="A2" s="593"/>
      <c r="B2" s="593"/>
      <c r="C2" s="593"/>
      <c r="D2" s="593"/>
      <c r="E2" s="593"/>
      <c r="F2" s="593"/>
      <c r="G2" s="593"/>
      <c r="H2" s="593"/>
    </row>
    <row r="3" spans="1:8">
      <c r="A3" s="587" t="s">
        <v>295</v>
      </c>
      <c r="B3" s="588"/>
      <c r="C3" s="588"/>
      <c r="D3" s="589"/>
      <c r="E3" s="594" t="s">
        <v>264</v>
      </c>
      <c r="F3" s="595"/>
      <c r="G3" s="596"/>
      <c r="H3" s="597"/>
    </row>
    <row r="4" spans="1:8">
      <c r="A4" s="587" t="s">
        <v>540</v>
      </c>
      <c r="B4" s="588"/>
      <c r="C4" s="588"/>
      <c r="D4" s="588"/>
      <c r="E4" s="588"/>
      <c r="F4" s="588"/>
      <c r="G4" s="588"/>
      <c r="H4" s="589"/>
    </row>
    <row r="5" spans="1:8">
      <c r="A5" s="563"/>
      <c r="B5" s="564"/>
      <c r="C5" s="564"/>
      <c r="D5" s="564"/>
      <c r="E5" s="564"/>
      <c r="F5" s="564"/>
      <c r="G5" s="564"/>
      <c r="H5" s="565"/>
    </row>
    <row r="6" spans="1:8" ht="31.5">
      <c r="A6" s="363" t="s">
        <v>366</v>
      </c>
      <c r="B6" s="587" t="s">
        <v>110</v>
      </c>
      <c r="C6" s="588"/>
      <c r="D6" s="589"/>
      <c r="E6" s="356" t="s">
        <v>98</v>
      </c>
      <c r="F6" s="357" t="s">
        <v>111</v>
      </c>
      <c r="G6" s="357" t="s">
        <v>107</v>
      </c>
      <c r="H6" s="358" t="s">
        <v>108</v>
      </c>
    </row>
    <row r="7" spans="1:8">
      <c r="A7" s="216">
        <v>20231</v>
      </c>
      <c r="B7" s="563" t="s">
        <v>420</v>
      </c>
      <c r="C7" s="564"/>
      <c r="D7" s="565"/>
      <c r="E7" s="60" t="s">
        <v>101</v>
      </c>
      <c r="F7" s="92">
        <v>1.5</v>
      </c>
      <c r="G7" s="93">
        <v>41.67</v>
      </c>
      <c r="H7" s="93">
        <f t="shared" ref="H7:H8" si="0">F7*G7</f>
        <v>62.51</v>
      </c>
    </row>
    <row r="8" spans="1:8" ht="15.75" customHeight="1">
      <c r="A8" s="216">
        <v>93441</v>
      </c>
      <c r="B8" s="563" t="s">
        <v>541</v>
      </c>
      <c r="C8" s="564"/>
      <c r="D8" s="565"/>
      <c r="E8" s="60" t="s">
        <v>263</v>
      </c>
      <c r="F8" s="92">
        <v>1</v>
      </c>
      <c r="G8" s="93">
        <v>854.21</v>
      </c>
      <c r="H8" s="93">
        <f t="shared" si="0"/>
        <v>854.21</v>
      </c>
    </row>
    <row r="9" spans="1:8" ht="43.5" customHeight="1">
      <c r="A9" s="339">
        <v>34353</v>
      </c>
      <c r="B9" s="563" t="s">
        <v>799</v>
      </c>
      <c r="C9" s="564"/>
      <c r="D9" s="565"/>
      <c r="E9" s="60" t="s">
        <v>461</v>
      </c>
      <c r="F9" s="92">
        <v>1</v>
      </c>
      <c r="G9" s="93">
        <v>1.45</v>
      </c>
      <c r="H9" s="93">
        <f t="shared" ref="H9" si="1">F9*G9</f>
        <v>1.45</v>
      </c>
    </row>
    <row r="10" spans="1:8">
      <c r="A10" s="571" t="s">
        <v>112</v>
      </c>
      <c r="B10" s="572"/>
      <c r="C10" s="572"/>
      <c r="D10" s="572"/>
      <c r="E10" s="572"/>
      <c r="F10" s="572"/>
      <c r="G10" s="573"/>
      <c r="H10" s="61">
        <f>SUM(H7:H8)</f>
        <v>916.72</v>
      </c>
    </row>
    <row r="11" spans="1:8">
      <c r="A11" s="563"/>
      <c r="B11" s="564"/>
      <c r="C11" s="564"/>
      <c r="D11" s="564"/>
      <c r="E11" s="564"/>
      <c r="F11" s="564"/>
      <c r="G11" s="564"/>
      <c r="H11" s="565"/>
    </row>
    <row r="12" spans="1:8">
      <c r="A12" s="587" t="s">
        <v>113</v>
      </c>
      <c r="B12" s="588"/>
      <c r="C12" s="588"/>
      <c r="D12" s="588"/>
      <c r="E12" s="588"/>
      <c r="F12" s="588"/>
      <c r="G12" s="589"/>
      <c r="H12" s="358">
        <f>H10</f>
        <v>916.72</v>
      </c>
    </row>
    <row r="13" spans="1:8">
      <c r="A13" s="425"/>
      <c r="B13" s="425"/>
      <c r="C13" s="425"/>
      <c r="D13" s="425"/>
      <c r="E13" s="426"/>
      <c r="F13" s="426"/>
      <c r="G13" s="426"/>
      <c r="H13" s="426"/>
    </row>
    <row r="14" spans="1:8">
      <c r="A14" s="561" t="s">
        <v>913</v>
      </c>
      <c r="B14" s="561"/>
      <c r="C14" s="561"/>
      <c r="D14" s="561"/>
      <c r="E14" s="566" t="s">
        <v>352</v>
      </c>
      <c r="F14" s="567"/>
      <c r="G14" s="568"/>
      <c r="H14" s="568"/>
    </row>
    <row r="15" spans="1:8" ht="15.75" customHeight="1">
      <c r="A15" s="561" t="s">
        <v>368</v>
      </c>
      <c r="B15" s="561"/>
      <c r="C15" s="561"/>
      <c r="D15" s="561"/>
      <c r="E15" s="561"/>
      <c r="F15" s="562"/>
      <c r="G15" s="561"/>
      <c r="H15" s="561"/>
    </row>
    <row r="16" spans="1:8">
      <c r="A16" s="559"/>
      <c r="B16" s="559"/>
      <c r="C16" s="559"/>
      <c r="D16" s="559"/>
      <c r="E16" s="559"/>
      <c r="F16" s="560"/>
      <c r="G16" s="559"/>
      <c r="H16" s="559"/>
    </row>
    <row r="17" spans="1:8" ht="15.75" customHeight="1">
      <c r="A17" s="363" t="s">
        <v>366</v>
      </c>
      <c r="B17" s="587" t="s">
        <v>93</v>
      </c>
      <c r="C17" s="588"/>
      <c r="D17" s="589"/>
      <c r="E17" s="356" t="s">
        <v>98</v>
      </c>
      <c r="F17" s="357" t="s">
        <v>106</v>
      </c>
      <c r="G17" s="357" t="s">
        <v>107</v>
      </c>
      <c r="H17" s="358" t="s">
        <v>108</v>
      </c>
    </row>
    <row r="18" spans="1:8">
      <c r="A18" s="216">
        <v>88256</v>
      </c>
      <c r="B18" s="563" t="s">
        <v>369</v>
      </c>
      <c r="C18" s="564"/>
      <c r="D18" s="565"/>
      <c r="E18" s="60" t="s">
        <v>100</v>
      </c>
      <c r="F18" s="92">
        <v>1.6</v>
      </c>
      <c r="G18" s="93">
        <v>17.61</v>
      </c>
      <c r="H18" s="93">
        <f>F18*G18</f>
        <v>28.18</v>
      </c>
    </row>
    <row r="19" spans="1:8">
      <c r="A19" s="223">
        <v>88316</v>
      </c>
      <c r="B19" s="563" t="s">
        <v>139</v>
      </c>
      <c r="C19" s="564"/>
      <c r="D19" s="565"/>
      <c r="E19" s="60" t="s">
        <v>100</v>
      </c>
      <c r="F19" s="92">
        <v>1.25</v>
      </c>
      <c r="G19" s="93">
        <v>14.02</v>
      </c>
      <c r="H19" s="93">
        <f t="shared" ref="H19" si="2">F19*G19</f>
        <v>17.53</v>
      </c>
    </row>
    <row r="20" spans="1:8">
      <c r="A20" s="557" t="s">
        <v>109</v>
      </c>
      <c r="B20" s="557"/>
      <c r="C20" s="557"/>
      <c r="D20" s="557"/>
      <c r="E20" s="557"/>
      <c r="F20" s="558"/>
      <c r="G20" s="557"/>
      <c r="H20" s="61">
        <f>SUM(H18:H19)</f>
        <v>45.71</v>
      </c>
    </row>
    <row r="21" spans="1:8" ht="15.75" customHeight="1">
      <c r="A21" s="559"/>
      <c r="B21" s="559"/>
      <c r="C21" s="559"/>
      <c r="D21" s="559"/>
      <c r="E21" s="559"/>
      <c r="F21" s="560"/>
      <c r="G21" s="559"/>
      <c r="H21" s="559"/>
    </row>
    <row r="22" spans="1:8" ht="31.5">
      <c r="A22" s="363" t="s">
        <v>366</v>
      </c>
      <c r="B22" s="587" t="s">
        <v>110</v>
      </c>
      <c r="C22" s="588"/>
      <c r="D22" s="589"/>
      <c r="E22" s="356" t="s">
        <v>98</v>
      </c>
      <c r="F22" s="357" t="s">
        <v>111</v>
      </c>
      <c r="G22" s="357" t="s">
        <v>107</v>
      </c>
      <c r="H22" s="358" t="s">
        <v>108</v>
      </c>
    </row>
    <row r="23" spans="1:8">
      <c r="A23" s="216">
        <v>1106</v>
      </c>
      <c r="B23" s="563" t="s">
        <v>370</v>
      </c>
      <c r="C23" s="564"/>
      <c r="D23" s="565"/>
      <c r="E23" s="60" t="s">
        <v>99</v>
      </c>
      <c r="F23" s="92">
        <v>2.73</v>
      </c>
      <c r="G23" s="93">
        <v>0.8</v>
      </c>
      <c r="H23" s="93">
        <f>F23*G23</f>
        <v>2.1800000000000002</v>
      </c>
    </row>
    <row r="24" spans="1:8" ht="15.75" customHeight="1">
      <c r="A24" s="216">
        <v>370</v>
      </c>
      <c r="B24" s="563" t="s">
        <v>298</v>
      </c>
      <c r="C24" s="564"/>
      <c r="D24" s="565"/>
      <c r="E24" s="60" t="s">
        <v>102</v>
      </c>
      <c r="F24" s="92">
        <v>1.8200000000000001E-2</v>
      </c>
      <c r="G24" s="93">
        <v>74.59</v>
      </c>
      <c r="H24" s="93">
        <f t="shared" ref="H24:H26" si="3">F24*G24</f>
        <v>1.36</v>
      </c>
    </row>
    <row r="25" spans="1:8">
      <c r="A25" s="216">
        <v>1379</v>
      </c>
      <c r="B25" s="563" t="s">
        <v>371</v>
      </c>
      <c r="C25" s="564"/>
      <c r="D25" s="565"/>
      <c r="E25" s="60" t="s">
        <v>99</v>
      </c>
      <c r="F25" s="92">
        <v>2.8</v>
      </c>
      <c r="G25" s="93">
        <v>0.64</v>
      </c>
      <c r="H25" s="93">
        <f t="shared" si="3"/>
        <v>1.79</v>
      </c>
    </row>
    <row r="26" spans="1:8">
      <c r="A26" s="216">
        <v>36178</v>
      </c>
      <c r="B26" s="563" t="s">
        <v>372</v>
      </c>
      <c r="C26" s="564"/>
      <c r="D26" s="565"/>
      <c r="E26" s="60" t="s">
        <v>98</v>
      </c>
      <c r="F26" s="92">
        <v>17.600000000000001</v>
      </c>
      <c r="G26" s="93">
        <v>12.99</v>
      </c>
      <c r="H26" s="93">
        <f t="shared" si="3"/>
        <v>228.62</v>
      </c>
    </row>
    <row r="27" spans="1:8">
      <c r="A27" s="557" t="s">
        <v>112</v>
      </c>
      <c r="B27" s="557"/>
      <c r="C27" s="557"/>
      <c r="D27" s="557"/>
      <c r="E27" s="557"/>
      <c r="F27" s="558"/>
      <c r="G27" s="557"/>
      <c r="H27" s="61">
        <f>SUM(H23:H26)</f>
        <v>233.95</v>
      </c>
    </row>
    <row r="28" spans="1:8">
      <c r="A28" s="559"/>
      <c r="B28" s="559"/>
      <c r="C28" s="559"/>
      <c r="D28" s="559"/>
      <c r="E28" s="559"/>
      <c r="F28" s="560"/>
      <c r="G28" s="559"/>
      <c r="H28" s="559"/>
    </row>
    <row r="29" spans="1:8">
      <c r="A29" s="561" t="s">
        <v>113</v>
      </c>
      <c r="B29" s="561"/>
      <c r="C29" s="561"/>
      <c r="D29" s="561"/>
      <c r="E29" s="561"/>
      <c r="F29" s="562"/>
      <c r="G29" s="561"/>
      <c r="H29" s="358">
        <f>H20+H27</f>
        <v>279.66000000000003</v>
      </c>
    </row>
    <row r="30" spans="1:8">
      <c r="A30" s="425"/>
      <c r="B30" s="425"/>
      <c r="C30" s="425"/>
      <c r="D30" s="425"/>
      <c r="E30" s="426"/>
      <c r="F30" s="426"/>
      <c r="G30" s="426"/>
      <c r="H30" s="426"/>
    </row>
    <row r="31" spans="1:8">
      <c r="A31" s="561" t="s">
        <v>915</v>
      </c>
      <c r="B31" s="561"/>
      <c r="C31" s="561"/>
      <c r="D31" s="561"/>
      <c r="E31" s="566" t="s">
        <v>352</v>
      </c>
      <c r="F31" s="567"/>
      <c r="G31" s="568"/>
      <c r="H31" s="568"/>
    </row>
    <row r="32" spans="1:8">
      <c r="A32" s="561" t="s">
        <v>376</v>
      </c>
      <c r="B32" s="561"/>
      <c r="C32" s="561"/>
      <c r="D32" s="561"/>
      <c r="E32" s="561"/>
      <c r="F32" s="562"/>
      <c r="G32" s="561"/>
      <c r="H32" s="561"/>
    </row>
    <row r="33" spans="1:8">
      <c r="A33" s="559"/>
      <c r="B33" s="559"/>
      <c r="C33" s="559"/>
      <c r="D33" s="559"/>
      <c r="E33" s="559"/>
      <c r="F33" s="560"/>
      <c r="G33" s="559"/>
      <c r="H33" s="559"/>
    </row>
    <row r="34" spans="1:8" ht="31.5">
      <c r="A34" s="561" t="s">
        <v>93</v>
      </c>
      <c r="B34" s="561"/>
      <c r="C34" s="561"/>
      <c r="D34" s="561"/>
      <c r="E34" s="356" t="s">
        <v>98</v>
      </c>
      <c r="F34" s="357" t="s">
        <v>106</v>
      </c>
      <c r="G34" s="357" t="s">
        <v>107</v>
      </c>
      <c r="H34" s="358" t="s">
        <v>108</v>
      </c>
    </row>
    <row r="35" spans="1:8">
      <c r="A35" s="222">
        <v>88316</v>
      </c>
      <c r="B35" s="563" t="s">
        <v>139</v>
      </c>
      <c r="C35" s="564"/>
      <c r="D35" s="565"/>
      <c r="E35" s="60" t="s">
        <v>100</v>
      </c>
      <c r="F35" s="92">
        <v>0.14000000000000001</v>
      </c>
      <c r="G35" s="93">
        <v>14.02</v>
      </c>
      <c r="H35" s="93">
        <f>F35*G35</f>
        <v>1.96</v>
      </c>
    </row>
    <row r="36" spans="1:8">
      <c r="A36" s="557" t="s">
        <v>109</v>
      </c>
      <c r="B36" s="557"/>
      <c r="C36" s="557"/>
      <c r="D36" s="557"/>
      <c r="E36" s="557"/>
      <c r="F36" s="558"/>
      <c r="G36" s="557"/>
      <c r="H36" s="61">
        <f>SUM(H35:H35)</f>
        <v>1.96</v>
      </c>
    </row>
    <row r="37" spans="1:8">
      <c r="A37" s="563"/>
      <c r="B37" s="564"/>
      <c r="C37" s="564"/>
      <c r="D37" s="564"/>
      <c r="E37" s="564"/>
      <c r="F37" s="564"/>
      <c r="G37" s="564"/>
      <c r="H37" s="565"/>
    </row>
    <row r="38" spans="1:8" ht="31.5">
      <c r="A38" s="561" t="s">
        <v>110</v>
      </c>
      <c r="B38" s="561"/>
      <c r="C38" s="561"/>
      <c r="D38" s="561"/>
      <c r="E38" s="356" t="s">
        <v>98</v>
      </c>
      <c r="F38" s="357" t="s">
        <v>111</v>
      </c>
      <c r="G38" s="357" t="s">
        <v>107</v>
      </c>
      <c r="H38" s="358" t="s">
        <v>108</v>
      </c>
    </row>
    <row r="39" spans="1:8">
      <c r="A39" s="107">
        <v>3</v>
      </c>
      <c r="B39" s="590" t="s">
        <v>378</v>
      </c>
      <c r="C39" s="591"/>
      <c r="D39" s="592"/>
      <c r="E39" s="218" t="s">
        <v>379</v>
      </c>
      <c r="F39" s="219">
        <v>0.05</v>
      </c>
      <c r="G39" s="215">
        <v>5.17</v>
      </c>
      <c r="H39" s="215">
        <f>F39*G39</f>
        <v>0.26</v>
      </c>
    </row>
    <row r="40" spans="1:8">
      <c r="A40" s="557" t="s">
        <v>112</v>
      </c>
      <c r="B40" s="557"/>
      <c r="C40" s="557"/>
      <c r="D40" s="557"/>
      <c r="E40" s="557"/>
      <c r="F40" s="558"/>
      <c r="G40" s="557"/>
      <c r="H40" s="61">
        <f>SUM(H39:H39)</f>
        <v>0.26</v>
      </c>
    </row>
    <row r="41" spans="1:8">
      <c r="A41" s="559"/>
      <c r="B41" s="559"/>
      <c r="C41" s="559"/>
      <c r="D41" s="559"/>
      <c r="E41" s="559"/>
      <c r="F41" s="560"/>
      <c r="G41" s="559"/>
      <c r="H41" s="559"/>
    </row>
    <row r="42" spans="1:8">
      <c r="A42" s="561" t="s">
        <v>113</v>
      </c>
      <c r="B42" s="561"/>
      <c r="C42" s="561"/>
      <c r="D42" s="561"/>
      <c r="E42" s="561"/>
      <c r="F42" s="562"/>
      <c r="G42" s="561"/>
      <c r="H42" s="358">
        <f>H36+H40</f>
        <v>2.2200000000000002</v>
      </c>
    </row>
    <row r="43" spans="1:8" ht="15.75" customHeight="1">
      <c r="A43" s="432"/>
      <c r="B43" s="432"/>
      <c r="C43" s="432"/>
      <c r="D43" s="432"/>
      <c r="E43" s="432"/>
      <c r="F43" s="433"/>
      <c r="G43" s="432"/>
      <c r="H43" s="434"/>
    </row>
    <row r="44" spans="1:8" ht="15.75" customHeight="1">
      <c r="A44" s="561" t="s">
        <v>919</v>
      </c>
      <c r="B44" s="561"/>
      <c r="C44" s="561"/>
      <c r="D44" s="561"/>
      <c r="E44" s="566" t="s">
        <v>352</v>
      </c>
      <c r="F44" s="567"/>
      <c r="G44" s="568"/>
      <c r="H44" s="568"/>
    </row>
    <row r="45" spans="1:8">
      <c r="A45" s="561" t="s">
        <v>380</v>
      </c>
      <c r="B45" s="561"/>
      <c r="C45" s="561"/>
      <c r="D45" s="561"/>
      <c r="E45" s="561"/>
      <c r="F45" s="562"/>
      <c r="G45" s="561"/>
      <c r="H45" s="561"/>
    </row>
    <row r="46" spans="1:8" ht="15.75" customHeight="1">
      <c r="A46" s="559"/>
      <c r="B46" s="559"/>
      <c r="C46" s="559"/>
      <c r="D46" s="559"/>
      <c r="E46" s="559"/>
      <c r="F46" s="560"/>
      <c r="G46" s="559"/>
      <c r="H46" s="559"/>
    </row>
    <row r="47" spans="1:8" ht="31.5">
      <c r="A47" s="561" t="s">
        <v>93</v>
      </c>
      <c r="B47" s="561"/>
      <c r="C47" s="561"/>
      <c r="D47" s="561"/>
      <c r="E47" s="356" t="s">
        <v>98</v>
      </c>
      <c r="F47" s="357" t="s">
        <v>106</v>
      </c>
      <c r="G47" s="357" t="s">
        <v>107</v>
      </c>
      <c r="H47" s="358" t="s">
        <v>108</v>
      </c>
    </row>
    <row r="48" spans="1:8">
      <c r="A48" s="364">
        <v>88316</v>
      </c>
      <c r="B48" s="563" t="s">
        <v>139</v>
      </c>
      <c r="C48" s="564"/>
      <c r="D48" s="565"/>
      <c r="E48" s="60" t="s">
        <v>100</v>
      </c>
      <c r="F48" s="92">
        <v>0.6</v>
      </c>
      <c r="G48" s="93">
        <v>14.02</v>
      </c>
      <c r="H48" s="93">
        <f>F48*G48</f>
        <v>8.41</v>
      </c>
    </row>
    <row r="49" spans="1:8">
      <c r="A49" s="557" t="s">
        <v>109</v>
      </c>
      <c r="B49" s="557"/>
      <c r="C49" s="557"/>
      <c r="D49" s="557"/>
      <c r="E49" s="557"/>
      <c r="F49" s="558"/>
      <c r="G49" s="557"/>
      <c r="H49" s="61">
        <f>SUM(H48:H48)</f>
        <v>8.41</v>
      </c>
    </row>
    <row r="50" spans="1:8">
      <c r="A50" s="563"/>
      <c r="B50" s="564"/>
      <c r="C50" s="564"/>
      <c r="D50" s="564"/>
      <c r="E50" s="564"/>
      <c r="F50" s="564"/>
      <c r="G50" s="564"/>
      <c r="H50" s="565"/>
    </row>
    <row r="51" spans="1:8" ht="31.5">
      <c r="A51" s="561" t="s">
        <v>110</v>
      </c>
      <c r="B51" s="561"/>
      <c r="C51" s="561"/>
      <c r="D51" s="561"/>
      <c r="E51" s="356" t="s">
        <v>98</v>
      </c>
      <c r="F51" s="357" t="s">
        <v>111</v>
      </c>
      <c r="G51" s="357" t="s">
        <v>107</v>
      </c>
      <c r="H51" s="358" t="s">
        <v>108</v>
      </c>
    </row>
    <row r="52" spans="1:8" ht="15.75" customHeight="1">
      <c r="A52" s="364">
        <v>13</v>
      </c>
      <c r="B52" s="563" t="s">
        <v>384</v>
      </c>
      <c r="C52" s="564"/>
      <c r="D52" s="565"/>
      <c r="E52" s="60" t="s">
        <v>99</v>
      </c>
      <c r="F52" s="92">
        <v>0.09</v>
      </c>
      <c r="G52" s="93">
        <v>21.54</v>
      </c>
      <c r="H52" s="93">
        <f>F52*G52</f>
        <v>1.94</v>
      </c>
    </row>
    <row r="53" spans="1:8">
      <c r="A53" s="364">
        <v>5318</v>
      </c>
      <c r="B53" s="563" t="s">
        <v>385</v>
      </c>
      <c r="C53" s="564"/>
      <c r="D53" s="565"/>
      <c r="E53" s="60" t="s">
        <v>379</v>
      </c>
      <c r="F53" s="92">
        <v>0.08</v>
      </c>
      <c r="G53" s="93">
        <v>12.84</v>
      </c>
      <c r="H53" s="93">
        <f>F53*G53</f>
        <v>1.03</v>
      </c>
    </row>
    <row r="54" spans="1:8" ht="15.75" customHeight="1">
      <c r="A54" s="557" t="s">
        <v>112</v>
      </c>
      <c r="B54" s="557"/>
      <c r="C54" s="557"/>
      <c r="D54" s="557"/>
      <c r="E54" s="557"/>
      <c r="F54" s="558"/>
      <c r="G54" s="557"/>
      <c r="H54" s="61">
        <f>SUM(H52:H53)</f>
        <v>2.97</v>
      </c>
    </row>
    <row r="55" spans="1:8" ht="15.75" customHeight="1">
      <c r="A55" s="559"/>
      <c r="B55" s="559"/>
      <c r="C55" s="559"/>
      <c r="D55" s="559"/>
      <c r="E55" s="559"/>
      <c r="F55" s="560"/>
      <c r="G55" s="559"/>
      <c r="H55" s="559"/>
    </row>
    <row r="56" spans="1:8" ht="15.75" customHeight="1">
      <c r="A56" s="561" t="s">
        <v>113</v>
      </c>
      <c r="B56" s="561"/>
      <c r="C56" s="561"/>
      <c r="D56" s="561"/>
      <c r="E56" s="561"/>
      <c r="F56" s="562"/>
      <c r="G56" s="561"/>
      <c r="H56" s="358">
        <f>H49+H54</f>
        <v>11.38</v>
      </c>
    </row>
    <row r="57" spans="1:8">
      <c r="A57" s="425"/>
      <c r="B57" s="425"/>
      <c r="C57" s="425"/>
      <c r="D57" s="425"/>
      <c r="E57" s="426"/>
      <c r="F57" s="426"/>
      <c r="G57" s="426"/>
      <c r="H57" s="426"/>
    </row>
    <row r="58" spans="1:8" ht="15.75" customHeight="1">
      <c r="A58" s="561" t="s">
        <v>920</v>
      </c>
      <c r="B58" s="561"/>
      <c r="C58" s="561"/>
      <c r="D58" s="561"/>
      <c r="E58" s="566" t="s">
        <v>352</v>
      </c>
      <c r="F58" s="567"/>
      <c r="G58" s="568"/>
      <c r="H58" s="568"/>
    </row>
    <row r="59" spans="1:8" ht="15.75" customHeight="1">
      <c r="A59" s="561" t="s">
        <v>381</v>
      </c>
      <c r="B59" s="561"/>
      <c r="C59" s="561"/>
      <c r="D59" s="561"/>
      <c r="E59" s="561"/>
      <c r="F59" s="562"/>
      <c r="G59" s="561"/>
      <c r="H59" s="561"/>
    </row>
    <row r="60" spans="1:8">
      <c r="A60" s="559"/>
      <c r="B60" s="559"/>
      <c r="C60" s="559"/>
      <c r="D60" s="559"/>
      <c r="E60" s="559"/>
      <c r="F60" s="560"/>
      <c r="G60" s="559"/>
      <c r="H60" s="559"/>
    </row>
    <row r="61" spans="1:8" ht="31.5">
      <c r="A61" s="577" t="s">
        <v>93</v>
      </c>
      <c r="B61" s="577"/>
      <c r="C61" s="577"/>
      <c r="D61" s="577"/>
      <c r="E61" s="422" t="s">
        <v>98</v>
      </c>
      <c r="F61" s="423" t="s">
        <v>106</v>
      </c>
      <c r="G61" s="423" t="s">
        <v>107</v>
      </c>
      <c r="H61" s="424" t="s">
        <v>108</v>
      </c>
    </row>
    <row r="62" spans="1:8" ht="15.75" customHeight="1">
      <c r="A62" s="222">
        <v>88316</v>
      </c>
      <c r="B62" s="563" t="s">
        <v>139</v>
      </c>
      <c r="C62" s="564"/>
      <c r="D62" s="565"/>
      <c r="E62" s="60" t="s">
        <v>100</v>
      </c>
      <c r="F62" s="92">
        <v>0.3</v>
      </c>
      <c r="G62" s="93">
        <v>14.02</v>
      </c>
      <c r="H62" s="93">
        <f>F62*G62</f>
        <v>4.21</v>
      </c>
    </row>
    <row r="63" spans="1:8" ht="15.75" customHeight="1">
      <c r="A63" s="557"/>
      <c r="B63" s="557"/>
      <c r="C63" s="557"/>
      <c r="D63" s="557"/>
      <c r="E63" s="557"/>
      <c r="F63" s="558"/>
      <c r="G63" s="557"/>
      <c r="H63" s="61">
        <f>SUM(H62:H62)</f>
        <v>4.21</v>
      </c>
    </row>
    <row r="64" spans="1:8" ht="15.75" customHeight="1">
      <c r="A64" s="563"/>
      <c r="B64" s="564"/>
      <c r="C64" s="564"/>
      <c r="D64" s="564"/>
      <c r="E64" s="564"/>
      <c r="F64" s="564"/>
      <c r="G64" s="564"/>
      <c r="H64" s="565"/>
    </row>
    <row r="65" spans="1:8" ht="15.75" customHeight="1">
      <c r="A65" s="561" t="s">
        <v>110</v>
      </c>
      <c r="B65" s="561"/>
      <c r="C65" s="561"/>
      <c r="D65" s="561"/>
      <c r="E65" s="356" t="s">
        <v>98</v>
      </c>
      <c r="F65" s="357" t="s">
        <v>111</v>
      </c>
      <c r="G65" s="357" t="s">
        <v>107</v>
      </c>
      <c r="H65" s="358" t="s">
        <v>108</v>
      </c>
    </row>
    <row r="66" spans="1:8" ht="15.75" customHeight="1">
      <c r="A66" s="107">
        <v>13</v>
      </c>
      <c r="B66" s="590" t="s">
        <v>384</v>
      </c>
      <c r="C66" s="591"/>
      <c r="D66" s="592"/>
      <c r="E66" s="218" t="s">
        <v>99</v>
      </c>
      <c r="F66" s="219">
        <v>0.09</v>
      </c>
      <c r="G66" s="215">
        <v>21.54</v>
      </c>
      <c r="H66" s="215">
        <f>F66*G66</f>
        <v>1.94</v>
      </c>
    </row>
    <row r="67" spans="1:8">
      <c r="A67" s="107">
        <v>5318</v>
      </c>
      <c r="B67" s="590" t="s">
        <v>385</v>
      </c>
      <c r="C67" s="591"/>
      <c r="D67" s="592"/>
      <c r="E67" s="218" t="s">
        <v>379</v>
      </c>
      <c r="F67" s="219">
        <v>1.4999999999999999E-2</v>
      </c>
      <c r="G67" s="215">
        <v>12.84</v>
      </c>
      <c r="H67" s="215">
        <f>F67*G67</f>
        <v>0.19</v>
      </c>
    </row>
    <row r="68" spans="1:8" ht="15.75" customHeight="1">
      <c r="A68" s="557" t="s">
        <v>112</v>
      </c>
      <c r="B68" s="557"/>
      <c r="C68" s="557"/>
      <c r="D68" s="557"/>
      <c r="E68" s="557"/>
      <c r="F68" s="558"/>
      <c r="G68" s="557"/>
      <c r="H68" s="61">
        <f>SUM(H66:H67)</f>
        <v>2.13</v>
      </c>
    </row>
    <row r="69" spans="1:8" ht="15.75" customHeight="1">
      <c r="A69" s="559"/>
      <c r="B69" s="559"/>
      <c r="C69" s="559"/>
      <c r="D69" s="559"/>
      <c r="E69" s="559"/>
      <c r="F69" s="560"/>
      <c r="G69" s="559"/>
      <c r="H69" s="559"/>
    </row>
    <row r="70" spans="1:8">
      <c r="A70" s="561" t="s">
        <v>113</v>
      </c>
      <c r="B70" s="561"/>
      <c r="C70" s="561"/>
      <c r="D70" s="561"/>
      <c r="E70" s="561"/>
      <c r="F70" s="562"/>
      <c r="G70" s="561"/>
      <c r="H70" s="358">
        <f>H63+H68</f>
        <v>6.34</v>
      </c>
    </row>
    <row r="71" spans="1:8">
      <c r="A71" s="425"/>
      <c r="B71" s="425"/>
      <c r="C71" s="425"/>
      <c r="D71" s="425"/>
      <c r="E71" s="426"/>
      <c r="F71" s="426"/>
      <c r="G71" s="426"/>
      <c r="H71" s="426"/>
    </row>
    <row r="72" spans="1:8">
      <c r="A72" s="561" t="s">
        <v>922</v>
      </c>
      <c r="B72" s="561"/>
      <c r="C72" s="561"/>
      <c r="D72" s="561"/>
      <c r="E72" s="566" t="s">
        <v>404</v>
      </c>
      <c r="F72" s="567"/>
      <c r="G72" s="568"/>
      <c r="H72" s="568"/>
    </row>
    <row r="73" spans="1:8" ht="15.75" customHeight="1">
      <c r="A73" s="561" t="s">
        <v>446</v>
      </c>
      <c r="B73" s="561"/>
      <c r="C73" s="561"/>
      <c r="D73" s="561"/>
      <c r="E73" s="561"/>
      <c r="F73" s="562"/>
      <c r="G73" s="561"/>
      <c r="H73" s="561"/>
    </row>
    <row r="74" spans="1:8" ht="15.75" customHeight="1">
      <c r="A74" s="559"/>
      <c r="B74" s="559"/>
      <c r="C74" s="559"/>
      <c r="D74" s="559"/>
      <c r="E74" s="559"/>
      <c r="F74" s="560"/>
      <c r="G74" s="559"/>
      <c r="H74" s="559"/>
    </row>
    <row r="75" spans="1:8" ht="15.75" customHeight="1">
      <c r="A75" s="561" t="s">
        <v>93</v>
      </c>
      <c r="B75" s="561"/>
      <c r="C75" s="561"/>
      <c r="D75" s="561"/>
      <c r="E75" s="356" t="s">
        <v>98</v>
      </c>
      <c r="F75" s="357" t="s">
        <v>106</v>
      </c>
      <c r="G75" s="357" t="s">
        <v>107</v>
      </c>
      <c r="H75" s="358" t="s">
        <v>108</v>
      </c>
    </row>
    <row r="76" spans="1:8">
      <c r="A76" s="246">
        <v>88316</v>
      </c>
      <c r="B76" s="563" t="s">
        <v>139</v>
      </c>
      <c r="C76" s="564"/>
      <c r="D76" s="565"/>
      <c r="E76" s="60" t="s">
        <v>100</v>
      </c>
      <c r="F76" s="92">
        <v>0.74</v>
      </c>
      <c r="G76" s="93">
        <v>14.02</v>
      </c>
      <c r="H76" s="93">
        <f>F76*G76</f>
        <v>10.37</v>
      </c>
    </row>
    <row r="77" spans="1:8">
      <c r="A77" s="246">
        <v>88309</v>
      </c>
      <c r="B77" s="569" t="s">
        <v>140</v>
      </c>
      <c r="C77" s="569"/>
      <c r="D77" s="570"/>
      <c r="E77" s="60" t="s">
        <v>100</v>
      </c>
      <c r="F77" s="92">
        <v>0.49299999999999999</v>
      </c>
      <c r="G77" s="93">
        <v>17.670000000000002</v>
      </c>
      <c r="H77" s="93">
        <f>F77*G77</f>
        <v>8.7100000000000009</v>
      </c>
    </row>
    <row r="78" spans="1:8">
      <c r="A78" s="557" t="s">
        <v>109</v>
      </c>
      <c r="B78" s="557"/>
      <c r="C78" s="557"/>
      <c r="D78" s="557"/>
      <c r="E78" s="557"/>
      <c r="F78" s="558"/>
      <c r="G78" s="557"/>
      <c r="H78" s="61">
        <f>SUM(H76:H77)</f>
        <v>19.079999999999998</v>
      </c>
    </row>
    <row r="79" spans="1:8">
      <c r="A79" s="563"/>
      <c r="B79" s="564"/>
      <c r="C79" s="564"/>
      <c r="D79" s="564"/>
      <c r="E79" s="564"/>
      <c r="F79" s="564"/>
      <c r="G79" s="564"/>
      <c r="H79" s="565"/>
    </row>
    <row r="80" spans="1:8" ht="31.5">
      <c r="A80" s="587" t="s">
        <v>114</v>
      </c>
      <c r="B80" s="588"/>
      <c r="C80" s="588"/>
      <c r="D80" s="589"/>
      <c r="E80" s="356" t="s">
        <v>98</v>
      </c>
      <c r="F80" s="357" t="s">
        <v>106</v>
      </c>
      <c r="G80" s="359" t="s">
        <v>107</v>
      </c>
      <c r="H80" s="358" t="s">
        <v>108</v>
      </c>
    </row>
    <row r="81" spans="1:8">
      <c r="A81" s="246">
        <v>90586</v>
      </c>
      <c r="B81" s="563" t="s">
        <v>439</v>
      </c>
      <c r="C81" s="564"/>
      <c r="D81" s="565"/>
      <c r="E81" s="60" t="s">
        <v>217</v>
      </c>
      <c r="F81" s="92">
        <v>0.12</v>
      </c>
      <c r="G81" s="92">
        <v>1.77</v>
      </c>
      <c r="H81" s="93">
        <f>F81*G81</f>
        <v>0.21</v>
      </c>
    </row>
    <row r="82" spans="1:8">
      <c r="A82" s="246">
        <v>90587</v>
      </c>
      <c r="B82" s="563" t="s">
        <v>440</v>
      </c>
      <c r="C82" s="564"/>
      <c r="D82" s="565"/>
      <c r="E82" s="60" t="s">
        <v>217</v>
      </c>
      <c r="F82" s="92">
        <v>0.126</v>
      </c>
      <c r="G82" s="92">
        <v>0.42</v>
      </c>
      <c r="H82" s="93">
        <f>F82*G82</f>
        <v>0.05</v>
      </c>
    </row>
    <row r="83" spans="1:8">
      <c r="A83" s="571" t="s">
        <v>115</v>
      </c>
      <c r="B83" s="572"/>
      <c r="C83" s="572"/>
      <c r="D83" s="572"/>
      <c r="E83" s="572"/>
      <c r="F83" s="572"/>
      <c r="G83" s="573"/>
      <c r="H83" s="61">
        <f>SUM(H81:H82)</f>
        <v>0.26</v>
      </c>
    </row>
    <row r="84" spans="1:8">
      <c r="A84" s="559"/>
      <c r="B84" s="559"/>
      <c r="C84" s="559"/>
      <c r="D84" s="559"/>
      <c r="E84" s="559"/>
      <c r="F84" s="560"/>
      <c r="G84" s="559"/>
      <c r="H84" s="559"/>
    </row>
    <row r="85" spans="1:8" ht="31.5">
      <c r="A85" s="561" t="s">
        <v>110</v>
      </c>
      <c r="B85" s="561"/>
      <c r="C85" s="561"/>
      <c r="D85" s="561"/>
      <c r="E85" s="356" t="s">
        <v>98</v>
      </c>
      <c r="F85" s="357" t="s">
        <v>111</v>
      </c>
      <c r="G85" s="357" t="s">
        <v>107</v>
      </c>
      <c r="H85" s="358" t="s">
        <v>108</v>
      </c>
    </row>
    <row r="86" spans="1:8">
      <c r="A86" s="246">
        <v>1527</v>
      </c>
      <c r="B86" s="563" t="s">
        <v>441</v>
      </c>
      <c r="C86" s="564"/>
      <c r="D86" s="565"/>
      <c r="E86" s="60" t="s">
        <v>102</v>
      </c>
      <c r="F86" s="92">
        <v>1.1499999999999999</v>
      </c>
      <c r="G86" s="215">
        <v>465.04</v>
      </c>
      <c r="H86" s="93">
        <f>F86*G86</f>
        <v>534.79999999999995</v>
      </c>
    </row>
    <row r="87" spans="1:8">
      <c r="A87" s="557" t="s">
        <v>112</v>
      </c>
      <c r="B87" s="557"/>
      <c r="C87" s="557"/>
      <c r="D87" s="557"/>
      <c r="E87" s="557"/>
      <c r="F87" s="558"/>
      <c r="G87" s="557"/>
      <c r="H87" s="61">
        <f>SUM(H86:H86)</f>
        <v>534.79999999999995</v>
      </c>
    </row>
    <row r="88" spans="1:8">
      <c r="A88" s="559"/>
      <c r="B88" s="559"/>
      <c r="C88" s="559"/>
      <c r="D88" s="559"/>
      <c r="E88" s="559"/>
      <c r="F88" s="560"/>
      <c r="G88" s="559"/>
      <c r="H88" s="559"/>
    </row>
    <row r="89" spans="1:8">
      <c r="A89" s="561" t="s">
        <v>113</v>
      </c>
      <c r="B89" s="561"/>
      <c r="C89" s="561"/>
      <c r="D89" s="561"/>
      <c r="E89" s="561"/>
      <c r="F89" s="562"/>
      <c r="G89" s="561"/>
      <c r="H89" s="358">
        <f>H78+H83+H87</f>
        <v>554.14</v>
      </c>
    </row>
    <row r="90" spans="1:8">
      <c r="A90" s="425"/>
      <c r="B90" s="425"/>
      <c r="C90" s="425"/>
      <c r="D90" s="425"/>
      <c r="E90" s="426"/>
      <c r="F90" s="426"/>
      <c r="G90" s="426"/>
      <c r="H90" s="426"/>
    </row>
    <row r="91" spans="1:8">
      <c r="A91" s="561" t="s">
        <v>588</v>
      </c>
      <c r="B91" s="561"/>
      <c r="C91" s="561"/>
      <c r="D91" s="561"/>
      <c r="E91" s="566" t="s">
        <v>404</v>
      </c>
      <c r="F91" s="567"/>
      <c r="G91" s="568"/>
      <c r="H91" s="568"/>
    </row>
    <row r="92" spans="1:8">
      <c r="A92" s="561" t="s">
        <v>447</v>
      </c>
      <c r="B92" s="561"/>
      <c r="C92" s="561"/>
      <c r="D92" s="561"/>
      <c r="E92" s="561"/>
      <c r="F92" s="562"/>
      <c r="G92" s="561"/>
      <c r="H92" s="561"/>
    </row>
    <row r="93" spans="1:8">
      <c r="A93" s="559"/>
      <c r="B93" s="559"/>
      <c r="C93" s="559"/>
      <c r="D93" s="559"/>
      <c r="E93" s="559"/>
      <c r="F93" s="560"/>
      <c r="G93" s="559"/>
      <c r="H93" s="559"/>
    </row>
    <row r="94" spans="1:8" ht="31.5">
      <c r="A94" s="561" t="s">
        <v>93</v>
      </c>
      <c r="B94" s="561"/>
      <c r="C94" s="561"/>
      <c r="D94" s="561"/>
      <c r="E94" s="356" t="s">
        <v>98</v>
      </c>
      <c r="F94" s="357" t="s">
        <v>106</v>
      </c>
      <c r="G94" s="357" t="s">
        <v>107</v>
      </c>
      <c r="H94" s="358" t="s">
        <v>108</v>
      </c>
    </row>
    <row r="95" spans="1:8">
      <c r="A95" s="248">
        <v>88262</v>
      </c>
      <c r="B95" s="563" t="s">
        <v>444</v>
      </c>
      <c r="C95" s="564"/>
      <c r="D95" s="565"/>
      <c r="E95" s="60" t="s">
        <v>100</v>
      </c>
      <c r="F95" s="92">
        <v>0.09</v>
      </c>
      <c r="G95" s="93">
        <v>17.48</v>
      </c>
      <c r="H95" s="93">
        <f>F95*G95</f>
        <v>1.57</v>
      </c>
    </row>
    <row r="96" spans="1:8">
      <c r="A96" s="248">
        <v>88316</v>
      </c>
      <c r="B96" s="563" t="s">
        <v>139</v>
      </c>
      <c r="C96" s="564"/>
      <c r="D96" s="565"/>
      <c r="E96" s="60" t="s">
        <v>100</v>
      </c>
      <c r="F96" s="92">
        <v>0.64</v>
      </c>
      <c r="G96" s="93">
        <v>14.02</v>
      </c>
      <c r="H96" s="93">
        <f>F96*G96</f>
        <v>8.9700000000000006</v>
      </c>
    </row>
    <row r="97" spans="1:11">
      <c r="A97" s="248">
        <v>88309</v>
      </c>
      <c r="B97" s="569" t="s">
        <v>140</v>
      </c>
      <c r="C97" s="569"/>
      <c r="D97" s="570"/>
      <c r="E97" s="60" t="s">
        <v>100</v>
      </c>
      <c r="F97" s="92">
        <v>0.56999999999999995</v>
      </c>
      <c r="G97" s="93">
        <v>17.670000000000002</v>
      </c>
      <c r="H97" s="93">
        <f>F97*G97</f>
        <v>10.07</v>
      </c>
    </row>
    <row r="98" spans="1:11">
      <c r="A98" s="557" t="s">
        <v>109</v>
      </c>
      <c r="B98" s="557"/>
      <c r="C98" s="557"/>
      <c r="D98" s="557"/>
      <c r="E98" s="557"/>
      <c r="F98" s="558"/>
      <c r="G98" s="557"/>
      <c r="H98" s="61">
        <f>SUM(H95:H97)</f>
        <v>20.61</v>
      </c>
    </row>
    <row r="99" spans="1:11">
      <c r="A99" s="563"/>
      <c r="B99" s="564"/>
      <c r="C99" s="564"/>
      <c r="D99" s="564"/>
      <c r="E99" s="564"/>
      <c r="F99" s="564"/>
      <c r="G99" s="564"/>
      <c r="H99" s="565"/>
    </row>
    <row r="100" spans="1:11" ht="31.5">
      <c r="A100" s="587" t="s">
        <v>114</v>
      </c>
      <c r="B100" s="588"/>
      <c r="C100" s="588"/>
      <c r="D100" s="589"/>
      <c r="E100" s="356" t="s">
        <v>98</v>
      </c>
      <c r="F100" s="357" t="s">
        <v>106</v>
      </c>
      <c r="G100" s="359" t="s">
        <v>107</v>
      </c>
      <c r="H100" s="358" t="s">
        <v>108</v>
      </c>
    </row>
    <row r="101" spans="1:11">
      <c r="A101" s="248">
        <v>90586</v>
      </c>
      <c r="B101" s="563" t="s">
        <v>439</v>
      </c>
      <c r="C101" s="564"/>
      <c r="D101" s="565"/>
      <c r="E101" s="60" t="s">
        <v>217</v>
      </c>
      <c r="F101" s="92">
        <v>0.06</v>
      </c>
      <c r="G101" s="92">
        <v>1.77</v>
      </c>
      <c r="H101" s="93">
        <f>F101*G101</f>
        <v>0.11</v>
      </c>
    </row>
    <row r="102" spans="1:11">
      <c r="A102" s="248">
        <v>90587</v>
      </c>
      <c r="B102" s="563" t="s">
        <v>440</v>
      </c>
      <c r="C102" s="564"/>
      <c r="D102" s="565"/>
      <c r="E102" s="60" t="s">
        <v>217</v>
      </c>
      <c r="F102" s="92">
        <v>0.13</v>
      </c>
      <c r="G102" s="92">
        <v>0.42</v>
      </c>
      <c r="H102" s="93">
        <f>F102*G102</f>
        <v>0.05</v>
      </c>
    </row>
    <row r="103" spans="1:11">
      <c r="A103" s="571" t="s">
        <v>115</v>
      </c>
      <c r="B103" s="572"/>
      <c r="C103" s="572"/>
      <c r="D103" s="572"/>
      <c r="E103" s="572"/>
      <c r="F103" s="572"/>
      <c r="G103" s="573"/>
      <c r="H103" s="61">
        <f>SUM(H101:H102)</f>
        <v>0.16</v>
      </c>
    </row>
    <row r="104" spans="1:11">
      <c r="A104" s="559"/>
      <c r="B104" s="559"/>
      <c r="C104" s="559"/>
      <c r="D104" s="559"/>
      <c r="E104" s="559"/>
      <c r="F104" s="560"/>
      <c r="G104" s="559"/>
      <c r="H104" s="559"/>
    </row>
    <row r="105" spans="1:11" ht="31.5">
      <c r="A105" s="561" t="s">
        <v>110</v>
      </c>
      <c r="B105" s="561"/>
      <c r="C105" s="561"/>
      <c r="D105" s="561"/>
      <c r="E105" s="356" t="s">
        <v>98</v>
      </c>
      <c r="F105" s="357" t="s">
        <v>111</v>
      </c>
      <c r="G105" s="357" t="s">
        <v>107</v>
      </c>
      <c r="H105" s="358" t="s">
        <v>108</v>
      </c>
    </row>
    <row r="106" spans="1:11">
      <c r="A106" s="248">
        <v>1527</v>
      </c>
      <c r="B106" s="563" t="s">
        <v>441</v>
      </c>
      <c r="C106" s="564"/>
      <c r="D106" s="565"/>
      <c r="E106" s="60" t="s">
        <v>102</v>
      </c>
      <c r="F106" s="92">
        <v>1.1000000000000001</v>
      </c>
      <c r="G106" s="215">
        <v>465.04</v>
      </c>
      <c r="H106" s="93">
        <f>F106*G106</f>
        <v>511.54</v>
      </c>
    </row>
    <row r="107" spans="1:11">
      <c r="A107" s="557" t="s">
        <v>112</v>
      </c>
      <c r="B107" s="557"/>
      <c r="C107" s="557"/>
      <c r="D107" s="557"/>
      <c r="E107" s="557"/>
      <c r="F107" s="558"/>
      <c r="G107" s="557"/>
      <c r="H107" s="61">
        <f>SUM(H106:H106)</f>
        <v>511.54</v>
      </c>
      <c r="K107" s="224"/>
    </row>
    <row r="108" spans="1:11">
      <c r="A108" s="559"/>
      <c r="B108" s="559"/>
      <c r="C108" s="559"/>
      <c r="D108" s="559"/>
      <c r="E108" s="559"/>
      <c r="F108" s="560"/>
      <c r="G108" s="559"/>
      <c r="H108" s="559"/>
    </row>
    <row r="109" spans="1:11">
      <c r="A109" s="561" t="s">
        <v>113</v>
      </c>
      <c r="B109" s="561"/>
      <c r="C109" s="561"/>
      <c r="D109" s="561"/>
      <c r="E109" s="561"/>
      <c r="F109" s="562"/>
      <c r="G109" s="561"/>
      <c r="H109" s="358">
        <f>H98+H103+H107</f>
        <v>532.30999999999995</v>
      </c>
    </row>
    <row r="110" spans="1:11">
      <c r="A110" s="425"/>
      <c r="B110" s="425"/>
      <c r="C110" s="425"/>
      <c r="D110" s="425"/>
      <c r="E110" s="426"/>
      <c r="F110" s="426"/>
      <c r="G110" s="426"/>
      <c r="H110" s="426"/>
    </row>
    <row r="111" spans="1:11">
      <c r="A111" s="561" t="s">
        <v>924</v>
      </c>
      <c r="B111" s="561"/>
      <c r="C111" s="561"/>
      <c r="D111" s="561"/>
      <c r="E111" s="566" t="s">
        <v>352</v>
      </c>
      <c r="F111" s="567"/>
      <c r="G111" s="568"/>
      <c r="H111" s="568"/>
    </row>
    <row r="112" spans="1:11">
      <c r="A112" s="561" t="s">
        <v>448</v>
      </c>
      <c r="B112" s="561"/>
      <c r="C112" s="561"/>
      <c r="D112" s="561"/>
      <c r="E112" s="561"/>
      <c r="F112" s="562"/>
      <c r="G112" s="561"/>
      <c r="H112" s="561"/>
    </row>
    <row r="113" spans="1:8">
      <c r="A113" s="559"/>
      <c r="B113" s="559"/>
      <c r="C113" s="559"/>
      <c r="D113" s="559"/>
      <c r="E113" s="559"/>
      <c r="F113" s="560"/>
      <c r="G113" s="559"/>
      <c r="H113" s="559"/>
    </row>
    <row r="114" spans="1:8" ht="31.5">
      <c r="A114" s="561" t="s">
        <v>93</v>
      </c>
      <c r="B114" s="561"/>
      <c r="C114" s="561"/>
      <c r="D114" s="561"/>
      <c r="E114" s="356" t="s">
        <v>98</v>
      </c>
      <c r="F114" s="357" t="s">
        <v>106</v>
      </c>
      <c r="G114" s="357" t="s">
        <v>107</v>
      </c>
      <c r="H114" s="358" t="s">
        <v>108</v>
      </c>
    </row>
    <row r="115" spans="1:8">
      <c r="A115" s="248">
        <v>88239</v>
      </c>
      <c r="B115" s="563" t="s">
        <v>449</v>
      </c>
      <c r="C115" s="564"/>
      <c r="D115" s="565"/>
      <c r="E115" s="60" t="s">
        <v>100</v>
      </c>
      <c r="F115" s="93">
        <v>0.16</v>
      </c>
      <c r="G115" s="93">
        <v>14.57</v>
      </c>
      <c r="H115" s="93">
        <f>F115*G115</f>
        <v>2.33</v>
      </c>
    </row>
    <row r="116" spans="1:8">
      <c r="A116" s="248">
        <v>88262</v>
      </c>
      <c r="B116" s="563" t="s">
        <v>444</v>
      </c>
      <c r="C116" s="564"/>
      <c r="D116" s="565"/>
      <c r="E116" s="60" t="s">
        <v>100</v>
      </c>
      <c r="F116" s="93">
        <v>0.16</v>
      </c>
      <c r="G116" s="93">
        <v>17.48</v>
      </c>
      <c r="H116" s="93">
        <f>F116*G116</f>
        <v>2.8</v>
      </c>
    </row>
    <row r="117" spans="1:8">
      <c r="A117" s="248">
        <v>88309</v>
      </c>
      <c r="B117" s="563" t="s">
        <v>140</v>
      </c>
      <c r="C117" s="564"/>
      <c r="D117" s="565"/>
      <c r="E117" s="60" t="s">
        <v>100</v>
      </c>
      <c r="F117" s="93">
        <v>0.4</v>
      </c>
      <c r="G117" s="93">
        <v>17.670000000000002</v>
      </c>
      <c r="H117" s="93">
        <f>F117*G117</f>
        <v>7.07</v>
      </c>
    </row>
    <row r="118" spans="1:8">
      <c r="A118" s="248">
        <v>88316</v>
      </c>
      <c r="B118" s="574" t="s">
        <v>139</v>
      </c>
      <c r="C118" s="569"/>
      <c r="D118" s="570"/>
      <c r="E118" s="60" t="s">
        <v>100</v>
      </c>
      <c r="F118" s="93">
        <v>0.44</v>
      </c>
      <c r="G118" s="93">
        <v>14.02</v>
      </c>
      <c r="H118" s="93">
        <f>F118*G118</f>
        <v>6.17</v>
      </c>
    </row>
    <row r="119" spans="1:8">
      <c r="A119" s="557" t="s">
        <v>109</v>
      </c>
      <c r="B119" s="557"/>
      <c r="C119" s="557"/>
      <c r="D119" s="557"/>
      <c r="E119" s="557"/>
      <c r="F119" s="558"/>
      <c r="G119" s="557"/>
      <c r="H119" s="61">
        <f>SUM(H115:H118)</f>
        <v>18.37</v>
      </c>
    </row>
    <row r="120" spans="1:8">
      <c r="A120" s="563"/>
      <c r="B120" s="564"/>
      <c r="C120" s="564"/>
      <c r="D120" s="564"/>
      <c r="E120" s="564"/>
      <c r="F120" s="564"/>
      <c r="G120" s="564"/>
      <c r="H120" s="565"/>
    </row>
    <row r="121" spans="1:8" ht="31.5">
      <c r="A121" s="561" t="s">
        <v>110</v>
      </c>
      <c r="B121" s="561"/>
      <c r="C121" s="561"/>
      <c r="D121" s="561"/>
      <c r="E121" s="356" t="s">
        <v>98</v>
      </c>
      <c r="F121" s="357" t="s">
        <v>111</v>
      </c>
      <c r="G121" s="357" t="s">
        <v>107</v>
      </c>
      <c r="H121" s="358" t="s">
        <v>108</v>
      </c>
    </row>
    <row r="122" spans="1:8">
      <c r="A122" s="248">
        <v>39</v>
      </c>
      <c r="B122" s="563" t="s">
        <v>450</v>
      </c>
      <c r="C122" s="564"/>
      <c r="D122" s="565"/>
      <c r="E122" s="247" t="s">
        <v>99</v>
      </c>
      <c r="F122" s="93">
        <v>0.47</v>
      </c>
      <c r="G122" s="215">
        <v>12.97</v>
      </c>
      <c r="H122" s="93">
        <f t="shared" ref="H122:H126" si="4">F122*G122</f>
        <v>6.1</v>
      </c>
    </row>
    <row r="123" spans="1:8">
      <c r="A123" s="248">
        <v>3737</v>
      </c>
      <c r="B123" s="563" t="s">
        <v>451</v>
      </c>
      <c r="C123" s="564"/>
      <c r="D123" s="565"/>
      <c r="E123" s="247" t="s">
        <v>103</v>
      </c>
      <c r="F123" s="93">
        <v>1</v>
      </c>
      <c r="G123" s="215">
        <v>83.26</v>
      </c>
      <c r="H123" s="93">
        <f t="shared" si="4"/>
        <v>83.26</v>
      </c>
    </row>
    <row r="124" spans="1:8">
      <c r="A124" s="248">
        <v>4491</v>
      </c>
      <c r="B124" s="563" t="s">
        <v>452</v>
      </c>
      <c r="C124" s="564"/>
      <c r="D124" s="565"/>
      <c r="E124" s="247" t="s">
        <v>101</v>
      </c>
      <c r="F124" s="93">
        <v>0.28999999999999998</v>
      </c>
      <c r="G124" s="215">
        <v>8.14</v>
      </c>
      <c r="H124" s="93">
        <f t="shared" si="4"/>
        <v>2.36</v>
      </c>
    </row>
    <row r="125" spans="1:8">
      <c r="A125" s="248">
        <v>5061</v>
      </c>
      <c r="B125" s="563" t="s">
        <v>453</v>
      </c>
      <c r="C125" s="564"/>
      <c r="D125" s="565"/>
      <c r="E125" s="247" t="s">
        <v>99</v>
      </c>
      <c r="F125" s="93">
        <v>0.03</v>
      </c>
      <c r="G125" s="215">
        <v>18</v>
      </c>
      <c r="H125" s="93">
        <f t="shared" si="4"/>
        <v>0.54</v>
      </c>
    </row>
    <row r="126" spans="1:8">
      <c r="A126" s="248">
        <v>6189</v>
      </c>
      <c r="B126" s="563" t="s">
        <v>454</v>
      </c>
      <c r="C126" s="564"/>
      <c r="D126" s="565"/>
      <c r="E126" s="247" t="s">
        <v>101</v>
      </c>
      <c r="F126" s="93">
        <v>0.17</v>
      </c>
      <c r="G126" s="215">
        <v>15.57</v>
      </c>
      <c r="H126" s="93">
        <f t="shared" si="4"/>
        <v>2.65</v>
      </c>
    </row>
    <row r="127" spans="1:8">
      <c r="A127" s="248">
        <v>1527</v>
      </c>
      <c r="B127" s="563" t="s">
        <v>441</v>
      </c>
      <c r="C127" s="564"/>
      <c r="D127" s="565"/>
      <c r="E127" s="247" t="s">
        <v>102</v>
      </c>
      <c r="F127" s="93">
        <v>0.04</v>
      </c>
      <c r="G127" s="215">
        <v>465.04</v>
      </c>
      <c r="H127" s="93">
        <f>F127*G127</f>
        <v>18.600000000000001</v>
      </c>
    </row>
    <row r="128" spans="1:8">
      <c r="A128" s="557" t="s">
        <v>112</v>
      </c>
      <c r="B128" s="557"/>
      <c r="C128" s="557"/>
      <c r="D128" s="557"/>
      <c r="E128" s="557"/>
      <c r="F128" s="558"/>
      <c r="G128" s="557"/>
      <c r="H128" s="61">
        <f>SUM(H122:H127)</f>
        <v>113.51</v>
      </c>
    </row>
    <row r="129" spans="1:8">
      <c r="A129" s="559"/>
      <c r="B129" s="559"/>
      <c r="C129" s="559"/>
      <c r="D129" s="559"/>
      <c r="E129" s="559"/>
      <c r="F129" s="560"/>
      <c r="G129" s="559"/>
      <c r="H129" s="559"/>
    </row>
    <row r="130" spans="1:8">
      <c r="A130" s="561" t="s">
        <v>113</v>
      </c>
      <c r="B130" s="561"/>
      <c r="C130" s="561"/>
      <c r="D130" s="561"/>
      <c r="E130" s="561"/>
      <c r="F130" s="562"/>
      <c r="G130" s="561"/>
      <c r="H130" s="358">
        <f>H119+H128</f>
        <v>131.88</v>
      </c>
    </row>
    <row r="131" spans="1:8">
      <c r="A131" s="425"/>
      <c r="B131" s="425"/>
      <c r="C131" s="425"/>
      <c r="D131" s="425"/>
      <c r="E131" s="426"/>
      <c r="F131" s="426"/>
      <c r="G131" s="426"/>
      <c r="H131" s="426"/>
    </row>
    <row r="132" spans="1:8">
      <c r="A132" s="561" t="s">
        <v>926</v>
      </c>
      <c r="B132" s="561"/>
      <c r="C132" s="561"/>
      <c r="D132" s="561"/>
      <c r="E132" s="566" t="s">
        <v>352</v>
      </c>
      <c r="F132" s="567"/>
      <c r="G132" s="568"/>
      <c r="H132" s="568"/>
    </row>
    <row r="133" spans="1:8">
      <c r="A133" s="561" t="s">
        <v>457</v>
      </c>
      <c r="B133" s="561"/>
      <c r="C133" s="561"/>
      <c r="D133" s="561"/>
      <c r="E133" s="561"/>
      <c r="F133" s="562"/>
      <c r="G133" s="561"/>
      <c r="H133" s="561"/>
    </row>
    <row r="134" spans="1:8">
      <c r="A134" s="559"/>
      <c r="B134" s="559"/>
      <c r="C134" s="559"/>
      <c r="D134" s="559"/>
      <c r="E134" s="559"/>
      <c r="F134" s="560"/>
      <c r="G134" s="559"/>
      <c r="H134" s="559"/>
    </row>
    <row r="135" spans="1:8" ht="31.5">
      <c r="A135" s="561" t="s">
        <v>93</v>
      </c>
      <c r="B135" s="561"/>
      <c r="C135" s="561"/>
      <c r="D135" s="561"/>
      <c r="E135" s="356" t="s">
        <v>98</v>
      </c>
      <c r="F135" s="357" t="s">
        <v>106</v>
      </c>
      <c r="G135" s="357" t="s">
        <v>107</v>
      </c>
      <c r="H135" s="358" t="s">
        <v>108</v>
      </c>
    </row>
    <row r="136" spans="1:8">
      <c r="A136" s="252">
        <v>88262</v>
      </c>
      <c r="B136" s="563" t="s">
        <v>444</v>
      </c>
      <c r="C136" s="564"/>
      <c r="D136" s="565"/>
      <c r="E136" s="60" t="s">
        <v>100</v>
      </c>
      <c r="F136" s="93">
        <v>0.05</v>
      </c>
      <c r="G136" s="93">
        <v>17.48</v>
      </c>
      <c r="H136" s="93">
        <f>F136*G136</f>
        <v>0.87</v>
      </c>
    </row>
    <row r="137" spans="1:8">
      <c r="A137" s="252">
        <v>88316</v>
      </c>
      <c r="B137" s="574" t="s">
        <v>139</v>
      </c>
      <c r="C137" s="569"/>
      <c r="D137" s="570"/>
      <c r="E137" s="60" t="s">
        <v>100</v>
      </c>
      <c r="F137" s="93">
        <v>0.2</v>
      </c>
      <c r="G137" s="93">
        <v>14.02</v>
      </c>
      <c r="H137" s="93">
        <f>F137*G137</f>
        <v>2.8</v>
      </c>
    </row>
    <row r="138" spans="1:8">
      <c r="A138" s="557" t="s">
        <v>109</v>
      </c>
      <c r="B138" s="557"/>
      <c r="C138" s="557"/>
      <c r="D138" s="557"/>
      <c r="E138" s="557"/>
      <c r="F138" s="558"/>
      <c r="G138" s="557"/>
      <c r="H138" s="61">
        <f>SUM(H136:H137)</f>
        <v>3.67</v>
      </c>
    </row>
    <row r="139" spans="1:8">
      <c r="A139" s="559"/>
      <c r="B139" s="559"/>
      <c r="C139" s="559"/>
      <c r="D139" s="559"/>
      <c r="E139" s="559"/>
      <c r="F139" s="560"/>
      <c r="G139" s="559"/>
      <c r="H139" s="559"/>
    </row>
    <row r="140" spans="1:8" ht="31.5">
      <c r="A140" s="561" t="s">
        <v>110</v>
      </c>
      <c r="B140" s="561"/>
      <c r="C140" s="561"/>
      <c r="D140" s="561"/>
      <c r="E140" s="356" t="s">
        <v>98</v>
      </c>
      <c r="F140" s="357" t="s">
        <v>111</v>
      </c>
      <c r="G140" s="357" t="s">
        <v>107</v>
      </c>
      <c r="H140" s="358" t="s">
        <v>108</v>
      </c>
    </row>
    <row r="141" spans="1:8">
      <c r="A141" s="252">
        <v>5075</v>
      </c>
      <c r="B141" s="563" t="s">
        <v>459</v>
      </c>
      <c r="C141" s="564"/>
      <c r="D141" s="565"/>
      <c r="E141" s="60" t="s">
        <v>461</v>
      </c>
      <c r="F141" s="92">
        <v>0.01</v>
      </c>
      <c r="G141" s="93">
        <v>18.309999999999999</v>
      </c>
      <c r="H141" s="93">
        <f t="shared" ref="H141:H142" si="5">G141*F141</f>
        <v>0.18</v>
      </c>
    </row>
    <row r="142" spans="1:8">
      <c r="A142" s="252">
        <v>20208</v>
      </c>
      <c r="B142" s="563" t="s">
        <v>460</v>
      </c>
      <c r="C142" s="564"/>
      <c r="D142" s="565"/>
      <c r="E142" s="60" t="s">
        <v>101</v>
      </c>
      <c r="F142" s="92">
        <v>0.05</v>
      </c>
      <c r="G142" s="93">
        <v>62.29</v>
      </c>
      <c r="H142" s="93">
        <f t="shared" si="5"/>
        <v>3.11</v>
      </c>
    </row>
    <row r="143" spans="1:8">
      <c r="A143" s="252">
        <v>20209</v>
      </c>
      <c r="B143" s="563" t="s">
        <v>791</v>
      </c>
      <c r="C143" s="564"/>
      <c r="D143" s="565"/>
      <c r="E143" s="60" t="s">
        <v>101</v>
      </c>
      <c r="F143" s="92">
        <v>0.48</v>
      </c>
      <c r="G143" s="93">
        <v>15.41</v>
      </c>
      <c r="H143" s="93">
        <f>G143*F143</f>
        <v>7.4</v>
      </c>
    </row>
    <row r="144" spans="1:8">
      <c r="A144" s="557" t="s">
        <v>112</v>
      </c>
      <c r="B144" s="557"/>
      <c r="C144" s="557"/>
      <c r="D144" s="557"/>
      <c r="E144" s="557"/>
      <c r="F144" s="558"/>
      <c r="G144" s="557"/>
      <c r="H144" s="61">
        <f>SUM(H141:H143)</f>
        <v>10.69</v>
      </c>
    </row>
    <row r="145" spans="1:8">
      <c r="A145" s="559"/>
      <c r="B145" s="559"/>
      <c r="C145" s="559"/>
      <c r="D145" s="559"/>
      <c r="E145" s="559"/>
      <c r="F145" s="560"/>
      <c r="G145" s="559"/>
      <c r="H145" s="559"/>
    </row>
    <row r="146" spans="1:8">
      <c r="A146" s="561" t="s">
        <v>113</v>
      </c>
      <c r="B146" s="561"/>
      <c r="C146" s="561"/>
      <c r="D146" s="561"/>
      <c r="E146" s="561"/>
      <c r="F146" s="562"/>
      <c r="G146" s="561"/>
      <c r="H146" s="358">
        <f>SUM(H144,H138)</f>
        <v>14.36</v>
      </c>
    </row>
    <row r="147" spans="1:8">
      <c r="A147" s="425"/>
      <c r="B147" s="425"/>
      <c r="C147" s="425"/>
      <c r="D147" s="425"/>
      <c r="E147" s="426"/>
      <c r="F147" s="426"/>
      <c r="G147" s="426"/>
      <c r="H147" s="426"/>
    </row>
    <row r="148" spans="1:8">
      <c r="A148" s="561" t="s">
        <v>591</v>
      </c>
      <c r="B148" s="561"/>
      <c r="C148" s="561"/>
      <c r="D148" s="561"/>
      <c r="E148" s="566" t="s">
        <v>463</v>
      </c>
      <c r="F148" s="567"/>
      <c r="G148" s="568"/>
      <c r="H148" s="568"/>
    </row>
    <row r="149" spans="1:8">
      <c r="A149" s="561" t="s">
        <v>213</v>
      </c>
      <c r="B149" s="561"/>
      <c r="C149" s="561"/>
      <c r="D149" s="561"/>
      <c r="E149" s="561"/>
      <c r="F149" s="562"/>
      <c r="G149" s="561"/>
      <c r="H149" s="561"/>
    </row>
    <row r="150" spans="1:8">
      <c r="A150" s="559"/>
      <c r="B150" s="559"/>
      <c r="C150" s="559"/>
      <c r="D150" s="559"/>
      <c r="E150" s="559"/>
      <c r="F150" s="560"/>
      <c r="G150" s="559"/>
      <c r="H150" s="559"/>
    </row>
    <row r="151" spans="1:8" ht="31.5">
      <c r="A151" s="363" t="s">
        <v>366</v>
      </c>
      <c r="B151" s="363" t="s">
        <v>93</v>
      </c>
      <c r="C151" s="367"/>
      <c r="D151" s="368"/>
      <c r="E151" s="356" t="s">
        <v>98</v>
      </c>
      <c r="F151" s="357" t="s">
        <v>106</v>
      </c>
      <c r="G151" s="357" t="s">
        <v>107</v>
      </c>
      <c r="H151" s="358" t="s">
        <v>108</v>
      </c>
    </row>
    <row r="152" spans="1:8">
      <c r="A152" s="71">
        <v>88309</v>
      </c>
      <c r="B152" s="574" t="s">
        <v>140</v>
      </c>
      <c r="C152" s="569"/>
      <c r="D152" s="570"/>
      <c r="E152" s="60" t="s">
        <v>100</v>
      </c>
      <c r="F152" s="92">
        <v>0.6</v>
      </c>
      <c r="G152" s="93">
        <v>17.670000000000002</v>
      </c>
      <c r="H152" s="93">
        <f>F152*G152</f>
        <v>10.6</v>
      </c>
    </row>
    <row r="153" spans="1:8">
      <c r="A153" s="571" t="s">
        <v>109</v>
      </c>
      <c r="B153" s="572"/>
      <c r="C153" s="572"/>
      <c r="D153" s="572"/>
      <c r="E153" s="572"/>
      <c r="F153" s="572"/>
      <c r="G153" s="573"/>
      <c r="H153" s="61">
        <f>SUM(H152)</f>
        <v>10.6</v>
      </c>
    </row>
    <row r="154" spans="1:8">
      <c r="A154" s="239"/>
      <c r="B154" s="240"/>
      <c r="C154" s="240"/>
      <c r="D154" s="240"/>
      <c r="E154" s="240"/>
      <c r="F154" s="241"/>
      <c r="G154" s="240"/>
      <c r="H154" s="242"/>
    </row>
    <row r="155" spans="1:8" ht="31.5">
      <c r="A155" s="363" t="s">
        <v>366</v>
      </c>
      <c r="B155" s="369" t="s">
        <v>110</v>
      </c>
      <c r="C155" s="367"/>
      <c r="D155" s="368"/>
      <c r="E155" s="356" t="s">
        <v>98</v>
      </c>
      <c r="F155" s="357" t="s">
        <v>111</v>
      </c>
      <c r="G155" s="357" t="s">
        <v>107</v>
      </c>
      <c r="H155" s="358" t="s">
        <v>108</v>
      </c>
    </row>
    <row r="156" spans="1:8">
      <c r="A156" s="174">
        <v>37400</v>
      </c>
      <c r="B156" s="574" t="s">
        <v>213</v>
      </c>
      <c r="C156" s="569"/>
      <c r="D156" s="570"/>
      <c r="E156" s="75" t="s">
        <v>98</v>
      </c>
      <c r="F156" s="92">
        <v>1</v>
      </c>
      <c r="G156" s="93">
        <v>79.02</v>
      </c>
      <c r="H156" s="93">
        <f t="shared" ref="H156" si="6">F156*G156</f>
        <v>79.02</v>
      </c>
    </row>
    <row r="157" spans="1:8">
      <c r="A157" s="557" t="s">
        <v>112</v>
      </c>
      <c r="B157" s="557"/>
      <c r="C157" s="557"/>
      <c r="D157" s="557"/>
      <c r="E157" s="557"/>
      <c r="F157" s="558"/>
      <c r="G157" s="557"/>
      <c r="H157" s="61">
        <f>SUM(H156)</f>
        <v>79.02</v>
      </c>
    </row>
    <row r="158" spans="1:8">
      <c r="A158" s="559"/>
      <c r="B158" s="559"/>
      <c r="C158" s="559"/>
      <c r="D158" s="559"/>
      <c r="E158" s="559"/>
      <c r="F158" s="560"/>
      <c r="G158" s="559"/>
      <c r="H158" s="559"/>
    </row>
    <row r="159" spans="1:8">
      <c r="A159" s="561" t="s">
        <v>113</v>
      </c>
      <c r="B159" s="561"/>
      <c r="C159" s="561"/>
      <c r="D159" s="561"/>
      <c r="E159" s="561"/>
      <c r="F159" s="562"/>
      <c r="G159" s="561"/>
      <c r="H159" s="358">
        <f>H153+H157</f>
        <v>89.62</v>
      </c>
    </row>
    <row r="160" spans="1:8">
      <c r="A160" s="425"/>
      <c r="B160" s="425"/>
      <c r="C160" s="425"/>
      <c r="D160" s="425"/>
      <c r="E160" s="426"/>
      <c r="F160" s="426"/>
      <c r="G160" s="426"/>
      <c r="H160" s="426"/>
    </row>
    <row r="161" spans="1:8">
      <c r="A161" s="561" t="s">
        <v>365</v>
      </c>
      <c r="B161" s="561"/>
      <c r="C161" s="561"/>
      <c r="D161" s="561"/>
      <c r="E161" s="566" t="s">
        <v>463</v>
      </c>
      <c r="F161" s="567"/>
      <c r="G161" s="568"/>
      <c r="H161" s="568"/>
    </row>
    <row r="162" spans="1:8">
      <c r="A162" s="561" t="s">
        <v>214</v>
      </c>
      <c r="B162" s="561"/>
      <c r="C162" s="561"/>
      <c r="D162" s="561"/>
      <c r="E162" s="561"/>
      <c r="F162" s="562"/>
      <c r="G162" s="561"/>
      <c r="H162" s="561"/>
    </row>
    <row r="163" spans="1:8">
      <c r="A163" s="559"/>
      <c r="B163" s="559"/>
      <c r="C163" s="559"/>
      <c r="D163" s="559"/>
      <c r="E163" s="559"/>
      <c r="F163" s="560"/>
      <c r="G163" s="559"/>
      <c r="H163" s="559"/>
    </row>
    <row r="164" spans="1:8" ht="31.5">
      <c r="A164" s="363" t="s">
        <v>366</v>
      </c>
      <c r="B164" s="363" t="s">
        <v>93</v>
      </c>
      <c r="C164" s="367"/>
      <c r="D164" s="368"/>
      <c r="E164" s="356" t="s">
        <v>98</v>
      </c>
      <c r="F164" s="357" t="s">
        <v>106</v>
      </c>
      <c r="G164" s="357" t="s">
        <v>107</v>
      </c>
      <c r="H164" s="358" t="s">
        <v>108</v>
      </c>
    </row>
    <row r="165" spans="1:8">
      <c r="A165" s="71" t="s">
        <v>464</v>
      </c>
      <c r="B165" s="574" t="s">
        <v>140</v>
      </c>
      <c r="C165" s="569"/>
      <c r="D165" s="570"/>
      <c r="E165" s="60" t="s">
        <v>100</v>
      </c>
      <c r="F165" s="92">
        <v>0.6</v>
      </c>
      <c r="G165" s="93">
        <v>17.670000000000002</v>
      </c>
      <c r="H165" s="93">
        <f>F165*G165</f>
        <v>10.6</v>
      </c>
    </row>
    <row r="166" spans="1:8">
      <c r="A166" s="571" t="s">
        <v>109</v>
      </c>
      <c r="B166" s="572"/>
      <c r="C166" s="572"/>
      <c r="D166" s="572"/>
      <c r="E166" s="572"/>
      <c r="F166" s="572"/>
      <c r="G166" s="573"/>
      <c r="H166" s="61">
        <f>SUM(H165)</f>
        <v>10.6</v>
      </c>
    </row>
    <row r="167" spans="1:8">
      <c r="A167" s="239"/>
      <c r="B167" s="240"/>
      <c r="C167" s="240"/>
      <c r="D167" s="240"/>
      <c r="E167" s="240"/>
      <c r="F167" s="241"/>
      <c r="G167" s="240"/>
      <c r="H167" s="242"/>
    </row>
    <row r="168" spans="1:8" ht="31.5">
      <c r="A168" s="363" t="s">
        <v>366</v>
      </c>
      <c r="B168" s="369" t="s">
        <v>110</v>
      </c>
      <c r="C168" s="367"/>
      <c r="D168" s="368"/>
      <c r="E168" s="356" t="s">
        <v>98</v>
      </c>
      <c r="F168" s="357" t="s">
        <v>111</v>
      </c>
      <c r="G168" s="357" t="s">
        <v>107</v>
      </c>
      <c r="H168" s="358" t="s">
        <v>108</v>
      </c>
    </row>
    <row r="169" spans="1:8">
      <c r="A169" s="174">
        <v>37401</v>
      </c>
      <c r="B169" s="574" t="s">
        <v>214</v>
      </c>
      <c r="C169" s="569"/>
      <c r="D169" s="570"/>
      <c r="E169" s="75" t="s">
        <v>98</v>
      </c>
      <c r="F169" s="92">
        <v>1</v>
      </c>
      <c r="G169" s="93">
        <v>79.02</v>
      </c>
      <c r="H169" s="93">
        <f t="shared" ref="H169" si="7">F169*G169</f>
        <v>79.02</v>
      </c>
    </row>
    <row r="170" spans="1:8">
      <c r="A170" s="557" t="s">
        <v>112</v>
      </c>
      <c r="B170" s="557"/>
      <c r="C170" s="557"/>
      <c r="D170" s="557"/>
      <c r="E170" s="557"/>
      <c r="F170" s="558"/>
      <c r="G170" s="557"/>
      <c r="H170" s="61">
        <f>SUM(H169)</f>
        <v>79.02</v>
      </c>
    </row>
    <row r="171" spans="1:8">
      <c r="A171" s="559"/>
      <c r="B171" s="559"/>
      <c r="C171" s="559"/>
      <c r="D171" s="559"/>
      <c r="E171" s="559"/>
      <c r="F171" s="560"/>
      <c r="G171" s="559"/>
      <c r="H171" s="559"/>
    </row>
    <row r="172" spans="1:8">
      <c r="A172" s="561" t="s">
        <v>113</v>
      </c>
      <c r="B172" s="561"/>
      <c r="C172" s="561"/>
      <c r="D172" s="561"/>
      <c r="E172" s="561"/>
      <c r="F172" s="562"/>
      <c r="G172" s="561"/>
      <c r="H172" s="358">
        <f>H166+H170</f>
        <v>89.62</v>
      </c>
    </row>
    <row r="173" spans="1:8">
      <c r="A173" s="425"/>
      <c r="B173" s="425"/>
      <c r="C173" s="425"/>
      <c r="D173" s="425"/>
      <c r="E173" s="426"/>
      <c r="F173" s="426"/>
      <c r="G173" s="426"/>
      <c r="H173" s="426"/>
    </row>
    <row r="174" spans="1:8">
      <c r="A174" s="587" t="s">
        <v>373</v>
      </c>
      <c r="B174" s="588"/>
      <c r="C174" s="588"/>
      <c r="D174" s="589"/>
      <c r="E174" s="566" t="s">
        <v>557</v>
      </c>
      <c r="F174" s="567"/>
      <c r="G174" s="568"/>
      <c r="H174" s="568"/>
    </row>
    <row r="175" spans="1:8">
      <c r="A175" s="587" t="s">
        <v>558</v>
      </c>
      <c r="B175" s="588"/>
      <c r="C175" s="588"/>
      <c r="D175" s="588"/>
      <c r="E175" s="588"/>
      <c r="F175" s="588"/>
      <c r="G175" s="588"/>
      <c r="H175" s="589"/>
    </row>
    <row r="176" spans="1:8">
      <c r="A176" s="559"/>
      <c r="B176" s="559"/>
      <c r="C176" s="559"/>
      <c r="D176" s="559"/>
      <c r="E176" s="559"/>
      <c r="F176" s="560"/>
      <c r="G176" s="559"/>
      <c r="H176" s="559"/>
    </row>
    <row r="177" spans="1:8" ht="31.5">
      <c r="A177" s="561" t="s">
        <v>93</v>
      </c>
      <c r="B177" s="561"/>
      <c r="C177" s="561"/>
      <c r="D177" s="561"/>
      <c r="E177" s="356" t="s">
        <v>98</v>
      </c>
      <c r="F177" s="357" t="s">
        <v>106</v>
      </c>
      <c r="G177" s="357" t="s">
        <v>107</v>
      </c>
      <c r="H177" s="358" t="s">
        <v>108</v>
      </c>
    </row>
    <row r="178" spans="1:8">
      <c r="A178" s="263">
        <v>88264</v>
      </c>
      <c r="B178" s="569" t="s">
        <v>421</v>
      </c>
      <c r="C178" s="569"/>
      <c r="D178" s="570"/>
      <c r="E178" s="60" t="s">
        <v>100</v>
      </c>
      <c r="F178" s="92">
        <v>6</v>
      </c>
      <c r="G178" s="93">
        <v>18.3</v>
      </c>
      <c r="H178" s="93">
        <f>F178*G178</f>
        <v>109.8</v>
      </c>
    </row>
    <row r="179" spans="1:8">
      <c r="A179" s="263">
        <v>88316</v>
      </c>
      <c r="B179" s="569" t="s">
        <v>139</v>
      </c>
      <c r="C179" s="569"/>
      <c r="D179" s="570"/>
      <c r="E179" s="60" t="s">
        <v>100</v>
      </c>
      <c r="F179" s="92">
        <v>6</v>
      </c>
      <c r="G179" s="93">
        <v>14</v>
      </c>
      <c r="H179" s="93">
        <f>F179*G179</f>
        <v>84</v>
      </c>
    </row>
    <row r="180" spans="1:8">
      <c r="A180" s="557" t="s">
        <v>559</v>
      </c>
      <c r="B180" s="557"/>
      <c r="C180" s="557"/>
      <c r="D180" s="557"/>
      <c r="E180" s="557"/>
      <c r="F180" s="558"/>
      <c r="G180" s="557"/>
      <c r="H180" s="93">
        <f>SUM(H178:H179)</f>
        <v>193.8</v>
      </c>
    </row>
    <row r="181" spans="1:8">
      <c r="A181" s="584"/>
      <c r="B181" s="585"/>
      <c r="C181" s="585"/>
      <c r="D181" s="585"/>
      <c r="E181" s="585"/>
      <c r="F181" s="585"/>
      <c r="G181" s="585"/>
      <c r="H181" s="586"/>
    </row>
    <row r="182" spans="1:8">
      <c r="A182" s="557" t="s">
        <v>109</v>
      </c>
      <c r="B182" s="557"/>
      <c r="C182" s="557"/>
      <c r="D182" s="557"/>
      <c r="E182" s="557"/>
      <c r="F182" s="558"/>
      <c r="G182" s="557"/>
      <c r="H182" s="61">
        <f>H180</f>
        <v>193.8</v>
      </c>
    </row>
    <row r="183" spans="1:8">
      <c r="A183" s="559"/>
      <c r="B183" s="559"/>
      <c r="C183" s="559"/>
      <c r="D183" s="559"/>
      <c r="E183" s="559"/>
      <c r="F183" s="560"/>
      <c r="G183" s="559"/>
      <c r="H183" s="559"/>
    </row>
    <row r="184" spans="1:8" ht="31.5">
      <c r="A184" s="561" t="s">
        <v>110</v>
      </c>
      <c r="B184" s="561"/>
      <c r="C184" s="561"/>
      <c r="D184" s="561"/>
      <c r="E184" s="356" t="s">
        <v>98</v>
      </c>
      <c r="F184" s="357" t="s">
        <v>111</v>
      </c>
      <c r="G184" s="357" t="s">
        <v>107</v>
      </c>
      <c r="H184" s="358" t="s">
        <v>108</v>
      </c>
    </row>
    <row r="185" spans="1:8">
      <c r="A185" s="563" t="s">
        <v>560</v>
      </c>
      <c r="B185" s="564"/>
      <c r="C185" s="564"/>
      <c r="D185" s="565"/>
      <c r="E185" s="75" t="s">
        <v>98</v>
      </c>
      <c r="F185" s="105">
        <v>1</v>
      </c>
      <c r="G185" s="275">
        <v>669.8</v>
      </c>
      <c r="H185" s="93">
        <f t="shared" ref="H185:H210" si="8">F185*G185</f>
        <v>669.8</v>
      </c>
    </row>
    <row r="186" spans="1:8">
      <c r="A186" s="563" t="s">
        <v>561</v>
      </c>
      <c r="B186" s="564"/>
      <c r="C186" s="564"/>
      <c r="D186" s="565"/>
      <c r="E186" s="75" t="s">
        <v>98</v>
      </c>
      <c r="F186" s="105">
        <v>2</v>
      </c>
      <c r="G186" s="275">
        <v>29.82</v>
      </c>
      <c r="H186" s="93">
        <f t="shared" si="8"/>
        <v>59.64</v>
      </c>
    </row>
    <row r="187" spans="1:8">
      <c r="A187" s="563" t="s">
        <v>562</v>
      </c>
      <c r="B187" s="564"/>
      <c r="C187" s="564"/>
      <c r="D187" s="565"/>
      <c r="E187" s="75" t="s">
        <v>98</v>
      </c>
      <c r="F187" s="105">
        <v>2</v>
      </c>
      <c r="G187" s="275">
        <v>2.76</v>
      </c>
      <c r="H187" s="93">
        <f t="shared" si="8"/>
        <v>5.52</v>
      </c>
    </row>
    <row r="188" spans="1:8">
      <c r="A188" s="563" t="s">
        <v>563</v>
      </c>
      <c r="B188" s="564"/>
      <c r="C188" s="564"/>
      <c r="D188" s="565"/>
      <c r="E188" s="75" t="s">
        <v>98</v>
      </c>
      <c r="F188" s="105">
        <v>1</v>
      </c>
      <c r="G188" s="275">
        <v>5.24</v>
      </c>
      <c r="H188" s="93">
        <f t="shared" si="8"/>
        <v>5.24</v>
      </c>
    </row>
    <row r="189" spans="1:8">
      <c r="A189" s="563" t="s">
        <v>564</v>
      </c>
      <c r="B189" s="564"/>
      <c r="C189" s="564"/>
      <c r="D189" s="565"/>
      <c r="E189" s="75" t="s">
        <v>98</v>
      </c>
      <c r="F189" s="105">
        <v>2</v>
      </c>
      <c r="G189" s="275">
        <v>2.44</v>
      </c>
      <c r="H189" s="93">
        <f t="shared" si="8"/>
        <v>4.88</v>
      </c>
    </row>
    <row r="190" spans="1:8">
      <c r="A190" s="563" t="s">
        <v>565</v>
      </c>
      <c r="B190" s="564"/>
      <c r="C190" s="564"/>
      <c r="D190" s="565"/>
      <c r="E190" s="75" t="s">
        <v>98</v>
      </c>
      <c r="F190" s="105">
        <v>2</v>
      </c>
      <c r="G190" s="275">
        <v>1.1499999999999999</v>
      </c>
      <c r="H190" s="93">
        <f t="shared" si="8"/>
        <v>2.2999999999999998</v>
      </c>
    </row>
    <row r="191" spans="1:8">
      <c r="A191" s="563" t="s">
        <v>566</v>
      </c>
      <c r="B191" s="564"/>
      <c r="C191" s="564"/>
      <c r="D191" s="565"/>
      <c r="E191" s="75" t="s">
        <v>98</v>
      </c>
      <c r="F191" s="105">
        <v>1</v>
      </c>
      <c r="G191" s="275">
        <v>19.79</v>
      </c>
      <c r="H191" s="93">
        <f t="shared" si="8"/>
        <v>19.79</v>
      </c>
    </row>
    <row r="192" spans="1:8">
      <c r="A192" s="563" t="s">
        <v>567</v>
      </c>
      <c r="B192" s="564"/>
      <c r="C192" s="564"/>
      <c r="D192" s="565"/>
      <c r="E192" s="75" t="s">
        <v>98</v>
      </c>
      <c r="F192" s="105">
        <v>1</v>
      </c>
      <c r="G192" s="275">
        <v>6.89</v>
      </c>
      <c r="H192" s="93">
        <f t="shared" si="8"/>
        <v>6.89</v>
      </c>
    </row>
    <row r="193" spans="1:8">
      <c r="A193" s="563" t="s">
        <v>568</v>
      </c>
      <c r="B193" s="564"/>
      <c r="C193" s="564"/>
      <c r="D193" s="565"/>
      <c r="E193" s="75" t="s">
        <v>98</v>
      </c>
      <c r="F193" s="105">
        <v>1</v>
      </c>
      <c r="G193" s="275">
        <v>10.46</v>
      </c>
      <c r="H193" s="93">
        <f t="shared" si="8"/>
        <v>10.46</v>
      </c>
    </row>
    <row r="194" spans="1:8">
      <c r="A194" s="563" t="s">
        <v>569</v>
      </c>
      <c r="B194" s="564"/>
      <c r="C194" s="564"/>
      <c r="D194" s="565"/>
      <c r="E194" s="75" t="s">
        <v>98</v>
      </c>
      <c r="F194" s="105">
        <v>2</v>
      </c>
      <c r="G194" s="275">
        <v>17.18</v>
      </c>
      <c r="H194" s="93">
        <f t="shared" si="8"/>
        <v>34.36</v>
      </c>
    </row>
    <row r="195" spans="1:8">
      <c r="A195" s="563" t="s">
        <v>570</v>
      </c>
      <c r="B195" s="564"/>
      <c r="C195" s="564"/>
      <c r="D195" s="565"/>
      <c r="E195" s="75" t="s">
        <v>98</v>
      </c>
      <c r="F195" s="105">
        <v>3</v>
      </c>
      <c r="G195" s="275">
        <v>0.99</v>
      </c>
      <c r="H195" s="93">
        <f t="shared" si="8"/>
        <v>2.97</v>
      </c>
    </row>
    <row r="196" spans="1:8">
      <c r="A196" s="563" t="s">
        <v>571</v>
      </c>
      <c r="B196" s="564"/>
      <c r="C196" s="564"/>
      <c r="D196" s="565"/>
      <c r="E196" s="75" t="s">
        <v>98</v>
      </c>
      <c r="F196" s="105">
        <v>1</v>
      </c>
      <c r="G196" s="275">
        <v>197.79</v>
      </c>
      <c r="H196" s="93">
        <f t="shared" si="8"/>
        <v>197.79</v>
      </c>
    </row>
    <row r="197" spans="1:8">
      <c r="A197" s="563" t="s">
        <v>572</v>
      </c>
      <c r="B197" s="564"/>
      <c r="C197" s="564"/>
      <c r="D197" s="565"/>
      <c r="E197" s="75" t="s">
        <v>98</v>
      </c>
      <c r="F197" s="105">
        <v>1</v>
      </c>
      <c r="G197" s="275">
        <v>173.64</v>
      </c>
      <c r="H197" s="93">
        <f t="shared" si="8"/>
        <v>173.64</v>
      </c>
    </row>
    <row r="198" spans="1:8">
      <c r="A198" s="563" t="s">
        <v>573</v>
      </c>
      <c r="B198" s="564"/>
      <c r="C198" s="564"/>
      <c r="D198" s="565"/>
      <c r="E198" s="75" t="s">
        <v>98</v>
      </c>
      <c r="F198" s="105">
        <v>1</v>
      </c>
      <c r="G198" s="275">
        <v>8.77</v>
      </c>
      <c r="H198" s="93">
        <f t="shared" si="8"/>
        <v>8.77</v>
      </c>
    </row>
    <row r="199" spans="1:8">
      <c r="A199" s="563" t="s">
        <v>574</v>
      </c>
      <c r="B199" s="564"/>
      <c r="C199" s="564"/>
      <c r="D199" s="565"/>
      <c r="E199" s="75" t="s">
        <v>98</v>
      </c>
      <c r="F199" s="105">
        <v>1</v>
      </c>
      <c r="G199" s="275">
        <v>1.03</v>
      </c>
      <c r="H199" s="93">
        <f t="shared" si="8"/>
        <v>1.03</v>
      </c>
    </row>
    <row r="200" spans="1:8">
      <c r="A200" s="563" t="s">
        <v>575</v>
      </c>
      <c r="B200" s="564"/>
      <c r="C200" s="564"/>
      <c r="D200" s="565"/>
      <c r="E200" s="75" t="s">
        <v>98</v>
      </c>
      <c r="F200" s="105">
        <v>1</v>
      </c>
      <c r="G200" s="275">
        <v>0.72</v>
      </c>
      <c r="H200" s="93">
        <f t="shared" si="8"/>
        <v>0.72</v>
      </c>
    </row>
    <row r="201" spans="1:8">
      <c r="A201" s="563" t="s">
        <v>576</v>
      </c>
      <c r="B201" s="564"/>
      <c r="C201" s="564"/>
      <c r="D201" s="565"/>
      <c r="E201" s="75" t="s">
        <v>99</v>
      </c>
      <c r="F201" s="105">
        <v>0.5</v>
      </c>
      <c r="G201" s="275">
        <v>37.82</v>
      </c>
      <c r="H201" s="93">
        <f t="shared" si="8"/>
        <v>18.91</v>
      </c>
    </row>
    <row r="202" spans="1:8">
      <c r="A202" s="563" t="s">
        <v>577</v>
      </c>
      <c r="B202" s="564"/>
      <c r="C202" s="564"/>
      <c r="D202" s="565"/>
      <c r="E202" s="75" t="s">
        <v>578</v>
      </c>
      <c r="F202" s="105">
        <v>1</v>
      </c>
      <c r="G202" s="275">
        <v>15.71</v>
      </c>
      <c r="H202" s="93">
        <f t="shared" si="8"/>
        <v>15.71</v>
      </c>
    </row>
    <row r="203" spans="1:8">
      <c r="A203" s="563" t="s">
        <v>579</v>
      </c>
      <c r="B203" s="564"/>
      <c r="C203" s="564"/>
      <c r="D203" s="565"/>
      <c r="E203" s="75" t="s">
        <v>98</v>
      </c>
      <c r="F203" s="105">
        <v>3</v>
      </c>
      <c r="G203" s="275">
        <v>73.45</v>
      </c>
      <c r="H203" s="93">
        <f t="shared" si="8"/>
        <v>220.35</v>
      </c>
    </row>
    <row r="204" spans="1:8">
      <c r="A204" s="563" t="s">
        <v>580</v>
      </c>
      <c r="B204" s="564"/>
      <c r="C204" s="564"/>
      <c r="D204" s="565"/>
      <c r="E204" s="75" t="s">
        <v>98</v>
      </c>
      <c r="F204" s="105">
        <v>3</v>
      </c>
      <c r="G204" s="275">
        <v>9.76</v>
      </c>
      <c r="H204" s="93">
        <f t="shared" si="8"/>
        <v>29.28</v>
      </c>
    </row>
    <row r="205" spans="1:8">
      <c r="A205" s="563" t="s">
        <v>581</v>
      </c>
      <c r="B205" s="564"/>
      <c r="C205" s="564"/>
      <c r="D205" s="565"/>
      <c r="E205" s="75" t="s">
        <v>98</v>
      </c>
      <c r="F205" s="105">
        <v>3</v>
      </c>
      <c r="G205" s="275">
        <v>9.58</v>
      </c>
      <c r="H205" s="93">
        <f t="shared" si="8"/>
        <v>28.74</v>
      </c>
    </row>
    <row r="206" spans="1:8">
      <c r="A206" s="563" t="s">
        <v>582</v>
      </c>
      <c r="B206" s="564"/>
      <c r="C206" s="564"/>
      <c r="D206" s="565"/>
      <c r="E206" s="75" t="s">
        <v>101</v>
      </c>
      <c r="F206" s="105">
        <v>9</v>
      </c>
      <c r="G206" s="275">
        <v>11</v>
      </c>
      <c r="H206" s="93">
        <f t="shared" si="8"/>
        <v>99</v>
      </c>
    </row>
    <row r="207" spans="1:8">
      <c r="A207" s="563" t="s">
        <v>583</v>
      </c>
      <c r="B207" s="564"/>
      <c r="C207" s="564"/>
      <c r="D207" s="565"/>
      <c r="E207" s="75" t="s">
        <v>101</v>
      </c>
      <c r="F207" s="105">
        <v>25</v>
      </c>
      <c r="G207" s="275">
        <v>30</v>
      </c>
      <c r="H207" s="93">
        <f t="shared" si="8"/>
        <v>750</v>
      </c>
    </row>
    <row r="208" spans="1:8">
      <c r="A208" s="563" t="s">
        <v>584</v>
      </c>
      <c r="B208" s="564"/>
      <c r="C208" s="564"/>
      <c r="D208" s="565"/>
      <c r="E208" s="75" t="s">
        <v>101</v>
      </c>
      <c r="F208" s="105">
        <v>12</v>
      </c>
      <c r="G208" s="275">
        <v>30</v>
      </c>
      <c r="H208" s="93">
        <f t="shared" si="8"/>
        <v>360</v>
      </c>
    </row>
    <row r="209" spans="1:8">
      <c r="A209" s="563" t="s">
        <v>585</v>
      </c>
      <c r="B209" s="564"/>
      <c r="C209" s="564"/>
      <c r="D209" s="565"/>
      <c r="E209" s="75" t="s">
        <v>98</v>
      </c>
      <c r="F209" s="105">
        <v>15</v>
      </c>
      <c r="G209" s="275">
        <v>1.71</v>
      </c>
      <c r="H209" s="93">
        <f t="shared" si="8"/>
        <v>25.65</v>
      </c>
    </row>
    <row r="210" spans="1:8">
      <c r="A210" s="563" t="s">
        <v>586</v>
      </c>
      <c r="B210" s="564"/>
      <c r="C210" s="564"/>
      <c r="D210" s="565"/>
      <c r="E210" s="75" t="s">
        <v>98</v>
      </c>
      <c r="F210" s="105">
        <v>1</v>
      </c>
      <c r="G210" s="275">
        <v>4.43</v>
      </c>
      <c r="H210" s="93">
        <f t="shared" si="8"/>
        <v>4.43</v>
      </c>
    </row>
    <row r="211" spans="1:8" ht="15.75" customHeight="1">
      <c r="A211" s="557" t="s">
        <v>112</v>
      </c>
      <c r="B211" s="557"/>
      <c r="C211" s="557"/>
      <c r="D211" s="557"/>
      <c r="E211" s="557"/>
      <c r="F211" s="558"/>
      <c r="G211" s="557"/>
      <c r="H211" s="61">
        <f>SUM(H185:H210)</f>
        <v>2755.87</v>
      </c>
    </row>
    <row r="212" spans="1:8" ht="15.75" customHeight="1">
      <c r="A212" s="559"/>
      <c r="B212" s="559"/>
      <c r="C212" s="559"/>
      <c r="D212" s="559"/>
      <c r="E212" s="559"/>
      <c r="F212" s="560"/>
      <c r="G212" s="559"/>
      <c r="H212" s="559"/>
    </row>
    <row r="213" spans="1:8" ht="15.75" customHeight="1">
      <c r="A213" s="561" t="s">
        <v>113</v>
      </c>
      <c r="B213" s="561"/>
      <c r="C213" s="561"/>
      <c r="D213" s="561"/>
      <c r="E213" s="561"/>
      <c r="F213" s="562"/>
      <c r="G213" s="561"/>
      <c r="H213" s="358">
        <f>H182+H211</f>
        <v>2949.67</v>
      </c>
    </row>
    <row r="214" spans="1:8" ht="15.75" customHeight="1">
      <c r="A214" s="425"/>
      <c r="B214" s="425"/>
      <c r="C214" s="425"/>
      <c r="D214" s="425"/>
      <c r="E214" s="426"/>
      <c r="F214" s="426"/>
      <c r="G214" s="426"/>
      <c r="H214" s="426"/>
    </row>
    <row r="215" spans="1:8">
      <c r="A215" s="561" t="s">
        <v>596</v>
      </c>
      <c r="B215" s="561"/>
      <c r="C215" s="561"/>
      <c r="D215" s="561"/>
      <c r="E215" s="566" t="s">
        <v>434</v>
      </c>
      <c r="F215" s="567"/>
      <c r="G215" s="568"/>
      <c r="H215" s="568"/>
    </row>
    <row r="216" spans="1:8">
      <c r="A216" s="561" t="s">
        <v>587</v>
      </c>
      <c r="B216" s="561"/>
      <c r="C216" s="561"/>
      <c r="D216" s="561"/>
      <c r="E216" s="561"/>
      <c r="F216" s="562"/>
      <c r="G216" s="561"/>
      <c r="H216" s="561"/>
    </row>
    <row r="217" spans="1:8">
      <c r="A217" s="559"/>
      <c r="B217" s="559"/>
      <c r="C217" s="559"/>
      <c r="D217" s="559"/>
      <c r="E217" s="559"/>
      <c r="F217" s="560"/>
      <c r="G217" s="559"/>
      <c r="H217" s="559"/>
    </row>
    <row r="218" spans="1:8" ht="15.75" customHeight="1">
      <c r="A218" s="366" t="s">
        <v>366</v>
      </c>
      <c r="B218" s="363" t="s">
        <v>93</v>
      </c>
      <c r="C218" s="367"/>
      <c r="D218" s="368"/>
      <c r="E218" s="356" t="s">
        <v>98</v>
      </c>
      <c r="F218" s="357" t="s">
        <v>106</v>
      </c>
      <c r="G218" s="357" t="s">
        <v>107</v>
      </c>
      <c r="H218" s="358" t="s">
        <v>108</v>
      </c>
    </row>
    <row r="219" spans="1:8">
      <c r="A219" s="238">
        <v>88264</v>
      </c>
      <c r="B219" s="569" t="s">
        <v>421</v>
      </c>
      <c r="C219" s="569"/>
      <c r="D219" s="570"/>
      <c r="E219" s="60" t="s">
        <v>100</v>
      </c>
      <c r="F219" s="92">
        <v>0.1062</v>
      </c>
      <c r="G219" s="93">
        <v>18.3</v>
      </c>
      <c r="H219" s="93">
        <f>F219*G219</f>
        <v>1.94</v>
      </c>
    </row>
    <row r="220" spans="1:8" ht="30.75" customHeight="1">
      <c r="A220" s="238">
        <v>88247</v>
      </c>
      <c r="B220" s="569" t="s">
        <v>435</v>
      </c>
      <c r="C220" s="569"/>
      <c r="D220" s="570"/>
      <c r="E220" s="60" t="s">
        <v>100</v>
      </c>
      <c r="F220" s="92">
        <v>0.1062</v>
      </c>
      <c r="G220" s="93">
        <v>14</v>
      </c>
      <c r="H220" s="93">
        <f>F220*G220</f>
        <v>1.49</v>
      </c>
    </row>
    <row r="221" spans="1:8" ht="20.25" customHeight="1">
      <c r="A221" s="571" t="s">
        <v>109</v>
      </c>
      <c r="B221" s="572"/>
      <c r="C221" s="572"/>
      <c r="D221" s="572"/>
      <c r="E221" s="572"/>
      <c r="F221" s="572"/>
      <c r="G221" s="573"/>
      <c r="H221" s="61">
        <f>SUM(H219:H220)</f>
        <v>3.43</v>
      </c>
    </row>
    <row r="222" spans="1:8" ht="30.75" customHeight="1">
      <c r="A222" s="239"/>
      <c r="B222" s="240"/>
      <c r="C222" s="240"/>
      <c r="D222" s="240"/>
      <c r="E222" s="240"/>
      <c r="F222" s="241"/>
      <c r="G222" s="240"/>
      <c r="H222" s="242"/>
    </row>
    <row r="223" spans="1:8" ht="31.5">
      <c r="A223" s="363" t="s">
        <v>366</v>
      </c>
      <c r="B223" s="369" t="s">
        <v>110</v>
      </c>
      <c r="C223" s="367"/>
      <c r="D223" s="368"/>
      <c r="E223" s="356" t="s">
        <v>98</v>
      </c>
      <c r="F223" s="357" t="s">
        <v>111</v>
      </c>
      <c r="G223" s="357" t="s">
        <v>107</v>
      </c>
      <c r="H223" s="358" t="s">
        <v>108</v>
      </c>
    </row>
    <row r="224" spans="1:8">
      <c r="A224" s="174">
        <v>39601</v>
      </c>
      <c r="B224" s="574" t="s">
        <v>436</v>
      </c>
      <c r="C224" s="569"/>
      <c r="D224" s="570"/>
      <c r="E224" s="243" t="s">
        <v>101</v>
      </c>
      <c r="F224" s="92">
        <v>1</v>
      </c>
      <c r="G224" s="93">
        <v>18.37</v>
      </c>
      <c r="H224" s="93">
        <f t="shared" ref="H224" si="9">F224*G224</f>
        <v>18.37</v>
      </c>
    </row>
    <row r="225" spans="1:8">
      <c r="A225" s="557" t="s">
        <v>112</v>
      </c>
      <c r="B225" s="557"/>
      <c r="C225" s="557"/>
      <c r="D225" s="557"/>
      <c r="E225" s="557"/>
      <c r="F225" s="558"/>
      <c r="G225" s="557"/>
      <c r="H225" s="61">
        <f>SUM(H224:H224)</f>
        <v>18.37</v>
      </c>
    </row>
    <row r="226" spans="1:8">
      <c r="A226" s="559"/>
      <c r="B226" s="559"/>
      <c r="C226" s="559"/>
      <c r="D226" s="559"/>
      <c r="E226" s="559"/>
      <c r="F226" s="560"/>
      <c r="G226" s="559"/>
      <c r="H226" s="559"/>
    </row>
    <row r="227" spans="1:8">
      <c r="A227" s="582" t="s">
        <v>113</v>
      </c>
      <c r="B227" s="582"/>
      <c r="C227" s="582"/>
      <c r="D227" s="582"/>
      <c r="E227" s="582"/>
      <c r="F227" s="583"/>
      <c r="G227" s="582"/>
      <c r="H227" s="420">
        <f>SUM(H225,H221)</f>
        <v>21.8</v>
      </c>
    </row>
    <row r="228" spans="1:8">
      <c r="A228" s="428"/>
      <c r="B228" s="429"/>
      <c r="C228" s="429"/>
      <c r="D228" s="429"/>
      <c r="E228" s="429"/>
      <c r="F228" s="430"/>
      <c r="G228" s="429"/>
      <c r="H228" s="431"/>
    </row>
    <row r="229" spans="1:8">
      <c r="A229" s="561" t="s">
        <v>377</v>
      </c>
      <c r="B229" s="561"/>
      <c r="C229" s="561"/>
      <c r="D229" s="561"/>
      <c r="E229" s="566" t="s">
        <v>434</v>
      </c>
      <c r="F229" s="567"/>
      <c r="G229" s="568"/>
      <c r="H229" s="568"/>
    </row>
    <row r="230" spans="1:8">
      <c r="A230" s="561" t="s">
        <v>589</v>
      </c>
      <c r="B230" s="561"/>
      <c r="C230" s="561"/>
      <c r="D230" s="561"/>
      <c r="E230" s="561"/>
      <c r="F230" s="562"/>
      <c r="G230" s="561"/>
      <c r="H230" s="561"/>
    </row>
    <row r="231" spans="1:8">
      <c r="A231" s="559"/>
      <c r="B231" s="559"/>
      <c r="C231" s="559"/>
      <c r="D231" s="559"/>
      <c r="E231" s="559"/>
      <c r="F231" s="560"/>
      <c r="G231" s="559"/>
      <c r="H231" s="559"/>
    </row>
    <row r="232" spans="1:8" ht="31.5">
      <c r="A232" s="366" t="s">
        <v>366</v>
      </c>
      <c r="B232" s="363" t="s">
        <v>93</v>
      </c>
      <c r="C232" s="367"/>
      <c r="D232" s="368"/>
      <c r="E232" s="356" t="s">
        <v>98</v>
      </c>
      <c r="F232" s="357" t="s">
        <v>106</v>
      </c>
      <c r="G232" s="357" t="s">
        <v>107</v>
      </c>
      <c r="H232" s="358" t="s">
        <v>108</v>
      </c>
    </row>
    <row r="233" spans="1:8" ht="15.75" customHeight="1">
      <c r="A233" s="238">
        <v>88264</v>
      </c>
      <c r="B233" s="569" t="s">
        <v>421</v>
      </c>
      <c r="C233" s="569"/>
      <c r="D233" s="570"/>
      <c r="E233" s="60" t="s">
        <v>100</v>
      </c>
      <c r="F233" s="92">
        <v>0.3</v>
      </c>
      <c r="G233" s="93">
        <v>18.3</v>
      </c>
      <c r="H233" s="93">
        <f>F233*G233</f>
        <v>5.49</v>
      </c>
    </row>
    <row r="234" spans="1:8" ht="15.75" customHeight="1">
      <c r="A234" s="238">
        <v>88247</v>
      </c>
      <c r="B234" s="569" t="s">
        <v>435</v>
      </c>
      <c r="C234" s="569"/>
      <c r="D234" s="570"/>
      <c r="E234" s="60" t="s">
        <v>100</v>
      </c>
      <c r="F234" s="92">
        <v>0.3</v>
      </c>
      <c r="G234" s="93">
        <v>14</v>
      </c>
      <c r="H234" s="93">
        <f>F234*G234</f>
        <v>4.2</v>
      </c>
    </row>
    <row r="235" spans="1:8">
      <c r="A235" s="571" t="s">
        <v>109</v>
      </c>
      <c r="B235" s="572"/>
      <c r="C235" s="572"/>
      <c r="D235" s="572"/>
      <c r="E235" s="572"/>
      <c r="F235" s="572"/>
      <c r="G235" s="573"/>
      <c r="H235" s="61">
        <f>SUM(H233:H234)</f>
        <v>9.69</v>
      </c>
    </row>
    <row r="236" spans="1:8">
      <c r="A236" s="239"/>
      <c r="B236" s="240"/>
      <c r="C236" s="240"/>
      <c r="D236" s="240"/>
      <c r="E236" s="240"/>
      <c r="F236" s="241"/>
      <c r="G236" s="240"/>
      <c r="H236" s="242"/>
    </row>
    <row r="237" spans="1:8" ht="31.5">
      <c r="A237" s="363" t="s">
        <v>366</v>
      </c>
      <c r="B237" s="369" t="s">
        <v>110</v>
      </c>
      <c r="C237" s="367"/>
      <c r="D237" s="368"/>
      <c r="E237" s="356" t="s">
        <v>98</v>
      </c>
      <c r="F237" s="357" t="s">
        <v>111</v>
      </c>
      <c r="G237" s="357" t="s">
        <v>107</v>
      </c>
      <c r="H237" s="358" t="s">
        <v>108</v>
      </c>
    </row>
    <row r="238" spans="1:8">
      <c r="A238" s="174">
        <v>1585</v>
      </c>
      <c r="B238" s="574" t="s">
        <v>590</v>
      </c>
      <c r="C238" s="569"/>
      <c r="D238" s="570"/>
      <c r="E238" s="243" t="s">
        <v>101</v>
      </c>
      <c r="F238" s="92">
        <v>1</v>
      </c>
      <c r="G238" s="93">
        <v>4.18</v>
      </c>
      <c r="H238" s="93">
        <f t="shared" ref="H238" si="10">F238*G238</f>
        <v>4.18</v>
      </c>
    </row>
    <row r="239" spans="1:8">
      <c r="A239" s="557" t="s">
        <v>112</v>
      </c>
      <c r="B239" s="557"/>
      <c r="C239" s="557"/>
      <c r="D239" s="557"/>
      <c r="E239" s="557"/>
      <c r="F239" s="558"/>
      <c r="G239" s="557"/>
      <c r="H239" s="61">
        <f>SUM(H238:H238)</f>
        <v>4.18</v>
      </c>
    </row>
    <row r="240" spans="1:8">
      <c r="A240" s="559"/>
      <c r="B240" s="559"/>
      <c r="C240" s="559"/>
      <c r="D240" s="559"/>
      <c r="E240" s="559"/>
      <c r="F240" s="560"/>
      <c r="G240" s="559"/>
      <c r="H240" s="559"/>
    </row>
    <row r="241" spans="1:8">
      <c r="A241" s="561" t="s">
        <v>113</v>
      </c>
      <c r="B241" s="561"/>
      <c r="C241" s="561"/>
      <c r="D241" s="561"/>
      <c r="E241" s="561"/>
      <c r="F241" s="562"/>
      <c r="G241" s="561"/>
      <c r="H241" s="358">
        <f>SUM(H239,H235)</f>
        <v>13.87</v>
      </c>
    </row>
    <row r="242" spans="1:8">
      <c r="A242" s="427"/>
      <c r="B242" s="427"/>
      <c r="C242" s="427"/>
      <c r="D242" s="427"/>
      <c r="E242" s="427"/>
      <c r="F242" s="427"/>
      <c r="G242" s="427"/>
      <c r="H242" s="427"/>
    </row>
    <row r="243" spans="1:8">
      <c r="A243" s="561" t="s">
        <v>383</v>
      </c>
      <c r="B243" s="561"/>
      <c r="C243" s="561"/>
      <c r="D243" s="561"/>
      <c r="E243" s="566" t="s">
        <v>434</v>
      </c>
      <c r="F243" s="567"/>
      <c r="G243" s="568"/>
      <c r="H243" s="568"/>
    </row>
    <row r="244" spans="1:8">
      <c r="A244" s="561" t="s">
        <v>592</v>
      </c>
      <c r="B244" s="561"/>
      <c r="C244" s="561"/>
      <c r="D244" s="561"/>
      <c r="E244" s="561"/>
      <c r="F244" s="562"/>
      <c r="G244" s="561"/>
      <c r="H244" s="561"/>
    </row>
    <row r="245" spans="1:8">
      <c r="A245" s="575"/>
      <c r="B245" s="575"/>
      <c r="C245" s="575"/>
      <c r="D245" s="575"/>
      <c r="E245" s="575"/>
      <c r="F245" s="576"/>
      <c r="G245" s="575"/>
      <c r="H245" s="575"/>
    </row>
    <row r="246" spans="1:8" ht="31.5">
      <c r="A246" s="366" t="s">
        <v>366</v>
      </c>
      <c r="B246" s="363" t="s">
        <v>93</v>
      </c>
      <c r="C246" s="367"/>
      <c r="D246" s="368"/>
      <c r="E246" s="356" t="s">
        <v>98</v>
      </c>
      <c r="F246" s="357" t="s">
        <v>106</v>
      </c>
      <c r="G246" s="357" t="s">
        <v>107</v>
      </c>
      <c r="H246" s="358" t="s">
        <v>108</v>
      </c>
    </row>
    <row r="247" spans="1:8">
      <c r="A247" s="238">
        <v>88264</v>
      </c>
      <c r="B247" s="569" t="s">
        <v>421</v>
      </c>
      <c r="C247" s="569"/>
      <c r="D247" s="570"/>
      <c r="E247" s="60" t="s">
        <v>100</v>
      </c>
      <c r="F247" s="92">
        <v>0.3</v>
      </c>
      <c r="G247" s="93">
        <v>18.3</v>
      </c>
      <c r="H247" s="93">
        <f>F247*G247</f>
        <v>5.49</v>
      </c>
    </row>
    <row r="248" spans="1:8">
      <c r="A248" s="238">
        <v>88247</v>
      </c>
      <c r="B248" s="569" t="s">
        <v>435</v>
      </c>
      <c r="C248" s="569"/>
      <c r="D248" s="570"/>
      <c r="E248" s="60" t="s">
        <v>100</v>
      </c>
      <c r="F248" s="92">
        <v>0.3</v>
      </c>
      <c r="G248" s="93">
        <v>14</v>
      </c>
      <c r="H248" s="93">
        <f>F248*G248</f>
        <v>4.2</v>
      </c>
    </row>
    <row r="249" spans="1:8">
      <c r="A249" s="571" t="s">
        <v>109</v>
      </c>
      <c r="B249" s="572"/>
      <c r="C249" s="572"/>
      <c r="D249" s="572"/>
      <c r="E249" s="572"/>
      <c r="F249" s="572"/>
      <c r="G249" s="573"/>
      <c r="H249" s="61">
        <f>SUM(H247:H248)</f>
        <v>9.69</v>
      </c>
    </row>
    <row r="250" spans="1:8">
      <c r="A250" s="239"/>
      <c r="B250" s="240"/>
      <c r="C250" s="240"/>
      <c r="D250" s="240"/>
      <c r="E250" s="240"/>
      <c r="F250" s="241"/>
      <c r="G250" s="240"/>
      <c r="H250" s="242"/>
    </row>
    <row r="251" spans="1:8" ht="31.5">
      <c r="A251" s="363" t="s">
        <v>366</v>
      </c>
      <c r="B251" s="369" t="s">
        <v>110</v>
      </c>
      <c r="C251" s="367"/>
      <c r="D251" s="368"/>
      <c r="E251" s="356" t="s">
        <v>98</v>
      </c>
      <c r="F251" s="357" t="s">
        <v>111</v>
      </c>
      <c r="G251" s="357" t="s">
        <v>107</v>
      </c>
      <c r="H251" s="358" t="s">
        <v>108</v>
      </c>
    </row>
    <row r="252" spans="1:8">
      <c r="A252" s="174" t="s">
        <v>265</v>
      </c>
      <c r="B252" s="574" t="s">
        <v>593</v>
      </c>
      <c r="C252" s="569"/>
      <c r="D252" s="570"/>
      <c r="E252" s="243" t="s">
        <v>101</v>
      </c>
      <c r="F252" s="92">
        <v>1</v>
      </c>
      <c r="G252" s="93">
        <v>64.59</v>
      </c>
      <c r="H252" s="93">
        <f t="shared" ref="H252" si="11">F252*G252</f>
        <v>64.59</v>
      </c>
    </row>
    <row r="253" spans="1:8" ht="30.75" customHeight="1">
      <c r="A253" s="557" t="s">
        <v>112</v>
      </c>
      <c r="B253" s="557"/>
      <c r="C253" s="557"/>
      <c r="D253" s="557"/>
      <c r="E253" s="557"/>
      <c r="F253" s="558"/>
      <c r="G253" s="557"/>
      <c r="H253" s="61">
        <f>SUM(H252:H252)</f>
        <v>64.59</v>
      </c>
    </row>
    <row r="254" spans="1:8">
      <c r="A254" s="559"/>
      <c r="B254" s="559"/>
      <c r="C254" s="559"/>
      <c r="D254" s="559"/>
      <c r="E254" s="559"/>
      <c r="F254" s="560"/>
      <c r="G254" s="559"/>
      <c r="H254" s="559"/>
    </row>
    <row r="255" spans="1:8">
      <c r="A255" s="561" t="s">
        <v>113</v>
      </c>
      <c r="B255" s="561"/>
      <c r="C255" s="561"/>
      <c r="D255" s="561"/>
      <c r="E255" s="561"/>
      <c r="F255" s="562"/>
      <c r="G255" s="561"/>
      <c r="H255" s="358">
        <f>SUM(H253,H249)</f>
        <v>74.28</v>
      </c>
    </row>
    <row r="256" spans="1:8">
      <c r="A256" s="427"/>
      <c r="B256" s="427"/>
      <c r="C256" s="427"/>
      <c r="D256" s="427"/>
      <c r="E256" s="427"/>
      <c r="F256" s="427"/>
      <c r="G256" s="427"/>
      <c r="H256" s="427"/>
    </row>
    <row r="257" spans="1:8">
      <c r="A257" s="561" t="s">
        <v>386</v>
      </c>
      <c r="B257" s="561"/>
      <c r="C257" s="561"/>
      <c r="D257" s="561"/>
      <c r="E257" s="566" t="s">
        <v>434</v>
      </c>
      <c r="F257" s="567"/>
      <c r="G257" s="568"/>
      <c r="H257" s="568"/>
    </row>
    <row r="258" spans="1:8">
      <c r="A258" s="561" t="s">
        <v>550</v>
      </c>
      <c r="B258" s="561"/>
      <c r="C258" s="561"/>
      <c r="D258" s="561"/>
      <c r="E258" s="561"/>
      <c r="F258" s="562"/>
      <c r="G258" s="561"/>
      <c r="H258" s="561"/>
    </row>
    <row r="259" spans="1:8">
      <c r="A259" s="559"/>
      <c r="B259" s="559"/>
      <c r="C259" s="559"/>
      <c r="D259" s="559"/>
      <c r="E259" s="559"/>
      <c r="F259" s="560"/>
      <c r="G259" s="559"/>
      <c r="H259" s="559"/>
    </row>
    <row r="260" spans="1:8" ht="31.5">
      <c r="A260" s="366" t="s">
        <v>366</v>
      </c>
      <c r="B260" s="363" t="s">
        <v>93</v>
      </c>
      <c r="C260" s="367"/>
      <c r="D260" s="368"/>
      <c r="E260" s="356" t="s">
        <v>98</v>
      </c>
      <c r="F260" s="357" t="s">
        <v>106</v>
      </c>
      <c r="G260" s="357" t="s">
        <v>107</v>
      </c>
      <c r="H260" s="358" t="s">
        <v>108</v>
      </c>
    </row>
    <row r="261" spans="1:8">
      <c r="A261" s="238">
        <v>88264</v>
      </c>
      <c r="B261" s="569" t="s">
        <v>421</v>
      </c>
      <c r="C261" s="569"/>
      <c r="D261" s="570"/>
      <c r="E261" s="60" t="s">
        <v>100</v>
      </c>
      <c r="F261" s="92">
        <v>0.3</v>
      </c>
      <c r="G261" s="93">
        <v>18.3</v>
      </c>
      <c r="H261" s="93">
        <f>F261*G261</f>
        <v>5.49</v>
      </c>
    </row>
    <row r="262" spans="1:8" ht="31.5" customHeight="1">
      <c r="A262" s="238">
        <v>88247</v>
      </c>
      <c r="B262" s="569" t="s">
        <v>435</v>
      </c>
      <c r="C262" s="569"/>
      <c r="D262" s="570"/>
      <c r="E262" s="60" t="s">
        <v>100</v>
      </c>
      <c r="F262" s="92">
        <v>0.3</v>
      </c>
      <c r="G262" s="93">
        <v>14</v>
      </c>
      <c r="H262" s="93">
        <f>F262*G262</f>
        <v>4.2</v>
      </c>
    </row>
    <row r="263" spans="1:8" ht="19.5" customHeight="1">
      <c r="A263" s="571" t="s">
        <v>109</v>
      </c>
      <c r="B263" s="572"/>
      <c r="C263" s="572"/>
      <c r="D263" s="572"/>
      <c r="E263" s="572"/>
      <c r="F263" s="572"/>
      <c r="G263" s="573"/>
      <c r="H263" s="61">
        <f>SUM(H261:H262)</f>
        <v>9.69</v>
      </c>
    </row>
    <row r="264" spans="1:8">
      <c r="A264" s="239"/>
      <c r="B264" s="240"/>
      <c r="C264" s="240"/>
      <c r="D264" s="240"/>
      <c r="E264" s="240"/>
      <c r="F264" s="241"/>
      <c r="G264" s="240"/>
      <c r="H264" s="242"/>
    </row>
    <row r="265" spans="1:8" ht="31.5">
      <c r="A265" s="363" t="s">
        <v>366</v>
      </c>
      <c r="B265" s="369" t="s">
        <v>110</v>
      </c>
      <c r="C265" s="367"/>
      <c r="D265" s="368"/>
      <c r="E265" s="356" t="s">
        <v>98</v>
      </c>
      <c r="F265" s="357" t="s">
        <v>111</v>
      </c>
      <c r="G265" s="357" t="s">
        <v>107</v>
      </c>
      <c r="H265" s="358" t="s">
        <v>108</v>
      </c>
    </row>
    <row r="266" spans="1:8">
      <c r="A266" s="174" t="s">
        <v>265</v>
      </c>
      <c r="B266" s="574" t="s">
        <v>601</v>
      </c>
      <c r="C266" s="569"/>
      <c r="D266" s="570"/>
      <c r="E266" s="287" t="s">
        <v>98</v>
      </c>
      <c r="F266" s="92">
        <v>1</v>
      </c>
      <c r="G266" s="93">
        <v>11.96</v>
      </c>
      <c r="H266" s="93">
        <f t="shared" ref="H266" si="12">F266*G266</f>
        <v>11.96</v>
      </c>
    </row>
    <row r="267" spans="1:8">
      <c r="A267" s="557" t="s">
        <v>112</v>
      </c>
      <c r="B267" s="557"/>
      <c r="C267" s="557"/>
      <c r="D267" s="557"/>
      <c r="E267" s="557"/>
      <c r="F267" s="558"/>
      <c r="G267" s="557"/>
      <c r="H267" s="61">
        <f>SUM(H266)</f>
        <v>11.96</v>
      </c>
    </row>
    <row r="268" spans="1:8">
      <c r="A268" s="559"/>
      <c r="B268" s="559"/>
      <c r="C268" s="559"/>
      <c r="D268" s="559"/>
      <c r="E268" s="559"/>
      <c r="F268" s="560"/>
      <c r="G268" s="559"/>
      <c r="H268" s="559"/>
    </row>
    <row r="269" spans="1:8">
      <c r="A269" s="561" t="s">
        <v>113</v>
      </c>
      <c r="B269" s="561"/>
      <c r="C269" s="561"/>
      <c r="D269" s="561"/>
      <c r="E269" s="561"/>
      <c r="F269" s="562"/>
      <c r="G269" s="561"/>
      <c r="H269" s="358">
        <f>H263+H267</f>
        <v>21.65</v>
      </c>
    </row>
    <row r="270" spans="1:8">
      <c r="A270" s="427"/>
      <c r="B270" s="427"/>
      <c r="C270" s="427"/>
      <c r="D270" s="427"/>
      <c r="E270" s="427"/>
      <c r="F270" s="427"/>
      <c r="G270" s="427"/>
      <c r="H270" s="427"/>
    </row>
    <row r="271" spans="1:8">
      <c r="A271" s="561" t="s">
        <v>403</v>
      </c>
      <c r="B271" s="561"/>
      <c r="C271" s="561"/>
      <c r="D271" s="561"/>
      <c r="E271" s="566" t="s">
        <v>434</v>
      </c>
      <c r="F271" s="567"/>
      <c r="G271" s="568"/>
      <c r="H271" s="568"/>
    </row>
    <row r="272" spans="1:8">
      <c r="A272" s="561" t="s">
        <v>552</v>
      </c>
      <c r="B272" s="561"/>
      <c r="C272" s="561"/>
      <c r="D272" s="561"/>
      <c r="E272" s="561"/>
      <c r="F272" s="562"/>
      <c r="G272" s="561"/>
      <c r="H272" s="561"/>
    </row>
    <row r="273" spans="1:8">
      <c r="A273" s="559"/>
      <c r="B273" s="559"/>
      <c r="C273" s="559"/>
      <c r="D273" s="559"/>
      <c r="E273" s="559"/>
      <c r="F273" s="560"/>
      <c r="G273" s="559"/>
      <c r="H273" s="559"/>
    </row>
    <row r="274" spans="1:8" ht="31.5">
      <c r="A274" s="366" t="s">
        <v>366</v>
      </c>
      <c r="B274" s="363" t="s">
        <v>93</v>
      </c>
      <c r="C274" s="367"/>
      <c r="D274" s="368"/>
      <c r="E274" s="356" t="s">
        <v>98</v>
      </c>
      <c r="F274" s="357" t="s">
        <v>106</v>
      </c>
      <c r="G274" s="357" t="s">
        <v>107</v>
      </c>
      <c r="H274" s="358" t="s">
        <v>108</v>
      </c>
    </row>
    <row r="275" spans="1:8">
      <c r="A275" s="238">
        <v>88264</v>
      </c>
      <c r="B275" s="569" t="s">
        <v>421</v>
      </c>
      <c r="C275" s="569"/>
      <c r="D275" s="570"/>
      <c r="E275" s="60" t="s">
        <v>100</v>
      </c>
      <c r="F275" s="92">
        <v>0.3</v>
      </c>
      <c r="G275" s="93">
        <v>18.3</v>
      </c>
      <c r="H275" s="93">
        <f>F275*G275</f>
        <v>5.49</v>
      </c>
    </row>
    <row r="276" spans="1:8">
      <c r="A276" s="238">
        <v>88247</v>
      </c>
      <c r="B276" s="569" t="s">
        <v>435</v>
      </c>
      <c r="C276" s="569"/>
      <c r="D276" s="570"/>
      <c r="E276" s="60" t="s">
        <v>100</v>
      </c>
      <c r="F276" s="92">
        <v>0.3</v>
      </c>
      <c r="G276" s="93">
        <v>14</v>
      </c>
      <c r="H276" s="93">
        <f>F276*G276</f>
        <v>4.2</v>
      </c>
    </row>
    <row r="277" spans="1:8">
      <c r="A277" s="571" t="s">
        <v>109</v>
      </c>
      <c r="B277" s="572"/>
      <c r="C277" s="572"/>
      <c r="D277" s="572"/>
      <c r="E277" s="572"/>
      <c r="F277" s="572"/>
      <c r="G277" s="573"/>
      <c r="H277" s="61">
        <f>SUM(H275:H276)</f>
        <v>9.69</v>
      </c>
    </row>
    <row r="278" spans="1:8">
      <c r="A278" s="239"/>
      <c r="B278" s="240"/>
      <c r="C278" s="240"/>
      <c r="D278" s="240"/>
      <c r="E278" s="240"/>
      <c r="F278" s="241"/>
      <c r="G278" s="240"/>
      <c r="H278" s="242"/>
    </row>
    <row r="279" spans="1:8" ht="31.5">
      <c r="A279" s="363" t="s">
        <v>366</v>
      </c>
      <c r="B279" s="369" t="s">
        <v>110</v>
      </c>
      <c r="C279" s="367"/>
      <c r="D279" s="368"/>
      <c r="E279" s="356" t="s">
        <v>98</v>
      </c>
      <c r="F279" s="357" t="s">
        <v>111</v>
      </c>
      <c r="G279" s="357" t="s">
        <v>107</v>
      </c>
      <c r="H279" s="358" t="s">
        <v>108</v>
      </c>
    </row>
    <row r="280" spans="1:8">
      <c r="A280" s="174" t="s">
        <v>265</v>
      </c>
      <c r="B280" s="574" t="s">
        <v>602</v>
      </c>
      <c r="C280" s="569"/>
      <c r="D280" s="570"/>
      <c r="E280" s="243" t="s">
        <v>98</v>
      </c>
      <c r="F280" s="92">
        <v>1</v>
      </c>
      <c r="G280" s="93">
        <v>14.27</v>
      </c>
      <c r="H280" s="93">
        <f t="shared" ref="H280" si="13">F280*G280</f>
        <v>14.27</v>
      </c>
    </row>
    <row r="281" spans="1:8">
      <c r="A281" s="557" t="s">
        <v>112</v>
      </c>
      <c r="B281" s="557"/>
      <c r="C281" s="557"/>
      <c r="D281" s="557"/>
      <c r="E281" s="557"/>
      <c r="F281" s="558"/>
      <c r="G281" s="557"/>
      <c r="H281" s="61">
        <f>SUM(H280)</f>
        <v>14.27</v>
      </c>
    </row>
    <row r="282" spans="1:8">
      <c r="A282" s="559"/>
      <c r="B282" s="559"/>
      <c r="C282" s="559"/>
      <c r="D282" s="559"/>
      <c r="E282" s="559"/>
      <c r="F282" s="560"/>
      <c r="G282" s="559"/>
      <c r="H282" s="559"/>
    </row>
    <row r="283" spans="1:8">
      <c r="A283" s="561" t="s">
        <v>113</v>
      </c>
      <c r="B283" s="561"/>
      <c r="C283" s="561"/>
      <c r="D283" s="561"/>
      <c r="E283" s="561"/>
      <c r="F283" s="562"/>
      <c r="G283" s="561"/>
      <c r="H283" s="358">
        <f>H277+H281</f>
        <v>23.96</v>
      </c>
    </row>
    <row r="284" spans="1:8">
      <c r="A284" s="427"/>
      <c r="B284" s="427"/>
      <c r="C284" s="427"/>
      <c r="D284" s="427"/>
      <c r="E284" s="427"/>
      <c r="F284" s="427"/>
      <c r="G284" s="427"/>
      <c r="H284" s="427"/>
    </row>
    <row r="285" spans="1:8">
      <c r="A285" s="561" t="s">
        <v>405</v>
      </c>
      <c r="B285" s="561"/>
      <c r="C285" s="561"/>
      <c r="D285" s="561"/>
      <c r="E285" s="566" t="s">
        <v>434</v>
      </c>
      <c r="F285" s="567"/>
      <c r="G285" s="568"/>
      <c r="H285" s="568"/>
    </row>
    <row r="286" spans="1:8">
      <c r="A286" s="561" t="s">
        <v>554</v>
      </c>
      <c r="B286" s="561"/>
      <c r="C286" s="561"/>
      <c r="D286" s="561"/>
      <c r="E286" s="561"/>
      <c r="F286" s="562"/>
      <c r="G286" s="561"/>
      <c r="H286" s="561"/>
    </row>
    <row r="287" spans="1:8">
      <c r="A287" s="559"/>
      <c r="B287" s="559"/>
      <c r="C287" s="559"/>
      <c r="D287" s="559"/>
      <c r="E287" s="559"/>
      <c r="F287" s="560"/>
      <c r="G287" s="559"/>
      <c r="H287" s="559"/>
    </row>
    <row r="288" spans="1:8" ht="31.5">
      <c r="A288" s="366" t="s">
        <v>366</v>
      </c>
      <c r="B288" s="363" t="s">
        <v>93</v>
      </c>
      <c r="C288" s="367"/>
      <c r="D288" s="368"/>
      <c r="E288" s="356" t="s">
        <v>98</v>
      </c>
      <c r="F288" s="357" t="s">
        <v>106</v>
      </c>
      <c r="G288" s="357" t="s">
        <v>107</v>
      </c>
      <c r="H288" s="358" t="s">
        <v>108</v>
      </c>
    </row>
    <row r="289" spans="1:8">
      <c r="A289" s="238">
        <v>88264</v>
      </c>
      <c r="B289" s="569" t="s">
        <v>421</v>
      </c>
      <c r="C289" s="569"/>
      <c r="D289" s="570"/>
      <c r="E289" s="60" t="s">
        <v>100</v>
      </c>
      <c r="F289" s="92">
        <v>0.6</v>
      </c>
      <c r="G289" s="93">
        <v>18.3</v>
      </c>
      <c r="H289" s="93">
        <f>F289*G289</f>
        <v>10.98</v>
      </c>
    </row>
    <row r="290" spans="1:8">
      <c r="A290" s="238">
        <v>88247</v>
      </c>
      <c r="B290" s="569" t="s">
        <v>435</v>
      </c>
      <c r="C290" s="569"/>
      <c r="D290" s="570"/>
      <c r="E290" s="60" t="s">
        <v>100</v>
      </c>
      <c r="F290" s="92">
        <v>0.6</v>
      </c>
      <c r="G290" s="93">
        <v>14</v>
      </c>
      <c r="H290" s="93">
        <f>F290*G290</f>
        <v>8.4</v>
      </c>
    </row>
    <row r="291" spans="1:8">
      <c r="A291" s="571" t="s">
        <v>109</v>
      </c>
      <c r="B291" s="572"/>
      <c r="C291" s="572"/>
      <c r="D291" s="572"/>
      <c r="E291" s="572"/>
      <c r="F291" s="572"/>
      <c r="G291" s="573"/>
      <c r="H291" s="61">
        <f>SUM(H289:H290)</f>
        <v>19.38</v>
      </c>
    </row>
    <row r="292" spans="1:8">
      <c r="A292" s="239"/>
      <c r="B292" s="240"/>
      <c r="C292" s="240"/>
      <c r="D292" s="240"/>
      <c r="E292" s="240"/>
      <c r="F292" s="241"/>
      <c r="G292" s="240"/>
      <c r="H292" s="242"/>
    </row>
    <row r="293" spans="1:8" ht="31.5">
      <c r="A293" s="363" t="s">
        <v>366</v>
      </c>
      <c r="B293" s="369" t="s">
        <v>110</v>
      </c>
      <c r="C293" s="367"/>
      <c r="D293" s="368"/>
      <c r="E293" s="356" t="s">
        <v>98</v>
      </c>
      <c r="F293" s="357" t="s">
        <v>111</v>
      </c>
      <c r="G293" s="357" t="s">
        <v>107</v>
      </c>
      <c r="H293" s="358" t="s">
        <v>108</v>
      </c>
    </row>
    <row r="294" spans="1:8">
      <c r="A294" s="174" t="s">
        <v>265</v>
      </c>
      <c r="B294" s="574" t="s">
        <v>603</v>
      </c>
      <c r="C294" s="569"/>
      <c r="D294" s="570"/>
      <c r="E294" s="287" t="s">
        <v>98</v>
      </c>
      <c r="F294" s="92">
        <v>1</v>
      </c>
      <c r="G294" s="93">
        <v>25.49</v>
      </c>
      <c r="H294" s="93">
        <f t="shared" ref="H294" si="14">F294*G294</f>
        <v>25.49</v>
      </c>
    </row>
    <row r="295" spans="1:8">
      <c r="A295" s="557" t="s">
        <v>112</v>
      </c>
      <c r="B295" s="557"/>
      <c r="C295" s="557"/>
      <c r="D295" s="557"/>
      <c r="E295" s="557"/>
      <c r="F295" s="558"/>
      <c r="G295" s="557"/>
      <c r="H295" s="61">
        <f>SUM(H294)</f>
        <v>25.49</v>
      </c>
    </row>
    <row r="296" spans="1:8">
      <c r="A296" s="559"/>
      <c r="B296" s="559"/>
      <c r="C296" s="559"/>
      <c r="D296" s="559"/>
      <c r="E296" s="559"/>
      <c r="F296" s="560"/>
      <c r="G296" s="559"/>
      <c r="H296" s="559"/>
    </row>
    <row r="297" spans="1:8">
      <c r="A297" s="561" t="s">
        <v>113</v>
      </c>
      <c r="B297" s="561"/>
      <c r="C297" s="561"/>
      <c r="D297" s="561"/>
      <c r="E297" s="561"/>
      <c r="F297" s="562"/>
      <c r="G297" s="561"/>
      <c r="H297" s="358">
        <f>H291+H295</f>
        <v>44.87</v>
      </c>
    </row>
    <row r="298" spans="1:8">
      <c r="A298" s="427"/>
      <c r="B298" s="427"/>
      <c r="C298" s="427"/>
      <c r="D298" s="427"/>
      <c r="E298" s="427"/>
      <c r="F298" s="427"/>
      <c r="G298" s="427"/>
      <c r="H298" s="427"/>
    </row>
    <row r="299" spans="1:8">
      <c r="A299" s="577" t="s">
        <v>933</v>
      </c>
      <c r="B299" s="577"/>
      <c r="C299" s="577"/>
      <c r="D299" s="577"/>
      <c r="E299" s="578" t="s">
        <v>434</v>
      </c>
      <c r="F299" s="579"/>
      <c r="G299" s="580"/>
      <c r="H299" s="580"/>
    </row>
    <row r="300" spans="1:8">
      <c r="A300" s="577" t="s">
        <v>418</v>
      </c>
      <c r="B300" s="577"/>
      <c r="C300" s="577"/>
      <c r="D300" s="577"/>
      <c r="E300" s="577"/>
      <c r="F300" s="581"/>
      <c r="G300" s="577"/>
      <c r="H300" s="577"/>
    </row>
    <row r="301" spans="1:8">
      <c r="A301" s="559"/>
      <c r="B301" s="559"/>
      <c r="C301" s="559"/>
      <c r="D301" s="559"/>
      <c r="E301" s="559"/>
      <c r="F301" s="560"/>
      <c r="G301" s="559"/>
      <c r="H301" s="559"/>
    </row>
    <row r="302" spans="1:8" ht="31.5">
      <c r="A302" s="366" t="s">
        <v>366</v>
      </c>
      <c r="B302" s="363" t="s">
        <v>93</v>
      </c>
      <c r="C302" s="367"/>
      <c r="D302" s="368"/>
      <c r="E302" s="356" t="s">
        <v>98</v>
      </c>
      <c r="F302" s="357" t="s">
        <v>106</v>
      </c>
      <c r="G302" s="357" t="s">
        <v>107</v>
      </c>
      <c r="H302" s="358" t="s">
        <v>108</v>
      </c>
    </row>
    <row r="303" spans="1:8">
      <c r="A303" s="238">
        <v>88264</v>
      </c>
      <c r="B303" s="569" t="s">
        <v>421</v>
      </c>
      <c r="C303" s="569"/>
      <c r="D303" s="570"/>
      <c r="E303" s="60" t="s">
        <v>100</v>
      </c>
      <c r="F303" s="92">
        <v>0.3</v>
      </c>
      <c r="G303" s="93">
        <v>18.3</v>
      </c>
      <c r="H303" s="93">
        <f>F303*G303</f>
        <v>5.49</v>
      </c>
    </row>
    <row r="304" spans="1:8">
      <c r="A304" s="238">
        <v>88247</v>
      </c>
      <c r="B304" s="569" t="s">
        <v>435</v>
      </c>
      <c r="C304" s="569"/>
      <c r="D304" s="570"/>
      <c r="E304" s="60" t="s">
        <v>100</v>
      </c>
      <c r="F304" s="92">
        <v>0.3</v>
      </c>
      <c r="G304" s="93">
        <v>14</v>
      </c>
      <c r="H304" s="93">
        <f>F304*G304</f>
        <v>4.2</v>
      </c>
    </row>
    <row r="305" spans="1:8">
      <c r="A305" s="571" t="s">
        <v>109</v>
      </c>
      <c r="B305" s="572"/>
      <c r="C305" s="572"/>
      <c r="D305" s="572"/>
      <c r="E305" s="572"/>
      <c r="F305" s="572"/>
      <c r="G305" s="573"/>
      <c r="H305" s="61">
        <f>SUM(H303:H304)</f>
        <v>9.69</v>
      </c>
    </row>
    <row r="306" spans="1:8" ht="22.5" customHeight="1">
      <c r="A306" s="239"/>
      <c r="B306" s="240"/>
      <c r="C306" s="240"/>
      <c r="D306" s="240"/>
      <c r="E306" s="240"/>
      <c r="F306" s="241"/>
      <c r="G306" s="240"/>
      <c r="H306" s="242"/>
    </row>
    <row r="307" spans="1:8" ht="31.5">
      <c r="A307" s="363" t="s">
        <v>366</v>
      </c>
      <c r="B307" s="369" t="s">
        <v>110</v>
      </c>
      <c r="C307" s="367"/>
      <c r="D307" s="368"/>
      <c r="E307" s="356" t="s">
        <v>98</v>
      </c>
      <c r="F307" s="357" t="s">
        <v>111</v>
      </c>
      <c r="G307" s="357" t="s">
        <v>107</v>
      </c>
      <c r="H307" s="358" t="s">
        <v>108</v>
      </c>
    </row>
    <row r="308" spans="1:8">
      <c r="A308" s="174" t="s">
        <v>265</v>
      </c>
      <c r="B308" s="574" t="s">
        <v>418</v>
      </c>
      <c r="C308" s="569"/>
      <c r="D308" s="570"/>
      <c r="E308" s="243" t="s">
        <v>98</v>
      </c>
      <c r="F308" s="92">
        <v>1</v>
      </c>
      <c r="G308" s="93">
        <v>295</v>
      </c>
      <c r="H308" s="93">
        <f t="shared" ref="H308" si="15">F308*G308</f>
        <v>295</v>
      </c>
    </row>
    <row r="309" spans="1:8">
      <c r="A309" s="557" t="s">
        <v>112</v>
      </c>
      <c r="B309" s="557"/>
      <c r="C309" s="557"/>
      <c r="D309" s="557"/>
      <c r="E309" s="557"/>
      <c r="F309" s="558"/>
      <c r="G309" s="557"/>
      <c r="H309" s="61">
        <f>SUM(H308)</f>
        <v>295</v>
      </c>
    </row>
    <row r="310" spans="1:8">
      <c r="A310" s="559"/>
      <c r="B310" s="559"/>
      <c r="C310" s="559"/>
      <c r="D310" s="559"/>
      <c r="E310" s="559"/>
      <c r="F310" s="560"/>
      <c r="G310" s="559"/>
      <c r="H310" s="559"/>
    </row>
    <row r="311" spans="1:8">
      <c r="A311" s="561" t="s">
        <v>113</v>
      </c>
      <c r="B311" s="561"/>
      <c r="C311" s="561"/>
      <c r="D311" s="561"/>
      <c r="E311" s="561"/>
      <c r="F311" s="562"/>
      <c r="G311" s="561"/>
      <c r="H311" s="358">
        <f>H305+H309</f>
        <v>304.69</v>
      </c>
    </row>
    <row r="312" spans="1:8">
      <c r="A312" s="427"/>
      <c r="B312" s="427"/>
      <c r="C312" s="427"/>
      <c r="D312" s="427"/>
      <c r="E312" s="427"/>
      <c r="F312" s="427"/>
      <c r="G312" s="427"/>
      <c r="H312" s="427"/>
    </row>
    <row r="313" spans="1:8">
      <c r="A313" s="561" t="s">
        <v>406</v>
      </c>
      <c r="B313" s="561"/>
      <c r="C313" s="561"/>
      <c r="D313" s="561"/>
      <c r="E313" s="566" t="s">
        <v>434</v>
      </c>
      <c r="F313" s="567"/>
      <c r="G313" s="568"/>
      <c r="H313" s="568"/>
    </row>
    <row r="314" spans="1:8">
      <c r="A314" s="561" t="s">
        <v>419</v>
      </c>
      <c r="B314" s="561"/>
      <c r="C314" s="561"/>
      <c r="D314" s="561"/>
      <c r="E314" s="561"/>
      <c r="F314" s="562"/>
      <c r="G314" s="561"/>
      <c r="H314" s="561"/>
    </row>
    <row r="315" spans="1:8">
      <c r="A315" s="559"/>
      <c r="B315" s="559"/>
      <c r="C315" s="559"/>
      <c r="D315" s="559"/>
      <c r="E315" s="559"/>
      <c r="F315" s="560"/>
      <c r="G315" s="559"/>
      <c r="H315" s="559"/>
    </row>
    <row r="316" spans="1:8" ht="31.5">
      <c r="A316" s="366" t="s">
        <v>366</v>
      </c>
      <c r="B316" s="363" t="s">
        <v>93</v>
      </c>
      <c r="C316" s="367"/>
      <c r="D316" s="368"/>
      <c r="E316" s="356" t="s">
        <v>98</v>
      </c>
      <c r="F316" s="357" t="s">
        <v>106</v>
      </c>
      <c r="G316" s="357" t="s">
        <v>107</v>
      </c>
      <c r="H316" s="358" t="s">
        <v>108</v>
      </c>
    </row>
    <row r="317" spans="1:8" ht="48.75" customHeight="1">
      <c r="A317" s="238">
        <v>88264</v>
      </c>
      <c r="B317" s="569" t="s">
        <v>421</v>
      </c>
      <c r="C317" s="569"/>
      <c r="D317" s="570"/>
      <c r="E317" s="60" t="s">
        <v>100</v>
      </c>
      <c r="F317" s="92">
        <v>0.3</v>
      </c>
      <c r="G317" s="93">
        <v>18.3</v>
      </c>
      <c r="H317" s="93">
        <f>F317*G317</f>
        <v>5.49</v>
      </c>
    </row>
    <row r="318" spans="1:8">
      <c r="A318" s="238">
        <v>88247</v>
      </c>
      <c r="B318" s="569" t="s">
        <v>435</v>
      </c>
      <c r="C318" s="569"/>
      <c r="D318" s="570"/>
      <c r="E318" s="60" t="s">
        <v>100</v>
      </c>
      <c r="F318" s="92">
        <v>0.3</v>
      </c>
      <c r="G318" s="93">
        <v>14</v>
      </c>
      <c r="H318" s="93">
        <f>F318*G318</f>
        <v>4.2</v>
      </c>
    </row>
    <row r="319" spans="1:8">
      <c r="A319" s="571" t="s">
        <v>109</v>
      </c>
      <c r="B319" s="572"/>
      <c r="C319" s="572"/>
      <c r="D319" s="572"/>
      <c r="E319" s="572"/>
      <c r="F319" s="572"/>
      <c r="G319" s="573"/>
      <c r="H319" s="61">
        <f>SUM(H317:H318)</f>
        <v>9.69</v>
      </c>
    </row>
    <row r="320" spans="1:8">
      <c r="A320" s="239"/>
      <c r="B320" s="240"/>
      <c r="C320" s="240"/>
      <c r="D320" s="240"/>
      <c r="E320" s="240"/>
      <c r="F320" s="241"/>
      <c r="G320" s="240"/>
      <c r="H320" s="242"/>
    </row>
    <row r="321" spans="1:8" ht="31.5">
      <c r="A321" s="363" t="s">
        <v>366</v>
      </c>
      <c r="B321" s="369" t="s">
        <v>110</v>
      </c>
      <c r="C321" s="367"/>
      <c r="D321" s="368"/>
      <c r="E321" s="356" t="s">
        <v>98</v>
      </c>
      <c r="F321" s="357" t="s">
        <v>111</v>
      </c>
      <c r="G321" s="357" t="s">
        <v>107</v>
      </c>
      <c r="H321" s="358" t="s">
        <v>108</v>
      </c>
    </row>
    <row r="322" spans="1:8">
      <c r="A322" s="174" t="s">
        <v>265</v>
      </c>
      <c r="B322" s="574" t="s">
        <v>419</v>
      </c>
      <c r="C322" s="569"/>
      <c r="D322" s="570"/>
      <c r="E322" s="243" t="s">
        <v>98</v>
      </c>
      <c r="F322" s="92">
        <v>1</v>
      </c>
      <c r="G322" s="93">
        <v>345</v>
      </c>
      <c r="H322" s="93">
        <f t="shared" ref="H322" si="16">F322*G322</f>
        <v>345</v>
      </c>
    </row>
    <row r="323" spans="1:8">
      <c r="A323" s="557" t="s">
        <v>112</v>
      </c>
      <c r="B323" s="557"/>
      <c r="C323" s="557"/>
      <c r="D323" s="557"/>
      <c r="E323" s="557"/>
      <c r="F323" s="558"/>
      <c r="G323" s="557"/>
      <c r="H323" s="61">
        <f>SUM(H322)</f>
        <v>345</v>
      </c>
    </row>
    <row r="324" spans="1:8">
      <c r="A324" s="559"/>
      <c r="B324" s="559"/>
      <c r="C324" s="559"/>
      <c r="D324" s="559"/>
      <c r="E324" s="559"/>
      <c r="F324" s="560"/>
      <c r="G324" s="559"/>
      <c r="H324" s="559"/>
    </row>
    <row r="325" spans="1:8">
      <c r="A325" s="561" t="s">
        <v>113</v>
      </c>
      <c r="B325" s="561"/>
      <c r="C325" s="561"/>
      <c r="D325" s="561"/>
      <c r="E325" s="561"/>
      <c r="F325" s="562"/>
      <c r="G325" s="561"/>
      <c r="H325" s="358">
        <f>H319+H323</f>
        <v>354.69</v>
      </c>
    </row>
    <row r="326" spans="1:8">
      <c r="A326" s="427"/>
      <c r="B326" s="427"/>
      <c r="C326" s="427"/>
      <c r="D326" s="427"/>
      <c r="E326" s="427"/>
      <c r="F326" s="427"/>
      <c r="G326" s="427"/>
      <c r="H326" s="427"/>
    </row>
    <row r="327" spans="1:8">
      <c r="A327" s="561" t="s">
        <v>407</v>
      </c>
      <c r="B327" s="561"/>
      <c r="C327" s="561"/>
      <c r="D327" s="561"/>
      <c r="E327" s="566" t="s">
        <v>264</v>
      </c>
      <c r="F327" s="567"/>
      <c r="G327" s="568"/>
      <c r="H327" s="568"/>
    </row>
    <row r="328" spans="1:8">
      <c r="A328" s="561" t="s">
        <v>609</v>
      </c>
      <c r="B328" s="561"/>
      <c r="C328" s="561"/>
      <c r="D328" s="561"/>
      <c r="E328" s="561"/>
      <c r="F328" s="562"/>
      <c r="G328" s="561"/>
      <c r="H328" s="561"/>
    </row>
    <row r="329" spans="1:8">
      <c r="A329" s="559"/>
      <c r="B329" s="559"/>
      <c r="C329" s="559"/>
      <c r="D329" s="559"/>
      <c r="E329" s="559"/>
      <c r="F329" s="560"/>
      <c r="G329" s="559"/>
      <c r="H329" s="559"/>
    </row>
    <row r="330" spans="1:8" ht="31.5">
      <c r="A330" s="561" t="s">
        <v>93</v>
      </c>
      <c r="B330" s="561"/>
      <c r="C330" s="561"/>
      <c r="D330" s="561"/>
      <c r="E330" s="356" t="s">
        <v>98</v>
      </c>
      <c r="F330" s="357" t="s">
        <v>106</v>
      </c>
      <c r="G330" s="357" t="s">
        <v>107</v>
      </c>
      <c r="H330" s="358" t="s">
        <v>108</v>
      </c>
    </row>
    <row r="331" spans="1:8">
      <c r="A331" s="269">
        <v>88248</v>
      </c>
      <c r="B331" s="563" t="s">
        <v>297</v>
      </c>
      <c r="C331" s="564"/>
      <c r="D331" s="565"/>
      <c r="E331" s="60" t="s">
        <v>100</v>
      </c>
      <c r="F331" s="92">
        <v>3.5</v>
      </c>
      <c r="G331" s="93">
        <v>13.48</v>
      </c>
      <c r="H331" s="93">
        <f>F331*G331</f>
        <v>47.18</v>
      </c>
    </row>
    <row r="332" spans="1:8">
      <c r="A332" s="269">
        <v>88267</v>
      </c>
      <c r="B332" s="563" t="s">
        <v>141</v>
      </c>
      <c r="C332" s="564"/>
      <c r="D332" s="565"/>
      <c r="E332" s="60" t="s">
        <v>100</v>
      </c>
      <c r="F332" s="92">
        <v>3.5</v>
      </c>
      <c r="G332" s="93">
        <v>17.66</v>
      </c>
      <c r="H332" s="93">
        <f t="shared" ref="H332" si="17">F332*G332</f>
        <v>61.81</v>
      </c>
    </row>
    <row r="333" spans="1:8">
      <c r="A333" s="557" t="s">
        <v>109</v>
      </c>
      <c r="B333" s="557"/>
      <c r="C333" s="557"/>
      <c r="D333" s="557"/>
      <c r="E333" s="557"/>
      <c r="F333" s="558"/>
      <c r="G333" s="557"/>
      <c r="H333" s="61">
        <f>SUM(H331:H332)</f>
        <v>108.99</v>
      </c>
    </row>
    <row r="334" spans="1:8">
      <c r="A334" s="563"/>
      <c r="B334" s="564"/>
      <c r="C334" s="564"/>
      <c r="D334" s="564"/>
      <c r="E334" s="564"/>
      <c r="F334" s="564"/>
      <c r="G334" s="564"/>
      <c r="H334" s="565"/>
    </row>
    <row r="335" spans="1:8" ht="31.5">
      <c r="A335" s="561" t="s">
        <v>110</v>
      </c>
      <c r="B335" s="561"/>
      <c r="C335" s="561"/>
      <c r="D335" s="561"/>
      <c r="E335" s="356" t="s">
        <v>98</v>
      </c>
      <c r="F335" s="357" t="s">
        <v>111</v>
      </c>
      <c r="G335" s="357" t="s">
        <v>107</v>
      </c>
      <c r="H335" s="358" t="s">
        <v>108</v>
      </c>
    </row>
    <row r="336" spans="1:8">
      <c r="A336" s="269">
        <v>34640</v>
      </c>
      <c r="B336" s="563" t="s">
        <v>609</v>
      </c>
      <c r="C336" s="564"/>
      <c r="D336" s="565"/>
      <c r="E336" s="60" t="s">
        <v>610</v>
      </c>
      <c r="F336" s="92">
        <v>1</v>
      </c>
      <c r="G336" s="93">
        <v>978.69</v>
      </c>
      <c r="H336" s="93">
        <f>F336*G336</f>
        <v>978.69</v>
      </c>
    </row>
    <row r="337" spans="1:8">
      <c r="A337" s="269">
        <v>11830</v>
      </c>
      <c r="B337" s="563" t="s">
        <v>823</v>
      </c>
      <c r="C337" s="564"/>
      <c r="D337" s="565"/>
      <c r="E337" s="60" t="s">
        <v>610</v>
      </c>
      <c r="F337" s="92">
        <v>1</v>
      </c>
      <c r="G337" s="93">
        <v>28.8</v>
      </c>
      <c r="H337" s="93">
        <f t="shared" ref="H337" si="18">F337*G337</f>
        <v>28.8</v>
      </c>
    </row>
    <row r="338" spans="1:8">
      <c r="A338" s="557" t="s">
        <v>112</v>
      </c>
      <c r="B338" s="557"/>
      <c r="C338" s="557"/>
      <c r="D338" s="557"/>
      <c r="E338" s="557"/>
      <c r="F338" s="558"/>
      <c r="G338" s="557"/>
      <c r="H338" s="61">
        <f>SUM(H336:H337)</f>
        <v>1007.49</v>
      </c>
    </row>
    <row r="339" spans="1:8">
      <c r="A339" s="559"/>
      <c r="B339" s="559"/>
      <c r="C339" s="559"/>
      <c r="D339" s="559"/>
      <c r="E339" s="559"/>
      <c r="F339" s="560"/>
      <c r="G339" s="559"/>
      <c r="H339" s="559"/>
    </row>
    <row r="340" spans="1:8">
      <c r="A340" s="561" t="s">
        <v>113</v>
      </c>
      <c r="B340" s="561"/>
      <c r="C340" s="561"/>
      <c r="D340" s="561"/>
      <c r="E340" s="561"/>
      <c r="F340" s="562"/>
      <c r="G340" s="561"/>
      <c r="H340" s="358">
        <f>H333+H338</f>
        <v>1116.48</v>
      </c>
    </row>
    <row r="341" spans="1:8">
      <c r="A341" s="432"/>
      <c r="B341" s="432"/>
      <c r="C341" s="432"/>
      <c r="D341" s="432"/>
      <c r="E341" s="432"/>
      <c r="F341" s="433"/>
      <c r="G341" s="432"/>
      <c r="H341" s="434"/>
    </row>
    <row r="342" spans="1:8">
      <c r="A342" s="561" t="s">
        <v>438</v>
      </c>
      <c r="B342" s="561"/>
      <c r="C342" s="561"/>
      <c r="D342" s="561"/>
      <c r="E342" s="566" t="s">
        <v>264</v>
      </c>
      <c r="F342" s="567"/>
      <c r="G342" s="568"/>
      <c r="H342" s="568"/>
    </row>
    <row r="343" spans="1:8">
      <c r="A343" s="561" t="s">
        <v>609</v>
      </c>
      <c r="B343" s="561"/>
      <c r="C343" s="561"/>
      <c r="D343" s="561"/>
      <c r="E343" s="561"/>
      <c r="F343" s="562"/>
      <c r="G343" s="561"/>
      <c r="H343" s="561"/>
    </row>
    <row r="344" spans="1:8">
      <c r="A344" s="559"/>
      <c r="B344" s="559"/>
      <c r="C344" s="559"/>
      <c r="D344" s="559"/>
      <c r="E344" s="559"/>
      <c r="F344" s="560"/>
      <c r="G344" s="559"/>
      <c r="H344" s="559"/>
    </row>
    <row r="345" spans="1:8" ht="31.5">
      <c r="A345" s="561" t="s">
        <v>93</v>
      </c>
      <c r="B345" s="561"/>
      <c r="C345" s="561"/>
      <c r="D345" s="561"/>
      <c r="E345" s="356" t="s">
        <v>98</v>
      </c>
      <c r="F345" s="357" t="s">
        <v>106</v>
      </c>
      <c r="G345" s="357" t="s">
        <v>107</v>
      </c>
      <c r="H345" s="358" t="s">
        <v>108</v>
      </c>
    </row>
    <row r="346" spans="1:8">
      <c r="A346" s="364">
        <v>88248</v>
      </c>
      <c r="B346" s="563" t="s">
        <v>297</v>
      </c>
      <c r="C346" s="564"/>
      <c r="D346" s="565"/>
      <c r="E346" s="60" t="s">
        <v>100</v>
      </c>
      <c r="F346" s="92">
        <v>3.5</v>
      </c>
      <c r="G346" s="93">
        <v>13.48</v>
      </c>
      <c r="H346" s="93">
        <f>F346*G346</f>
        <v>47.18</v>
      </c>
    </row>
    <row r="347" spans="1:8">
      <c r="A347" s="364">
        <v>88267</v>
      </c>
      <c r="B347" s="563" t="s">
        <v>141</v>
      </c>
      <c r="C347" s="564"/>
      <c r="D347" s="565"/>
      <c r="E347" s="60" t="s">
        <v>100</v>
      </c>
      <c r="F347" s="92">
        <v>3.5</v>
      </c>
      <c r="G347" s="93">
        <v>17.66</v>
      </c>
      <c r="H347" s="93">
        <f t="shared" ref="H347" si="19">F347*G347</f>
        <v>61.81</v>
      </c>
    </row>
    <row r="348" spans="1:8">
      <c r="A348" s="557" t="s">
        <v>109</v>
      </c>
      <c r="B348" s="557"/>
      <c r="C348" s="557"/>
      <c r="D348" s="557"/>
      <c r="E348" s="557"/>
      <c r="F348" s="558"/>
      <c r="G348" s="557"/>
      <c r="H348" s="61">
        <f>SUM(H346:H347)</f>
        <v>108.99</v>
      </c>
    </row>
    <row r="349" spans="1:8">
      <c r="A349" s="563"/>
      <c r="B349" s="564"/>
      <c r="C349" s="564"/>
      <c r="D349" s="564"/>
      <c r="E349" s="564"/>
      <c r="F349" s="564"/>
      <c r="G349" s="564"/>
      <c r="H349" s="565"/>
    </row>
    <row r="350" spans="1:8" ht="31.5">
      <c r="A350" s="561" t="s">
        <v>110</v>
      </c>
      <c r="B350" s="561"/>
      <c r="C350" s="561"/>
      <c r="D350" s="561"/>
      <c r="E350" s="356" t="s">
        <v>98</v>
      </c>
      <c r="F350" s="357" t="s">
        <v>111</v>
      </c>
      <c r="G350" s="357" t="s">
        <v>107</v>
      </c>
      <c r="H350" s="358" t="s">
        <v>108</v>
      </c>
    </row>
    <row r="351" spans="1:8">
      <c r="A351" s="364">
        <v>34640</v>
      </c>
      <c r="B351" s="563" t="s">
        <v>609</v>
      </c>
      <c r="C351" s="564"/>
      <c r="D351" s="565"/>
      <c r="E351" s="60" t="s">
        <v>610</v>
      </c>
      <c r="F351" s="92">
        <v>1</v>
      </c>
      <c r="G351" s="93">
        <v>978.69</v>
      </c>
      <c r="H351" s="93">
        <f>F351*G351</f>
        <v>978.69</v>
      </c>
    </row>
    <row r="352" spans="1:8">
      <c r="A352" s="364">
        <v>11830</v>
      </c>
      <c r="B352" s="563" t="s">
        <v>823</v>
      </c>
      <c r="C352" s="564"/>
      <c r="D352" s="565"/>
      <c r="E352" s="60" t="s">
        <v>610</v>
      </c>
      <c r="F352" s="92">
        <v>1</v>
      </c>
      <c r="G352" s="93">
        <v>28.8</v>
      </c>
      <c r="H352" s="93">
        <f t="shared" ref="H352" si="20">F352*G352</f>
        <v>28.8</v>
      </c>
    </row>
    <row r="353" spans="1:8">
      <c r="A353" s="557" t="s">
        <v>112</v>
      </c>
      <c r="B353" s="557"/>
      <c r="C353" s="557"/>
      <c r="D353" s="557"/>
      <c r="E353" s="557"/>
      <c r="F353" s="558"/>
      <c r="G353" s="557"/>
      <c r="H353" s="61">
        <f>SUM(H351:H352)</f>
        <v>1007.49</v>
      </c>
    </row>
    <row r="354" spans="1:8">
      <c r="A354" s="559"/>
      <c r="B354" s="559"/>
      <c r="C354" s="559"/>
      <c r="D354" s="559"/>
      <c r="E354" s="559"/>
      <c r="F354" s="560"/>
      <c r="G354" s="559"/>
      <c r="H354" s="559"/>
    </row>
    <row r="355" spans="1:8">
      <c r="A355" s="561" t="s">
        <v>113</v>
      </c>
      <c r="B355" s="561"/>
      <c r="C355" s="561"/>
      <c r="D355" s="561"/>
      <c r="E355" s="561"/>
      <c r="F355" s="562"/>
      <c r="G355" s="561"/>
      <c r="H355" s="358">
        <f>H348+H353</f>
        <v>1116.48</v>
      </c>
    </row>
    <row r="356" spans="1:8">
      <c r="E356" s="59"/>
      <c r="F356" s="59"/>
      <c r="G356" s="59"/>
      <c r="H356" s="59"/>
    </row>
    <row r="357" spans="1:8">
      <c r="A357" s="561" t="s">
        <v>970</v>
      </c>
      <c r="B357" s="561"/>
      <c r="C357" s="561"/>
      <c r="D357" s="561"/>
      <c r="E357" s="566" t="s">
        <v>971</v>
      </c>
      <c r="F357" s="567"/>
      <c r="G357" s="568"/>
      <c r="H357" s="568"/>
    </row>
    <row r="358" spans="1:8" ht="37.5" customHeight="1">
      <c r="A358" s="561" t="s">
        <v>980</v>
      </c>
      <c r="B358" s="561"/>
      <c r="C358" s="561"/>
      <c r="D358" s="561"/>
      <c r="E358" s="561"/>
      <c r="F358" s="562"/>
      <c r="G358" s="561"/>
      <c r="H358" s="561"/>
    </row>
    <row r="359" spans="1:8">
      <c r="A359" s="559"/>
      <c r="B359" s="559"/>
      <c r="C359" s="559"/>
      <c r="D359" s="559"/>
      <c r="E359" s="559"/>
      <c r="F359" s="560"/>
      <c r="G359" s="559"/>
      <c r="H359" s="559"/>
    </row>
    <row r="360" spans="1:8" ht="31.5">
      <c r="A360" s="561" t="s">
        <v>110</v>
      </c>
      <c r="B360" s="561"/>
      <c r="C360" s="561"/>
      <c r="D360" s="561"/>
      <c r="E360" s="356" t="s">
        <v>98</v>
      </c>
      <c r="F360" s="357" t="s">
        <v>111</v>
      </c>
      <c r="G360" s="357" t="s">
        <v>107</v>
      </c>
      <c r="H360" s="358" t="s">
        <v>108</v>
      </c>
    </row>
    <row r="361" spans="1:8">
      <c r="A361" s="443">
        <v>93358</v>
      </c>
      <c r="B361" s="563" t="s">
        <v>972</v>
      </c>
      <c r="C361" s="564"/>
      <c r="D361" s="565"/>
      <c r="E361" s="60" t="s">
        <v>102</v>
      </c>
      <c r="F361" s="92">
        <v>0.08</v>
      </c>
      <c r="G361" s="93">
        <v>55.46</v>
      </c>
      <c r="H361" s="93">
        <f t="shared" ref="H361:H368" si="21">F361*G361</f>
        <v>4.4400000000000004</v>
      </c>
    </row>
    <row r="362" spans="1:8" ht="63" customHeight="1">
      <c r="A362" s="443">
        <v>89473</v>
      </c>
      <c r="B362" s="563" t="s">
        <v>973</v>
      </c>
      <c r="C362" s="564"/>
      <c r="D362" s="565"/>
      <c r="E362" s="60" t="s">
        <v>103</v>
      </c>
      <c r="F362" s="92">
        <v>2.4</v>
      </c>
      <c r="G362" s="93">
        <v>89.61</v>
      </c>
      <c r="H362" s="93">
        <f t="shared" si="21"/>
        <v>215.06</v>
      </c>
    </row>
    <row r="363" spans="1:8" ht="44.25" customHeight="1">
      <c r="A363" s="443">
        <v>94963</v>
      </c>
      <c r="B363" s="563" t="s">
        <v>974</v>
      </c>
      <c r="C363" s="564"/>
      <c r="D363" s="565"/>
      <c r="E363" s="60" t="s">
        <v>102</v>
      </c>
      <c r="F363" s="92">
        <v>0.11</v>
      </c>
      <c r="G363" s="93">
        <v>333.06</v>
      </c>
      <c r="H363" s="93">
        <f t="shared" si="21"/>
        <v>36.64</v>
      </c>
    </row>
    <row r="364" spans="1:8" ht="33.75" customHeight="1">
      <c r="A364" s="443">
        <v>92873</v>
      </c>
      <c r="B364" s="563" t="s">
        <v>975</v>
      </c>
      <c r="C364" s="564"/>
      <c r="D364" s="565"/>
      <c r="E364" s="60" t="s">
        <v>102</v>
      </c>
      <c r="F364" s="92">
        <v>0.11</v>
      </c>
      <c r="G364" s="93">
        <v>144.12</v>
      </c>
      <c r="H364" s="93">
        <f t="shared" si="21"/>
        <v>15.85</v>
      </c>
    </row>
    <row r="365" spans="1:8" ht="33" customHeight="1">
      <c r="A365" s="443">
        <v>89996</v>
      </c>
      <c r="B365" s="563" t="s">
        <v>976</v>
      </c>
      <c r="C365" s="564"/>
      <c r="D365" s="565"/>
      <c r="E365" s="60" t="s">
        <v>99</v>
      </c>
      <c r="F365" s="92">
        <v>2.5299999999999998</v>
      </c>
      <c r="G365" s="93">
        <v>14.8</v>
      </c>
      <c r="H365" s="93">
        <f t="shared" si="21"/>
        <v>37.44</v>
      </c>
    </row>
    <row r="366" spans="1:8" ht="44.25" customHeight="1">
      <c r="A366" s="443">
        <v>97063</v>
      </c>
      <c r="B366" s="563" t="s">
        <v>977</v>
      </c>
      <c r="C366" s="564"/>
      <c r="D366" s="565"/>
      <c r="E366" s="60" t="s">
        <v>103</v>
      </c>
      <c r="F366" s="92">
        <v>0.32</v>
      </c>
      <c r="G366" s="93">
        <v>5.98</v>
      </c>
      <c r="H366" s="93">
        <f t="shared" si="21"/>
        <v>1.91</v>
      </c>
    </row>
    <row r="367" spans="1:8" ht="44.25" customHeight="1">
      <c r="A367" s="443">
        <v>101173</v>
      </c>
      <c r="B367" s="563" t="s">
        <v>979</v>
      </c>
      <c r="C367" s="564"/>
      <c r="D367" s="565"/>
      <c r="E367" s="60" t="s">
        <v>101</v>
      </c>
      <c r="F367" s="92">
        <v>1.8</v>
      </c>
      <c r="G367" s="93">
        <v>53.47</v>
      </c>
      <c r="H367" s="93">
        <f t="shared" ref="H367" si="22">F367*G367</f>
        <v>96.25</v>
      </c>
    </row>
    <row r="368" spans="1:8" ht="62.25" customHeight="1">
      <c r="A368" s="443">
        <v>88417</v>
      </c>
      <c r="B368" s="563" t="s">
        <v>978</v>
      </c>
      <c r="C368" s="564"/>
      <c r="D368" s="565"/>
      <c r="E368" s="60" t="s">
        <v>103</v>
      </c>
      <c r="F368" s="92">
        <v>4.4000000000000004</v>
      </c>
      <c r="G368" s="93">
        <v>14.28</v>
      </c>
      <c r="H368" s="93">
        <f t="shared" si="21"/>
        <v>62.83</v>
      </c>
    </row>
    <row r="369" spans="1:8">
      <c r="A369" s="557" t="s">
        <v>112</v>
      </c>
      <c r="B369" s="557"/>
      <c r="C369" s="557"/>
      <c r="D369" s="557"/>
      <c r="E369" s="557"/>
      <c r="F369" s="558"/>
      <c r="G369" s="557"/>
      <c r="H369" s="61">
        <f>SUM(H361:H366)</f>
        <v>311.33999999999997</v>
      </c>
    </row>
    <row r="370" spans="1:8">
      <c r="A370" s="559"/>
      <c r="B370" s="559"/>
      <c r="C370" s="559"/>
      <c r="D370" s="559"/>
      <c r="E370" s="559"/>
      <c r="F370" s="560"/>
      <c r="G370" s="559"/>
      <c r="H370" s="559"/>
    </row>
    <row r="371" spans="1:8" ht="15.75" customHeight="1">
      <c r="A371" s="561" t="s">
        <v>113</v>
      </c>
      <c r="B371" s="561"/>
      <c r="C371" s="561"/>
      <c r="D371" s="561"/>
      <c r="E371" s="561"/>
      <c r="F371" s="562"/>
      <c r="G371" s="561"/>
      <c r="H371" s="358">
        <f>H369</f>
        <v>311.33999999999997</v>
      </c>
    </row>
    <row r="372" spans="1:8">
      <c r="E372" s="59"/>
      <c r="F372" s="59"/>
      <c r="G372" s="59"/>
      <c r="H372" s="59"/>
    </row>
    <row r="373" spans="1:8">
      <c r="E373" s="59"/>
      <c r="F373" s="59"/>
      <c r="G373" s="59"/>
      <c r="H373" s="59"/>
    </row>
    <row r="374" spans="1:8">
      <c r="E374" s="59"/>
      <c r="F374" s="59"/>
      <c r="G374" s="59"/>
      <c r="H374" s="59"/>
    </row>
    <row r="375" spans="1:8">
      <c r="E375" s="59"/>
      <c r="F375" s="59"/>
      <c r="G375" s="59"/>
      <c r="H375" s="59"/>
    </row>
    <row r="376" spans="1:8">
      <c r="E376" s="59"/>
      <c r="F376" s="59"/>
      <c r="G376" s="59"/>
      <c r="H376" s="59"/>
    </row>
    <row r="377" spans="1:8">
      <c r="E377" s="59"/>
      <c r="F377" s="59"/>
      <c r="G377" s="59"/>
      <c r="H377" s="59"/>
    </row>
    <row r="378" spans="1:8">
      <c r="E378" s="59"/>
      <c r="F378" s="59"/>
      <c r="G378" s="59"/>
      <c r="H378" s="59"/>
    </row>
    <row r="379" spans="1:8">
      <c r="E379" s="59"/>
      <c r="F379" s="59"/>
      <c r="G379" s="59"/>
      <c r="H379" s="59"/>
    </row>
    <row r="380" spans="1:8">
      <c r="E380" s="59"/>
      <c r="F380" s="59"/>
      <c r="G380" s="59"/>
      <c r="H380" s="59"/>
    </row>
    <row r="381" spans="1:8" ht="35.25" customHeight="1">
      <c r="E381" s="59"/>
      <c r="F381" s="59"/>
      <c r="G381" s="59"/>
      <c r="H381" s="59"/>
    </row>
    <row r="382" spans="1:8">
      <c r="E382" s="59"/>
      <c r="F382" s="59"/>
      <c r="G382" s="59"/>
      <c r="H382" s="59"/>
    </row>
    <row r="383" spans="1:8">
      <c r="E383" s="59"/>
      <c r="F383" s="59"/>
      <c r="G383" s="59"/>
      <c r="H383" s="59"/>
    </row>
    <row r="384" spans="1:8">
      <c r="E384" s="59"/>
      <c r="F384" s="59"/>
      <c r="G384" s="59"/>
      <c r="H384" s="59"/>
    </row>
    <row r="385" spans="5:8">
      <c r="E385" s="59"/>
      <c r="F385" s="59"/>
      <c r="G385" s="59"/>
      <c r="H385" s="59"/>
    </row>
    <row r="386" spans="5:8">
      <c r="E386" s="59"/>
      <c r="F386" s="59"/>
      <c r="G386" s="59"/>
      <c r="H386" s="59"/>
    </row>
    <row r="387" spans="5:8">
      <c r="E387" s="59"/>
      <c r="F387" s="59"/>
      <c r="G387" s="59"/>
      <c r="H387" s="59"/>
    </row>
    <row r="388" spans="5:8">
      <c r="E388" s="59"/>
      <c r="F388" s="59"/>
      <c r="G388" s="59"/>
      <c r="H388" s="59"/>
    </row>
    <row r="389" spans="5:8">
      <c r="E389" s="59"/>
      <c r="F389" s="59"/>
      <c r="G389" s="59"/>
      <c r="H389" s="59"/>
    </row>
    <row r="390" spans="5:8">
      <c r="E390" s="59"/>
      <c r="F390" s="59"/>
      <c r="G390" s="59"/>
      <c r="H390" s="59"/>
    </row>
    <row r="391" spans="5:8">
      <c r="E391" s="59"/>
      <c r="F391" s="59"/>
      <c r="G391" s="59"/>
      <c r="H391" s="59"/>
    </row>
    <row r="392" spans="5:8">
      <c r="E392" s="59"/>
      <c r="F392" s="59"/>
      <c r="G392" s="59"/>
      <c r="H392" s="59"/>
    </row>
    <row r="393" spans="5:8">
      <c r="E393" s="59"/>
      <c r="F393" s="59"/>
      <c r="G393" s="59"/>
      <c r="H393" s="59"/>
    </row>
    <row r="394" spans="5:8">
      <c r="E394" s="59"/>
      <c r="F394" s="59"/>
      <c r="G394" s="59"/>
      <c r="H394" s="59"/>
    </row>
    <row r="395" spans="5:8">
      <c r="E395" s="59"/>
      <c r="F395" s="59"/>
      <c r="G395" s="59"/>
      <c r="H395" s="59"/>
    </row>
    <row r="396" spans="5:8">
      <c r="E396" s="59"/>
      <c r="F396" s="59"/>
      <c r="G396" s="59"/>
      <c r="H396" s="59"/>
    </row>
    <row r="397" spans="5:8">
      <c r="E397" s="59"/>
      <c r="F397" s="59"/>
      <c r="G397" s="59"/>
      <c r="H397" s="59"/>
    </row>
    <row r="398" spans="5:8">
      <c r="E398" s="59"/>
      <c r="F398" s="59"/>
      <c r="G398" s="59"/>
      <c r="H398" s="59"/>
    </row>
    <row r="399" spans="5:8">
      <c r="E399" s="59"/>
      <c r="F399" s="59"/>
      <c r="G399" s="59"/>
      <c r="H399" s="59"/>
    </row>
    <row r="400" spans="5:8">
      <c r="E400" s="59"/>
      <c r="F400" s="59"/>
      <c r="G400" s="59"/>
      <c r="H400" s="59"/>
    </row>
    <row r="401" spans="5:8">
      <c r="E401" s="59"/>
      <c r="F401" s="59"/>
      <c r="G401" s="59"/>
      <c r="H401" s="59"/>
    </row>
    <row r="402" spans="5:8">
      <c r="E402" s="59"/>
      <c r="F402" s="59"/>
      <c r="G402" s="59"/>
      <c r="H402" s="59"/>
    </row>
    <row r="403" spans="5:8">
      <c r="E403" s="59"/>
      <c r="F403" s="59"/>
      <c r="G403" s="59"/>
      <c r="H403" s="59"/>
    </row>
    <row r="404" spans="5:8">
      <c r="E404" s="59"/>
      <c r="F404" s="59"/>
      <c r="G404" s="59"/>
      <c r="H404" s="59"/>
    </row>
    <row r="405" spans="5:8">
      <c r="E405" s="59"/>
      <c r="F405" s="59"/>
      <c r="G405" s="59"/>
      <c r="H405" s="59"/>
    </row>
    <row r="406" spans="5:8">
      <c r="E406" s="59"/>
      <c r="F406" s="59"/>
      <c r="G406" s="59"/>
      <c r="H406" s="59"/>
    </row>
    <row r="407" spans="5:8">
      <c r="E407" s="59"/>
      <c r="F407" s="59"/>
      <c r="G407" s="59"/>
      <c r="H407" s="59"/>
    </row>
    <row r="408" spans="5:8">
      <c r="E408" s="59"/>
      <c r="F408" s="59"/>
      <c r="G408" s="59"/>
      <c r="H408" s="59"/>
    </row>
    <row r="409" spans="5:8">
      <c r="E409" s="59"/>
      <c r="F409" s="59"/>
      <c r="G409" s="59"/>
      <c r="H409" s="59"/>
    </row>
    <row r="410" spans="5:8">
      <c r="E410" s="59"/>
      <c r="F410" s="59"/>
      <c r="G410" s="59"/>
      <c r="H410" s="59"/>
    </row>
    <row r="411" spans="5:8">
      <c r="E411" s="59"/>
      <c r="F411" s="59"/>
      <c r="G411" s="59"/>
      <c r="H411" s="59"/>
    </row>
    <row r="412" spans="5:8">
      <c r="E412" s="59"/>
      <c r="F412" s="59"/>
      <c r="G412" s="59"/>
      <c r="H412" s="59"/>
    </row>
    <row r="413" spans="5:8">
      <c r="E413" s="59"/>
      <c r="F413" s="59"/>
      <c r="G413" s="59"/>
      <c r="H413" s="59"/>
    </row>
    <row r="414" spans="5:8">
      <c r="E414" s="59"/>
      <c r="F414" s="59"/>
      <c r="G414" s="59"/>
      <c r="H414" s="59"/>
    </row>
    <row r="415" spans="5:8">
      <c r="E415" s="59"/>
      <c r="F415" s="59"/>
      <c r="G415" s="59"/>
      <c r="H415" s="59"/>
    </row>
    <row r="416" spans="5:8">
      <c r="E416" s="59"/>
      <c r="F416" s="59"/>
      <c r="G416" s="59"/>
      <c r="H416" s="59"/>
    </row>
    <row r="417" spans="5:8">
      <c r="E417" s="59"/>
      <c r="F417" s="59"/>
      <c r="G417" s="59"/>
      <c r="H417" s="59"/>
    </row>
    <row r="418" spans="5:8">
      <c r="E418" s="59"/>
      <c r="F418" s="59"/>
      <c r="G418" s="59"/>
      <c r="H418" s="59"/>
    </row>
    <row r="419" spans="5:8">
      <c r="E419" s="59"/>
      <c r="F419" s="59"/>
      <c r="G419" s="59"/>
      <c r="H419" s="59"/>
    </row>
    <row r="420" spans="5:8">
      <c r="E420" s="59"/>
      <c r="F420" s="59"/>
      <c r="G420" s="59"/>
      <c r="H420" s="59"/>
    </row>
    <row r="421" spans="5:8">
      <c r="E421" s="59"/>
      <c r="F421" s="59"/>
      <c r="G421" s="59"/>
      <c r="H421" s="59"/>
    </row>
    <row r="422" spans="5:8">
      <c r="E422" s="59"/>
      <c r="F422" s="59"/>
      <c r="G422" s="59"/>
      <c r="H422" s="59"/>
    </row>
    <row r="423" spans="5:8">
      <c r="E423" s="59"/>
      <c r="F423" s="59"/>
      <c r="G423" s="59"/>
      <c r="H423" s="59"/>
    </row>
    <row r="424" spans="5:8">
      <c r="E424" s="59"/>
      <c r="F424" s="59"/>
      <c r="G424" s="59"/>
      <c r="H424" s="59"/>
    </row>
    <row r="425" spans="5:8">
      <c r="E425" s="59"/>
      <c r="F425" s="59"/>
      <c r="G425" s="59"/>
      <c r="H425" s="59"/>
    </row>
    <row r="426" spans="5:8">
      <c r="E426" s="59"/>
      <c r="F426" s="59"/>
      <c r="G426" s="59"/>
      <c r="H426" s="59"/>
    </row>
    <row r="427" spans="5:8">
      <c r="E427" s="59"/>
      <c r="F427" s="59"/>
      <c r="G427" s="59"/>
      <c r="H427" s="59"/>
    </row>
    <row r="428" spans="5:8">
      <c r="E428" s="59"/>
      <c r="F428" s="59"/>
      <c r="G428" s="59"/>
      <c r="H428" s="59"/>
    </row>
    <row r="429" spans="5:8">
      <c r="E429" s="59"/>
      <c r="F429" s="59"/>
      <c r="G429" s="59"/>
      <c r="H429" s="59"/>
    </row>
    <row r="430" spans="5:8">
      <c r="E430" s="59"/>
      <c r="F430" s="59"/>
      <c r="G430" s="59"/>
      <c r="H430" s="59"/>
    </row>
    <row r="431" spans="5:8">
      <c r="E431" s="59"/>
      <c r="F431" s="59"/>
      <c r="G431" s="59"/>
      <c r="H431" s="59"/>
    </row>
    <row r="432" spans="5:8">
      <c r="E432" s="59"/>
      <c r="F432" s="59"/>
      <c r="G432" s="59"/>
      <c r="H432" s="59"/>
    </row>
    <row r="433" spans="5:8">
      <c r="E433" s="59"/>
      <c r="F433" s="59"/>
      <c r="G433" s="59"/>
      <c r="H433" s="59"/>
    </row>
    <row r="434" spans="5:8">
      <c r="E434" s="59"/>
      <c r="F434" s="59"/>
      <c r="G434" s="59"/>
      <c r="H434" s="59"/>
    </row>
    <row r="435" spans="5:8">
      <c r="E435" s="59"/>
      <c r="F435" s="59"/>
      <c r="G435" s="59"/>
      <c r="H435" s="59"/>
    </row>
    <row r="436" spans="5:8">
      <c r="E436" s="59"/>
      <c r="F436" s="59"/>
      <c r="G436" s="59"/>
      <c r="H436" s="59"/>
    </row>
    <row r="437" spans="5:8">
      <c r="E437" s="59"/>
      <c r="F437" s="59"/>
      <c r="G437" s="59"/>
      <c r="H437" s="59"/>
    </row>
    <row r="438" spans="5:8">
      <c r="E438" s="59"/>
      <c r="F438" s="59"/>
      <c r="G438" s="59"/>
      <c r="H438" s="59"/>
    </row>
    <row r="439" spans="5:8">
      <c r="E439" s="59"/>
      <c r="F439" s="59"/>
      <c r="G439" s="59"/>
      <c r="H439" s="59"/>
    </row>
    <row r="440" spans="5:8">
      <c r="E440" s="59"/>
      <c r="F440" s="59"/>
      <c r="G440" s="59"/>
      <c r="H440" s="59"/>
    </row>
    <row r="441" spans="5:8">
      <c r="E441" s="59"/>
      <c r="F441" s="59"/>
      <c r="G441" s="59"/>
      <c r="H441" s="59"/>
    </row>
    <row r="442" spans="5:8">
      <c r="E442" s="59"/>
      <c r="F442" s="59"/>
      <c r="G442" s="59"/>
      <c r="H442" s="59"/>
    </row>
    <row r="443" spans="5:8">
      <c r="E443" s="59"/>
      <c r="F443" s="59"/>
      <c r="G443" s="59"/>
      <c r="H443" s="59"/>
    </row>
    <row r="444" spans="5:8">
      <c r="E444" s="59"/>
      <c r="F444" s="59"/>
      <c r="G444" s="59"/>
      <c r="H444" s="59"/>
    </row>
    <row r="445" spans="5:8">
      <c r="E445" s="59"/>
      <c r="F445" s="59"/>
      <c r="G445" s="59"/>
      <c r="H445" s="59"/>
    </row>
    <row r="446" spans="5:8">
      <c r="E446" s="59"/>
      <c r="F446" s="59"/>
      <c r="G446" s="59"/>
      <c r="H446" s="59"/>
    </row>
    <row r="447" spans="5:8">
      <c r="E447" s="59"/>
      <c r="F447" s="59"/>
      <c r="G447" s="59"/>
      <c r="H447" s="59"/>
    </row>
    <row r="448" spans="5:8">
      <c r="E448" s="59"/>
      <c r="F448" s="59"/>
      <c r="G448" s="59"/>
      <c r="H448" s="59"/>
    </row>
    <row r="449" spans="5:8">
      <c r="E449" s="59"/>
      <c r="F449" s="59"/>
      <c r="G449" s="59"/>
      <c r="H449" s="59"/>
    </row>
    <row r="450" spans="5:8">
      <c r="E450" s="59"/>
      <c r="F450" s="59"/>
      <c r="G450" s="59"/>
      <c r="H450" s="59"/>
    </row>
    <row r="451" spans="5:8" ht="32.25" customHeight="1">
      <c r="E451" s="59"/>
      <c r="F451" s="59"/>
      <c r="G451" s="59"/>
      <c r="H451" s="59"/>
    </row>
    <row r="452" spans="5:8">
      <c r="E452" s="59"/>
      <c r="F452" s="59"/>
      <c r="G452" s="59"/>
      <c r="H452" s="59"/>
    </row>
    <row r="453" spans="5:8">
      <c r="E453" s="59"/>
      <c r="F453" s="59"/>
      <c r="G453" s="59"/>
      <c r="H453" s="59"/>
    </row>
    <row r="454" spans="5:8">
      <c r="E454" s="59"/>
      <c r="F454" s="59"/>
      <c r="G454" s="59"/>
      <c r="H454" s="59"/>
    </row>
    <row r="455" spans="5:8">
      <c r="E455" s="59"/>
      <c r="F455" s="59"/>
      <c r="G455" s="59"/>
      <c r="H455" s="59"/>
    </row>
    <row r="456" spans="5:8">
      <c r="E456" s="59"/>
      <c r="F456" s="59"/>
      <c r="G456" s="59"/>
      <c r="H456" s="59"/>
    </row>
    <row r="457" spans="5:8" ht="30" customHeight="1">
      <c r="E457" s="59"/>
      <c r="F457" s="59"/>
      <c r="G457" s="59"/>
      <c r="H457" s="59"/>
    </row>
    <row r="458" spans="5:8">
      <c r="E458" s="59"/>
      <c r="F458" s="59"/>
      <c r="G458" s="59"/>
      <c r="H458" s="59"/>
    </row>
    <row r="459" spans="5:8">
      <c r="E459" s="59"/>
      <c r="F459" s="59"/>
      <c r="G459" s="59"/>
      <c r="H459" s="59"/>
    </row>
    <row r="460" spans="5:8">
      <c r="E460" s="59"/>
      <c r="F460" s="59"/>
      <c r="G460" s="59"/>
      <c r="H460" s="59"/>
    </row>
    <row r="461" spans="5:8">
      <c r="E461" s="59"/>
      <c r="F461" s="59"/>
      <c r="G461" s="59"/>
      <c r="H461" s="59"/>
    </row>
    <row r="462" spans="5:8">
      <c r="E462" s="59"/>
      <c r="F462" s="59"/>
      <c r="G462" s="59"/>
      <c r="H462" s="59"/>
    </row>
    <row r="463" spans="5:8">
      <c r="E463" s="59"/>
      <c r="F463" s="59"/>
      <c r="G463" s="59"/>
      <c r="H463" s="59"/>
    </row>
    <row r="464" spans="5:8">
      <c r="E464" s="59"/>
      <c r="F464" s="59"/>
      <c r="G464" s="59"/>
      <c r="H464" s="59"/>
    </row>
    <row r="465" spans="5:8" ht="30" customHeight="1">
      <c r="E465" s="59"/>
      <c r="F465" s="59"/>
      <c r="G465" s="59"/>
      <c r="H465" s="59"/>
    </row>
    <row r="466" spans="5:8">
      <c r="E466" s="59"/>
      <c r="F466" s="59"/>
      <c r="G466" s="59"/>
      <c r="H466" s="59"/>
    </row>
    <row r="467" spans="5:8">
      <c r="E467" s="59"/>
      <c r="F467" s="59"/>
      <c r="G467" s="59"/>
      <c r="H467" s="59"/>
    </row>
    <row r="468" spans="5:8">
      <c r="E468" s="59"/>
      <c r="F468" s="59"/>
      <c r="G468" s="59"/>
      <c r="H468" s="59"/>
    </row>
    <row r="469" spans="5:8">
      <c r="E469" s="59"/>
      <c r="F469" s="59"/>
      <c r="G469" s="59"/>
      <c r="H469" s="59"/>
    </row>
    <row r="470" spans="5:8">
      <c r="E470" s="59"/>
      <c r="F470" s="59"/>
      <c r="G470" s="59"/>
      <c r="H470" s="59"/>
    </row>
    <row r="471" spans="5:8">
      <c r="E471" s="59"/>
      <c r="F471" s="59"/>
      <c r="G471" s="59"/>
      <c r="H471" s="59"/>
    </row>
    <row r="472" spans="5:8">
      <c r="E472" s="59"/>
      <c r="F472" s="59"/>
      <c r="G472" s="59"/>
      <c r="H472" s="59"/>
    </row>
    <row r="473" spans="5:8">
      <c r="E473" s="59"/>
      <c r="F473" s="59"/>
      <c r="G473" s="59"/>
      <c r="H473" s="59"/>
    </row>
    <row r="474" spans="5:8">
      <c r="E474" s="59"/>
      <c r="F474" s="59"/>
      <c r="G474" s="59"/>
      <c r="H474" s="59"/>
    </row>
    <row r="475" spans="5:8">
      <c r="E475" s="59"/>
      <c r="F475" s="59"/>
      <c r="G475" s="59"/>
      <c r="H475" s="59"/>
    </row>
    <row r="476" spans="5:8">
      <c r="E476" s="59"/>
      <c r="F476" s="59"/>
      <c r="G476" s="59"/>
      <c r="H476" s="59"/>
    </row>
    <row r="477" spans="5:8">
      <c r="E477" s="59"/>
      <c r="F477" s="59"/>
      <c r="G477" s="59"/>
      <c r="H477" s="59"/>
    </row>
    <row r="478" spans="5:8">
      <c r="E478" s="59"/>
      <c r="F478" s="59"/>
      <c r="G478" s="59"/>
      <c r="H478" s="59"/>
    </row>
    <row r="479" spans="5:8">
      <c r="E479" s="59"/>
      <c r="F479" s="59"/>
      <c r="G479" s="59"/>
      <c r="H479" s="59"/>
    </row>
    <row r="480" spans="5:8">
      <c r="E480" s="59"/>
      <c r="F480" s="59"/>
      <c r="G480" s="59"/>
      <c r="H480" s="59"/>
    </row>
    <row r="481" spans="5:8">
      <c r="E481" s="59"/>
      <c r="F481" s="59"/>
      <c r="G481" s="59"/>
      <c r="H481" s="59"/>
    </row>
    <row r="482" spans="5:8">
      <c r="E482" s="59"/>
      <c r="F482" s="59"/>
      <c r="G482" s="59"/>
      <c r="H482" s="59"/>
    </row>
    <row r="483" spans="5:8">
      <c r="E483" s="59"/>
      <c r="F483" s="59"/>
      <c r="G483" s="59"/>
      <c r="H483" s="59"/>
    </row>
    <row r="484" spans="5:8">
      <c r="E484" s="59"/>
      <c r="F484" s="59"/>
      <c r="G484" s="59"/>
      <c r="H484" s="59"/>
    </row>
    <row r="485" spans="5:8">
      <c r="E485" s="59"/>
      <c r="F485" s="59"/>
      <c r="G485" s="59"/>
      <c r="H485" s="59"/>
    </row>
    <row r="486" spans="5:8">
      <c r="E486" s="59"/>
      <c r="F486" s="59"/>
      <c r="G486" s="59"/>
      <c r="H486" s="59"/>
    </row>
    <row r="487" spans="5:8">
      <c r="E487" s="59"/>
      <c r="F487" s="59"/>
      <c r="G487" s="59"/>
      <c r="H487" s="59"/>
    </row>
    <row r="488" spans="5:8">
      <c r="E488" s="59"/>
      <c r="F488" s="59"/>
      <c r="G488" s="59"/>
      <c r="H488" s="59"/>
    </row>
    <row r="489" spans="5:8">
      <c r="E489" s="59"/>
      <c r="F489" s="59"/>
      <c r="G489" s="59"/>
      <c r="H489" s="59"/>
    </row>
    <row r="490" spans="5:8">
      <c r="E490" s="59"/>
      <c r="F490" s="59"/>
      <c r="G490" s="59"/>
      <c r="H490" s="59"/>
    </row>
    <row r="491" spans="5:8">
      <c r="E491" s="59"/>
      <c r="F491" s="59"/>
      <c r="G491" s="59"/>
      <c r="H491" s="59"/>
    </row>
    <row r="492" spans="5:8">
      <c r="E492" s="59"/>
      <c r="F492" s="59"/>
      <c r="G492" s="59"/>
      <c r="H492" s="59"/>
    </row>
    <row r="493" spans="5:8">
      <c r="E493" s="59"/>
      <c r="F493" s="59"/>
      <c r="G493" s="59"/>
      <c r="H493" s="59"/>
    </row>
    <row r="494" spans="5:8">
      <c r="E494" s="59"/>
      <c r="F494" s="59"/>
      <c r="G494" s="59"/>
      <c r="H494" s="59"/>
    </row>
    <row r="495" spans="5:8">
      <c r="E495" s="59"/>
      <c r="F495" s="59"/>
      <c r="G495" s="59"/>
      <c r="H495" s="59"/>
    </row>
    <row r="496" spans="5:8">
      <c r="E496" s="59"/>
      <c r="F496" s="59"/>
      <c r="G496" s="59"/>
      <c r="H496" s="59"/>
    </row>
    <row r="497" spans="5:8">
      <c r="E497" s="59"/>
      <c r="F497" s="59"/>
      <c r="G497" s="59"/>
      <c r="H497" s="59"/>
    </row>
    <row r="498" spans="5:8">
      <c r="E498" s="59"/>
      <c r="F498" s="59"/>
      <c r="G498" s="59"/>
      <c r="H498" s="59"/>
    </row>
    <row r="499" spans="5:8">
      <c r="E499" s="59"/>
      <c r="F499" s="59"/>
      <c r="G499" s="59"/>
      <c r="H499" s="59"/>
    </row>
    <row r="500" spans="5:8">
      <c r="E500" s="59"/>
      <c r="F500" s="59"/>
      <c r="G500" s="59"/>
      <c r="H500" s="59"/>
    </row>
    <row r="501" spans="5:8">
      <c r="E501" s="59"/>
      <c r="F501" s="59"/>
      <c r="G501" s="59"/>
      <c r="H501" s="59"/>
    </row>
    <row r="502" spans="5:8">
      <c r="E502" s="59"/>
      <c r="F502" s="59"/>
      <c r="G502" s="59"/>
      <c r="H502" s="59"/>
    </row>
    <row r="503" spans="5:8">
      <c r="E503" s="59"/>
      <c r="F503" s="59"/>
      <c r="G503" s="59"/>
      <c r="H503" s="59"/>
    </row>
    <row r="504" spans="5:8">
      <c r="E504" s="59"/>
      <c r="F504" s="59"/>
      <c r="G504" s="59"/>
      <c r="H504" s="59"/>
    </row>
    <row r="505" spans="5:8">
      <c r="E505" s="59"/>
      <c r="F505" s="59"/>
      <c r="G505" s="59"/>
      <c r="H505" s="59"/>
    </row>
    <row r="506" spans="5:8">
      <c r="E506" s="59"/>
      <c r="F506" s="59"/>
      <c r="G506" s="59"/>
      <c r="H506" s="59"/>
    </row>
    <row r="507" spans="5:8">
      <c r="E507" s="59"/>
      <c r="F507" s="59"/>
      <c r="G507" s="59"/>
      <c r="H507" s="59"/>
    </row>
    <row r="508" spans="5:8">
      <c r="E508" s="59"/>
      <c r="F508" s="59"/>
      <c r="G508" s="59"/>
      <c r="H508" s="59"/>
    </row>
    <row r="509" spans="5:8">
      <c r="E509" s="59"/>
      <c r="F509" s="59"/>
      <c r="G509" s="59"/>
      <c r="H509" s="59"/>
    </row>
    <row r="510" spans="5:8">
      <c r="E510" s="59"/>
      <c r="F510" s="59"/>
      <c r="G510" s="59"/>
      <c r="H510" s="59"/>
    </row>
    <row r="511" spans="5:8">
      <c r="E511" s="59"/>
      <c r="F511" s="59"/>
      <c r="G511" s="59"/>
      <c r="H511" s="59"/>
    </row>
    <row r="512" spans="5:8">
      <c r="E512" s="59"/>
      <c r="F512" s="59"/>
      <c r="G512" s="59"/>
      <c r="H512" s="59"/>
    </row>
    <row r="513" spans="5:8">
      <c r="E513" s="59"/>
      <c r="F513" s="59"/>
      <c r="G513" s="59"/>
      <c r="H513" s="59"/>
    </row>
    <row r="514" spans="5:8">
      <c r="E514" s="59"/>
      <c r="F514" s="59"/>
      <c r="G514" s="59"/>
      <c r="H514" s="59"/>
    </row>
    <row r="515" spans="5:8">
      <c r="E515" s="59"/>
      <c r="F515" s="59"/>
      <c r="G515" s="59"/>
      <c r="H515" s="59"/>
    </row>
    <row r="516" spans="5:8">
      <c r="E516" s="59"/>
      <c r="F516" s="59"/>
      <c r="G516" s="59"/>
      <c r="H516" s="59"/>
    </row>
    <row r="517" spans="5:8">
      <c r="E517" s="59"/>
      <c r="F517" s="59"/>
      <c r="G517" s="59"/>
      <c r="H517" s="59"/>
    </row>
    <row r="518" spans="5:8">
      <c r="E518" s="59"/>
      <c r="F518" s="59"/>
      <c r="G518" s="59"/>
      <c r="H518" s="59"/>
    </row>
    <row r="519" spans="5:8">
      <c r="E519" s="59"/>
      <c r="F519" s="59"/>
      <c r="G519" s="59"/>
      <c r="H519" s="59"/>
    </row>
    <row r="520" spans="5:8">
      <c r="E520" s="59"/>
      <c r="F520" s="59"/>
      <c r="G520" s="59"/>
      <c r="H520" s="59"/>
    </row>
    <row r="521" spans="5:8">
      <c r="E521" s="59"/>
      <c r="F521" s="59"/>
      <c r="G521" s="59"/>
      <c r="H521" s="59"/>
    </row>
    <row r="522" spans="5:8">
      <c r="E522" s="59"/>
      <c r="F522" s="59"/>
      <c r="G522" s="59"/>
      <c r="H522" s="59"/>
    </row>
    <row r="523" spans="5:8">
      <c r="E523" s="59"/>
      <c r="F523" s="59"/>
      <c r="G523" s="59"/>
      <c r="H523" s="59"/>
    </row>
    <row r="524" spans="5:8">
      <c r="E524" s="59"/>
      <c r="F524" s="59"/>
      <c r="G524" s="59"/>
      <c r="H524" s="59"/>
    </row>
    <row r="525" spans="5:8">
      <c r="E525" s="59"/>
      <c r="F525" s="59"/>
      <c r="G525" s="59"/>
      <c r="H525" s="59"/>
    </row>
    <row r="526" spans="5:8">
      <c r="E526" s="59"/>
      <c r="F526" s="59"/>
      <c r="G526" s="59"/>
      <c r="H526" s="59"/>
    </row>
    <row r="527" spans="5:8">
      <c r="E527" s="59"/>
      <c r="F527" s="59"/>
      <c r="G527" s="59"/>
      <c r="H527" s="59"/>
    </row>
    <row r="528" spans="5:8">
      <c r="E528" s="59"/>
      <c r="F528" s="59"/>
      <c r="G528" s="59"/>
      <c r="H528" s="59"/>
    </row>
    <row r="529" spans="5:8">
      <c r="E529" s="59"/>
      <c r="F529" s="59"/>
      <c r="G529" s="59"/>
      <c r="H529" s="59"/>
    </row>
    <row r="530" spans="5:8">
      <c r="E530" s="59"/>
      <c r="F530" s="59"/>
      <c r="G530" s="59"/>
      <c r="H530" s="59"/>
    </row>
    <row r="531" spans="5:8">
      <c r="E531" s="59"/>
      <c r="F531" s="59"/>
      <c r="G531" s="59"/>
      <c r="H531" s="59"/>
    </row>
    <row r="532" spans="5:8">
      <c r="E532" s="59"/>
      <c r="F532" s="59"/>
      <c r="G532" s="59"/>
      <c r="H532" s="59"/>
    </row>
    <row r="533" spans="5:8">
      <c r="E533" s="59"/>
      <c r="F533" s="59"/>
      <c r="G533" s="59"/>
      <c r="H533" s="59"/>
    </row>
    <row r="534" spans="5:8">
      <c r="E534" s="59"/>
      <c r="F534" s="59"/>
      <c r="G534" s="59"/>
      <c r="H534" s="59"/>
    </row>
    <row r="535" spans="5:8" ht="46.5" customHeight="1">
      <c r="E535" s="59"/>
      <c r="F535" s="59"/>
      <c r="G535" s="59"/>
      <c r="H535" s="59"/>
    </row>
    <row r="536" spans="5:8">
      <c r="E536" s="59"/>
      <c r="F536" s="59"/>
      <c r="G536" s="59"/>
      <c r="H536" s="59"/>
    </row>
    <row r="537" spans="5:8">
      <c r="E537" s="59"/>
      <c r="F537" s="59"/>
      <c r="G537" s="59"/>
      <c r="H537" s="59"/>
    </row>
    <row r="538" spans="5:8">
      <c r="E538" s="59"/>
      <c r="F538" s="59"/>
      <c r="G538" s="59"/>
      <c r="H538" s="59"/>
    </row>
    <row r="539" spans="5:8">
      <c r="E539" s="59"/>
      <c r="F539" s="59"/>
      <c r="G539" s="59"/>
      <c r="H539" s="59"/>
    </row>
    <row r="540" spans="5:8">
      <c r="E540" s="59"/>
      <c r="F540" s="59"/>
      <c r="G540" s="59"/>
      <c r="H540" s="59"/>
    </row>
    <row r="541" spans="5:8">
      <c r="E541" s="59"/>
      <c r="F541" s="59"/>
      <c r="G541" s="59"/>
      <c r="H541" s="59"/>
    </row>
    <row r="542" spans="5:8">
      <c r="E542" s="59"/>
      <c r="F542" s="59"/>
      <c r="G542" s="59"/>
      <c r="H542" s="59"/>
    </row>
    <row r="543" spans="5:8">
      <c r="E543" s="59"/>
      <c r="F543" s="59"/>
      <c r="G543" s="59"/>
      <c r="H543" s="59"/>
    </row>
    <row r="544" spans="5:8">
      <c r="E544" s="59"/>
      <c r="F544" s="59"/>
      <c r="G544" s="59"/>
      <c r="H544" s="59"/>
    </row>
    <row r="545" spans="5:8">
      <c r="E545" s="59"/>
      <c r="F545" s="59"/>
      <c r="G545" s="59"/>
      <c r="H545" s="59"/>
    </row>
    <row r="546" spans="5:8">
      <c r="E546" s="59"/>
      <c r="F546" s="59"/>
      <c r="G546" s="59"/>
      <c r="H546" s="59"/>
    </row>
    <row r="547" spans="5:8">
      <c r="E547" s="59"/>
      <c r="F547" s="59"/>
      <c r="G547" s="59"/>
      <c r="H547" s="59"/>
    </row>
    <row r="548" spans="5:8">
      <c r="E548" s="59"/>
      <c r="F548" s="59"/>
      <c r="G548" s="59"/>
      <c r="H548" s="59"/>
    </row>
    <row r="549" spans="5:8" ht="36.75" customHeight="1">
      <c r="E549" s="59"/>
      <c r="F549" s="59"/>
      <c r="G549" s="59"/>
      <c r="H549" s="59"/>
    </row>
    <row r="550" spans="5:8">
      <c r="E550" s="59"/>
      <c r="F550" s="59"/>
      <c r="G550" s="59"/>
      <c r="H550" s="59"/>
    </row>
    <row r="551" spans="5:8">
      <c r="E551" s="59"/>
      <c r="F551" s="59"/>
      <c r="G551" s="59"/>
      <c r="H551" s="59"/>
    </row>
    <row r="552" spans="5:8">
      <c r="E552" s="59"/>
      <c r="F552" s="59"/>
      <c r="G552" s="59"/>
      <c r="H552" s="59"/>
    </row>
    <row r="553" spans="5:8">
      <c r="E553" s="59"/>
      <c r="F553" s="59"/>
      <c r="G553" s="59"/>
      <c r="H553" s="59"/>
    </row>
    <row r="554" spans="5:8">
      <c r="E554" s="59"/>
      <c r="F554" s="59"/>
      <c r="G554" s="59"/>
      <c r="H554" s="59"/>
    </row>
    <row r="555" spans="5:8">
      <c r="E555" s="59"/>
      <c r="F555" s="59"/>
      <c r="G555" s="59"/>
      <c r="H555" s="59"/>
    </row>
    <row r="556" spans="5:8">
      <c r="E556" s="59"/>
      <c r="F556" s="59"/>
      <c r="G556" s="59"/>
      <c r="H556" s="59"/>
    </row>
    <row r="557" spans="5:8">
      <c r="E557" s="59"/>
      <c r="F557" s="59"/>
      <c r="G557" s="59"/>
      <c r="H557" s="59"/>
    </row>
    <row r="558" spans="5:8">
      <c r="E558" s="59"/>
      <c r="F558" s="59"/>
      <c r="G558" s="59"/>
      <c r="H558" s="59"/>
    </row>
    <row r="559" spans="5:8">
      <c r="E559" s="59"/>
      <c r="F559" s="59"/>
      <c r="G559" s="59"/>
      <c r="H559" s="59"/>
    </row>
    <row r="560" spans="5:8">
      <c r="E560" s="59"/>
      <c r="F560" s="59"/>
      <c r="G560" s="59"/>
      <c r="H560" s="59"/>
    </row>
    <row r="561" spans="5:8">
      <c r="E561" s="59"/>
      <c r="F561" s="59"/>
      <c r="G561" s="59"/>
      <c r="H561" s="59"/>
    </row>
    <row r="562" spans="5:8">
      <c r="E562" s="59"/>
      <c r="F562" s="59"/>
      <c r="G562" s="59"/>
      <c r="H562" s="59"/>
    </row>
    <row r="563" spans="5:8" ht="35.25" customHeight="1">
      <c r="E563" s="59"/>
      <c r="F563" s="59"/>
      <c r="G563" s="59"/>
      <c r="H563" s="59"/>
    </row>
    <row r="564" spans="5:8">
      <c r="E564" s="59"/>
      <c r="F564" s="59"/>
      <c r="G564" s="59"/>
      <c r="H564" s="59"/>
    </row>
    <row r="565" spans="5:8">
      <c r="E565" s="59"/>
      <c r="F565" s="59"/>
      <c r="G565" s="59"/>
      <c r="H565" s="59"/>
    </row>
    <row r="566" spans="5:8">
      <c r="E566" s="59"/>
      <c r="F566" s="59"/>
      <c r="G566" s="59"/>
      <c r="H566" s="59"/>
    </row>
    <row r="567" spans="5:8">
      <c r="E567" s="59"/>
      <c r="F567" s="59"/>
      <c r="G567" s="59"/>
      <c r="H567" s="59"/>
    </row>
    <row r="568" spans="5:8">
      <c r="E568" s="59"/>
      <c r="F568" s="59"/>
      <c r="G568" s="59"/>
      <c r="H568" s="59"/>
    </row>
    <row r="569" spans="5:8">
      <c r="E569" s="59"/>
      <c r="F569" s="59"/>
      <c r="G569" s="59"/>
      <c r="H569" s="59"/>
    </row>
    <row r="570" spans="5:8">
      <c r="E570" s="59"/>
      <c r="F570" s="59"/>
      <c r="G570" s="59"/>
      <c r="H570" s="59"/>
    </row>
    <row r="571" spans="5:8">
      <c r="E571" s="59"/>
      <c r="F571" s="59"/>
      <c r="G571" s="59"/>
      <c r="H571" s="59"/>
    </row>
    <row r="572" spans="5:8">
      <c r="E572" s="59"/>
      <c r="F572" s="59"/>
      <c r="G572" s="59"/>
      <c r="H572" s="59"/>
    </row>
    <row r="573" spans="5:8">
      <c r="E573" s="59"/>
      <c r="F573" s="59"/>
      <c r="G573" s="59"/>
      <c r="H573" s="59"/>
    </row>
    <row r="574" spans="5:8">
      <c r="E574" s="59"/>
      <c r="F574" s="59"/>
      <c r="G574" s="59"/>
      <c r="H574" s="59"/>
    </row>
    <row r="575" spans="5:8">
      <c r="E575" s="59"/>
      <c r="F575" s="59"/>
      <c r="G575" s="59"/>
      <c r="H575" s="59"/>
    </row>
    <row r="576" spans="5:8">
      <c r="E576" s="59"/>
      <c r="F576" s="59"/>
      <c r="G576" s="59"/>
      <c r="H576" s="59"/>
    </row>
    <row r="577" spans="5:8" ht="32.25" customHeight="1">
      <c r="E577" s="59"/>
      <c r="F577" s="59"/>
      <c r="G577" s="59"/>
      <c r="H577" s="59"/>
    </row>
    <row r="578" spans="5:8">
      <c r="E578" s="59"/>
      <c r="F578" s="59"/>
      <c r="G578" s="59"/>
      <c r="H578" s="59"/>
    </row>
    <row r="579" spans="5:8">
      <c r="E579" s="59"/>
      <c r="F579" s="59"/>
      <c r="G579" s="59"/>
      <c r="H579" s="59"/>
    </row>
    <row r="624" ht="15.75" customHeight="1"/>
    <row r="628" ht="15.75" customHeight="1"/>
    <row r="629" ht="15.75" customHeight="1"/>
    <row r="633" ht="15.75" customHeight="1"/>
    <row r="634" ht="15.75" customHeight="1"/>
    <row r="640" ht="31.5" customHeight="1"/>
    <row r="642" ht="32.25" customHeight="1"/>
    <row r="643" ht="36" customHeight="1"/>
    <row r="647" ht="33.75" customHeight="1"/>
    <row r="648" ht="30.75" customHeight="1"/>
    <row r="649" ht="43.5" customHeight="1"/>
    <row r="655" ht="35.25" customHeight="1"/>
    <row r="657" ht="33" customHeight="1"/>
    <row r="658" ht="33" customHeight="1"/>
    <row r="662" ht="30" customHeight="1"/>
    <row r="663" ht="32.25" customHeight="1"/>
    <row r="664" ht="46.5" customHeight="1"/>
    <row r="669" ht="15.75" customHeight="1"/>
    <row r="670" ht="37.5" customHeight="1"/>
    <row r="672" ht="32.25" customHeight="1"/>
    <row r="673" ht="34.5" customHeight="1"/>
    <row r="677" ht="32.25" customHeight="1"/>
    <row r="678" ht="37.5" customHeight="1"/>
    <row r="679" ht="33.75" customHeight="1"/>
    <row r="680" ht="15.75" customHeight="1"/>
    <row r="681" ht="15.75" customHeight="1"/>
    <row r="682" ht="15.75" customHeight="1"/>
    <row r="685" ht="37.5" customHeight="1"/>
    <row r="687" ht="32.25" customHeight="1"/>
    <row r="688" ht="33" customHeight="1"/>
    <row r="692" ht="21.75" customHeight="1"/>
    <row r="693" ht="33.75" customHeight="1"/>
    <row r="694" ht="30.75" customHeight="1"/>
    <row r="695" ht="46.5" customHeight="1"/>
    <row r="696" ht="18.75" customHeight="1"/>
    <row r="707" ht="31.5" customHeight="1"/>
    <row r="711" ht="34.5" customHeight="1"/>
    <row r="712" ht="29.25" customHeight="1"/>
    <row r="718" ht="39" customHeight="1"/>
    <row r="720" ht="30" customHeight="1"/>
    <row r="721" ht="29.25" customHeight="1"/>
    <row r="725" ht="32.25" customHeight="1"/>
    <row r="726" ht="31.5" customHeight="1"/>
    <row r="727" ht="47.25" customHeight="1"/>
    <row r="737" ht="29.25" customHeight="1"/>
    <row r="738" ht="33" customHeight="1"/>
    <row r="743" ht="48" customHeight="1"/>
    <row r="744" ht="29.25" customHeight="1"/>
    <row r="745" ht="34.5" customHeight="1"/>
    <row r="755" ht="32.25" customHeight="1"/>
    <row r="756" ht="35.25" customHeight="1"/>
    <row r="761" ht="42" customHeight="1"/>
    <row r="762" ht="40.5" customHeight="1"/>
    <row r="763" ht="33" customHeight="1"/>
    <row r="769" ht="32.25" customHeight="1"/>
    <row r="773" ht="33" customHeight="1"/>
    <row r="774" ht="32.25" customHeight="1"/>
    <row r="779" ht="46.5" customHeight="1"/>
    <row r="780" ht="32.25" customHeight="1"/>
    <row r="781" ht="48" customHeight="1"/>
    <row r="787" ht="35.25" customHeight="1"/>
    <row r="791" ht="33" customHeight="1"/>
    <row r="792" ht="34.5" customHeight="1"/>
    <row r="797" ht="48.75" customHeight="1"/>
    <row r="798" ht="31.5" customHeight="1"/>
    <row r="799" ht="49.5" customHeight="1"/>
  </sheetData>
  <mergeCells count="364">
    <mergeCell ref="B364:D364"/>
    <mergeCell ref="B365:D365"/>
    <mergeCell ref="B366:D366"/>
    <mergeCell ref="B368:D368"/>
    <mergeCell ref="A369:G369"/>
    <mergeCell ref="A370:H370"/>
    <mergeCell ref="A371:G371"/>
    <mergeCell ref="B367:D367"/>
    <mergeCell ref="A357:D357"/>
    <mergeCell ref="E357:F357"/>
    <mergeCell ref="G357:H357"/>
    <mergeCell ref="A358:H358"/>
    <mergeCell ref="A359:H359"/>
    <mergeCell ref="A360:D360"/>
    <mergeCell ref="B361:D361"/>
    <mergeCell ref="B362:D362"/>
    <mergeCell ref="B363:D363"/>
    <mergeCell ref="B115:D115"/>
    <mergeCell ref="B118:D118"/>
    <mergeCell ref="A119:G119"/>
    <mergeCell ref="A120:H120"/>
    <mergeCell ref="A121:D121"/>
    <mergeCell ref="B122:D122"/>
    <mergeCell ref="A74:H74"/>
    <mergeCell ref="A75:D75"/>
    <mergeCell ref="B76:D76"/>
    <mergeCell ref="A111:D111"/>
    <mergeCell ref="E111:F111"/>
    <mergeCell ref="G111:H111"/>
    <mergeCell ref="G91:H91"/>
    <mergeCell ref="A92:H92"/>
    <mergeCell ref="A88:H88"/>
    <mergeCell ref="A89:G89"/>
    <mergeCell ref="A112:H112"/>
    <mergeCell ref="A113:H113"/>
    <mergeCell ref="A91:D91"/>
    <mergeCell ref="E91:F91"/>
    <mergeCell ref="A87:G87"/>
    <mergeCell ref="B19:D19"/>
    <mergeCell ref="A20:G20"/>
    <mergeCell ref="G14:H14"/>
    <mergeCell ref="B9:D9"/>
    <mergeCell ref="A105:D105"/>
    <mergeCell ref="B106:D106"/>
    <mergeCell ref="A107:G107"/>
    <mergeCell ref="A108:H108"/>
    <mergeCell ref="A109:G109"/>
    <mergeCell ref="B96:D96"/>
    <mergeCell ref="B52:D52"/>
    <mergeCell ref="A46:H46"/>
    <mergeCell ref="A72:D72"/>
    <mergeCell ref="E72:F72"/>
    <mergeCell ref="G72:H72"/>
    <mergeCell ref="A73:H73"/>
    <mergeCell ref="A45:H45"/>
    <mergeCell ref="A50:H50"/>
    <mergeCell ref="A34:D34"/>
    <mergeCell ref="B35:D35"/>
    <mergeCell ref="A36:G36"/>
    <mergeCell ref="A37:H37"/>
    <mergeCell ref="A38:D38"/>
    <mergeCell ref="B39:D39"/>
    <mergeCell ref="A1:H2"/>
    <mergeCell ref="A5:H5"/>
    <mergeCell ref="A4:H4"/>
    <mergeCell ref="B6:D6"/>
    <mergeCell ref="A3:D3"/>
    <mergeCell ref="E3:F3"/>
    <mergeCell ref="G3:H3"/>
    <mergeCell ref="A27:G27"/>
    <mergeCell ref="A28:H28"/>
    <mergeCell ref="A12:G12"/>
    <mergeCell ref="A14:D14"/>
    <mergeCell ref="E14:F14"/>
    <mergeCell ref="B23:D23"/>
    <mergeCell ref="B24:D24"/>
    <mergeCell ref="B25:D25"/>
    <mergeCell ref="B26:D26"/>
    <mergeCell ref="A15:H15"/>
    <mergeCell ref="A16:H16"/>
    <mergeCell ref="B17:D17"/>
    <mergeCell ref="B7:D7"/>
    <mergeCell ref="B8:D8"/>
    <mergeCell ref="A10:G10"/>
    <mergeCell ref="A11:H11"/>
    <mergeCell ref="B18:D18"/>
    <mergeCell ref="A21:H21"/>
    <mergeCell ref="B22:D22"/>
    <mergeCell ref="A32:H32"/>
    <mergeCell ref="A33:H33"/>
    <mergeCell ref="A40:G40"/>
    <mergeCell ref="A41:H41"/>
    <mergeCell ref="A42:G42"/>
    <mergeCell ref="A31:D31"/>
    <mergeCell ref="E31:F31"/>
    <mergeCell ref="G31:H31"/>
    <mergeCell ref="A29:G29"/>
    <mergeCell ref="B53:D53"/>
    <mergeCell ref="A58:D58"/>
    <mergeCell ref="E58:F58"/>
    <mergeCell ref="G58:H58"/>
    <mergeCell ref="A59:H59"/>
    <mergeCell ref="A60:H60"/>
    <mergeCell ref="A61:D61"/>
    <mergeCell ref="B86:D86"/>
    <mergeCell ref="A78:G78"/>
    <mergeCell ref="A79:H79"/>
    <mergeCell ref="A80:D80"/>
    <mergeCell ref="B81:D81"/>
    <mergeCell ref="B82:D82"/>
    <mergeCell ref="A83:G83"/>
    <mergeCell ref="A84:H84"/>
    <mergeCell ref="A85:D85"/>
    <mergeCell ref="A55:H55"/>
    <mergeCell ref="A56:G56"/>
    <mergeCell ref="B126:D126"/>
    <mergeCell ref="B127:D127"/>
    <mergeCell ref="A93:H93"/>
    <mergeCell ref="A94:D94"/>
    <mergeCell ref="B62:D62"/>
    <mergeCell ref="A63:G63"/>
    <mergeCell ref="A64:H64"/>
    <mergeCell ref="A65:D65"/>
    <mergeCell ref="B66:D66"/>
    <mergeCell ref="B67:D67"/>
    <mergeCell ref="A68:G68"/>
    <mergeCell ref="A69:H69"/>
    <mergeCell ref="A70:G70"/>
    <mergeCell ref="B95:D95"/>
    <mergeCell ref="B97:D97"/>
    <mergeCell ref="A98:G98"/>
    <mergeCell ref="A99:H99"/>
    <mergeCell ref="A100:D100"/>
    <mergeCell ref="B101:D101"/>
    <mergeCell ref="B102:D102"/>
    <mergeCell ref="A103:G103"/>
    <mergeCell ref="A104:H104"/>
    <mergeCell ref="B77:D77"/>
    <mergeCell ref="A114:D114"/>
    <mergeCell ref="B142:D142"/>
    <mergeCell ref="B143:D143"/>
    <mergeCell ref="A144:G144"/>
    <mergeCell ref="A145:H145"/>
    <mergeCell ref="A128:G128"/>
    <mergeCell ref="A129:H129"/>
    <mergeCell ref="A130:G130"/>
    <mergeCell ref="B116:D116"/>
    <mergeCell ref="B117:D117"/>
    <mergeCell ref="A133:H133"/>
    <mergeCell ref="A134:H134"/>
    <mergeCell ref="A135:D135"/>
    <mergeCell ref="B136:D136"/>
    <mergeCell ref="B137:D137"/>
    <mergeCell ref="A138:G138"/>
    <mergeCell ref="A139:H139"/>
    <mergeCell ref="A140:D140"/>
    <mergeCell ref="B141:D141"/>
    <mergeCell ref="B125:D125"/>
    <mergeCell ref="A132:D132"/>
    <mergeCell ref="E132:F132"/>
    <mergeCell ref="G132:H132"/>
    <mergeCell ref="B123:D123"/>
    <mergeCell ref="B124:D124"/>
    <mergeCell ref="A146:G146"/>
    <mergeCell ref="A166:G166"/>
    <mergeCell ref="B169:D169"/>
    <mergeCell ref="A170:G170"/>
    <mergeCell ref="A158:H158"/>
    <mergeCell ref="A159:G159"/>
    <mergeCell ref="G161:H161"/>
    <mergeCell ref="A162:H162"/>
    <mergeCell ref="A163:H163"/>
    <mergeCell ref="B165:D165"/>
    <mergeCell ref="A148:D148"/>
    <mergeCell ref="E148:F148"/>
    <mergeCell ref="G148:H148"/>
    <mergeCell ref="A181:H181"/>
    <mergeCell ref="A171:H171"/>
    <mergeCell ref="A172:G172"/>
    <mergeCell ref="A149:H149"/>
    <mergeCell ref="A150:H150"/>
    <mergeCell ref="B152:D152"/>
    <mergeCell ref="A153:G153"/>
    <mergeCell ref="B156:D156"/>
    <mergeCell ref="A157:G157"/>
    <mergeCell ref="A161:D161"/>
    <mergeCell ref="E161:F161"/>
    <mergeCell ref="A174:D174"/>
    <mergeCell ref="E174:F174"/>
    <mergeCell ref="G174:H174"/>
    <mergeCell ref="A175:H175"/>
    <mergeCell ref="A176:H176"/>
    <mergeCell ref="A177:D177"/>
    <mergeCell ref="B178:D178"/>
    <mergeCell ref="B179:D179"/>
    <mergeCell ref="A180:G180"/>
    <mergeCell ref="A204:D204"/>
    <mergeCell ref="A205:D205"/>
    <mergeCell ref="A189:D189"/>
    <mergeCell ref="A190:D190"/>
    <mergeCell ref="A191:D191"/>
    <mergeCell ref="A192:D192"/>
    <mergeCell ref="A182:G182"/>
    <mergeCell ref="A183:H183"/>
    <mergeCell ref="A184:D184"/>
    <mergeCell ref="A229:D229"/>
    <mergeCell ref="E229:F229"/>
    <mergeCell ref="G229:H229"/>
    <mergeCell ref="A230:H230"/>
    <mergeCell ref="A231:H231"/>
    <mergeCell ref="A221:G221"/>
    <mergeCell ref="B224:D224"/>
    <mergeCell ref="A225:G225"/>
    <mergeCell ref="A226:H226"/>
    <mergeCell ref="A227:G227"/>
    <mergeCell ref="A241:G241"/>
    <mergeCell ref="B234:D234"/>
    <mergeCell ref="A235:G235"/>
    <mergeCell ref="B238:D238"/>
    <mergeCell ref="A239:G239"/>
    <mergeCell ref="A240:H240"/>
    <mergeCell ref="B233:D233"/>
    <mergeCell ref="B261:D261"/>
    <mergeCell ref="B262:D262"/>
    <mergeCell ref="B247:D247"/>
    <mergeCell ref="B248:D248"/>
    <mergeCell ref="A249:G249"/>
    <mergeCell ref="B252:D252"/>
    <mergeCell ref="G243:H243"/>
    <mergeCell ref="A263:G263"/>
    <mergeCell ref="B266:D266"/>
    <mergeCell ref="B289:D289"/>
    <mergeCell ref="A267:G267"/>
    <mergeCell ref="A268:H268"/>
    <mergeCell ref="A272:H272"/>
    <mergeCell ref="A273:H273"/>
    <mergeCell ref="A243:D243"/>
    <mergeCell ref="E243:F243"/>
    <mergeCell ref="A257:D257"/>
    <mergeCell ref="E257:F257"/>
    <mergeCell ref="A271:D271"/>
    <mergeCell ref="E271:F271"/>
    <mergeCell ref="G271:H271"/>
    <mergeCell ref="B294:D294"/>
    <mergeCell ref="A295:G295"/>
    <mergeCell ref="A296:H296"/>
    <mergeCell ref="A297:G297"/>
    <mergeCell ref="B275:D275"/>
    <mergeCell ref="B276:D276"/>
    <mergeCell ref="A277:G277"/>
    <mergeCell ref="B280:D280"/>
    <mergeCell ref="E215:F215"/>
    <mergeCell ref="A185:D185"/>
    <mergeCell ref="A186:D186"/>
    <mergeCell ref="A187:D187"/>
    <mergeCell ref="A188:D188"/>
    <mergeCell ref="A193:D193"/>
    <mergeCell ref="A194:D194"/>
    <mergeCell ref="A195:D195"/>
    <mergeCell ref="A196:D196"/>
    <mergeCell ref="A197:D197"/>
    <mergeCell ref="A198:D198"/>
    <mergeCell ref="A199:D199"/>
    <mergeCell ref="A206:D206"/>
    <mergeCell ref="A207:D207"/>
    <mergeCell ref="A208:D208"/>
    <mergeCell ref="A209:D209"/>
    <mergeCell ref="A210:D210"/>
    <mergeCell ref="A211:G211"/>
    <mergeCell ref="A212:H212"/>
    <mergeCell ref="A213:G213"/>
    <mergeCell ref="A200:D200"/>
    <mergeCell ref="A201:D201"/>
    <mergeCell ref="A202:D202"/>
    <mergeCell ref="A203:D203"/>
    <mergeCell ref="A299:D299"/>
    <mergeCell ref="E299:F299"/>
    <mergeCell ref="G299:H299"/>
    <mergeCell ref="A300:H300"/>
    <mergeCell ref="A301:H301"/>
    <mergeCell ref="B303:D303"/>
    <mergeCell ref="B304:D304"/>
    <mergeCell ref="A305:G305"/>
    <mergeCell ref="B308:D308"/>
    <mergeCell ref="A353:G353"/>
    <mergeCell ref="A354:H354"/>
    <mergeCell ref="A355:G355"/>
    <mergeCell ref="A350:D350"/>
    <mergeCell ref="B351:D351"/>
    <mergeCell ref="B352:D352"/>
    <mergeCell ref="A323:G323"/>
    <mergeCell ref="A324:H324"/>
    <mergeCell ref="A325:G325"/>
    <mergeCell ref="A334:H334"/>
    <mergeCell ref="A335:D335"/>
    <mergeCell ref="B336:D336"/>
    <mergeCell ref="B337:D337"/>
    <mergeCell ref="A338:G338"/>
    <mergeCell ref="A339:H339"/>
    <mergeCell ref="A340:G340"/>
    <mergeCell ref="A343:H343"/>
    <mergeCell ref="A327:D327"/>
    <mergeCell ref="E327:F327"/>
    <mergeCell ref="G327:H327"/>
    <mergeCell ref="A328:H328"/>
    <mergeCell ref="A329:H329"/>
    <mergeCell ref="A330:D330"/>
    <mergeCell ref="B331:D331"/>
    <mergeCell ref="A44:D44"/>
    <mergeCell ref="E44:F44"/>
    <mergeCell ref="G44:H44"/>
    <mergeCell ref="A47:D47"/>
    <mergeCell ref="B48:D48"/>
    <mergeCell ref="A49:G49"/>
    <mergeCell ref="A51:D51"/>
    <mergeCell ref="A54:G54"/>
    <mergeCell ref="A281:G281"/>
    <mergeCell ref="A244:H244"/>
    <mergeCell ref="A245:H245"/>
    <mergeCell ref="A253:G253"/>
    <mergeCell ref="A254:H254"/>
    <mergeCell ref="A255:G255"/>
    <mergeCell ref="G257:H257"/>
    <mergeCell ref="A258:H258"/>
    <mergeCell ref="A259:H259"/>
    <mergeCell ref="A269:G269"/>
    <mergeCell ref="G215:H215"/>
    <mergeCell ref="A216:H216"/>
    <mergeCell ref="A217:H217"/>
    <mergeCell ref="B219:D219"/>
    <mergeCell ref="B220:D220"/>
    <mergeCell ref="A215:D215"/>
    <mergeCell ref="A282:H282"/>
    <mergeCell ref="A283:G283"/>
    <mergeCell ref="A285:D285"/>
    <mergeCell ref="E285:F285"/>
    <mergeCell ref="G285:H285"/>
    <mergeCell ref="A286:H286"/>
    <mergeCell ref="A287:H287"/>
    <mergeCell ref="B290:D290"/>
    <mergeCell ref="A291:G291"/>
    <mergeCell ref="A309:G309"/>
    <mergeCell ref="A310:H310"/>
    <mergeCell ref="A311:G311"/>
    <mergeCell ref="A344:H344"/>
    <mergeCell ref="A345:D345"/>
    <mergeCell ref="B346:D346"/>
    <mergeCell ref="B347:D347"/>
    <mergeCell ref="A348:G348"/>
    <mergeCell ref="A349:H349"/>
    <mergeCell ref="A314:H314"/>
    <mergeCell ref="A315:H315"/>
    <mergeCell ref="B317:D317"/>
    <mergeCell ref="B318:D318"/>
    <mergeCell ref="A319:G319"/>
    <mergeCell ref="B322:D322"/>
    <mergeCell ref="A313:D313"/>
    <mergeCell ref="E313:F313"/>
    <mergeCell ref="G313:H313"/>
    <mergeCell ref="B332:D332"/>
    <mergeCell ref="A333:G333"/>
    <mergeCell ref="A342:D342"/>
    <mergeCell ref="E342:F342"/>
    <mergeCell ref="G342:H342"/>
  </mergeCells>
  <phoneticPr fontId="75" type="noConversion"/>
  <printOptions horizontalCentered="1"/>
  <pageMargins left="0.59055118110236227" right="0.11811023622047245" top="0.51181102362204722" bottom="0.98425196850393704" header="0" footer="0.31496062992125984"/>
  <pageSetup paperSize="9" scale="79" fitToHeight="0" orientation="portrait" horizontalDpi="300" verticalDpi="300" r:id="rId1"/>
  <headerFooter>
    <oddFooter>&amp;L&amp;G&amp;C&amp;"-,Negrito"&amp;9Camila Diel Bobrzyk
 &amp;"-,Regular"Engenheira Civil 
CREA MT025305&amp;R&amp;"Verdana,Normal"&amp;10Página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opLeftCell="A140" zoomScale="90" zoomScaleNormal="90" workbookViewId="0">
      <selection activeCell="I159" sqref="I159"/>
    </sheetView>
  </sheetViews>
  <sheetFormatPr defaultRowHeight="15"/>
  <cols>
    <col min="1" max="1" width="9.140625" customWidth="1"/>
    <col min="2" max="2" width="44.5703125" customWidth="1"/>
    <col min="3" max="3" width="38.5703125" customWidth="1"/>
    <col min="4" max="4" width="21.140625" customWidth="1"/>
    <col min="5" max="5" width="18" customWidth="1"/>
    <col min="6" max="6" width="21.85546875" customWidth="1"/>
    <col min="7" max="7" width="10.5703125" customWidth="1"/>
    <col min="9" max="9" width="12.85546875" customWidth="1"/>
    <col min="10" max="10" width="18.28515625" customWidth="1"/>
    <col min="11" max="11" width="14.5703125" customWidth="1"/>
  </cols>
  <sheetData>
    <row r="1" spans="1:10" ht="15" customHeight="1">
      <c r="A1" s="611" t="s">
        <v>281</v>
      </c>
      <c r="B1" s="612"/>
      <c r="C1" s="612"/>
      <c r="D1" s="612"/>
      <c r="E1" s="612"/>
      <c r="F1" s="612"/>
      <c r="G1" s="612"/>
      <c r="H1" s="612"/>
      <c r="I1" s="612"/>
      <c r="J1" s="613"/>
    </row>
    <row r="2" spans="1:10" ht="35.25" customHeight="1">
      <c r="A2" s="265" t="s">
        <v>282</v>
      </c>
      <c r="B2" s="178" t="s">
        <v>283</v>
      </c>
      <c r="C2" s="179" t="s">
        <v>284</v>
      </c>
      <c r="D2" s="265" t="s">
        <v>285</v>
      </c>
      <c r="E2" s="265" t="s">
        <v>286</v>
      </c>
      <c r="F2" s="265" t="s">
        <v>287</v>
      </c>
      <c r="G2" s="180" t="s">
        <v>288</v>
      </c>
      <c r="H2" s="265" t="s">
        <v>289</v>
      </c>
      <c r="I2" s="264" t="s">
        <v>290</v>
      </c>
      <c r="J2" s="264" t="s">
        <v>291</v>
      </c>
    </row>
    <row r="3" spans="1:10" ht="15" customHeight="1">
      <c r="A3" s="602">
        <v>1</v>
      </c>
      <c r="B3" s="601" t="s">
        <v>408</v>
      </c>
      <c r="C3" s="181" t="s">
        <v>409</v>
      </c>
      <c r="D3" s="227" t="s">
        <v>410</v>
      </c>
      <c r="E3" s="181" t="s">
        <v>411</v>
      </c>
      <c r="F3" s="181"/>
      <c r="G3" s="183">
        <v>44447</v>
      </c>
      <c r="H3" s="184" t="s">
        <v>412</v>
      </c>
      <c r="I3" s="379">
        <v>300</v>
      </c>
      <c r="J3" s="614">
        <f>MEDIAN(I3:I5)</f>
        <v>295</v>
      </c>
    </row>
    <row r="4" spans="1:10">
      <c r="A4" s="603"/>
      <c r="B4" s="601"/>
      <c r="C4" s="182" t="s">
        <v>413</v>
      </c>
      <c r="D4" s="227" t="s">
        <v>414</v>
      </c>
      <c r="E4" s="181" t="s">
        <v>415</v>
      </c>
      <c r="F4" s="182"/>
      <c r="G4" s="183">
        <v>44447</v>
      </c>
      <c r="H4" s="184" t="s">
        <v>416</v>
      </c>
      <c r="I4" s="379">
        <v>290</v>
      </c>
      <c r="J4" s="614"/>
    </row>
    <row r="5" spans="1:10">
      <c r="A5" s="604"/>
      <c r="B5" s="601"/>
      <c r="C5" s="370"/>
      <c r="D5" s="371"/>
      <c r="E5" s="372"/>
      <c r="F5" s="375"/>
      <c r="G5" s="226"/>
      <c r="H5" s="373"/>
      <c r="I5" s="374"/>
      <c r="J5" s="614"/>
    </row>
    <row r="6" spans="1:10">
      <c r="C6" s="376"/>
      <c r="D6" s="377"/>
      <c r="E6" s="378"/>
      <c r="F6" s="377"/>
      <c r="I6" s="377"/>
    </row>
    <row r="7" spans="1:10" ht="15" customHeight="1">
      <c r="A7" s="602">
        <v>2</v>
      </c>
      <c r="B7" s="601" t="s">
        <v>417</v>
      </c>
      <c r="C7" s="181" t="s">
        <v>409</v>
      </c>
      <c r="D7" s="227" t="s">
        <v>410</v>
      </c>
      <c r="E7" s="181" t="s">
        <v>411</v>
      </c>
      <c r="F7" s="181"/>
      <c r="G7" s="183">
        <v>44447</v>
      </c>
      <c r="H7" s="184" t="s">
        <v>412</v>
      </c>
      <c r="I7" s="379">
        <v>350</v>
      </c>
      <c r="J7" s="614">
        <f>MEDIAN(I7:I9)</f>
        <v>345</v>
      </c>
    </row>
    <row r="8" spans="1:10">
      <c r="A8" s="603"/>
      <c r="B8" s="601"/>
      <c r="C8" s="182" t="s">
        <v>413</v>
      </c>
      <c r="D8" s="227" t="s">
        <v>414</v>
      </c>
      <c r="E8" s="181" t="s">
        <v>415</v>
      </c>
      <c r="F8" s="182"/>
      <c r="G8" s="183">
        <v>44447</v>
      </c>
      <c r="H8" s="184" t="s">
        <v>416</v>
      </c>
      <c r="I8" s="379">
        <v>340</v>
      </c>
      <c r="J8" s="614"/>
    </row>
    <row r="9" spans="1:10">
      <c r="A9" s="604"/>
      <c r="B9" s="601"/>
      <c r="C9" s="181"/>
      <c r="D9" s="227"/>
      <c r="E9" s="181"/>
      <c r="F9" s="181"/>
      <c r="G9" s="183"/>
      <c r="H9" s="184"/>
      <c r="I9" s="379"/>
      <c r="J9" s="614"/>
    </row>
    <row r="10" spans="1:10">
      <c r="A10" s="228"/>
      <c r="B10" s="229"/>
      <c r="C10" s="237"/>
      <c r="D10" s="284"/>
      <c r="E10" s="230"/>
      <c r="F10" s="231"/>
      <c r="G10" s="232"/>
      <c r="H10" s="233"/>
      <c r="I10" s="234"/>
      <c r="J10" s="235"/>
    </row>
    <row r="11" spans="1:10">
      <c r="A11" s="616" t="s">
        <v>597</v>
      </c>
      <c r="B11" s="616"/>
      <c r="C11" s="616"/>
      <c r="D11" s="616"/>
      <c r="E11" s="616"/>
      <c r="F11" s="616"/>
      <c r="G11" s="616"/>
      <c r="H11" s="616"/>
      <c r="I11" s="616"/>
      <c r="J11" s="616"/>
    </row>
    <row r="12" spans="1:10" ht="15" customHeight="1">
      <c r="A12" s="598">
        <v>5</v>
      </c>
      <c r="B12" s="615" t="s">
        <v>598</v>
      </c>
      <c r="C12" s="181" t="s">
        <v>429</v>
      </c>
      <c r="D12" s="227"/>
      <c r="E12" s="181" t="s">
        <v>892</v>
      </c>
      <c r="F12" s="181" t="s">
        <v>893</v>
      </c>
      <c r="G12" s="183">
        <v>44447</v>
      </c>
      <c r="H12" s="184" t="s">
        <v>412</v>
      </c>
      <c r="I12" s="379">
        <v>669.8</v>
      </c>
      <c r="J12" s="608">
        <f>MEDIAN(I12:I14)</f>
        <v>669.8</v>
      </c>
    </row>
    <row r="13" spans="1:10">
      <c r="A13" s="598"/>
      <c r="B13" s="615"/>
      <c r="C13" s="182" t="s">
        <v>894</v>
      </c>
      <c r="D13" s="227"/>
      <c r="E13" s="181" t="s">
        <v>895</v>
      </c>
      <c r="F13" s="182" t="s">
        <v>896</v>
      </c>
      <c r="G13" s="183">
        <v>44447</v>
      </c>
      <c r="H13" s="184" t="s">
        <v>412</v>
      </c>
      <c r="I13" s="379">
        <v>750.18</v>
      </c>
      <c r="J13" s="609"/>
    </row>
    <row r="14" spans="1:10">
      <c r="A14" s="598"/>
      <c r="B14" s="615"/>
      <c r="C14" s="182" t="s">
        <v>897</v>
      </c>
      <c r="D14" s="227"/>
      <c r="E14" s="380" t="s">
        <v>898</v>
      </c>
      <c r="F14" s="181" t="s">
        <v>899</v>
      </c>
      <c r="G14" s="183">
        <v>44447</v>
      </c>
      <c r="H14" s="184" t="s">
        <v>412</v>
      </c>
      <c r="I14" s="379">
        <v>642</v>
      </c>
      <c r="J14" s="610"/>
    </row>
    <row r="15" spans="1:10">
      <c r="A15" s="224"/>
      <c r="B15" s="282"/>
      <c r="C15" s="381"/>
      <c r="D15" s="382"/>
      <c r="E15" s="383"/>
      <c r="F15" s="382"/>
      <c r="G15" s="283"/>
      <c r="H15" s="283"/>
      <c r="I15" s="382"/>
      <c r="J15" s="283"/>
    </row>
    <row r="16" spans="1:10" ht="15" customHeight="1">
      <c r="A16" s="598">
        <v>6</v>
      </c>
      <c r="B16" s="615" t="s">
        <v>561</v>
      </c>
      <c r="C16" s="181" t="s">
        <v>429</v>
      </c>
      <c r="D16" s="227"/>
      <c r="E16" s="181" t="s">
        <v>892</v>
      </c>
      <c r="F16" s="181" t="s">
        <v>893</v>
      </c>
      <c r="G16" s="183">
        <v>44447</v>
      </c>
      <c r="H16" s="184" t="s">
        <v>98</v>
      </c>
      <c r="I16" s="379">
        <v>29.82</v>
      </c>
      <c r="J16" s="608">
        <f>MEDIAN(I16:I18)</f>
        <v>29.82</v>
      </c>
    </row>
    <row r="17" spans="1:10">
      <c r="A17" s="598"/>
      <c r="B17" s="615"/>
      <c r="C17" s="182" t="s">
        <v>894</v>
      </c>
      <c r="D17" s="227"/>
      <c r="E17" s="181" t="s">
        <v>895</v>
      </c>
      <c r="F17" s="182" t="s">
        <v>896</v>
      </c>
      <c r="G17" s="183">
        <v>44447</v>
      </c>
      <c r="H17" s="184" t="s">
        <v>98</v>
      </c>
      <c r="I17" s="379">
        <v>31.12</v>
      </c>
      <c r="J17" s="609"/>
    </row>
    <row r="18" spans="1:10">
      <c r="A18" s="598"/>
      <c r="B18" s="615"/>
      <c r="C18" s="182" t="s">
        <v>897</v>
      </c>
      <c r="D18" s="227"/>
      <c r="E18" s="380" t="s">
        <v>898</v>
      </c>
      <c r="F18" s="181" t="s">
        <v>899</v>
      </c>
      <c r="G18" s="183">
        <v>44447</v>
      </c>
      <c r="H18" s="184" t="s">
        <v>98</v>
      </c>
      <c r="I18" s="379">
        <v>28.6</v>
      </c>
      <c r="J18" s="610"/>
    </row>
    <row r="19" spans="1:10">
      <c r="A19" s="384"/>
      <c r="B19" s="385"/>
      <c r="C19" s="386"/>
      <c r="D19" s="386"/>
      <c r="E19" s="387"/>
      <c r="F19" s="386"/>
      <c r="G19" s="224"/>
      <c r="H19" s="388"/>
      <c r="I19" s="389"/>
      <c r="J19" s="283"/>
    </row>
    <row r="20" spans="1:10" ht="15" customHeight="1">
      <c r="A20" s="598">
        <v>7</v>
      </c>
      <c r="B20" s="615" t="s">
        <v>562</v>
      </c>
      <c r="C20" s="181" t="s">
        <v>429</v>
      </c>
      <c r="D20" s="227"/>
      <c r="E20" s="181" t="s">
        <v>892</v>
      </c>
      <c r="F20" s="181" t="s">
        <v>893</v>
      </c>
      <c r="G20" s="183">
        <v>44447</v>
      </c>
      <c r="H20" s="184" t="s">
        <v>98</v>
      </c>
      <c r="I20" s="379">
        <v>2.76</v>
      </c>
      <c r="J20" s="608">
        <f>MEDIAN(I20:I22)</f>
        <v>2.76</v>
      </c>
    </row>
    <row r="21" spans="1:10">
      <c r="A21" s="598"/>
      <c r="B21" s="615"/>
      <c r="C21" s="182" t="s">
        <v>894</v>
      </c>
      <c r="D21" s="227"/>
      <c r="E21" s="181" t="s">
        <v>895</v>
      </c>
      <c r="F21" s="182" t="s">
        <v>896</v>
      </c>
      <c r="G21" s="183">
        <v>44447</v>
      </c>
      <c r="H21" s="184" t="s">
        <v>98</v>
      </c>
      <c r="I21" s="379">
        <v>9.1199999999999992</v>
      </c>
      <c r="J21" s="609"/>
    </row>
    <row r="22" spans="1:10">
      <c r="A22" s="598"/>
      <c r="B22" s="615"/>
      <c r="C22" s="182" t="s">
        <v>897</v>
      </c>
      <c r="D22" s="227"/>
      <c r="E22" s="380" t="s">
        <v>898</v>
      </c>
      <c r="F22" s="181" t="s">
        <v>899</v>
      </c>
      <c r="G22" s="183">
        <v>44447</v>
      </c>
      <c r="H22" s="184" t="s">
        <v>98</v>
      </c>
      <c r="I22" s="379">
        <v>2.65</v>
      </c>
      <c r="J22" s="610"/>
    </row>
    <row r="23" spans="1:10">
      <c r="A23" s="384"/>
      <c r="B23" s="385"/>
      <c r="C23" s="386"/>
      <c r="D23" s="386"/>
      <c r="E23" s="387"/>
      <c r="F23" s="386"/>
      <c r="G23" s="224"/>
      <c r="H23" s="388"/>
      <c r="I23" s="390"/>
      <c r="J23" s="283"/>
    </row>
    <row r="24" spans="1:10" ht="15" customHeight="1">
      <c r="A24" s="602">
        <v>8</v>
      </c>
      <c r="B24" s="605" t="s">
        <v>563</v>
      </c>
      <c r="C24" s="181" t="s">
        <v>429</v>
      </c>
      <c r="D24" s="227"/>
      <c r="E24" s="181" t="s">
        <v>892</v>
      </c>
      <c r="F24" s="181" t="s">
        <v>893</v>
      </c>
      <c r="G24" s="183">
        <v>44447</v>
      </c>
      <c r="H24" s="184" t="s">
        <v>98</v>
      </c>
      <c r="I24" s="379">
        <v>5.24</v>
      </c>
      <c r="J24" s="608">
        <f>MEDIAN(I24:I26)</f>
        <v>5.24</v>
      </c>
    </row>
    <row r="25" spans="1:10">
      <c r="A25" s="603"/>
      <c r="B25" s="606"/>
      <c r="C25" s="182" t="s">
        <v>894</v>
      </c>
      <c r="D25" s="227"/>
      <c r="E25" s="181" t="s">
        <v>895</v>
      </c>
      <c r="F25" s="182" t="s">
        <v>896</v>
      </c>
      <c r="G25" s="183">
        <v>44447</v>
      </c>
      <c r="H25" s="184" t="s">
        <v>98</v>
      </c>
      <c r="I25" s="379">
        <v>10.09</v>
      </c>
      <c r="J25" s="609"/>
    </row>
    <row r="26" spans="1:10">
      <c r="A26" s="604"/>
      <c r="B26" s="607"/>
      <c r="C26" s="182" t="s">
        <v>897</v>
      </c>
      <c r="D26" s="227"/>
      <c r="E26" s="380" t="s">
        <v>898</v>
      </c>
      <c r="F26" s="181" t="s">
        <v>899</v>
      </c>
      <c r="G26" s="183">
        <v>44447</v>
      </c>
      <c r="H26" s="184" t="s">
        <v>98</v>
      </c>
      <c r="I26" s="379">
        <v>5.03</v>
      </c>
      <c r="J26" s="610"/>
    </row>
    <row r="27" spans="1:10">
      <c r="A27" s="384"/>
      <c r="B27" s="385"/>
      <c r="C27" s="386"/>
      <c r="D27" s="386"/>
      <c r="E27" s="387"/>
      <c r="F27" s="386"/>
      <c r="G27" s="224"/>
      <c r="H27" s="388"/>
      <c r="I27" s="389"/>
      <c r="J27" s="283"/>
    </row>
    <row r="28" spans="1:10" ht="15" customHeight="1">
      <c r="A28" s="602">
        <v>9</v>
      </c>
      <c r="B28" s="605" t="s">
        <v>564</v>
      </c>
      <c r="C28" s="181" t="s">
        <v>429</v>
      </c>
      <c r="D28" s="227"/>
      <c r="E28" s="181" t="s">
        <v>892</v>
      </c>
      <c r="F28" s="181" t="s">
        <v>893</v>
      </c>
      <c r="G28" s="183">
        <v>44447</v>
      </c>
      <c r="H28" s="184" t="s">
        <v>98</v>
      </c>
      <c r="I28" s="379">
        <v>2.44</v>
      </c>
      <c r="J28" s="608">
        <f>MEDIAN(I28:I30)</f>
        <v>2.44</v>
      </c>
    </row>
    <row r="29" spans="1:10">
      <c r="A29" s="603"/>
      <c r="B29" s="606"/>
      <c r="C29" s="182" t="s">
        <v>894</v>
      </c>
      <c r="D29" s="227"/>
      <c r="E29" s="181" t="s">
        <v>895</v>
      </c>
      <c r="F29" s="182" t="s">
        <v>896</v>
      </c>
      <c r="G29" s="183">
        <v>44447</v>
      </c>
      <c r="H29" s="184" t="s">
        <v>98</v>
      </c>
      <c r="I29" s="379">
        <v>3.4</v>
      </c>
      <c r="J29" s="609"/>
    </row>
    <row r="30" spans="1:10">
      <c r="A30" s="604"/>
      <c r="B30" s="607"/>
      <c r="C30" s="182" t="s">
        <v>897</v>
      </c>
      <c r="D30" s="227"/>
      <c r="E30" s="380" t="s">
        <v>898</v>
      </c>
      <c r="F30" s="181" t="s">
        <v>899</v>
      </c>
      <c r="G30" s="183">
        <v>44447</v>
      </c>
      <c r="H30" s="184" t="s">
        <v>98</v>
      </c>
      <c r="I30" s="379">
        <v>2.34</v>
      </c>
      <c r="J30" s="610"/>
    </row>
    <row r="31" spans="1:10">
      <c r="A31" s="384"/>
      <c r="B31" s="385"/>
      <c r="C31" s="386"/>
      <c r="D31" s="386"/>
      <c r="E31" s="387"/>
      <c r="F31" s="386"/>
      <c r="G31" s="224"/>
      <c r="H31" s="388"/>
      <c r="I31" s="389"/>
      <c r="J31" s="283"/>
    </row>
    <row r="32" spans="1:10" ht="15" customHeight="1">
      <c r="A32" s="602">
        <v>10</v>
      </c>
      <c r="B32" s="605" t="s">
        <v>565</v>
      </c>
      <c r="C32" s="181" t="s">
        <v>429</v>
      </c>
      <c r="D32" s="227"/>
      <c r="E32" s="181" t="s">
        <v>892</v>
      </c>
      <c r="F32" s="181" t="s">
        <v>893</v>
      </c>
      <c r="G32" s="183">
        <v>44447</v>
      </c>
      <c r="H32" s="184" t="s">
        <v>98</v>
      </c>
      <c r="I32" s="379">
        <v>1.1499999999999999</v>
      </c>
      <c r="J32" s="608">
        <f>MEDIAN(I32:I34)</f>
        <v>1.1499999999999999</v>
      </c>
    </row>
    <row r="33" spans="1:10">
      <c r="A33" s="603"/>
      <c r="B33" s="606"/>
      <c r="C33" s="182" t="s">
        <v>894</v>
      </c>
      <c r="D33" s="227"/>
      <c r="E33" s="181" t="s">
        <v>895</v>
      </c>
      <c r="F33" s="182" t="s">
        <v>896</v>
      </c>
      <c r="G33" s="183">
        <v>44447</v>
      </c>
      <c r="H33" s="184" t="s">
        <v>98</v>
      </c>
      <c r="I33" s="379">
        <v>2</v>
      </c>
      <c r="J33" s="609"/>
    </row>
    <row r="34" spans="1:10">
      <c r="A34" s="604"/>
      <c r="B34" s="607"/>
      <c r="C34" s="182" t="s">
        <v>897</v>
      </c>
      <c r="D34" s="227"/>
      <c r="E34" s="380" t="s">
        <v>898</v>
      </c>
      <c r="F34" s="181" t="s">
        <v>899</v>
      </c>
      <c r="G34" s="183">
        <v>44447</v>
      </c>
      <c r="H34" s="184" t="s">
        <v>98</v>
      </c>
      <c r="I34" s="379">
        <v>1.1000000000000001</v>
      </c>
      <c r="J34" s="610"/>
    </row>
    <row r="35" spans="1:10">
      <c r="A35" s="384"/>
      <c r="B35" s="385"/>
      <c r="C35" s="386"/>
      <c r="D35" s="386"/>
      <c r="E35" s="387"/>
      <c r="F35" s="386"/>
      <c r="G35" s="224"/>
      <c r="H35" s="388"/>
      <c r="I35" s="389"/>
      <c r="J35" s="283"/>
    </row>
    <row r="36" spans="1:10" ht="15" customHeight="1">
      <c r="A36" s="602">
        <v>11</v>
      </c>
      <c r="B36" s="605" t="s">
        <v>566</v>
      </c>
      <c r="C36" s="181" t="s">
        <v>429</v>
      </c>
      <c r="D36" s="227"/>
      <c r="E36" s="181" t="s">
        <v>892</v>
      </c>
      <c r="F36" s="181" t="s">
        <v>893</v>
      </c>
      <c r="G36" s="183">
        <v>44447</v>
      </c>
      <c r="H36" s="184" t="s">
        <v>98</v>
      </c>
      <c r="I36" s="379">
        <v>32.17</v>
      </c>
      <c r="J36" s="608">
        <f>MEDIAN(I36:I38)</f>
        <v>19.79</v>
      </c>
    </row>
    <row r="37" spans="1:10">
      <c r="A37" s="603"/>
      <c r="B37" s="606"/>
      <c r="C37" s="182" t="s">
        <v>894</v>
      </c>
      <c r="D37" s="227"/>
      <c r="E37" s="181" t="s">
        <v>895</v>
      </c>
      <c r="F37" s="182" t="s">
        <v>896</v>
      </c>
      <c r="G37" s="183">
        <v>44447</v>
      </c>
      <c r="H37" s="184" t="s">
        <v>98</v>
      </c>
      <c r="I37" s="379">
        <v>19.79</v>
      </c>
      <c r="J37" s="609"/>
    </row>
    <row r="38" spans="1:10">
      <c r="A38" s="604"/>
      <c r="B38" s="607"/>
      <c r="C38" s="182" t="s">
        <v>897</v>
      </c>
      <c r="D38" s="227"/>
      <c r="E38" s="380" t="s">
        <v>898</v>
      </c>
      <c r="F38" s="181" t="s">
        <v>899</v>
      </c>
      <c r="G38" s="183">
        <v>44447</v>
      </c>
      <c r="H38" s="184" t="s">
        <v>98</v>
      </c>
      <c r="I38" s="379">
        <v>18.850000000000001</v>
      </c>
      <c r="J38" s="610"/>
    </row>
    <row r="39" spans="1:10">
      <c r="A39" s="384"/>
      <c r="B39" s="385"/>
      <c r="C39" s="386"/>
      <c r="D39" s="386"/>
      <c r="E39" s="387"/>
      <c r="F39" s="386"/>
      <c r="G39" s="224"/>
      <c r="H39" s="388"/>
      <c r="I39" s="389"/>
      <c r="J39" s="283"/>
    </row>
    <row r="40" spans="1:10" ht="15" customHeight="1">
      <c r="A40" s="602">
        <v>12</v>
      </c>
      <c r="B40" s="605" t="s">
        <v>567</v>
      </c>
      <c r="C40" s="181" t="s">
        <v>429</v>
      </c>
      <c r="D40" s="227"/>
      <c r="E40" s="181" t="s">
        <v>892</v>
      </c>
      <c r="F40" s="181" t="s">
        <v>893</v>
      </c>
      <c r="G40" s="183">
        <v>44447</v>
      </c>
      <c r="H40" s="184" t="s">
        <v>98</v>
      </c>
      <c r="I40" s="379">
        <v>7.56</v>
      </c>
      <c r="J40" s="608">
        <f>MEDIAN(I40:I42)</f>
        <v>6.89</v>
      </c>
    </row>
    <row r="41" spans="1:10">
      <c r="A41" s="603"/>
      <c r="B41" s="606"/>
      <c r="C41" s="182" t="s">
        <v>894</v>
      </c>
      <c r="D41" s="227"/>
      <c r="E41" s="181" t="s">
        <v>895</v>
      </c>
      <c r="F41" s="182" t="s">
        <v>896</v>
      </c>
      <c r="G41" s="183">
        <v>44447</v>
      </c>
      <c r="H41" s="184" t="s">
        <v>98</v>
      </c>
      <c r="I41" s="379">
        <v>6.89</v>
      </c>
      <c r="J41" s="609"/>
    </row>
    <row r="42" spans="1:10">
      <c r="A42" s="604"/>
      <c r="B42" s="607"/>
      <c r="C42" s="182" t="s">
        <v>897</v>
      </c>
      <c r="D42" s="227"/>
      <c r="E42" s="380" t="s">
        <v>898</v>
      </c>
      <c r="F42" s="181" t="s">
        <v>899</v>
      </c>
      <c r="G42" s="183">
        <v>44447</v>
      </c>
      <c r="H42" s="184" t="s">
        <v>98</v>
      </c>
      <c r="I42" s="379">
        <v>6.72</v>
      </c>
      <c r="J42" s="610"/>
    </row>
    <row r="43" spans="1:10">
      <c r="A43" s="384"/>
      <c r="B43" s="385"/>
      <c r="C43" s="386"/>
      <c r="D43" s="386"/>
      <c r="E43" s="387"/>
      <c r="F43" s="386"/>
      <c r="G43" s="224"/>
      <c r="H43" s="388"/>
      <c r="I43" s="389"/>
      <c r="J43" s="283"/>
    </row>
    <row r="44" spans="1:10" ht="15" customHeight="1">
      <c r="A44" s="602">
        <v>13</v>
      </c>
      <c r="B44" s="605" t="s">
        <v>568</v>
      </c>
      <c r="C44" s="181" t="s">
        <v>429</v>
      </c>
      <c r="D44" s="227"/>
      <c r="E44" s="181" t="s">
        <v>892</v>
      </c>
      <c r="F44" s="181" t="s">
        <v>893</v>
      </c>
      <c r="G44" s="183">
        <v>44447</v>
      </c>
      <c r="H44" s="184" t="s">
        <v>98</v>
      </c>
      <c r="I44" s="379">
        <v>14.58</v>
      </c>
      <c r="J44" s="608">
        <f>MEDIAN(I44:I46)</f>
        <v>10.46</v>
      </c>
    </row>
    <row r="45" spans="1:10">
      <c r="A45" s="603"/>
      <c r="B45" s="606"/>
      <c r="C45" s="182" t="s">
        <v>894</v>
      </c>
      <c r="D45" s="227"/>
      <c r="E45" s="181" t="s">
        <v>895</v>
      </c>
      <c r="F45" s="182" t="s">
        <v>896</v>
      </c>
      <c r="G45" s="183">
        <v>44447</v>
      </c>
      <c r="H45" s="184" t="s">
        <v>98</v>
      </c>
      <c r="I45" s="379">
        <v>10.46</v>
      </c>
      <c r="J45" s="609"/>
    </row>
    <row r="46" spans="1:10">
      <c r="A46" s="604"/>
      <c r="B46" s="607"/>
      <c r="C46" s="182" t="s">
        <v>897</v>
      </c>
      <c r="D46" s="227"/>
      <c r="E46" s="380" t="s">
        <v>898</v>
      </c>
      <c r="F46" s="181" t="s">
        <v>899</v>
      </c>
      <c r="G46" s="183">
        <v>44447</v>
      </c>
      <c r="H46" s="184" t="s">
        <v>98</v>
      </c>
      <c r="I46" s="379">
        <v>9.58</v>
      </c>
      <c r="J46" s="610"/>
    </row>
    <row r="47" spans="1:10">
      <c r="A47" s="384"/>
      <c r="B47" s="385"/>
      <c r="C47" s="386"/>
      <c r="D47" s="386"/>
      <c r="E47" s="387"/>
      <c r="F47" s="386"/>
      <c r="G47" s="224"/>
      <c r="H47" s="388"/>
      <c r="I47" s="389"/>
      <c r="J47" s="283"/>
    </row>
    <row r="48" spans="1:10" ht="15" customHeight="1">
      <c r="A48" s="598">
        <v>14</v>
      </c>
      <c r="B48" s="615" t="s">
        <v>569</v>
      </c>
      <c r="C48" s="181" t="s">
        <v>429</v>
      </c>
      <c r="D48" s="227"/>
      <c r="E48" s="181" t="s">
        <v>892</v>
      </c>
      <c r="F48" s="181" t="s">
        <v>893</v>
      </c>
      <c r="G48" s="183">
        <v>44447</v>
      </c>
      <c r="H48" s="184" t="s">
        <v>98</v>
      </c>
      <c r="I48" s="379">
        <v>19.5</v>
      </c>
      <c r="J48" s="600">
        <f>MEDIAN(I48:I50)</f>
        <v>17.18</v>
      </c>
    </row>
    <row r="49" spans="1:10">
      <c r="A49" s="598"/>
      <c r="B49" s="615"/>
      <c r="C49" s="182" t="s">
        <v>894</v>
      </c>
      <c r="D49" s="227"/>
      <c r="E49" s="181" t="s">
        <v>895</v>
      </c>
      <c r="F49" s="182" t="s">
        <v>896</v>
      </c>
      <c r="G49" s="183">
        <v>44447</v>
      </c>
      <c r="H49" s="184" t="s">
        <v>98</v>
      </c>
      <c r="I49" s="379">
        <v>17.18</v>
      </c>
      <c r="J49" s="600"/>
    </row>
    <row r="50" spans="1:10">
      <c r="A50" s="598"/>
      <c r="B50" s="615"/>
      <c r="C50" s="182" t="s">
        <v>897</v>
      </c>
      <c r="D50" s="227"/>
      <c r="E50" s="380" t="s">
        <v>898</v>
      </c>
      <c r="F50" s="181" t="s">
        <v>899</v>
      </c>
      <c r="G50" s="183">
        <v>44447</v>
      </c>
      <c r="H50" s="184" t="s">
        <v>98</v>
      </c>
      <c r="I50" s="379">
        <v>16.98</v>
      </c>
      <c r="J50" s="600"/>
    </row>
    <row r="51" spans="1:10">
      <c r="A51" s="391"/>
      <c r="B51" s="392"/>
      <c r="C51" s="393"/>
      <c r="D51" s="394"/>
      <c r="E51" s="395"/>
      <c r="F51" s="395"/>
      <c r="G51" s="396"/>
      <c r="H51" s="397"/>
      <c r="I51" s="398"/>
      <c r="J51" s="236"/>
    </row>
    <row r="52" spans="1:10" ht="15" customHeight="1">
      <c r="A52" s="598">
        <v>15</v>
      </c>
      <c r="B52" s="615" t="s">
        <v>570</v>
      </c>
      <c r="C52" s="181" t="s">
        <v>429</v>
      </c>
      <c r="D52" s="227"/>
      <c r="E52" s="181" t="s">
        <v>892</v>
      </c>
      <c r="F52" s="181" t="s">
        <v>893</v>
      </c>
      <c r="G52" s="183">
        <v>44447</v>
      </c>
      <c r="H52" s="184" t="s">
        <v>98</v>
      </c>
      <c r="I52" s="379">
        <v>2.38</v>
      </c>
      <c r="J52" s="600">
        <f>MEDIAN(I52:I54)</f>
        <v>0.99</v>
      </c>
    </row>
    <row r="53" spans="1:10">
      <c r="A53" s="598"/>
      <c r="B53" s="615"/>
      <c r="C53" s="182" t="s">
        <v>894</v>
      </c>
      <c r="D53" s="227"/>
      <c r="E53" s="181" t="s">
        <v>895</v>
      </c>
      <c r="F53" s="182" t="s">
        <v>896</v>
      </c>
      <c r="G53" s="183">
        <v>44447</v>
      </c>
      <c r="H53" s="184" t="s">
        <v>98</v>
      </c>
      <c r="I53" s="379">
        <v>0.99</v>
      </c>
      <c r="J53" s="600"/>
    </row>
    <row r="54" spans="1:10">
      <c r="A54" s="598"/>
      <c r="B54" s="615"/>
      <c r="C54" s="182" t="s">
        <v>897</v>
      </c>
      <c r="D54" s="227"/>
      <c r="E54" s="380" t="s">
        <v>898</v>
      </c>
      <c r="F54" s="181" t="s">
        <v>899</v>
      </c>
      <c r="G54" s="183">
        <v>44447</v>
      </c>
      <c r="H54" s="184" t="s">
        <v>98</v>
      </c>
      <c r="I54" s="379">
        <v>0.98</v>
      </c>
      <c r="J54" s="600"/>
    </row>
    <row r="55" spans="1:10">
      <c r="A55" s="399"/>
      <c r="B55" s="400"/>
      <c r="C55" s="386"/>
      <c r="D55" s="386"/>
      <c r="E55" s="401"/>
      <c r="F55" s="386"/>
      <c r="G55" s="224"/>
      <c r="H55" s="402"/>
      <c r="I55" s="403"/>
      <c r="J55" s="224"/>
    </row>
    <row r="56" spans="1:10" ht="15" customHeight="1">
      <c r="A56" s="598">
        <v>16</v>
      </c>
      <c r="B56" s="615" t="s">
        <v>571</v>
      </c>
      <c r="C56" s="181" t="s">
        <v>429</v>
      </c>
      <c r="D56" s="227"/>
      <c r="E56" s="181" t="s">
        <v>892</v>
      </c>
      <c r="F56" s="181" t="s">
        <v>893</v>
      </c>
      <c r="G56" s="183">
        <v>44447</v>
      </c>
      <c r="H56" s="184" t="s">
        <v>98</v>
      </c>
      <c r="I56" s="379">
        <v>197.79</v>
      </c>
      <c r="J56" s="600">
        <f>MEDIAN(I56:I58)</f>
        <v>197.79</v>
      </c>
    </row>
    <row r="57" spans="1:10">
      <c r="A57" s="598"/>
      <c r="B57" s="615"/>
      <c r="C57" s="182" t="s">
        <v>894</v>
      </c>
      <c r="D57" s="227"/>
      <c r="E57" s="181" t="s">
        <v>895</v>
      </c>
      <c r="F57" s="182" t="s">
        <v>896</v>
      </c>
      <c r="G57" s="183">
        <v>44447</v>
      </c>
      <c r="H57" s="184" t="s">
        <v>98</v>
      </c>
      <c r="I57" s="379">
        <v>227.83</v>
      </c>
      <c r="J57" s="600"/>
    </row>
    <row r="58" spans="1:10">
      <c r="A58" s="598"/>
      <c r="B58" s="615"/>
      <c r="C58" s="182" t="s">
        <v>897</v>
      </c>
      <c r="D58" s="227"/>
      <c r="E58" s="380" t="s">
        <v>898</v>
      </c>
      <c r="F58" s="181" t="s">
        <v>899</v>
      </c>
      <c r="G58" s="183">
        <v>44447</v>
      </c>
      <c r="H58" s="184" t="s">
        <v>98</v>
      </c>
      <c r="I58" s="379">
        <v>189.68</v>
      </c>
      <c r="J58" s="600"/>
    </row>
    <row r="59" spans="1:10">
      <c r="A59" s="391"/>
      <c r="B59" s="392"/>
      <c r="C59" s="404"/>
      <c r="D59" s="405"/>
      <c r="E59" s="406"/>
      <c r="F59" s="406"/>
      <c r="G59" s="407"/>
      <c r="H59" s="408"/>
      <c r="I59" s="409"/>
      <c r="J59" s="236"/>
    </row>
    <row r="60" spans="1:10" ht="15" customHeight="1">
      <c r="A60" s="598">
        <v>17</v>
      </c>
      <c r="B60" s="615" t="s">
        <v>572</v>
      </c>
      <c r="C60" s="181" t="s">
        <v>429</v>
      </c>
      <c r="D60" s="227"/>
      <c r="E60" s="181" t="s">
        <v>892</v>
      </c>
      <c r="F60" s="181" t="s">
        <v>893</v>
      </c>
      <c r="G60" s="183">
        <v>44447</v>
      </c>
      <c r="H60" s="184" t="s">
        <v>98</v>
      </c>
      <c r="I60" s="379">
        <v>173.64</v>
      </c>
      <c r="J60" s="600">
        <f>MEDIAN(I60:I62)</f>
        <v>173.64</v>
      </c>
    </row>
    <row r="61" spans="1:10">
      <c r="A61" s="598"/>
      <c r="B61" s="615"/>
      <c r="C61" s="182" t="s">
        <v>894</v>
      </c>
      <c r="D61" s="227"/>
      <c r="E61" s="181" t="s">
        <v>895</v>
      </c>
      <c r="F61" s="182" t="s">
        <v>896</v>
      </c>
      <c r="G61" s="183">
        <v>44447</v>
      </c>
      <c r="H61" s="184" t="s">
        <v>98</v>
      </c>
      <c r="I61" s="379">
        <v>230.96</v>
      </c>
      <c r="J61" s="600"/>
    </row>
    <row r="62" spans="1:10">
      <c r="A62" s="598"/>
      <c r="B62" s="615"/>
      <c r="C62" s="182" t="s">
        <v>897</v>
      </c>
      <c r="D62" s="227"/>
      <c r="E62" s="380" t="s">
        <v>898</v>
      </c>
      <c r="F62" s="181" t="s">
        <v>899</v>
      </c>
      <c r="G62" s="183">
        <v>44447</v>
      </c>
      <c r="H62" s="184" t="s">
        <v>98</v>
      </c>
      <c r="I62" s="379">
        <v>166.52</v>
      </c>
      <c r="J62" s="600"/>
    </row>
    <row r="63" spans="1:10">
      <c r="A63" s="384"/>
      <c r="B63" s="385"/>
      <c r="C63" s="386"/>
      <c r="D63" s="386"/>
      <c r="E63" s="387"/>
      <c r="F63" s="386"/>
      <c r="G63" s="224"/>
      <c r="H63" s="388"/>
      <c r="I63" s="389"/>
      <c r="J63" s="283"/>
    </row>
    <row r="64" spans="1:10" ht="15" customHeight="1">
      <c r="A64" s="602">
        <v>18</v>
      </c>
      <c r="B64" s="605" t="s">
        <v>573</v>
      </c>
      <c r="C64" s="181" t="s">
        <v>429</v>
      </c>
      <c r="D64" s="227"/>
      <c r="E64" s="181" t="s">
        <v>892</v>
      </c>
      <c r="F64" s="181" t="s">
        <v>893</v>
      </c>
      <c r="G64" s="183">
        <v>44447</v>
      </c>
      <c r="H64" s="184" t="s">
        <v>98</v>
      </c>
      <c r="I64" s="379">
        <v>8.77</v>
      </c>
      <c r="J64" s="608">
        <f>MEDIAN(I64:I66)</f>
        <v>8.77</v>
      </c>
    </row>
    <row r="65" spans="1:10">
      <c r="A65" s="603"/>
      <c r="B65" s="606"/>
      <c r="C65" s="182" t="s">
        <v>894</v>
      </c>
      <c r="D65" s="227"/>
      <c r="E65" s="181" t="s">
        <v>895</v>
      </c>
      <c r="F65" s="182" t="s">
        <v>896</v>
      </c>
      <c r="G65" s="183">
        <v>44447</v>
      </c>
      <c r="H65" s="184" t="s">
        <v>98</v>
      </c>
      <c r="I65" s="379">
        <v>8.41</v>
      </c>
      <c r="J65" s="609"/>
    </row>
    <row r="66" spans="1:10">
      <c r="A66" s="604"/>
      <c r="B66" s="607"/>
      <c r="C66" s="182" t="s">
        <v>897</v>
      </c>
      <c r="D66" s="227"/>
      <c r="E66" s="380" t="s">
        <v>898</v>
      </c>
      <c r="F66" s="181" t="s">
        <v>899</v>
      </c>
      <c r="G66" s="183">
        <v>44447</v>
      </c>
      <c r="H66" s="184" t="s">
        <v>98</v>
      </c>
      <c r="I66" s="379">
        <v>9.82</v>
      </c>
      <c r="J66" s="610"/>
    </row>
    <row r="67" spans="1:10">
      <c r="A67" s="391"/>
      <c r="B67" s="392"/>
      <c r="C67" s="393"/>
      <c r="D67" s="394"/>
      <c r="E67" s="395"/>
      <c r="F67" s="395"/>
      <c r="G67" s="396"/>
      <c r="H67" s="397"/>
      <c r="I67" s="398"/>
      <c r="J67" s="236"/>
    </row>
    <row r="68" spans="1:10">
      <c r="A68" s="598">
        <v>19</v>
      </c>
      <c r="B68" s="615" t="s">
        <v>574</v>
      </c>
      <c r="C68" s="181" t="s">
        <v>429</v>
      </c>
      <c r="D68" s="227"/>
      <c r="E68" s="181" t="s">
        <v>892</v>
      </c>
      <c r="F68" s="181" t="s">
        <v>893</v>
      </c>
      <c r="G68" s="183">
        <v>44447</v>
      </c>
      <c r="H68" s="184" t="s">
        <v>98</v>
      </c>
      <c r="I68" s="379">
        <v>1.03</v>
      </c>
      <c r="J68" s="600">
        <f>MEDIAN(I68:I70)</f>
        <v>1.03</v>
      </c>
    </row>
    <row r="69" spans="1:10">
      <c r="A69" s="598"/>
      <c r="B69" s="615"/>
      <c r="C69" s="182" t="s">
        <v>894</v>
      </c>
      <c r="D69" s="227"/>
      <c r="E69" s="181" t="s">
        <v>895</v>
      </c>
      <c r="F69" s="182" t="s">
        <v>896</v>
      </c>
      <c r="G69" s="183">
        <v>44447</v>
      </c>
      <c r="H69" s="184" t="s">
        <v>98</v>
      </c>
      <c r="I69" s="379">
        <v>1.03</v>
      </c>
      <c r="J69" s="600"/>
    </row>
    <row r="70" spans="1:10">
      <c r="A70" s="598"/>
      <c r="B70" s="615"/>
      <c r="C70" s="182" t="s">
        <v>897</v>
      </c>
      <c r="D70" s="227"/>
      <c r="E70" s="380" t="s">
        <v>898</v>
      </c>
      <c r="F70" s="181" t="s">
        <v>899</v>
      </c>
      <c r="G70" s="183">
        <v>44447</v>
      </c>
      <c r="H70" s="184" t="s">
        <v>98</v>
      </c>
      <c r="I70" s="379">
        <v>0.99</v>
      </c>
      <c r="J70" s="600"/>
    </row>
    <row r="71" spans="1:10">
      <c r="A71" s="384"/>
      <c r="B71" s="385"/>
      <c r="C71" s="386"/>
      <c r="D71" s="386"/>
      <c r="E71" s="387"/>
      <c r="F71" s="386"/>
      <c r="G71" s="224"/>
      <c r="H71" s="388"/>
      <c r="I71" s="389"/>
      <c r="J71" s="283"/>
    </row>
    <row r="72" spans="1:10" ht="15" customHeight="1">
      <c r="A72" s="602">
        <v>20</v>
      </c>
      <c r="B72" s="605" t="s">
        <v>575</v>
      </c>
      <c r="C72" s="181" t="s">
        <v>429</v>
      </c>
      <c r="D72" s="227"/>
      <c r="E72" s="181" t="s">
        <v>892</v>
      </c>
      <c r="F72" s="181" t="s">
        <v>893</v>
      </c>
      <c r="G72" s="183">
        <v>44447</v>
      </c>
      <c r="H72" s="184" t="s">
        <v>98</v>
      </c>
      <c r="I72" s="379">
        <v>0.8</v>
      </c>
      <c r="J72" s="608">
        <f>MEDIAN(I72:I74)</f>
        <v>0.72</v>
      </c>
    </row>
    <row r="73" spans="1:10">
      <c r="A73" s="603"/>
      <c r="B73" s="606"/>
      <c r="C73" s="182" t="s">
        <v>894</v>
      </c>
      <c r="D73" s="227"/>
      <c r="E73" s="181" t="s">
        <v>895</v>
      </c>
      <c r="F73" s="182" t="s">
        <v>896</v>
      </c>
      <c r="G73" s="183">
        <v>44447</v>
      </c>
      <c r="H73" s="184" t="s">
        <v>98</v>
      </c>
      <c r="I73" s="379">
        <v>0.72</v>
      </c>
      <c r="J73" s="609"/>
    </row>
    <row r="74" spans="1:10">
      <c r="A74" s="604"/>
      <c r="B74" s="607"/>
      <c r="C74" s="182" t="s">
        <v>897</v>
      </c>
      <c r="D74" s="227"/>
      <c r="E74" s="380" t="s">
        <v>898</v>
      </c>
      <c r="F74" s="181" t="s">
        <v>899</v>
      </c>
      <c r="G74" s="183">
        <v>44447</v>
      </c>
      <c r="H74" s="184" t="s">
        <v>98</v>
      </c>
      <c r="I74" s="379">
        <v>0.7</v>
      </c>
      <c r="J74" s="610"/>
    </row>
    <row r="75" spans="1:10">
      <c r="A75" s="391"/>
      <c r="B75" s="392"/>
      <c r="C75" s="393"/>
      <c r="D75" s="394"/>
      <c r="E75" s="395"/>
      <c r="F75" s="395"/>
      <c r="G75" s="396"/>
      <c r="H75" s="397"/>
      <c r="I75" s="398"/>
      <c r="J75" s="236"/>
    </row>
    <row r="76" spans="1:10">
      <c r="A76" s="602">
        <v>21</v>
      </c>
      <c r="B76" s="605" t="s">
        <v>576</v>
      </c>
      <c r="C76" s="181" t="s">
        <v>429</v>
      </c>
      <c r="D76" s="227"/>
      <c r="E76" s="181" t="s">
        <v>892</v>
      </c>
      <c r="F76" s="181" t="s">
        <v>893</v>
      </c>
      <c r="G76" s="183">
        <v>44447</v>
      </c>
      <c r="H76" s="184" t="s">
        <v>99</v>
      </c>
      <c r="I76" s="379">
        <v>39.56</v>
      </c>
      <c r="J76" s="608">
        <f>MEDIAN(I76:I78)</f>
        <v>37.82</v>
      </c>
    </row>
    <row r="77" spans="1:10">
      <c r="A77" s="603"/>
      <c r="B77" s="606"/>
      <c r="C77" s="182" t="s">
        <v>894</v>
      </c>
      <c r="D77" s="227"/>
      <c r="E77" s="181" t="s">
        <v>895</v>
      </c>
      <c r="F77" s="182" t="s">
        <v>896</v>
      </c>
      <c r="G77" s="183">
        <v>44447</v>
      </c>
      <c r="H77" s="184" t="s">
        <v>99</v>
      </c>
      <c r="I77" s="379">
        <v>37.82</v>
      </c>
      <c r="J77" s="609"/>
    </row>
    <row r="78" spans="1:10">
      <c r="A78" s="604"/>
      <c r="B78" s="607"/>
      <c r="C78" s="182" t="s">
        <v>897</v>
      </c>
      <c r="D78" s="227"/>
      <c r="E78" s="380" t="s">
        <v>898</v>
      </c>
      <c r="F78" s="181" t="s">
        <v>899</v>
      </c>
      <c r="G78" s="183">
        <v>44447</v>
      </c>
      <c r="H78" s="184" t="s">
        <v>99</v>
      </c>
      <c r="I78" s="379">
        <v>37.68</v>
      </c>
      <c r="J78" s="610"/>
    </row>
    <row r="79" spans="1:10">
      <c r="A79" s="384"/>
      <c r="B79" s="385"/>
      <c r="C79" s="386"/>
      <c r="D79" s="386"/>
      <c r="E79" s="387"/>
      <c r="F79" s="386"/>
      <c r="G79" s="224"/>
      <c r="H79" s="388"/>
      <c r="I79" s="389"/>
      <c r="J79" s="283"/>
    </row>
    <row r="80" spans="1:10">
      <c r="A80" s="602">
        <v>22</v>
      </c>
      <c r="B80" s="605" t="s">
        <v>577</v>
      </c>
      <c r="C80" s="181" t="s">
        <v>429</v>
      </c>
      <c r="D80" s="227"/>
      <c r="E80" s="181" t="s">
        <v>892</v>
      </c>
      <c r="F80" s="181" t="s">
        <v>893</v>
      </c>
      <c r="G80" s="183">
        <v>44447</v>
      </c>
      <c r="H80" s="184" t="s">
        <v>578</v>
      </c>
      <c r="I80" s="379">
        <v>16.14</v>
      </c>
      <c r="J80" s="608">
        <f>MEDIAN(I80:I82)</f>
        <v>15.71</v>
      </c>
    </row>
    <row r="81" spans="1:10">
      <c r="A81" s="603"/>
      <c r="B81" s="606"/>
      <c r="C81" s="182" t="s">
        <v>894</v>
      </c>
      <c r="D81" s="227"/>
      <c r="E81" s="181" t="s">
        <v>895</v>
      </c>
      <c r="F81" s="182" t="s">
        <v>896</v>
      </c>
      <c r="G81" s="183">
        <v>44447</v>
      </c>
      <c r="H81" s="184" t="s">
        <v>98</v>
      </c>
      <c r="I81" s="379">
        <v>15.71</v>
      </c>
      <c r="J81" s="609"/>
    </row>
    <row r="82" spans="1:10">
      <c r="A82" s="604"/>
      <c r="B82" s="607"/>
      <c r="C82" s="182" t="s">
        <v>897</v>
      </c>
      <c r="D82" s="227"/>
      <c r="E82" s="380" t="s">
        <v>898</v>
      </c>
      <c r="F82" s="181" t="s">
        <v>899</v>
      </c>
      <c r="G82" s="183">
        <v>44447</v>
      </c>
      <c r="H82" s="184" t="s">
        <v>98</v>
      </c>
      <c r="I82" s="379">
        <v>15.48</v>
      </c>
      <c r="J82" s="610"/>
    </row>
    <row r="83" spans="1:10">
      <c r="A83" s="391"/>
      <c r="B83" s="392"/>
      <c r="C83" s="393"/>
      <c r="D83" s="394"/>
      <c r="E83" s="395"/>
      <c r="F83" s="395"/>
      <c r="G83" s="396"/>
      <c r="H83" s="397"/>
      <c r="I83" s="398"/>
      <c r="J83" s="236"/>
    </row>
    <row r="84" spans="1:10" ht="15" customHeight="1">
      <c r="A84" s="602">
        <v>23</v>
      </c>
      <c r="B84" s="605" t="s">
        <v>599</v>
      </c>
      <c r="C84" s="181" t="s">
        <v>429</v>
      </c>
      <c r="D84" s="227"/>
      <c r="E84" s="181" t="s">
        <v>892</v>
      </c>
      <c r="F84" s="181" t="s">
        <v>893</v>
      </c>
      <c r="G84" s="183">
        <v>44447</v>
      </c>
      <c r="H84" s="184" t="s">
        <v>98</v>
      </c>
      <c r="I84" s="379">
        <v>73.45</v>
      </c>
      <c r="J84" s="608">
        <f>MEDIAN(I84:I86)</f>
        <v>73.45</v>
      </c>
    </row>
    <row r="85" spans="1:10">
      <c r="A85" s="603"/>
      <c r="B85" s="606"/>
      <c r="C85" s="182" t="s">
        <v>894</v>
      </c>
      <c r="D85" s="227"/>
      <c r="E85" s="181" t="s">
        <v>895</v>
      </c>
      <c r="F85" s="182" t="s">
        <v>896</v>
      </c>
      <c r="G85" s="183">
        <v>44447</v>
      </c>
      <c r="H85" s="184" t="s">
        <v>98</v>
      </c>
      <c r="I85" s="379">
        <v>52.09</v>
      </c>
      <c r="J85" s="609"/>
    </row>
    <row r="86" spans="1:10">
      <c r="A86" s="604"/>
      <c r="B86" s="607"/>
      <c r="C86" s="182" t="s">
        <v>897</v>
      </c>
      <c r="D86" s="227"/>
      <c r="E86" s="380" t="s">
        <v>898</v>
      </c>
      <c r="F86" s="181" t="s">
        <v>899</v>
      </c>
      <c r="G86" s="183">
        <v>44447</v>
      </c>
      <c r="H86" s="184" t="s">
        <v>98</v>
      </c>
      <c r="I86" s="379">
        <v>80.44</v>
      </c>
      <c r="J86" s="610"/>
    </row>
    <row r="87" spans="1:10">
      <c r="A87" s="384"/>
      <c r="B87" s="385"/>
      <c r="C87" s="386"/>
      <c r="D87" s="386"/>
      <c r="E87" s="387"/>
      <c r="F87" s="386"/>
      <c r="G87" s="224"/>
      <c r="H87" s="388"/>
      <c r="I87" s="389"/>
      <c r="J87" s="283"/>
    </row>
    <row r="88" spans="1:10" ht="15" customHeight="1">
      <c r="A88" s="602">
        <v>24</v>
      </c>
      <c r="B88" s="605" t="s">
        <v>580</v>
      </c>
      <c r="C88" s="181" t="s">
        <v>429</v>
      </c>
      <c r="D88" s="227"/>
      <c r="E88" s="181" t="s">
        <v>892</v>
      </c>
      <c r="F88" s="181" t="s">
        <v>893</v>
      </c>
      <c r="G88" s="183">
        <v>44447</v>
      </c>
      <c r="H88" s="184" t="s">
        <v>98</v>
      </c>
      <c r="I88" s="379">
        <v>9.76</v>
      </c>
      <c r="J88" s="608">
        <f>MEDIAN(I88:I90)</f>
        <v>9.76</v>
      </c>
    </row>
    <row r="89" spans="1:10">
      <c r="A89" s="603"/>
      <c r="B89" s="606"/>
      <c r="C89" s="182" t="s">
        <v>894</v>
      </c>
      <c r="D89" s="227"/>
      <c r="E89" s="181" t="s">
        <v>895</v>
      </c>
      <c r="F89" s="182" t="s">
        <v>896</v>
      </c>
      <c r="G89" s="183">
        <v>44447</v>
      </c>
      <c r="H89" s="184" t="s">
        <v>98</v>
      </c>
      <c r="I89" s="379">
        <v>11.39</v>
      </c>
      <c r="J89" s="609"/>
    </row>
    <row r="90" spans="1:10">
      <c r="A90" s="604"/>
      <c r="B90" s="607"/>
      <c r="C90" s="182" t="s">
        <v>897</v>
      </c>
      <c r="D90" s="227"/>
      <c r="E90" s="380" t="s">
        <v>898</v>
      </c>
      <c r="F90" s="181" t="s">
        <v>899</v>
      </c>
      <c r="G90" s="183">
        <v>44447</v>
      </c>
      <c r="H90" s="184" t="s">
        <v>98</v>
      </c>
      <c r="I90" s="379">
        <v>9.36</v>
      </c>
      <c r="J90" s="610"/>
    </row>
    <row r="91" spans="1:10">
      <c r="A91" s="391"/>
      <c r="B91" s="392"/>
      <c r="C91" s="393"/>
      <c r="D91" s="394"/>
      <c r="E91" s="395"/>
      <c r="F91" s="395"/>
      <c r="G91" s="396"/>
      <c r="H91" s="397"/>
      <c r="I91" s="398"/>
      <c r="J91" s="236"/>
    </row>
    <row r="92" spans="1:10" ht="15" customHeight="1">
      <c r="A92" s="602">
        <v>25</v>
      </c>
      <c r="B92" s="605" t="s">
        <v>581</v>
      </c>
      <c r="C92" s="181" t="s">
        <v>429</v>
      </c>
      <c r="D92" s="227"/>
      <c r="E92" s="181" t="s">
        <v>892</v>
      </c>
      <c r="F92" s="181" t="s">
        <v>893</v>
      </c>
      <c r="G92" s="183">
        <v>44447</v>
      </c>
      <c r="H92" s="184" t="s">
        <v>98</v>
      </c>
      <c r="I92" s="379">
        <v>9.58</v>
      </c>
      <c r="J92" s="608">
        <f>MEDIAN(I92:I94)</f>
        <v>9.58</v>
      </c>
    </row>
    <row r="93" spans="1:10">
      <c r="A93" s="603"/>
      <c r="B93" s="606"/>
      <c r="C93" s="182" t="s">
        <v>894</v>
      </c>
      <c r="D93" s="410"/>
      <c r="E93" s="181" t="s">
        <v>895</v>
      </c>
      <c r="F93" s="182" t="s">
        <v>896</v>
      </c>
      <c r="G93" s="183">
        <v>44447</v>
      </c>
      <c r="H93" s="184" t="s">
        <v>98</v>
      </c>
      <c r="I93" s="379">
        <v>8.0399999999999991</v>
      </c>
      <c r="J93" s="609"/>
    </row>
    <row r="94" spans="1:10">
      <c r="A94" s="604"/>
      <c r="B94" s="607"/>
      <c r="C94" s="182" t="s">
        <v>897</v>
      </c>
      <c r="D94" s="227"/>
      <c r="E94" s="380" t="s">
        <v>898</v>
      </c>
      <c r="F94" s="181" t="s">
        <v>899</v>
      </c>
      <c r="G94" s="183">
        <v>44447</v>
      </c>
      <c r="H94" s="184" t="s">
        <v>98</v>
      </c>
      <c r="I94" s="379">
        <v>9.76</v>
      </c>
      <c r="J94" s="610"/>
    </row>
    <row r="95" spans="1:10">
      <c r="A95" s="384"/>
      <c r="B95" s="385"/>
      <c r="C95" s="386"/>
      <c r="D95" s="386"/>
      <c r="E95" s="387"/>
      <c r="F95" s="386"/>
      <c r="G95" s="224"/>
      <c r="H95" s="388"/>
      <c r="I95" s="389"/>
      <c r="J95" s="283"/>
    </row>
    <row r="96" spans="1:10" ht="15" customHeight="1">
      <c r="A96" s="602">
        <v>26</v>
      </c>
      <c r="B96" s="605" t="s">
        <v>582</v>
      </c>
      <c r="C96" s="181" t="s">
        <v>429</v>
      </c>
      <c r="D96" s="227"/>
      <c r="E96" s="181" t="s">
        <v>892</v>
      </c>
      <c r="F96" s="181" t="s">
        <v>893</v>
      </c>
      <c r="G96" s="183">
        <v>44447</v>
      </c>
      <c r="H96" s="184" t="s">
        <v>101</v>
      </c>
      <c r="I96" s="379">
        <v>13.72</v>
      </c>
      <c r="J96" s="608">
        <f>MEDIAN(I96:I98)</f>
        <v>11</v>
      </c>
    </row>
    <row r="97" spans="1:10">
      <c r="A97" s="603"/>
      <c r="B97" s="606"/>
      <c r="C97" s="182" t="s">
        <v>894</v>
      </c>
      <c r="D97" s="227"/>
      <c r="E97" s="181" t="s">
        <v>895</v>
      </c>
      <c r="F97" s="182" t="s">
        <v>896</v>
      </c>
      <c r="G97" s="183">
        <v>44447</v>
      </c>
      <c r="H97" s="184" t="s">
        <v>101</v>
      </c>
      <c r="I97" s="379">
        <v>11</v>
      </c>
      <c r="J97" s="609"/>
    </row>
    <row r="98" spans="1:10">
      <c r="A98" s="604"/>
      <c r="B98" s="607"/>
      <c r="C98" s="182" t="s">
        <v>897</v>
      </c>
      <c r="D98" s="227"/>
      <c r="E98" s="380" t="s">
        <v>898</v>
      </c>
      <c r="F98" s="181" t="s">
        <v>899</v>
      </c>
      <c r="G98" s="183">
        <v>44447</v>
      </c>
      <c r="H98" s="184" t="s">
        <v>101</v>
      </c>
      <c r="I98" s="379">
        <v>10.16</v>
      </c>
      <c r="J98" s="610"/>
    </row>
    <row r="99" spans="1:10">
      <c r="A99" s="391"/>
      <c r="B99" s="392"/>
      <c r="C99" s="393"/>
      <c r="D99" s="394"/>
      <c r="E99" s="395"/>
      <c r="F99" s="395"/>
      <c r="G99" s="396"/>
      <c r="H99" s="397"/>
      <c r="I99" s="398"/>
      <c r="J99" s="236"/>
    </row>
    <row r="100" spans="1:10">
      <c r="A100" s="602">
        <v>27</v>
      </c>
      <c r="B100" s="605" t="s">
        <v>600</v>
      </c>
      <c r="C100" s="181" t="s">
        <v>429</v>
      </c>
      <c r="D100" s="227"/>
      <c r="E100" s="181" t="s">
        <v>892</v>
      </c>
      <c r="F100" s="181" t="s">
        <v>893</v>
      </c>
      <c r="G100" s="183">
        <v>44447</v>
      </c>
      <c r="H100" s="184" t="s">
        <v>101</v>
      </c>
      <c r="I100" s="379">
        <v>41.05</v>
      </c>
      <c r="J100" s="608">
        <f>MEDIAN(I100:I102)</f>
        <v>30</v>
      </c>
    </row>
    <row r="101" spans="1:10">
      <c r="A101" s="603"/>
      <c r="B101" s="606"/>
      <c r="C101" s="182" t="s">
        <v>894</v>
      </c>
      <c r="D101" s="227"/>
      <c r="E101" s="181" t="s">
        <v>895</v>
      </c>
      <c r="F101" s="182" t="s">
        <v>896</v>
      </c>
      <c r="G101" s="183">
        <v>44447</v>
      </c>
      <c r="H101" s="184" t="s">
        <v>101</v>
      </c>
      <c r="I101" s="379">
        <v>30</v>
      </c>
      <c r="J101" s="609"/>
    </row>
    <row r="102" spans="1:10">
      <c r="A102" s="604"/>
      <c r="B102" s="607"/>
      <c r="C102" s="182" t="s">
        <v>897</v>
      </c>
      <c r="D102" s="227"/>
      <c r="E102" s="380" t="s">
        <v>898</v>
      </c>
      <c r="F102" s="181" t="s">
        <v>899</v>
      </c>
      <c r="G102" s="183">
        <v>44447</v>
      </c>
      <c r="H102" s="184" t="s">
        <v>101</v>
      </c>
      <c r="I102" s="379">
        <v>28</v>
      </c>
      <c r="J102" s="610"/>
    </row>
    <row r="103" spans="1:10">
      <c r="A103" s="411"/>
      <c r="B103" s="412"/>
      <c r="C103" s="413"/>
      <c r="D103" s="413"/>
      <c r="E103" s="414"/>
      <c r="F103" s="413"/>
      <c r="G103" s="413"/>
      <c r="H103" s="414"/>
      <c r="I103" s="390"/>
      <c r="J103" s="283"/>
    </row>
    <row r="104" spans="1:10">
      <c r="A104" s="602">
        <v>28</v>
      </c>
      <c r="B104" s="605" t="s">
        <v>584</v>
      </c>
      <c r="C104" s="181" t="s">
        <v>429</v>
      </c>
      <c r="D104" s="227"/>
      <c r="E104" s="181" t="s">
        <v>892</v>
      </c>
      <c r="F104" s="181" t="s">
        <v>893</v>
      </c>
      <c r="G104" s="183">
        <v>44447</v>
      </c>
      <c r="H104" s="184" t="s">
        <v>101</v>
      </c>
      <c r="I104" s="379">
        <v>36.619999999999997</v>
      </c>
      <c r="J104" s="608">
        <f>MEDIAN(I104:I106)</f>
        <v>30</v>
      </c>
    </row>
    <row r="105" spans="1:10">
      <c r="A105" s="603"/>
      <c r="B105" s="606"/>
      <c r="C105" s="182" t="s">
        <v>894</v>
      </c>
      <c r="D105" s="227"/>
      <c r="E105" s="181" t="s">
        <v>895</v>
      </c>
      <c r="F105" s="182" t="s">
        <v>896</v>
      </c>
      <c r="G105" s="183">
        <v>44447</v>
      </c>
      <c r="H105" s="184" t="s">
        <v>101</v>
      </c>
      <c r="I105" s="379">
        <v>30</v>
      </c>
      <c r="J105" s="609"/>
    </row>
    <row r="106" spans="1:10">
      <c r="A106" s="604"/>
      <c r="B106" s="607"/>
      <c r="C106" s="182" t="s">
        <v>897</v>
      </c>
      <c r="D106" s="227"/>
      <c r="E106" s="380" t="s">
        <v>898</v>
      </c>
      <c r="F106" s="181" t="s">
        <v>899</v>
      </c>
      <c r="G106" s="183">
        <v>44447</v>
      </c>
      <c r="H106" s="184" t="s">
        <v>101</v>
      </c>
      <c r="I106" s="379">
        <v>28</v>
      </c>
      <c r="J106" s="610"/>
    </row>
    <row r="107" spans="1:10">
      <c r="A107" s="391"/>
      <c r="B107" s="392"/>
      <c r="C107" s="393"/>
      <c r="D107" s="394"/>
      <c r="E107" s="395"/>
      <c r="F107" s="395"/>
      <c r="G107" s="396"/>
      <c r="H107" s="397"/>
      <c r="I107" s="398"/>
      <c r="J107" s="236"/>
    </row>
    <row r="108" spans="1:10" ht="15" customHeight="1">
      <c r="A108" s="602">
        <v>29</v>
      </c>
      <c r="B108" s="605" t="s">
        <v>585</v>
      </c>
      <c r="C108" s="181" t="s">
        <v>429</v>
      </c>
      <c r="D108" s="227"/>
      <c r="E108" s="181" t="s">
        <v>892</v>
      </c>
      <c r="F108" s="181" t="s">
        <v>893</v>
      </c>
      <c r="G108" s="183">
        <v>44447</v>
      </c>
      <c r="H108" s="184" t="s">
        <v>98</v>
      </c>
      <c r="I108" s="379">
        <v>1.71</v>
      </c>
      <c r="J108" s="608">
        <f>MEDIAN(I108:I110)</f>
        <v>1.71</v>
      </c>
    </row>
    <row r="109" spans="1:10">
      <c r="A109" s="603"/>
      <c r="B109" s="606"/>
      <c r="C109" s="182" t="s">
        <v>894</v>
      </c>
      <c r="D109" s="227"/>
      <c r="E109" s="181" t="s">
        <v>895</v>
      </c>
      <c r="F109" s="182" t="s">
        <v>896</v>
      </c>
      <c r="G109" s="183">
        <v>44447</v>
      </c>
      <c r="H109" s="184" t="s">
        <v>98</v>
      </c>
      <c r="I109" s="379">
        <v>3.46</v>
      </c>
      <c r="J109" s="609"/>
    </row>
    <row r="110" spans="1:10">
      <c r="A110" s="604"/>
      <c r="B110" s="607"/>
      <c r="C110" s="182" t="s">
        <v>897</v>
      </c>
      <c r="D110" s="227"/>
      <c r="E110" s="380" t="s">
        <v>898</v>
      </c>
      <c r="F110" s="181" t="s">
        <v>899</v>
      </c>
      <c r="G110" s="183">
        <v>44447</v>
      </c>
      <c r="H110" s="184" t="s">
        <v>98</v>
      </c>
      <c r="I110" s="379">
        <v>1.64</v>
      </c>
      <c r="J110" s="610"/>
    </row>
    <row r="111" spans="1:10">
      <c r="A111" s="411"/>
      <c r="B111" s="412"/>
      <c r="C111" s="386"/>
      <c r="D111" s="386"/>
      <c r="E111" s="387"/>
      <c r="F111" s="386"/>
      <c r="G111" s="224"/>
      <c r="H111" s="414"/>
      <c r="I111" s="389"/>
      <c r="J111" s="283"/>
    </row>
    <row r="112" spans="1:10" ht="15" customHeight="1">
      <c r="A112" s="602">
        <v>30</v>
      </c>
      <c r="B112" s="605" t="s">
        <v>586</v>
      </c>
      <c r="C112" s="181" t="s">
        <v>429</v>
      </c>
      <c r="D112" s="227"/>
      <c r="E112" s="181" t="s">
        <v>892</v>
      </c>
      <c r="F112" s="181" t="s">
        <v>893</v>
      </c>
      <c r="G112" s="183">
        <v>44447</v>
      </c>
      <c r="H112" s="184" t="s">
        <v>98</v>
      </c>
      <c r="I112" s="379">
        <v>10.42</v>
      </c>
      <c r="J112" s="608">
        <f>MEDIAN(I112:I114)</f>
        <v>4.43</v>
      </c>
    </row>
    <row r="113" spans="1:10">
      <c r="A113" s="603"/>
      <c r="B113" s="606"/>
      <c r="C113" s="182" t="s">
        <v>894</v>
      </c>
      <c r="D113" s="227"/>
      <c r="E113" s="181" t="s">
        <v>895</v>
      </c>
      <c r="F113" s="182" t="s">
        <v>896</v>
      </c>
      <c r="G113" s="183">
        <v>44447</v>
      </c>
      <c r="H113" s="184" t="s">
        <v>98</v>
      </c>
      <c r="I113" s="379">
        <v>4.43</v>
      </c>
      <c r="J113" s="609"/>
    </row>
    <row r="114" spans="1:10">
      <c r="A114" s="604"/>
      <c r="B114" s="607"/>
      <c r="C114" s="182" t="s">
        <v>897</v>
      </c>
      <c r="D114" s="227"/>
      <c r="E114" s="380" t="s">
        <v>898</v>
      </c>
      <c r="F114" s="181" t="s">
        <v>899</v>
      </c>
      <c r="G114" s="183">
        <v>44447</v>
      </c>
      <c r="H114" s="184" t="s">
        <v>98</v>
      </c>
      <c r="I114" s="379">
        <v>4.4000000000000004</v>
      </c>
      <c r="J114" s="610"/>
    </row>
    <row r="115" spans="1:10">
      <c r="C115" s="415"/>
      <c r="D115" s="377"/>
      <c r="E115" s="378"/>
      <c r="F115" s="377"/>
      <c r="I115" s="377"/>
    </row>
    <row r="116" spans="1:10">
      <c r="A116" s="602">
        <v>31</v>
      </c>
      <c r="B116" s="605" t="s">
        <v>593</v>
      </c>
      <c r="C116" s="181" t="s">
        <v>429</v>
      </c>
      <c r="D116" s="227"/>
      <c r="E116" s="181" t="s">
        <v>892</v>
      </c>
      <c r="F116" s="181" t="s">
        <v>893</v>
      </c>
      <c r="G116" s="183">
        <v>44447</v>
      </c>
      <c r="H116" s="184" t="s">
        <v>98</v>
      </c>
      <c r="I116" s="379">
        <v>67.349999999999994</v>
      </c>
      <c r="J116" s="608">
        <f>MEDIAN(I116:I118)</f>
        <v>64.59</v>
      </c>
    </row>
    <row r="117" spans="1:10">
      <c r="A117" s="603"/>
      <c r="B117" s="606"/>
      <c r="C117" s="182" t="s">
        <v>894</v>
      </c>
      <c r="D117" s="227"/>
      <c r="E117" s="181" t="s">
        <v>895</v>
      </c>
      <c r="F117" s="182" t="s">
        <v>896</v>
      </c>
      <c r="G117" s="183">
        <v>44447</v>
      </c>
      <c r="H117" s="184" t="s">
        <v>98</v>
      </c>
      <c r="I117" s="379">
        <v>46.78</v>
      </c>
      <c r="J117" s="609"/>
    </row>
    <row r="118" spans="1:10">
      <c r="A118" s="604"/>
      <c r="B118" s="607"/>
      <c r="C118" s="182" t="s">
        <v>897</v>
      </c>
      <c r="D118" s="227"/>
      <c r="E118" s="380" t="s">
        <v>898</v>
      </c>
      <c r="F118" s="181" t="s">
        <v>899</v>
      </c>
      <c r="G118" s="183">
        <v>44447</v>
      </c>
      <c r="H118" s="184" t="s">
        <v>98</v>
      </c>
      <c r="I118" s="379">
        <v>64.59</v>
      </c>
      <c r="J118" s="610"/>
    </row>
    <row r="119" spans="1:10">
      <c r="C119" s="416"/>
      <c r="D119" s="417"/>
      <c r="E119" s="418"/>
      <c r="F119" s="417"/>
      <c r="G119" s="417"/>
      <c r="H119" s="417"/>
      <c r="I119" s="417"/>
    </row>
    <row r="120" spans="1:10">
      <c r="A120" s="602">
        <v>32</v>
      </c>
      <c r="B120" s="605" t="s">
        <v>594</v>
      </c>
      <c r="C120" s="181" t="s">
        <v>429</v>
      </c>
      <c r="D120" s="227"/>
      <c r="E120" s="181" t="s">
        <v>892</v>
      </c>
      <c r="F120" s="181" t="s">
        <v>893</v>
      </c>
      <c r="G120" s="183">
        <v>44447</v>
      </c>
      <c r="H120" s="184" t="s">
        <v>98</v>
      </c>
      <c r="I120" s="379">
        <v>85.97</v>
      </c>
      <c r="J120" s="608">
        <f>MEDIAN(I120:I122)</f>
        <v>85.97</v>
      </c>
    </row>
    <row r="121" spans="1:10">
      <c r="A121" s="603"/>
      <c r="B121" s="606"/>
      <c r="C121" s="182" t="s">
        <v>894</v>
      </c>
      <c r="D121" s="227"/>
      <c r="E121" s="181" t="s">
        <v>895</v>
      </c>
      <c r="F121" s="182" t="s">
        <v>896</v>
      </c>
      <c r="G121" s="183">
        <v>44447</v>
      </c>
      <c r="H121" s="184" t="s">
        <v>98</v>
      </c>
      <c r="I121" s="379">
        <v>31.53</v>
      </c>
      <c r="J121" s="609"/>
    </row>
    <row r="122" spans="1:10">
      <c r="A122" s="604"/>
      <c r="B122" s="607"/>
      <c r="C122" s="182" t="s">
        <v>897</v>
      </c>
      <c r="D122" s="227"/>
      <c r="E122" s="380" t="s">
        <v>898</v>
      </c>
      <c r="F122" s="181" t="s">
        <v>899</v>
      </c>
      <c r="G122" s="183">
        <v>44447</v>
      </c>
      <c r="H122" s="184" t="s">
        <v>98</v>
      </c>
      <c r="I122" s="379">
        <v>96.1</v>
      </c>
      <c r="J122" s="610"/>
    </row>
    <row r="123" spans="1:10">
      <c r="C123" s="415"/>
      <c r="D123" s="377"/>
      <c r="E123" s="378"/>
      <c r="F123" s="377"/>
      <c r="I123" s="377"/>
    </row>
    <row r="124" spans="1:10">
      <c r="A124" s="602">
        <v>33</v>
      </c>
      <c r="B124" s="605" t="s">
        <v>595</v>
      </c>
      <c r="C124" s="181" t="s">
        <v>429</v>
      </c>
      <c r="D124" s="227"/>
      <c r="E124" s="181" t="s">
        <v>892</v>
      </c>
      <c r="F124" s="181" t="s">
        <v>893</v>
      </c>
      <c r="G124" s="183">
        <v>44447</v>
      </c>
      <c r="H124" s="184" t="s">
        <v>98</v>
      </c>
      <c r="I124" s="379">
        <v>29</v>
      </c>
      <c r="J124" s="608">
        <f>MEDIAN(I124:I126)</f>
        <v>29</v>
      </c>
    </row>
    <row r="125" spans="1:10">
      <c r="A125" s="603"/>
      <c r="B125" s="606"/>
      <c r="C125" s="182" t="s">
        <v>894</v>
      </c>
      <c r="D125" s="227"/>
      <c r="E125" s="181" t="s">
        <v>895</v>
      </c>
      <c r="F125" s="182" t="s">
        <v>896</v>
      </c>
      <c r="G125" s="183">
        <v>44447</v>
      </c>
      <c r="H125" s="184" t="s">
        <v>98</v>
      </c>
      <c r="I125" s="379">
        <v>16.62</v>
      </c>
      <c r="J125" s="609"/>
    </row>
    <row r="126" spans="1:10">
      <c r="A126" s="604"/>
      <c r="B126" s="607"/>
      <c r="C126" s="182" t="s">
        <v>897</v>
      </c>
      <c r="D126" s="227"/>
      <c r="E126" s="380" t="s">
        <v>898</v>
      </c>
      <c r="F126" s="181" t="s">
        <v>899</v>
      </c>
      <c r="G126" s="183">
        <v>44447</v>
      </c>
      <c r="H126" s="184" t="s">
        <v>98</v>
      </c>
      <c r="I126" s="379">
        <v>32.22</v>
      </c>
      <c r="J126" s="610"/>
    </row>
    <row r="127" spans="1:10">
      <c r="C127" s="415"/>
      <c r="D127" s="377"/>
      <c r="E127" s="378"/>
      <c r="F127" s="377"/>
      <c r="I127" s="377"/>
    </row>
    <row r="128" spans="1:10" ht="15" customHeight="1">
      <c r="A128" s="598">
        <v>34</v>
      </c>
      <c r="B128" s="601" t="s">
        <v>433</v>
      </c>
      <c r="C128" s="181" t="s">
        <v>429</v>
      </c>
      <c r="D128" s="227"/>
      <c r="E128" s="181" t="s">
        <v>892</v>
      </c>
      <c r="F128" s="181" t="s">
        <v>893</v>
      </c>
      <c r="G128" s="183">
        <v>44447</v>
      </c>
      <c r="H128" s="373" t="s">
        <v>412</v>
      </c>
      <c r="I128" s="419">
        <v>25.49</v>
      </c>
      <c r="J128" s="600">
        <f>MEDIAN(I128:I130)</f>
        <v>25.49</v>
      </c>
    </row>
    <row r="129" spans="1:10">
      <c r="A129" s="598"/>
      <c r="B129" s="601"/>
      <c r="C129" s="182" t="s">
        <v>894</v>
      </c>
      <c r="D129" s="227"/>
      <c r="E129" s="181" t="s">
        <v>895</v>
      </c>
      <c r="F129" s="182" t="s">
        <v>896</v>
      </c>
      <c r="G129" s="183">
        <v>44447</v>
      </c>
      <c r="H129" s="373" t="s">
        <v>416</v>
      </c>
      <c r="I129" s="419">
        <v>6</v>
      </c>
      <c r="J129" s="600"/>
    </row>
    <row r="130" spans="1:10">
      <c r="A130" s="598"/>
      <c r="B130" s="601"/>
      <c r="C130" s="182" t="s">
        <v>897</v>
      </c>
      <c r="D130" s="227"/>
      <c r="E130" s="380" t="s">
        <v>898</v>
      </c>
      <c r="F130" s="181" t="s">
        <v>899</v>
      </c>
      <c r="G130" s="183">
        <v>44447</v>
      </c>
      <c r="H130" s="373" t="s">
        <v>416</v>
      </c>
      <c r="I130" s="419">
        <v>28.5</v>
      </c>
      <c r="J130" s="600"/>
    </row>
    <row r="131" spans="1:10">
      <c r="C131" s="415"/>
      <c r="D131" s="377"/>
      <c r="E131" s="378"/>
      <c r="F131" s="377"/>
      <c r="I131" s="377"/>
    </row>
    <row r="132" spans="1:10">
      <c r="C132" s="415"/>
      <c r="D132" s="377"/>
      <c r="E132" s="378"/>
      <c r="F132" s="377"/>
      <c r="I132" s="377"/>
    </row>
    <row r="133" spans="1:10" ht="15" customHeight="1">
      <c r="A133" s="598">
        <v>35</v>
      </c>
      <c r="B133" s="601" t="s">
        <v>430</v>
      </c>
      <c r="C133" s="181" t="s">
        <v>429</v>
      </c>
      <c r="D133" s="227"/>
      <c r="E133" s="181" t="s">
        <v>892</v>
      </c>
      <c r="F133" s="181" t="s">
        <v>893</v>
      </c>
      <c r="G133" s="183">
        <v>44447</v>
      </c>
      <c r="H133" s="225" t="s">
        <v>416</v>
      </c>
      <c r="I133" s="225">
        <v>0.95</v>
      </c>
      <c r="J133" s="600">
        <f>MEDIAN(I133:I135)</f>
        <v>0.91</v>
      </c>
    </row>
    <row r="134" spans="1:10">
      <c r="A134" s="598"/>
      <c r="B134" s="601"/>
      <c r="C134" s="182" t="s">
        <v>894</v>
      </c>
      <c r="D134" s="227"/>
      <c r="E134" s="181" t="s">
        <v>895</v>
      </c>
      <c r="F134" s="182" t="s">
        <v>896</v>
      </c>
      <c r="G134" s="183">
        <v>44447</v>
      </c>
      <c r="H134" s="225" t="s">
        <v>416</v>
      </c>
      <c r="I134" s="225">
        <v>0.87</v>
      </c>
      <c r="J134" s="600"/>
    </row>
    <row r="135" spans="1:10">
      <c r="A135" s="598"/>
      <c r="B135" s="601"/>
      <c r="C135" s="182" t="s">
        <v>897</v>
      </c>
      <c r="D135" s="227"/>
      <c r="E135" s="380" t="s">
        <v>898</v>
      </c>
      <c r="F135" s="181" t="s">
        <v>899</v>
      </c>
      <c r="G135" s="183">
        <v>44447</v>
      </c>
      <c r="H135" s="225" t="s">
        <v>416</v>
      </c>
      <c r="I135" s="225">
        <v>0.91</v>
      </c>
      <c r="J135" s="600"/>
    </row>
    <row r="136" spans="1:10">
      <c r="C136" s="415"/>
      <c r="D136" s="377"/>
      <c r="E136" s="378"/>
      <c r="F136" s="377"/>
      <c r="I136" s="377"/>
    </row>
    <row r="137" spans="1:10">
      <c r="A137" s="598">
        <v>36</v>
      </c>
      <c r="B137" s="601" t="s">
        <v>431</v>
      </c>
      <c r="C137" s="181" t="s">
        <v>429</v>
      </c>
      <c r="D137" s="227"/>
      <c r="E137" s="181" t="s">
        <v>892</v>
      </c>
      <c r="F137" s="181" t="s">
        <v>893</v>
      </c>
      <c r="G137" s="183">
        <v>44447</v>
      </c>
      <c r="H137" s="225" t="s">
        <v>416</v>
      </c>
      <c r="I137" s="225">
        <v>11.96</v>
      </c>
      <c r="J137" s="600">
        <f>MEDIAN(I137:I139)</f>
        <v>11.96</v>
      </c>
    </row>
    <row r="138" spans="1:10">
      <c r="A138" s="598"/>
      <c r="B138" s="601"/>
      <c r="C138" s="182" t="s">
        <v>894</v>
      </c>
      <c r="D138" s="227"/>
      <c r="E138" s="181" t="s">
        <v>895</v>
      </c>
      <c r="F138" s="182" t="s">
        <v>896</v>
      </c>
      <c r="G138" s="183">
        <v>44447</v>
      </c>
      <c r="H138" s="225" t="s">
        <v>416</v>
      </c>
      <c r="I138" s="225">
        <v>119.87</v>
      </c>
      <c r="J138" s="600"/>
    </row>
    <row r="139" spans="1:10">
      <c r="A139" s="598"/>
      <c r="B139" s="601"/>
      <c r="C139" s="182" t="s">
        <v>897</v>
      </c>
      <c r="D139" s="227"/>
      <c r="E139" s="380" t="s">
        <v>898</v>
      </c>
      <c r="F139" s="181" t="s">
        <v>899</v>
      </c>
      <c r="G139" s="183">
        <v>44447</v>
      </c>
      <c r="H139" s="225" t="s">
        <v>416</v>
      </c>
      <c r="I139" s="225">
        <v>11.13</v>
      </c>
      <c r="J139" s="600"/>
    </row>
    <row r="140" spans="1:10">
      <c r="C140" s="416"/>
      <c r="D140" s="417"/>
      <c r="E140" s="418"/>
      <c r="F140" s="417"/>
      <c r="G140" s="417"/>
      <c r="H140" s="417"/>
      <c r="I140" s="417"/>
      <c r="J140" s="417"/>
    </row>
    <row r="141" spans="1:10">
      <c r="A141" s="598">
        <v>37</v>
      </c>
      <c r="B141" s="601" t="s">
        <v>432</v>
      </c>
      <c r="C141" s="181" t="s">
        <v>429</v>
      </c>
      <c r="D141" s="227"/>
      <c r="E141" s="181" t="s">
        <v>892</v>
      </c>
      <c r="F141" s="181" t="s">
        <v>893</v>
      </c>
      <c r="G141" s="183">
        <v>44447</v>
      </c>
      <c r="H141" s="225" t="s">
        <v>416</v>
      </c>
      <c r="I141" s="225">
        <v>14.27</v>
      </c>
      <c r="J141" s="600">
        <f>MEDIAN(I141:I143)</f>
        <v>14.27</v>
      </c>
    </row>
    <row r="142" spans="1:10">
      <c r="A142" s="598"/>
      <c r="B142" s="601"/>
      <c r="C142" s="182" t="s">
        <v>894</v>
      </c>
      <c r="D142" s="227"/>
      <c r="E142" s="181" t="s">
        <v>895</v>
      </c>
      <c r="F142" s="182" t="s">
        <v>896</v>
      </c>
      <c r="G142" s="183">
        <v>44447</v>
      </c>
      <c r="H142" s="225" t="s">
        <v>416</v>
      </c>
      <c r="I142" s="225">
        <v>76.84</v>
      </c>
      <c r="J142" s="600"/>
    </row>
    <row r="143" spans="1:10">
      <c r="A143" s="598"/>
      <c r="B143" s="601"/>
      <c r="C143" s="182" t="s">
        <v>897</v>
      </c>
      <c r="D143" s="227"/>
      <c r="E143" s="380" t="s">
        <v>898</v>
      </c>
      <c r="F143" s="181" t="s">
        <v>899</v>
      </c>
      <c r="G143" s="183">
        <v>44447</v>
      </c>
      <c r="H143" s="225" t="s">
        <v>416</v>
      </c>
      <c r="I143" s="225">
        <v>13.68</v>
      </c>
      <c r="J143" s="600"/>
    </row>
    <row r="144" spans="1:10">
      <c r="A144" s="285"/>
      <c r="B144" s="286"/>
      <c r="C144" s="225"/>
      <c r="D144" s="225"/>
      <c r="E144" s="225"/>
      <c r="F144" s="225"/>
      <c r="G144" s="226"/>
      <c r="H144" s="225"/>
      <c r="I144" s="225"/>
      <c r="J144" s="266"/>
    </row>
    <row r="145" spans="1:10">
      <c r="A145" s="598">
        <v>38</v>
      </c>
      <c r="B145" s="601" t="s">
        <v>903</v>
      </c>
      <c r="C145" s="181" t="s">
        <v>904</v>
      </c>
      <c r="D145" s="227"/>
      <c r="E145" s="181" t="s">
        <v>905</v>
      </c>
      <c r="F145" s="181" t="s">
        <v>907</v>
      </c>
      <c r="G145" s="183">
        <v>44447</v>
      </c>
      <c r="H145" s="225" t="s">
        <v>416</v>
      </c>
      <c r="I145" s="421">
        <v>20</v>
      </c>
      <c r="J145" s="600">
        <f>MEDIAN(I145:I147)</f>
        <v>18</v>
      </c>
    </row>
    <row r="146" spans="1:10">
      <c r="A146" s="598"/>
      <c r="B146" s="601"/>
      <c r="C146" s="182" t="s">
        <v>906</v>
      </c>
      <c r="D146" s="227"/>
      <c r="E146" s="181" t="s">
        <v>909</v>
      </c>
      <c r="F146" s="182" t="s">
        <v>908</v>
      </c>
      <c r="G146" s="183">
        <v>44447</v>
      </c>
      <c r="H146" s="225" t="s">
        <v>416</v>
      </c>
      <c r="I146" s="421">
        <v>15</v>
      </c>
      <c r="J146" s="600"/>
    </row>
    <row r="147" spans="1:10">
      <c r="A147" s="598"/>
      <c r="B147" s="601"/>
      <c r="C147" s="182" t="s">
        <v>910</v>
      </c>
      <c r="D147" s="227"/>
      <c r="E147" s="380" t="s">
        <v>912</v>
      </c>
      <c r="F147" s="181" t="s">
        <v>911</v>
      </c>
      <c r="G147" s="183">
        <v>44447</v>
      </c>
      <c r="H147" s="225" t="s">
        <v>416</v>
      </c>
      <c r="I147" s="421">
        <v>18</v>
      </c>
      <c r="J147" s="600"/>
    </row>
    <row r="148" spans="1:10">
      <c r="A148" s="285"/>
      <c r="B148" s="286"/>
      <c r="C148" s="225"/>
      <c r="D148" s="225"/>
      <c r="E148" s="225"/>
      <c r="F148" s="225"/>
      <c r="G148" s="226"/>
      <c r="H148" s="225"/>
      <c r="I148" s="225"/>
      <c r="J148" s="365"/>
    </row>
    <row r="149" spans="1:10">
      <c r="A149" s="598">
        <v>40</v>
      </c>
      <c r="B149" s="601" t="s">
        <v>934</v>
      </c>
      <c r="C149" s="181" t="s">
        <v>935</v>
      </c>
      <c r="D149" s="227"/>
      <c r="E149" s="181" t="s">
        <v>943</v>
      </c>
      <c r="F149" s="181" t="s">
        <v>938</v>
      </c>
      <c r="G149" s="183">
        <v>44447</v>
      </c>
      <c r="H149" s="225" t="s">
        <v>416</v>
      </c>
      <c r="I149" s="421">
        <v>6960</v>
      </c>
      <c r="J149" s="600">
        <f>MEDIAN(I149:I151)</f>
        <v>5419</v>
      </c>
    </row>
    <row r="150" spans="1:10">
      <c r="A150" s="598"/>
      <c r="B150" s="601"/>
      <c r="C150" s="182" t="s">
        <v>936</v>
      </c>
      <c r="D150" s="227"/>
      <c r="E150" s="181" t="s">
        <v>942</v>
      </c>
      <c r="F150" s="182" t="s">
        <v>941</v>
      </c>
      <c r="G150" s="183">
        <v>44447</v>
      </c>
      <c r="H150" s="225" t="s">
        <v>416</v>
      </c>
      <c r="I150" s="421">
        <v>4936.01</v>
      </c>
      <c r="J150" s="600"/>
    </row>
    <row r="151" spans="1:10">
      <c r="A151" s="598"/>
      <c r="B151" s="601"/>
      <c r="C151" s="182" t="s">
        <v>937</v>
      </c>
      <c r="D151" s="227"/>
      <c r="E151" s="380" t="s">
        <v>940</v>
      </c>
      <c r="F151" s="181" t="s">
        <v>939</v>
      </c>
      <c r="G151" s="183">
        <v>44447</v>
      </c>
      <c r="H151" s="225" t="s">
        <v>416</v>
      </c>
      <c r="I151" s="421">
        <v>5419</v>
      </c>
      <c r="J151" s="600"/>
    </row>
    <row r="152" spans="1:10">
      <c r="A152" s="285"/>
      <c r="B152" s="286"/>
      <c r="C152" s="225"/>
      <c r="D152" s="225"/>
      <c r="E152" s="225"/>
      <c r="F152" s="225"/>
      <c r="G152" s="226"/>
      <c r="H152" s="225"/>
      <c r="I152" s="225"/>
      <c r="J152" s="365"/>
    </row>
    <row r="153" spans="1:10">
      <c r="A153" s="598">
        <v>41</v>
      </c>
      <c r="B153" s="599" t="s">
        <v>944</v>
      </c>
      <c r="C153" s="181" t="s">
        <v>935</v>
      </c>
      <c r="D153" s="227"/>
      <c r="E153" s="181" t="s">
        <v>943</v>
      </c>
      <c r="F153" s="181" t="s">
        <v>938</v>
      </c>
      <c r="G153" s="183">
        <v>44447</v>
      </c>
      <c r="H153" s="225" t="s">
        <v>416</v>
      </c>
      <c r="I153" s="421">
        <v>1080</v>
      </c>
      <c r="J153" s="600">
        <f>MEDIAN(I153:I155)</f>
        <v>1197.06</v>
      </c>
    </row>
    <row r="154" spans="1:10">
      <c r="A154" s="598"/>
      <c r="B154" s="599"/>
      <c r="C154" s="182" t="s">
        <v>936</v>
      </c>
      <c r="D154" s="227"/>
      <c r="E154" s="181" t="s">
        <v>942</v>
      </c>
      <c r="F154" s="182" t="s">
        <v>941</v>
      </c>
      <c r="G154" s="183">
        <v>44447</v>
      </c>
      <c r="H154" s="225" t="s">
        <v>416</v>
      </c>
      <c r="I154" s="421">
        <v>1197.06</v>
      </c>
      <c r="J154" s="600"/>
    </row>
    <row r="155" spans="1:10">
      <c r="A155" s="598"/>
      <c r="B155" s="599"/>
      <c r="C155" s="182" t="s">
        <v>937</v>
      </c>
      <c r="D155" s="227"/>
      <c r="E155" s="380" t="s">
        <v>940</v>
      </c>
      <c r="F155" s="181" t="s">
        <v>939</v>
      </c>
      <c r="G155" s="183">
        <v>44447</v>
      </c>
      <c r="H155" s="225" t="s">
        <v>416</v>
      </c>
      <c r="I155" s="421">
        <v>2428.6</v>
      </c>
      <c r="J155" s="600"/>
    </row>
    <row r="156" spans="1:10">
      <c r="A156" s="285"/>
      <c r="B156" s="286"/>
      <c r="C156" s="225"/>
      <c r="D156" s="225"/>
      <c r="E156" s="225"/>
      <c r="F156" s="225"/>
      <c r="G156" s="226"/>
      <c r="H156" s="225"/>
      <c r="I156" s="225"/>
      <c r="J156" s="365"/>
    </row>
    <row r="157" spans="1:10">
      <c r="A157" s="598">
        <v>42</v>
      </c>
      <c r="B157" s="599" t="s">
        <v>945</v>
      </c>
      <c r="C157" s="181" t="s">
        <v>935</v>
      </c>
      <c r="D157" s="227"/>
      <c r="E157" s="181" t="s">
        <v>943</v>
      </c>
      <c r="F157" s="181" t="s">
        <v>938</v>
      </c>
      <c r="G157" s="183">
        <v>44447</v>
      </c>
      <c r="H157" s="225" t="s">
        <v>416</v>
      </c>
      <c r="I157" s="421">
        <v>600</v>
      </c>
      <c r="J157" s="600">
        <f>MEDIAN(I157:I159)</f>
        <v>471.79</v>
      </c>
    </row>
    <row r="158" spans="1:10">
      <c r="A158" s="598"/>
      <c r="B158" s="599"/>
      <c r="C158" s="182" t="s">
        <v>936</v>
      </c>
      <c r="D158" s="227"/>
      <c r="E158" s="181" t="s">
        <v>942</v>
      </c>
      <c r="F158" s="182" t="s">
        <v>941</v>
      </c>
      <c r="G158" s="183">
        <v>44447</v>
      </c>
      <c r="H158" s="225" t="s">
        <v>416</v>
      </c>
      <c r="I158" s="421">
        <v>471.79</v>
      </c>
      <c r="J158" s="600"/>
    </row>
    <row r="159" spans="1:10">
      <c r="A159" s="598"/>
      <c r="B159" s="599"/>
      <c r="C159" s="182" t="s">
        <v>937</v>
      </c>
      <c r="D159" s="227"/>
      <c r="E159" s="380" t="s">
        <v>940</v>
      </c>
      <c r="F159" s="181" t="s">
        <v>939</v>
      </c>
      <c r="G159" s="183">
        <v>44447</v>
      </c>
      <c r="H159" s="225" t="s">
        <v>416</v>
      </c>
      <c r="I159" s="421">
        <v>467.28</v>
      </c>
      <c r="J159" s="600"/>
    </row>
  </sheetData>
  <mergeCells count="119">
    <mergeCell ref="A64:A66"/>
    <mergeCell ref="B64:B66"/>
    <mergeCell ref="J64:J66"/>
    <mergeCell ref="A68:A70"/>
    <mergeCell ref="B68:B70"/>
    <mergeCell ref="J68:J70"/>
    <mergeCell ref="A72:A74"/>
    <mergeCell ref="B72:B74"/>
    <mergeCell ref="J72:J74"/>
    <mergeCell ref="A76:A78"/>
    <mergeCell ref="B76:B78"/>
    <mergeCell ref="J76:J78"/>
    <mergeCell ref="A88:A90"/>
    <mergeCell ref="B88:B90"/>
    <mergeCell ref="J88:J90"/>
    <mergeCell ref="A92:A94"/>
    <mergeCell ref="B92:B94"/>
    <mergeCell ref="J92:J94"/>
    <mergeCell ref="A80:A82"/>
    <mergeCell ref="B80:B82"/>
    <mergeCell ref="J80:J82"/>
    <mergeCell ref="A84:A86"/>
    <mergeCell ref="B84:B86"/>
    <mergeCell ref="J84:J86"/>
    <mergeCell ref="A56:A58"/>
    <mergeCell ref="B56:B58"/>
    <mergeCell ref="J56:J58"/>
    <mergeCell ref="A60:A62"/>
    <mergeCell ref="B60:B62"/>
    <mergeCell ref="J60:J62"/>
    <mergeCell ref="A44:A46"/>
    <mergeCell ref="B44:B46"/>
    <mergeCell ref="J44:J46"/>
    <mergeCell ref="A48:A50"/>
    <mergeCell ref="B48:B50"/>
    <mergeCell ref="J48:J50"/>
    <mergeCell ref="A52:A54"/>
    <mergeCell ref="B52:B54"/>
    <mergeCell ref="J52:J54"/>
    <mergeCell ref="A32:A34"/>
    <mergeCell ref="B32:B34"/>
    <mergeCell ref="J32:J34"/>
    <mergeCell ref="A36:A38"/>
    <mergeCell ref="B36:B38"/>
    <mergeCell ref="J36:J38"/>
    <mergeCell ref="A40:A42"/>
    <mergeCell ref="B40:B42"/>
    <mergeCell ref="J40:J42"/>
    <mergeCell ref="A20:A22"/>
    <mergeCell ref="B20:B22"/>
    <mergeCell ref="J20:J22"/>
    <mergeCell ref="A24:A26"/>
    <mergeCell ref="B24:B26"/>
    <mergeCell ref="J24:J26"/>
    <mergeCell ref="A28:A30"/>
    <mergeCell ref="B28:B30"/>
    <mergeCell ref="J28:J30"/>
    <mergeCell ref="A1:J1"/>
    <mergeCell ref="A3:A5"/>
    <mergeCell ref="B3:B5"/>
    <mergeCell ref="J3:J5"/>
    <mergeCell ref="A7:A9"/>
    <mergeCell ref="B7:B9"/>
    <mergeCell ref="J7:J9"/>
    <mergeCell ref="A16:A18"/>
    <mergeCell ref="B16:B18"/>
    <mergeCell ref="J16:J18"/>
    <mergeCell ref="A12:A14"/>
    <mergeCell ref="B12:B14"/>
    <mergeCell ref="J12:J14"/>
    <mergeCell ref="A11:J11"/>
    <mergeCell ref="A104:A106"/>
    <mergeCell ref="B104:B106"/>
    <mergeCell ref="J104:J106"/>
    <mergeCell ref="A108:A110"/>
    <mergeCell ref="B108:B110"/>
    <mergeCell ref="J108:J110"/>
    <mergeCell ref="A96:A98"/>
    <mergeCell ref="B96:B98"/>
    <mergeCell ref="J96:J98"/>
    <mergeCell ref="A100:A102"/>
    <mergeCell ref="B100:B102"/>
    <mergeCell ref="J100:J102"/>
    <mergeCell ref="A120:A122"/>
    <mergeCell ref="B120:B122"/>
    <mergeCell ref="J120:J122"/>
    <mergeCell ref="A124:A126"/>
    <mergeCell ref="B124:B126"/>
    <mergeCell ref="J124:J126"/>
    <mergeCell ref="A112:A114"/>
    <mergeCell ref="B112:B114"/>
    <mergeCell ref="J112:J114"/>
    <mergeCell ref="A116:A118"/>
    <mergeCell ref="B116:B118"/>
    <mergeCell ref="J116:J118"/>
    <mergeCell ref="A128:A130"/>
    <mergeCell ref="B128:B130"/>
    <mergeCell ref="J128:J130"/>
    <mergeCell ref="A137:A139"/>
    <mergeCell ref="B137:B139"/>
    <mergeCell ref="J137:J139"/>
    <mergeCell ref="A141:A143"/>
    <mergeCell ref="B141:B143"/>
    <mergeCell ref="J141:J143"/>
    <mergeCell ref="A133:A135"/>
    <mergeCell ref="B133:B135"/>
    <mergeCell ref="J133:J135"/>
    <mergeCell ref="A157:A159"/>
    <mergeCell ref="B157:B159"/>
    <mergeCell ref="J157:J159"/>
    <mergeCell ref="A145:A147"/>
    <mergeCell ref="B145:B147"/>
    <mergeCell ref="J145:J147"/>
    <mergeCell ref="A149:A151"/>
    <mergeCell ref="B149:B151"/>
    <mergeCell ref="J149:J151"/>
    <mergeCell ref="A153:A155"/>
    <mergeCell ref="B153:B155"/>
    <mergeCell ref="J153:J155"/>
  </mergeCells>
  <conditionalFormatting sqref="B1:B2">
    <cfRule type="duplicateValues" dxfId="126" priority="889"/>
  </conditionalFormatting>
  <conditionalFormatting sqref="A1:A2">
    <cfRule type="duplicateValues" dxfId="125" priority="890"/>
  </conditionalFormatting>
  <conditionalFormatting sqref="B144">
    <cfRule type="duplicateValues" dxfId="124" priority="891"/>
  </conditionalFormatting>
  <conditionalFormatting sqref="A144">
    <cfRule type="duplicateValues" dxfId="123" priority="892"/>
  </conditionalFormatting>
  <conditionalFormatting sqref="B3:B5">
    <cfRule type="duplicateValues" dxfId="122" priority="121"/>
  </conditionalFormatting>
  <conditionalFormatting sqref="B7:B9">
    <cfRule type="duplicateValues" dxfId="121" priority="120"/>
  </conditionalFormatting>
  <conditionalFormatting sqref="A3:A5">
    <cfRule type="duplicateValues" dxfId="120" priority="118"/>
  </conditionalFormatting>
  <conditionalFormatting sqref="A3:A5">
    <cfRule type="duplicateValues" dxfId="119" priority="119"/>
  </conditionalFormatting>
  <conditionalFormatting sqref="A7:A9">
    <cfRule type="duplicateValues" dxfId="118" priority="116"/>
  </conditionalFormatting>
  <conditionalFormatting sqref="A7:A9">
    <cfRule type="duplicateValues" dxfId="117" priority="117"/>
  </conditionalFormatting>
  <conditionalFormatting sqref="B10">
    <cfRule type="duplicateValues" dxfId="116" priority="893"/>
  </conditionalFormatting>
  <conditionalFormatting sqref="A10">
    <cfRule type="duplicateValues" dxfId="115" priority="894"/>
  </conditionalFormatting>
  <conditionalFormatting sqref="A16:A18">
    <cfRule type="duplicateValues" dxfId="114" priority="105"/>
  </conditionalFormatting>
  <conditionalFormatting sqref="A20:A22">
    <cfRule type="duplicateValues" dxfId="113" priority="103"/>
  </conditionalFormatting>
  <conditionalFormatting sqref="A24:A26">
    <cfRule type="duplicateValues" dxfId="112" priority="100"/>
  </conditionalFormatting>
  <conditionalFormatting sqref="A24:A26">
    <cfRule type="duplicateValues" dxfId="111" priority="101"/>
  </conditionalFormatting>
  <conditionalFormatting sqref="A28:A30">
    <cfRule type="duplicateValues" dxfId="110" priority="98"/>
  </conditionalFormatting>
  <conditionalFormatting sqref="B12:B14">
    <cfRule type="duplicateValues" dxfId="109" priority="108"/>
  </conditionalFormatting>
  <conditionalFormatting sqref="A12:A14">
    <cfRule type="duplicateValues" dxfId="108" priority="109"/>
  </conditionalFormatting>
  <conditionalFormatting sqref="A12:A14">
    <cfRule type="duplicateValues" dxfId="107" priority="110"/>
  </conditionalFormatting>
  <conditionalFormatting sqref="B15">
    <cfRule type="duplicateValues" dxfId="106" priority="111"/>
  </conditionalFormatting>
  <conditionalFormatting sqref="A111 A103 A95 A87 A79 A71 A63 A55 A23 A15 A19 A27 A31 A35 A39 A43 A47">
    <cfRule type="duplicateValues" dxfId="105" priority="112"/>
  </conditionalFormatting>
  <conditionalFormatting sqref="A111">
    <cfRule type="duplicateValues" dxfId="104" priority="113"/>
  </conditionalFormatting>
  <conditionalFormatting sqref="B16:B18">
    <cfRule type="duplicateValues" dxfId="103" priority="107"/>
  </conditionalFormatting>
  <conditionalFormatting sqref="A16:A18">
    <cfRule type="duplicateValues" dxfId="102" priority="106"/>
  </conditionalFormatting>
  <conditionalFormatting sqref="B20:B22">
    <cfRule type="duplicateValues" dxfId="101" priority="102"/>
  </conditionalFormatting>
  <conditionalFormatting sqref="A20:A22">
    <cfRule type="duplicateValues" dxfId="100" priority="104"/>
  </conditionalFormatting>
  <conditionalFormatting sqref="B24:B26">
    <cfRule type="duplicateValues" dxfId="99" priority="99"/>
  </conditionalFormatting>
  <conditionalFormatting sqref="B28:B30">
    <cfRule type="duplicateValues" dxfId="98" priority="96"/>
  </conditionalFormatting>
  <conditionalFormatting sqref="A28:A30">
    <cfRule type="duplicateValues" dxfId="97" priority="97"/>
  </conditionalFormatting>
  <conditionalFormatting sqref="B32:B34">
    <cfRule type="duplicateValues" dxfId="96" priority="93"/>
  </conditionalFormatting>
  <conditionalFormatting sqref="A32:A34">
    <cfRule type="duplicateValues" dxfId="95" priority="94"/>
  </conditionalFormatting>
  <conditionalFormatting sqref="A32:A34">
    <cfRule type="duplicateValues" dxfId="94" priority="95"/>
  </conditionalFormatting>
  <conditionalFormatting sqref="B36:B38">
    <cfRule type="duplicateValues" dxfId="93" priority="90"/>
  </conditionalFormatting>
  <conditionalFormatting sqref="A36:A38">
    <cfRule type="duplicateValues" dxfId="92" priority="91"/>
  </conditionalFormatting>
  <conditionalFormatting sqref="A36:A38">
    <cfRule type="duplicateValues" dxfId="91" priority="92"/>
  </conditionalFormatting>
  <conditionalFormatting sqref="B40:B42">
    <cfRule type="duplicateValues" dxfId="90" priority="87"/>
  </conditionalFormatting>
  <conditionalFormatting sqref="A40:A42">
    <cfRule type="duplicateValues" dxfId="89" priority="88"/>
  </conditionalFormatting>
  <conditionalFormatting sqref="A40:A42">
    <cfRule type="duplicateValues" dxfId="88" priority="89"/>
  </conditionalFormatting>
  <conditionalFormatting sqref="B44:B46">
    <cfRule type="duplicateValues" dxfId="87" priority="84"/>
  </conditionalFormatting>
  <conditionalFormatting sqref="A44:A46">
    <cfRule type="duplicateValues" dxfId="86" priority="85"/>
  </conditionalFormatting>
  <conditionalFormatting sqref="A44:A46">
    <cfRule type="duplicateValues" dxfId="85" priority="86"/>
  </conditionalFormatting>
  <conditionalFormatting sqref="B48:B51">
    <cfRule type="duplicateValues" dxfId="84" priority="81"/>
  </conditionalFormatting>
  <conditionalFormatting sqref="A48:A51">
    <cfRule type="duplicateValues" dxfId="83" priority="82"/>
  </conditionalFormatting>
  <conditionalFormatting sqref="A48:A51">
    <cfRule type="duplicateValues" dxfId="82" priority="83"/>
  </conditionalFormatting>
  <conditionalFormatting sqref="B56:B59">
    <cfRule type="duplicateValues" dxfId="81" priority="78"/>
  </conditionalFormatting>
  <conditionalFormatting sqref="A56:A59">
    <cfRule type="duplicateValues" dxfId="80" priority="79"/>
  </conditionalFormatting>
  <conditionalFormatting sqref="A56:A59">
    <cfRule type="duplicateValues" dxfId="79" priority="80"/>
  </conditionalFormatting>
  <conditionalFormatting sqref="B64:B67">
    <cfRule type="duplicateValues" dxfId="78" priority="75"/>
  </conditionalFormatting>
  <conditionalFormatting sqref="A64:A67">
    <cfRule type="duplicateValues" dxfId="77" priority="76"/>
  </conditionalFormatting>
  <conditionalFormatting sqref="A64:A67">
    <cfRule type="duplicateValues" dxfId="76" priority="77"/>
  </conditionalFormatting>
  <conditionalFormatting sqref="B72:B75">
    <cfRule type="duplicateValues" dxfId="75" priority="72"/>
  </conditionalFormatting>
  <conditionalFormatting sqref="A72:A75">
    <cfRule type="duplicateValues" dxfId="74" priority="73"/>
  </conditionalFormatting>
  <conditionalFormatting sqref="A72:A75">
    <cfRule type="duplicateValues" dxfId="73" priority="74"/>
  </conditionalFormatting>
  <conditionalFormatting sqref="B80:B83">
    <cfRule type="duplicateValues" dxfId="72" priority="69"/>
  </conditionalFormatting>
  <conditionalFormatting sqref="A80:A83">
    <cfRule type="duplicateValues" dxfId="71" priority="70"/>
  </conditionalFormatting>
  <conditionalFormatting sqref="A80:A83">
    <cfRule type="duplicateValues" dxfId="70" priority="71"/>
  </conditionalFormatting>
  <conditionalFormatting sqref="B88:B91">
    <cfRule type="duplicateValues" dxfId="69" priority="66"/>
  </conditionalFormatting>
  <conditionalFormatting sqref="A88:A91">
    <cfRule type="duplicateValues" dxfId="68" priority="67"/>
  </conditionalFormatting>
  <conditionalFormatting sqref="A88:A91">
    <cfRule type="duplicateValues" dxfId="67" priority="68"/>
  </conditionalFormatting>
  <conditionalFormatting sqref="B96:B99">
    <cfRule type="duplicateValues" dxfId="66" priority="63"/>
  </conditionalFormatting>
  <conditionalFormatting sqref="A96:A99">
    <cfRule type="duplicateValues" dxfId="65" priority="64"/>
  </conditionalFormatting>
  <conditionalFormatting sqref="A96:A99">
    <cfRule type="duplicateValues" dxfId="64" priority="65"/>
  </conditionalFormatting>
  <conditionalFormatting sqref="B104:B107">
    <cfRule type="duplicateValues" dxfId="63" priority="60"/>
  </conditionalFormatting>
  <conditionalFormatting sqref="A104:A107">
    <cfRule type="duplicateValues" dxfId="62" priority="61"/>
  </conditionalFormatting>
  <conditionalFormatting sqref="A104:A107">
    <cfRule type="duplicateValues" dxfId="61" priority="62"/>
  </conditionalFormatting>
  <conditionalFormatting sqref="B112:B114">
    <cfRule type="duplicateValues" dxfId="60" priority="57"/>
  </conditionalFormatting>
  <conditionalFormatting sqref="A112:A114">
    <cfRule type="duplicateValues" dxfId="59" priority="58"/>
  </conditionalFormatting>
  <conditionalFormatting sqref="A112:A114">
    <cfRule type="duplicateValues" dxfId="58" priority="59"/>
  </conditionalFormatting>
  <conditionalFormatting sqref="B108:B110">
    <cfRule type="duplicateValues" dxfId="57" priority="54"/>
  </conditionalFormatting>
  <conditionalFormatting sqref="A108:A110">
    <cfRule type="duplicateValues" dxfId="56" priority="55"/>
  </conditionalFormatting>
  <conditionalFormatting sqref="A108:A110">
    <cfRule type="duplicateValues" dxfId="55" priority="56"/>
  </conditionalFormatting>
  <conditionalFormatting sqref="B100:B102">
    <cfRule type="duplicateValues" dxfId="54" priority="51"/>
  </conditionalFormatting>
  <conditionalFormatting sqref="A100:A102">
    <cfRule type="duplicateValues" dxfId="53" priority="52"/>
  </conditionalFormatting>
  <conditionalFormatting sqref="A100:A102">
    <cfRule type="duplicateValues" dxfId="52" priority="53"/>
  </conditionalFormatting>
  <conditionalFormatting sqref="B92:B94">
    <cfRule type="duplicateValues" dxfId="51" priority="48"/>
  </conditionalFormatting>
  <conditionalFormatting sqref="A92:A94">
    <cfRule type="duplicateValues" dxfId="50" priority="49"/>
  </conditionalFormatting>
  <conditionalFormatting sqref="A92:A94">
    <cfRule type="duplicateValues" dxfId="49" priority="50"/>
  </conditionalFormatting>
  <conditionalFormatting sqref="B84:B86">
    <cfRule type="duplicateValues" dxfId="48" priority="45"/>
  </conditionalFormatting>
  <conditionalFormatting sqref="A84:A86">
    <cfRule type="duplicateValues" dxfId="47" priority="46"/>
  </conditionalFormatting>
  <conditionalFormatting sqref="A84:A86">
    <cfRule type="duplicateValues" dxfId="46" priority="47"/>
  </conditionalFormatting>
  <conditionalFormatting sqref="B76:B78">
    <cfRule type="duplicateValues" dxfId="45" priority="42"/>
  </conditionalFormatting>
  <conditionalFormatting sqref="A76:A78">
    <cfRule type="duplicateValues" dxfId="44" priority="43"/>
  </conditionalFormatting>
  <conditionalFormatting sqref="A76:A78">
    <cfRule type="duplicateValues" dxfId="43" priority="44"/>
  </conditionalFormatting>
  <conditionalFormatting sqref="B52:B54">
    <cfRule type="duplicateValues" dxfId="42" priority="39"/>
  </conditionalFormatting>
  <conditionalFormatting sqref="A52:A54">
    <cfRule type="duplicateValues" dxfId="41" priority="40"/>
  </conditionalFormatting>
  <conditionalFormatting sqref="A52:A54">
    <cfRule type="duplicateValues" dxfId="40" priority="41"/>
  </conditionalFormatting>
  <conditionalFormatting sqref="B60:B62">
    <cfRule type="duplicateValues" dxfId="39" priority="36"/>
  </conditionalFormatting>
  <conditionalFormatting sqref="A60:A62">
    <cfRule type="duplicateValues" dxfId="38" priority="37"/>
  </conditionalFormatting>
  <conditionalFormatting sqref="A60:A62">
    <cfRule type="duplicateValues" dxfId="37" priority="38"/>
  </conditionalFormatting>
  <conditionalFormatting sqref="B68:B70">
    <cfRule type="duplicateValues" dxfId="36" priority="33"/>
  </conditionalFormatting>
  <conditionalFormatting sqref="A68:A70">
    <cfRule type="duplicateValues" dxfId="35" priority="34"/>
  </conditionalFormatting>
  <conditionalFormatting sqref="A68:A70">
    <cfRule type="duplicateValues" dxfId="34" priority="35"/>
  </conditionalFormatting>
  <conditionalFormatting sqref="B116:B118">
    <cfRule type="duplicateValues" dxfId="33" priority="30"/>
  </conditionalFormatting>
  <conditionalFormatting sqref="A116:A118">
    <cfRule type="duplicateValues" dxfId="32" priority="31"/>
  </conditionalFormatting>
  <conditionalFormatting sqref="A116:A118">
    <cfRule type="duplicateValues" dxfId="31" priority="32"/>
  </conditionalFormatting>
  <conditionalFormatting sqref="B120:B122">
    <cfRule type="duplicateValues" dxfId="30" priority="27"/>
  </conditionalFormatting>
  <conditionalFormatting sqref="A120:A122">
    <cfRule type="duplicateValues" dxfId="29" priority="28"/>
  </conditionalFormatting>
  <conditionalFormatting sqref="A120:A122">
    <cfRule type="duplicateValues" dxfId="28" priority="29"/>
  </conditionalFormatting>
  <conditionalFormatting sqref="B124:B126">
    <cfRule type="duplicateValues" dxfId="27" priority="24"/>
  </conditionalFormatting>
  <conditionalFormatting sqref="A124:A126">
    <cfRule type="duplicateValues" dxfId="26" priority="25"/>
  </conditionalFormatting>
  <conditionalFormatting sqref="A124:A126">
    <cfRule type="duplicateValues" dxfId="25" priority="26"/>
  </conditionalFormatting>
  <conditionalFormatting sqref="B128:B130">
    <cfRule type="duplicateValues" dxfId="24" priority="21"/>
  </conditionalFormatting>
  <conditionalFormatting sqref="A128:A130">
    <cfRule type="duplicateValues" dxfId="23" priority="22"/>
  </conditionalFormatting>
  <conditionalFormatting sqref="A128:A130">
    <cfRule type="duplicateValues" dxfId="22" priority="23"/>
  </conditionalFormatting>
  <conditionalFormatting sqref="B133:B135">
    <cfRule type="duplicateValues" dxfId="21" priority="18"/>
  </conditionalFormatting>
  <conditionalFormatting sqref="A133:A135">
    <cfRule type="duplicateValues" dxfId="20" priority="19"/>
  </conditionalFormatting>
  <conditionalFormatting sqref="A133:A135">
    <cfRule type="duplicateValues" dxfId="19" priority="20"/>
  </conditionalFormatting>
  <conditionalFormatting sqref="B137:B139">
    <cfRule type="duplicateValues" dxfId="18" priority="15"/>
  </conditionalFormatting>
  <conditionalFormatting sqref="A137:A139">
    <cfRule type="duplicateValues" dxfId="17" priority="16"/>
  </conditionalFormatting>
  <conditionalFormatting sqref="A137:A139">
    <cfRule type="duplicateValues" dxfId="16" priority="17"/>
  </conditionalFormatting>
  <conditionalFormatting sqref="B141:B143">
    <cfRule type="duplicateValues" dxfId="15" priority="114"/>
  </conditionalFormatting>
  <conditionalFormatting sqref="A141:A143">
    <cfRule type="duplicateValues" dxfId="14" priority="115"/>
  </conditionalFormatting>
  <conditionalFormatting sqref="B145:B147">
    <cfRule type="duplicateValues" dxfId="13" priority="13"/>
  </conditionalFormatting>
  <conditionalFormatting sqref="A145:A147">
    <cfRule type="duplicateValues" dxfId="12" priority="14"/>
  </conditionalFormatting>
  <conditionalFormatting sqref="B148">
    <cfRule type="duplicateValues" dxfId="11" priority="11"/>
  </conditionalFormatting>
  <conditionalFormatting sqref="A148">
    <cfRule type="duplicateValues" dxfId="10" priority="12"/>
  </conditionalFormatting>
  <conditionalFormatting sqref="B149:B151">
    <cfRule type="duplicateValues" dxfId="9" priority="9"/>
  </conditionalFormatting>
  <conditionalFormatting sqref="A149:A151">
    <cfRule type="duplicateValues" dxfId="8" priority="10"/>
  </conditionalFormatting>
  <conditionalFormatting sqref="B152">
    <cfRule type="duplicateValues" dxfId="7" priority="7"/>
  </conditionalFormatting>
  <conditionalFormatting sqref="A152">
    <cfRule type="duplicateValues" dxfId="6" priority="8"/>
  </conditionalFormatting>
  <conditionalFormatting sqref="B153:B155">
    <cfRule type="duplicateValues" dxfId="5" priority="5"/>
  </conditionalFormatting>
  <conditionalFormatting sqref="A153:A155">
    <cfRule type="duplicateValues" dxfId="4" priority="6"/>
  </conditionalFormatting>
  <conditionalFormatting sqref="B156">
    <cfRule type="duplicateValues" dxfId="3" priority="3"/>
  </conditionalFormatting>
  <conditionalFormatting sqref="A156">
    <cfRule type="duplicateValues" dxfId="2" priority="4"/>
  </conditionalFormatting>
  <conditionalFormatting sqref="B157:B159">
    <cfRule type="duplicateValues" dxfId="1" priority="1"/>
  </conditionalFormatting>
  <conditionalFormatting sqref="A157:A159">
    <cfRule type="duplicateValues" dxfId="0" priority="2"/>
  </conditionalFormatting>
  <pageMargins left="0.51181102362204722" right="0.51181102362204722" top="0.78740157480314965" bottom="0.78740157480314965"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5"/>
  <sheetViews>
    <sheetView zoomScaleNormal="100" workbookViewId="0">
      <selection activeCell="C187" sqref="C187"/>
    </sheetView>
  </sheetViews>
  <sheetFormatPr defaultRowHeight="15"/>
  <cols>
    <col min="1" max="1" width="26.5703125" bestFit="1" customWidth="1"/>
    <col min="2" max="2" width="18.28515625" customWidth="1"/>
    <col min="3" max="3" width="17.85546875" customWidth="1"/>
    <col min="4" max="4" width="15.85546875" customWidth="1"/>
    <col min="5" max="5" width="18.7109375" customWidth="1"/>
    <col min="6" max="6" width="14" customWidth="1"/>
    <col min="7" max="7" width="21.85546875" customWidth="1"/>
    <col min="8" max="8" width="16.28515625" customWidth="1"/>
    <col min="9" max="9" width="9.5703125" customWidth="1"/>
    <col min="10" max="10" width="12.85546875" customWidth="1"/>
    <col min="13" max="13" width="12.85546875" customWidth="1"/>
  </cols>
  <sheetData>
    <row r="1" spans="1:10" ht="18.75">
      <c r="A1" s="645" t="s">
        <v>300</v>
      </c>
      <c r="B1" s="646"/>
      <c r="C1" s="646"/>
      <c r="D1" s="646"/>
      <c r="E1" s="646"/>
      <c r="F1" s="646"/>
      <c r="G1" s="647"/>
    </row>
    <row r="2" spans="1:10">
      <c r="A2" s="650" t="s">
        <v>301</v>
      </c>
      <c r="B2" s="651"/>
      <c r="C2" s="651"/>
      <c r="D2" s="651"/>
      <c r="E2" s="651"/>
      <c r="F2" s="651"/>
      <c r="G2" s="652"/>
      <c r="J2" s="204"/>
    </row>
    <row r="3" spans="1:10">
      <c r="A3" s="648" t="s">
        <v>445</v>
      </c>
      <c r="B3" s="649"/>
      <c r="C3" s="649"/>
      <c r="D3" s="649"/>
      <c r="E3" s="649"/>
      <c r="F3" s="649"/>
      <c r="G3" s="202">
        <v>26.37</v>
      </c>
    </row>
    <row r="4" spans="1:10">
      <c r="A4" s="648" t="s">
        <v>327</v>
      </c>
      <c r="B4" s="649"/>
      <c r="C4" s="649"/>
      <c r="D4" s="649"/>
      <c r="E4" s="649"/>
      <c r="F4" s="649"/>
      <c r="G4" s="202">
        <f>G3</f>
        <v>26.37</v>
      </c>
    </row>
    <row r="5" spans="1:10" ht="15" customHeight="1">
      <c r="A5" s="654" t="s">
        <v>176</v>
      </c>
      <c r="B5" s="655"/>
      <c r="C5" s="655"/>
      <c r="D5" s="655"/>
      <c r="E5" s="655"/>
      <c r="F5" s="655"/>
      <c r="G5" s="655"/>
      <c r="H5" s="655"/>
      <c r="I5" s="655"/>
    </row>
    <row r="6" spans="1:10" ht="30">
      <c r="A6" s="203" t="s">
        <v>302</v>
      </c>
      <c r="B6" s="296" t="s">
        <v>745</v>
      </c>
      <c r="C6" s="296" t="s">
        <v>747</v>
      </c>
      <c r="D6" s="296" t="s">
        <v>746</v>
      </c>
      <c r="E6" s="203" t="s">
        <v>748</v>
      </c>
      <c r="F6" s="212" t="s">
        <v>750</v>
      </c>
      <c r="G6" s="296" t="s">
        <v>304</v>
      </c>
      <c r="H6" s="307" t="s">
        <v>749</v>
      </c>
      <c r="I6" s="296" t="s">
        <v>751</v>
      </c>
    </row>
    <row r="7" spans="1:10">
      <c r="A7" s="316" t="s">
        <v>740</v>
      </c>
      <c r="B7" s="311">
        <v>3.9</v>
      </c>
      <c r="C7" s="311">
        <v>1.85</v>
      </c>
      <c r="D7" s="311">
        <v>2.2000000000000002</v>
      </c>
      <c r="E7" s="311">
        <v>1.85</v>
      </c>
      <c r="F7" s="311">
        <f>SUM(B7:E7)</f>
        <v>9.8000000000000007</v>
      </c>
      <c r="G7" s="311">
        <v>3.2</v>
      </c>
      <c r="H7" s="314">
        <v>0</v>
      </c>
      <c r="I7" s="315">
        <f t="shared" ref="I7:I10" si="0">(F7*G7)-H7</f>
        <v>31.36</v>
      </c>
    </row>
    <row r="8" spans="1:10">
      <c r="A8" s="316" t="s">
        <v>741</v>
      </c>
      <c r="B8" s="311">
        <v>0</v>
      </c>
      <c r="C8" s="311">
        <v>1.5</v>
      </c>
      <c r="D8" s="311">
        <v>2.0499999999999998</v>
      </c>
      <c r="E8" s="311">
        <v>1.5</v>
      </c>
      <c r="F8" s="311">
        <f t="shared" ref="F8:F13" si="1">SUM(B8:E8)</f>
        <v>5.05</v>
      </c>
      <c r="G8" s="311">
        <v>3.2</v>
      </c>
      <c r="H8" s="314">
        <v>0</v>
      </c>
      <c r="I8" s="315">
        <f t="shared" si="0"/>
        <v>16.16</v>
      </c>
    </row>
    <row r="9" spans="1:10">
      <c r="A9" s="310" t="s">
        <v>742</v>
      </c>
      <c r="B9" s="311">
        <v>0.75</v>
      </c>
      <c r="C9" s="311">
        <v>2.15</v>
      </c>
      <c r="D9" s="311">
        <v>2.0499999999999998</v>
      </c>
      <c r="E9" s="311">
        <v>2.15</v>
      </c>
      <c r="F9" s="311">
        <f t="shared" si="1"/>
        <v>7.1</v>
      </c>
      <c r="G9" s="311">
        <v>3.2</v>
      </c>
      <c r="H9" s="314">
        <v>0</v>
      </c>
      <c r="I9" s="315">
        <f t="shared" si="0"/>
        <v>22.72</v>
      </c>
    </row>
    <row r="10" spans="1:10">
      <c r="A10" s="310" t="s">
        <v>743</v>
      </c>
      <c r="B10" s="311">
        <v>2.4</v>
      </c>
      <c r="C10" s="311">
        <v>1.35</v>
      </c>
      <c r="D10" s="311">
        <v>2.4</v>
      </c>
      <c r="E10" s="311">
        <v>3</v>
      </c>
      <c r="F10" s="311">
        <f t="shared" si="1"/>
        <v>9.15</v>
      </c>
      <c r="G10" s="311">
        <v>3.2</v>
      </c>
      <c r="H10" s="314">
        <v>0</v>
      </c>
      <c r="I10" s="315">
        <f t="shared" si="0"/>
        <v>29.28</v>
      </c>
    </row>
    <row r="11" spans="1:10">
      <c r="A11" s="310" t="s">
        <v>744</v>
      </c>
      <c r="B11" s="311">
        <v>2.2000000000000002</v>
      </c>
      <c r="C11" s="311">
        <v>7.3</v>
      </c>
      <c r="D11" s="311">
        <v>6.15</v>
      </c>
      <c r="E11" s="311">
        <v>7.3</v>
      </c>
      <c r="F11" s="311">
        <f t="shared" si="1"/>
        <v>22.95</v>
      </c>
      <c r="G11" s="311">
        <v>3.2</v>
      </c>
      <c r="H11" s="313">
        <v>8.6999999999999993</v>
      </c>
      <c r="I11" s="315">
        <f>(F11*G11)-H11</f>
        <v>64.739999999999995</v>
      </c>
    </row>
    <row r="12" spans="1:10">
      <c r="A12" s="310" t="s">
        <v>507</v>
      </c>
      <c r="B12" s="311">
        <v>0</v>
      </c>
      <c r="C12" s="311">
        <v>5.7</v>
      </c>
      <c r="D12" s="311">
        <v>0</v>
      </c>
      <c r="E12" s="313">
        <v>0</v>
      </c>
      <c r="F12" s="311">
        <f t="shared" si="1"/>
        <v>5.7</v>
      </c>
      <c r="G12" s="311">
        <v>3.2</v>
      </c>
      <c r="H12" s="314">
        <v>0</v>
      </c>
      <c r="I12" s="315">
        <f t="shared" ref="I12" si="2">(F12*G12)-H12</f>
        <v>18.239999999999998</v>
      </c>
    </row>
    <row r="13" spans="1:10">
      <c r="A13" s="310" t="s">
        <v>753</v>
      </c>
      <c r="B13" s="311">
        <v>3.3</v>
      </c>
      <c r="C13" s="311">
        <v>7.55</v>
      </c>
      <c r="D13" s="311">
        <v>0</v>
      </c>
      <c r="E13" s="313">
        <v>3.6</v>
      </c>
      <c r="F13" s="311">
        <f t="shared" si="1"/>
        <v>14.45</v>
      </c>
      <c r="G13" s="311">
        <v>1.1000000000000001</v>
      </c>
      <c r="H13" s="314">
        <v>0</v>
      </c>
      <c r="I13" s="315">
        <f t="shared" ref="I13:I16" si="3">(F13*G13)-H13</f>
        <v>15.9</v>
      </c>
    </row>
    <row r="14" spans="1:10">
      <c r="A14" s="310" t="s">
        <v>754</v>
      </c>
      <c r="B14" s="311">
        <v>2.35</v>
      </c>
      <c r="C14" s="311">
        <v>2.7</v>
      </c>
      <c r="D14" s="311">
        <v>2.35</v>
      </c>
      <c r="E14" s="313">
        <v>2.7</v>
      </c>
      <c r="F14" s="311">
        <f>SUM(B14:E14)</f>
        <v>10.1</v>
      </c>
      <c r="G14" s="311">
        <v>2.5</v>
      </c>
      <c r="H14" s="314">
        <v>0</v>
      </c>
      <c r="I14" s="315">
        <f t="shared" si="3"/>
        <v>25.25</v>
      </c>
    </row>
    <row r="15" spans="1:10">
      <c r="A15" s="310" t="s">
        <v>755</v>
      </c>
      <c r="B15" s="311">
        <v>2.7</v>
      </c>
      <c r="C15" s="311">
        <v>3.15</v>
      </c>
      <c r="D15" s="311">
        <v>0</v>
      </c>
      <c r="E15" s="313">
        <v>3.15</v>
      </c>
      <c r="F15" s="311">
        <f t="shared" ref="F15:F16" si="4">SUM(B15:E15)</f>
        <v>9</v>
      </c>
      <c r="G15" s="311">
        <v>1.1000000000000001</v>
      </c>
      <c r="H15" s="314">
        <v>0</v>
      </c>
      <c r="I15" s="315">
        <f t="shared" si="3"/>
        <v>9.9</v>
      </c>
    </row>
    <row r="16" spans="1:10">
      <c r="A16" s="310" t="s">
        <v>756</v>
      </c>
      <c r="B16" s="311">
        <v>6.15</v>
      </c>
      <c r="C16" s="311">
        <v>7.6</v>
      </c>
      <c r="D16" s="311">
        <v>6.15</v>
      </c>
      <c r="E16" s="313">
        <v>7.6</v>
      </c>
      <c r="F16" s="311">
        <f t="shared" si="4"/>
        <v>27.5</v>
      </c>
      <c r="G16" s="311">
        <v>1.5</v>
      </c>
      <c r="H16" s="314">
        <v>0</v>
      </c>
      <c r="I16" s="315">
        <f t="shared" si="3"/>
        <v>41.25</v>
      </c>
    </row>
    <row r="17" spans="1:9">
      <c r="A17" s="641" t="s">
        <v>763</v>
      </c>
      <c r="B17" s="642"/>
      <c r="C17" s="643"/>
      <c r="D17" s="653">
        <f>SUM(I7:I16)</f>
        <v>274.8</v>
      </c>
      <c r="E17" s="653"/>
      <c r="F17" s="653"/>
      <c r="G17" s="653"/>
      <c r="H17" s="653"/>
      <c r="I17" s="653"/>
    </row>
    <row r="18" spans="1:9">
      <c r="A18" s="656" t="s">
        <v>752</v>
      </c>
      <c r="B18" s="657"/>
      <c r="C18" s="657"/>
      <c r="D18" s="657"/>
      <c r="E18" s="657"/>
      <c r="F18" s="657"/>
      <c r="G18" s="657"/>
      <c r="H18" s="657"/>
      <c r="I18" s="658"/>
    </row>
    <row r="19" spans="1:9">
      <c r="A19" s="310" t="s">
        <v>752</v>
      </c>
      <c r="B19" s="311">
        <v>0</v>
      </c>
      <c r="C19" s="311">
        <v>5.2</v>
      </c>
      <c r="D19" s="311">
        <v>8.1999999999999993</v>
      </c>
      <c r="E19" s="313">
        <v>10.55</v>
      </c>
      <c r="F19" s="311">
        <f>SUM(B19:E19)</f>
        <v>23.95</v>
      </c>
      <c r="G19" s="311">
        <v>2.2000000000000002</v>
      </c>
      <c r="H19" s="314">
        <v>13.65</v>
      </c>
      <c r="I19" s="315">
        <f>(F19*G19)-H19</f>
        <v>39.04</v>
      </c>
    </row>
    <row r="20" spans="1:9">
      <c r="A20" s="644" t="s">
        <v>21</v>
      </c>
      <c r="B20" s="644"/>
      <c r="C20" s="644"/>
      <c r="D20" s="644"/>
      <c r="E20" s="644"/>
      <c r="F20" s="644"/>
      <c r="G20" s="644"/>
    </row>
    <row r="21" spans="1:9">
      <c r="A21" s="632" t="s">
        <v>94</v>
      </c>
      <c r="B21" s="633" t="s">
        <v>312</v>
      </c>
      <c r="C21" s="634"/>
      <c r="D21" s="632" t="s">
        <v>307</v>
      </c>
      <c r="E21" s="632" t="s">
        <v>309</v>
      </c>
      <c r="F21" s="632" t="s">
        <v>310</v>
      </c>
      <c r="G21" s="632" t="s">
        <v>311</v>
      </c>
      <c r="H21" s="632" t="s">
        <v>353</v>
      </c>
    </row>
    <row r="22" spans="1:9">
      <c r="A22" s="632"/>
      <c r="B22" s="203" t="s">
        <v>308</v>
      </c>
      <c r="C22" s="203" t="s">
        <v>304</v>
      </c>
      <c r="D22" s="632"/>
      <c r="E22" s="632"/>
      <c r="F22" s="632"/>
      <c r="G22" s="632"/>
      <c r="H22" s="632"/>
    </row>
    <row r="23" spans="1:9" ht="30">
      <c r="A23" s="310" t="s">
        <v>313</v>
      </c>
      <c r="B23" s="311">
        <v>0.9</v>
      </c>
      <c r="C23" s="311">
        <v>2.1</v>
      </c>
      <c r="D23" s="311">
        <v>3</v>
      </c>
      <c r="E23" s="311" t="s">
        <v>323</v>
      </c>
      <c r="F23" s="312" t="s">
        <v>509</v>
      </c>
      <c r="G23" s="312" t="s">
        <v>796</v>
      </c>
      <c r="H23" s="310">
        <f t="shared" ref="H23:H25" si="5">B23*C23*D23</f>
        <v>5.67</v>
      </c>
    </row>
    <row r="24" spans="1:9">
      <c r="A24" s="340" t="s">
        <v>314</v>
      </c>
      <c r="B24" s="311">
        <v>0.9</v>
      </c>
      <c r="C24" s="311">
        <v>2.1</v>
      </c>
      <c r="D24" s="311">
        <v>1</v>
      </c>
      <c r="E24" s="311" t="s">
        <v>323</v>
      </c>
      <c r="F24" s="311" t="s">
        <v>794</v>
      </c>
      <c r="G24" s="312" t="s">
        <v>795</v>
      </c>
      <c r="H24" s="340">
        <f t="shared" ref="H24" si="6">B24*C24*D24</f>
        <v>1.89</v>
      </c>
    </row>
    <row r="25" spans="1:9">
      <c r="A25" s="340" t="s">
        <v>315</v>
      </c>
      <c r="B25" s="311">
        <v>3</v>
      </c>
      <c r="C25" s="311">
        <v>2.9</v>
      </c>
      <c r="D25" s="311">
        <v>1</v>
      </c>
      <c r="E25" s="311" t="s">
        <v>757</v>
      </c>
      <c r="F25" s="311" t="s">
        <v>508</v>
      </c>
      <c r="G25" s="312" t="s">
        <v>758</v>
      </c>
      <c r="H25" s="310">
        <f t="shared" si="5"/>
        <v>8.6999999999999993</v>
      </c>
    </row>
    <row r="26" spans="1:9">
      <c r="A26" s="632" t="s">
        <v>95</v>
      </c>
      <c r="B26" s="633" t="s">
        <v>312</v>
      </c>
      <c r="C26" s="634"/>
      <c r="D26" s="632" t="s">
        <v>307</v>
      </c>
      <c r="E26" s="632" t="s">
        <v>309</v>
      </c>
      <c r="F26" s="632" t="s">
        <v>310</v>
      </c>
      <c r="G26" s="632" t="s">
        <v>311</v>
      </c>
      <c r="H26" s="632" t="s">
        <v>353</v>
      </c>
    </row>
    <row r="27" spans="1:9">
      <c r="A27" s="632"/>
      <c r="B27" s="203" t="s">
        <v>308</v>
      </c>
      <c r="C27" s="203" t="s">
        <v>304</v>
      </c>
      <c r="D27" s="632"/>
      <c r="E27" s="632"/>
      <c r="F27" s="632"/>
      <c r="G27" s="632"/>
      <c r="H27" s="632"/>
    </row>
    <row r="28" spans="1:9" ht="30">
      <c r="A28" s="310" t="s">
        <v>325</v>
      </c>
      <c r="B28" s="311">
        <v>0.6</v>
      </c>
      <c r="C28" s="311">
        <v>0.4</v>
      </c>
      <c r="D28" s="311">
        <v>2</v>
      </c>
      <c r="E28" s="311" t="s">
        <v>324</v>
      </c>
      <c r="F28" s="311" t="s">
        <v>508</v>
      </c>
      <c r="G28" s="312" t="s">
        <v>759</v>
      </c>
      <c r="H28" s="310">
        <f>B28*C28*D28</f>
        <v>0.48</v>
      </c>
    </row>
    <row r="29" spans="1:9">
      <c r="A29" s="310" t="s">
        <v>326</v>
      </c>
      <c r="B29" s="311">
        <v>1.5</v>
      </c>
      <c r="C29" s="311">
        <v>1.2</v>
      </c>
      <c r="D29" s="311">
        <v>1</v>
      </c>
      <c r="E29" s="311" t="s">
        <v>324</v>
      </c>
      <c r="F29" s="311" t="s">
        <v>508</v>
      </c>
      <c r="G29" s="312" t="s">
        <v>760</v>
      </c>
      <c r="H29" s="310">
        <f t="shared" ref="H29" si="7">B29*C29*D29</f>
        <v>1.8</v>
      </c>
    </row>
    <row r="30" spans="1:9">
      <c r="A30" s="644" t="s">
        <v>331</v>
      </c>
      <c r="B30" s="644"/>
      <c r="C30" s="644"/>
      <c r="D30" s="644"/>
      <c r="E30" s="644"/>
      <c r="F30" s="644"/>
      <c r="G30" s="644"/>
    </row>
    <row r="31" spans="1:9">
      <c r="A31" s="632" t="s">
        <v>95</v>
      </c>
      <c r="B31" s="633" t="s">
        <v>329</v>
      </c>
      <c r="C31" s="634"/>
      <c r="D31" s="632" t="s">
        <v>307</v>
      </c>
      <c r="E31" s="632"/>
      <c r="F31" s="632"/>
      <c r="G31" s="632" t="s">
        <v>330</v>
      </c>
    </row>
    <row r="32" spans="1:9">
      <c r="A32" s="632"/>
      <c r="B32" s="633" t="s">
        <v>303</v>
      </c>
      <c r="C32" s="634"/>
      <c r="D32" s="632"/>
      <c r="E32" s="632"/>
      <c r="F32" s="632"/>
      <c r="G32" s="632"/>
    </row>
    <row r="33" spans="1:7">
      <c r="A33" s="340" t="s">
        <v>789</v>
      </c>
      <c r="B33" s="660">
        <v>2.4</v>
      </c>
      <c r="C33" s="661"/>
      <c r="D33" s="311">
        <v>1</v>
      </c>
      <c r="E33" s="311"/>
      <c r="F33" s="311"/>
      <c r="G33" s="312">
        <f t="shared" ref="G33:G34" si="8">B33*D33</f>
        <v>2.4</v>
      </c>
    </row>
    <row r="34" spans="1:7">
      <c r="A34" s="340" t="s">
        <v>788</v>
      </c>
      <c r="B34" s="660">
        <v>2.1</v>
      </c>
      <c r="C34" s="661"/>
      <c r="D34" s="311">
        <v>1</v>
      </c>
      <c r="E34" s="311"/>
      <c r="F34" s="311"/>
      <c r="G34" s="312">
        <f t="shared" si="8"/>
        <v>2.1</v>
      </c>
    </row>
    <row r="35" spans="1:7">
      <c r="A35" s="641" t="s">
        <v>333</v>
      </c>
      <c r="B35" s="642"/>
      <c r="C35" s="642"/>
      <c r="D35" s="642"/>
      <c r="E35" s="642"/>
      <c r="F35" s="643"/>
      <c r="G35" s="208">
        <f>SUM(G33:G34)</f>
        <v>4.5</v>
      </c>
    </row>
    <row r="36" spans="1:7">
      <c r="A36" s="644" t="s">
        <v>332</v>
      </c>
      <c r="B36" s="644"/>
      <c r="C36" s="644"/>
      <c r="D36" s="644"/>
      <c r="E36" s="644"/>
      <c r="F36" s="644"/>
      <c r="G36" s="644"/>
    </row>
    <row r="37" spans="1:7">
      <c r="A37" s="632" t="s">
        <v>95</v>
      </c>
      <c r="B37" s="633" t="s">
        <v>329</v>
      </c>
      <c r="C37" s="634"/>
      <c r="D37" s="632" t="s">
        <v>307</v>
      </c>
      <c r="E37" s="632"/>
      <c r="F37" s="632"/>
      <c r="G37" s="632" t="s">
        <v>330</v>
      </c>
    </row>
    <row r="38" spans="1:7">
      <c r="A38" s="632"/>
      <c r="B38" s="633" t="s">
        <v>303</v>
      </c>
      <c r="C38" s="634"/>
      <c r="D38" s="632"/>
      <c r="E38" s="632"/>
      <c r="F38" s="632"/>
      <c r="G38" s="632"/>
    </row>
    <row r="39" spans="1:7">
      <c r="A39" s="310" t="s">
        <v>325</v>
      </c>
      <c r="B39" s="660">
        <v>1.5</v>
      </c>
      <c r="C39" s="661"/>
      <c r="D39" s="311">
        <v>1</v>
      </c>
      <c r="E39" s="311"/>
      <c r="F39" s="311"/>
      <c r="G39" s="312">
        <f t="shared" ref="G39" si="9">B39*D39</f>
        <v>1.5</v>
      </c>
    </row>
    <row r="40" spans="1:7">
      <c r="A40" s="641" t="s">
        <v>333</v>
      </c>
      <c r="B40" s="642"/>
      <c r="C40" s="642"/>
      <c r="D40" s="642"/>
      <c r="E40" s="642"/>
      <c r="F40" s="643"/>
      <c r="G40" s="208">
        <f>SUM(G39:G39)</f>
        <v>1.5</v>
      </c>
    </row>
    <row r="41" spans="1:7">
      <c r="A41" s="644" t="s">
        <v>339</v>
      </c>
      <c r="B41" s="644"/>
      <c r="C41" s="644"/>
      <c r="D41" s="644"/>
      <c r="E41" s="644"/>
      <c r="F41" s="644"/>
      <c r="G41" s="644"/>
    </row>
    <row r="42" spans="1:7">
      <c r="A42" s="632" t="s">
        <v>94</v>
      </c>
      <c r="B42" s="633" t="s">
        <v>329</v>
      </c>
      <c r="C42" s="634"/>
      <c r="D42" s="632" t="s">
        <v>307</v>
      </c>
      <c r="E42" s="632"/>
      <c r="F42" s="632"/>
      <c r="G42" s="632" t="s">
        <v>330</v>
      </c>
    </row>
    <row r="43" spans="1:7">
      <c r="A43" s="632"/>
      <c r="B43" s="633" t="s">
        <v>303</v>
      </c>
      <c r="C43" s="634"/>
      <c r="D43" s="632"/>
      <c r="E43" s="632"/>
      <c r="F43" s="632"/>
      <c r="G43" s="632"/>
    </row>
    <row r="44" spans="1:7">
      <c r="A44" s="310" t="s">
        <v>313</v>
      </c>
      <c r="B44" s="660">
        <v>1.5</v>
      </c>
      <c r="C44" s="661"/>
      <c r="D44" s="311">
        <v>1</v>
      </c>
      <c r="E44" s="311"/>
      <c r="F44" s="311"/>
      <c r="G44" s="312">
        <f t="shared" ref="G44:G45" si="10">B44*D44</f>
        <v>1.5</v>
      </c>
    </row>
    <row r="45" spans="1:7">
      <c r="A45" s="340" t="s">
        <v>317</v>
      </c>
      <c r="B45" s="660">
        <v>1.2</v>
      </c>
      <c r="C45" s="661"/>
      <c r="D45" s="311">
        <v>1</v>
      </c>
      <c r="E45" s="311"/>
      <c r="F45" s="311"/>
      <c r="G45" s="312">
        <f t="shared" si="10"/>
        <v>1.2</v>
      </c>
    </row>
    <row r="46" spans="1:7">
      <c r="A46" s="641" t="s">
        <v>333</v>
      </c>
      <c r="B46" s="642"/>
      <c r="C46" s="642"/>
      <c r="D46" s="642"/>
      <c r="E46" s="642"/>
      <c r="F46" s="643"/>
      <c r="G46" s="208">
        <f>SUM(G44:G45)</f>
        <v>2.7</v>
      </c>
    </row>
    <row r="47" spans="1:7">
      <c r="A47" s="644" t="s">
        <v>790</v>
      </c>
      <c r="B47" s="644"/>
      <c r="C47" s="644"/>
      <c r="D47" s="644"/>
      <c r="E47" s="644"/>
      <c r="F47" s="644"/>
      <c r="G47" s="644"/>
    </row>
    <row r="48" spans="1:7">
      <c r="A48" s="632" t="s">
        <v>94</v>
      </c>
      <c r="B48" s="633" t="s">
        <v>329</v>
      </c>
      <c r="C48" s="634"/>
      <c r="D48" s="632" t="s">
        <v>307</v>
      </c>
      <c r="E48" s="632"/>
      <c r="F48" s="632"/>
      <c r="G48" s="632" t="s">
        <v>330</v>
      </c>
    </row>
    <row r="49" spans="1:8">
      <c r="A49" s="632"/>
      <c r="B49" s="633" t="s">
        <v>303</v>
      </c>
      <c r="C49" s="634"/>
      <c r="D49" s="632"/>
      <c r="E49" s="632"/>
      <c r="F49" s="632"/>
      <c r="G49" s="632"/>
    </row>
    <row r="50" spans="1:8">
      <c r="A50" s="340" t="s">
        <v>314</v>
      </c>
      <c r="B50" s="660">
        <v>1.86</v>
      </c>
      <c r="C50" s="661"/>
      <c r="D50" s="311">
        <v>1</v>
      </c>
      <c r="E50" s="311"/>
      <c r="F50" s="311"/>
      <c r="G50" s="312">
        <f>B50*D50</f>
        <v>1.86</v>
      </c>
    </row>
    <row r="51" spans="1:8">
      <c r="A51" s="340" t="s">
        <v>315</v>
      </c>
      <c r="B51" s="660">
        <v>2.16</v>
      </c>
      <c r="C51" s="661"/>
      <c r="D51" s="311">
        <v>1</v>
      </c>
      <c r="E51" s="311"/>
      <c r="F51" s="311"/>
      <c r="G51" s="312">
        <f>B51*D51</f>
        <v>2.16</v>
      </c>
    </row>
    <row r="52" spans="1:8">
      <c r="A52" s="340" t="s">
        <v>316</v>
      </c>
      <c r="B52" s="660">
        <v>3.2</v>
      </c>
      <c r="C52" s="661"/>
      <c r="D52" s="311">
        <v>1</v>
      </c>
      <c r="E52" s="311"/>
      <c r="F52" s="311"/>
      <c r="G52" s="312">
        <f>B52*D52</f>
        <v>3.2</v>
      </c>
    </row>
    <row r="53" spans="1:8">
      <c r="A53" s="641" t="s">
        <v>333</v>
      </c>
      <c r="B53" s="642"/>
      <c r="C53" s="642"/>
      <c r="D53" s="642"/>
      <c r="E53" s="642"/>
      <c r="F53" s="643"/>
      <c r="G53" s="344">
        <f>SUM(G50:G52)</f>
        <v>7.22</v>
      </c>
    </row>
    <row r="54" spans="1:8">
      <c r="A54" s="644" t="s">
        <v>341</v>
      </c>
      <c r="B54" s="644"/>
      <c r="C54" s="644"/>
      <c r="D54" s="644"/>
      <c r="E54" s="644"/>
      <c r="F54" s="644"/>
      <c r="G54" s="644"/>
    </row>
    <row r="55" spans="1:8" s="317" customFormat="1">
      <c r="A55" s="206" t="s">
        <v>302</v>
      </c>
      <c r="B55" s="296" t="s">
        <v>745</v>
      </c>
      <c r="C55" s="296" t="s">
        <v>747</v>
      </c>
      <c r="D55" s="296" t="s">
        <v>746</v>
      </c>
      <c r="E55" s="296" t="s">
        <v>748</v>
      </c>
      <c r="F55" s="206" t="s">
        <v>340</v>
      </c>
      <c r="G55" s="206" t="s">
        <v>304</v>
      </c>
      <c r="H55" s="206" t="s">
        <v>305</v>
      </c>
    </row>
    <row r="56" spans="1:8" s="317" customFormat="1">
      <c r="A56" s="316" t="s">
        <v>740</v>
      </c>
      <c r="B56" s="316">
        <v>3.3</v>
      </c>
      <c r="C56" s="316">
        <v>1.85</v>
      </c>
      <c r="D56" s="316">
        <v>2.2000000000000002</v>
      </c>
      <c r="E56" s="316">
        <v>1.85</v>
      </c>
      <c r="F56" s="311">
        <f>SUM(B56:E56)</f>
        <v>9.1999999999999993</v>
      </c>
      <c r="G56" s="311">
        <v>3.2</v>
      </c>
      <c r="H56" s="311">
        <f>F56*G56</f>
        <v>29.44</v>
      </c>
    </row>
    <row r="57" spans="1:8" s="317" customFormat="1">
      <c r="A57" s="316" t="s">
        <v>741</v>
      </c>
      <c r="B57" s="316">
        <v>2.0499999999999998</v>
      </c>
      <c r="C57" s="316">
        <v>1.5</v>
      </c>
      <c r="D57" s="316">
        <v>2.0499999999999998</v>
      </c>
      <c r="E57" s="316">
        <v>1.5</v>
      </c>
      <c r="F57" s="311">
        <f t="shared" ref="F57:F66" si="11">SUM(B57:E57)</f>
        <v>7.1</v>
      </c>
      <c r="G57" s="311">
        <v>3.2</v>
      </c>
      <c r="H57" s="311">
        <f t="shared" ref="H57:H66" si="12">F57*G57</f>
        <v>22.72</v>
      </c>
    </row>
    <row r="58" spans="1:8" s="317" customFormat="1">
      <c r="A58" s="310" t="s">
        <v>742</v>
      </c>
      <c r="B58" s="310">
        <v>2.0499999999999998</v>
      </c>
      <c r="C58" s="310">
        <v>2.15</v>
      </c>
      <c r="D58" s="310">
        <v>2.0499999999999998</v>
      </c>
      <c r="E58" s="310">
        <v>2.15</v>
      </c>
      <c r="F58" s="311">
        <f t="shared" si="11"/>
        <v>8.4</v>
      </c>
      <c r="G58" s="311">
        <v>3.2</v>
      </c>
      <c r="H58" s="311">
        <f t="shared" si="12"/>
        <v>26.88</v>
      </c>
    </row>
    <row r="59" spans="1:8" s="317" customFormat="1">
      <c r="A59" s="310" t="s">
        <v>743</v>
      </c>
      <c r="B59" s="310">
        <v>2.4</v>
      </c>
      <c r="C59" s="310">
        <v>3</v>
      </c>
      <c r="D59" s="310">
        <v>2.4</v>
      </c>
      <c r="E59" s="310">
        <v>3</v>
      </c>
      <c r="F59" s="311">
        <f t="shared" si="11"/>
        <v>10.8</v>
      </c>
      <c r="G59" s="311">
        <v>3.2</v>
      </c>
      <c r="H59" s="311">
        <f t="shared" si="12"/>
        <v>34.56</v>
      </c>
    </row>
    <row r="60" spans="1:8" s="317" customFormat="1">
      <c r="A60" s="310" t="s">
        <v>744</v>
      </c>
      <c r="B60" s="310">
        <v>5.85</v>
      </c>
      <c r="C60" s="310">
        <v>7.3</v>
      </c>
      <c r="D60" s="310">
        <v>5.85</v>
      </c>
      <c r="E60" s="310">
        <v>7.3</v>
      </c>
      <c r="F60" s="311">
        <f t="shared" si="11"/>
        <v>26.3</v>
      </c>
      <c r="G60" s="311">
        <v>3.2</v>
      </c>
      <c r="H60" s="311">
        <f t="shared" si="12"/>
        <v>84.16</v>
      </c>
    </row>
    <row r="61" spans="1:8" s="317" customFormat="1">
      <c r="A61" s="310" t="s">
        <v>507</v>
      </c>
      <c r="B61" s="310">
        <v>0</v>
      </c>
      <c r="C61" s="310">
        <v>5.7</v>
      </c>
      <c r="D61" s="310">
        <v>0</v>
      </c>
      <c r="E61" s="310">
        <v>5.7</v>
      </c>
      <c r="F61" s="311">
        <f t="shared" si="11"/>
        <v>11.4</v>
      </c>
      <c r="G61" s="311">
        <v>3.2</v>
      </c>
      <c r="H61" s="311">
        <f t="shared" si="12"/>
        <v>36.479999999999997</v>
      </c>
    </row>
    <row r="62" spans="1:8" s="317" customFormat="1">
      <c r="A62" s="310" t="s">
        <v>506</v>
      </c>
      <c r="B62" s="310">
        <v>2.2000000000000002</v>
      </c>
      <c r="C62" s="310">
        <v>0</v>
      </c>
      <c r="D62" s="310">
        <v>0</v>
      </c>
      <c r="E62" s="310">
        <v>2.2000000000000002</v>
      </c>
      <c r="F62" s="311">
        <f t="shared" si="11"/>
        <v>4.4000000000000004</v>
      </c>
      <c r="G62" s="311">
        <v>3.2</v>
      </c>
      <c r="H62" s="311">
        <f t="shared" si="12"/>
        <v>14.08</v>
      </c>
    </row>
    <row r="63" spans="1:8" s="317" customFormat="1">
      <c r="A63" s="310" t="s">
        <v>761</v>
      </c>
      <c r="B63" s="311">
        <v>3.3</v>
      </c>
      <c r="C63" s="311">
        <v>7.55</v>
      </c>
      <c r="D63" s="311">
        <v>0</v>
      </c>
      <c r="E63" s="313">
        <v>3.6</v>
      </c>
      <c r="F63" s="311">
        <f t="shared" si="11"/>
        <v>14.45</v>
      </c>
      <c r="G63" s="311">
        <v>1.1000000000000001</v>
      </c>
      <c r="H63" s="311">
        <f t="shared" si="12"/>
        <v>15.9</v>
      </c>
    </row>
    <row r="64" spans="1:8" s="317" customFormat="1">
      <c r="A64" s="310" t="s">
        <v>754</v>
      </c>
      <c r="B64" s="311">
        <v>2.35</v>
      </c>
      <c r="C64" s="311">
        <v>2.7</v>
      </c>
      <c r="D64" s="311">
        <v>2.35</v>
      </c>
      <c r="E64" s="313">
        <v>2.7</v>
      </c>
      <c r="F64" s="311">
        <f t="shared" si="11"/>
        <v>10.1</v>
      </c>
      <c r="G64" s="311">
        <v>2.5</v>
      </c>
      <c r="H64" s="311">
        <f t="shared" si="12"/>
        <v>25.25</v>
      </c>
    </row>
    <row r="65" spans="1:8" s="317" customFormat="1">
      <c r="A65" s="310" t="s">
        <v>755</v>
      </c>
      <c r="B65" s="311">
        <v>2.7</v>
      </c>
      <c r="C65" s="311">
        <v>3.15</v>
      </c>
      <c r="D65" s="311">
        <v>0</v>
      </c>
      <c r="E65" s="313">
        <v>3.15</v>
      </c>
      <c r="F65" s="311">
        <f t="shared" si="11"/>
        <v>9</v>
      </c>
      <c r="G65" s="311">
        <v>1.1000000000000001</v>
      </c>
      <c r="H65" s="311">
        <f t="shared" si="12"/>
        <v>9.9</v>
      </c>
    </row>
    <row r="66" spans="1:8">
      <c r="A66" s="310" t="s">
        <v>756</v>
      </c>
      <c r="B66" s="311">
        <v>6.15</v>
      </c>
      <c r="C66" s="311">
        <v>7.6</v>
      </c>
      <c r="D66" s="311">
        <v>6.15</v>
      </c>
      <c r="E66" s="313">
        <v>7.6</v>
      </c>
      <c r="F66" s="311">
        <f t="shared" si="11"/>
        <v>27.5</v>
      </c>
      <c r="G66" s="311">
        <v>1.5</v>
      </c>
      <c r="H66" s="311">
        <f t="shared" si="12"/>
        <v>41.25</v>
      </c>
    </row>
    <row r="67" spans="1:8">
      <c r="A67" s="641" t="s">
        <v>762</v>
      </c>
      <c r="B67" s="642"/>
      <c r="C67" s="643"/>
      <c r="D67" s="345">
        <f>SUM(H56:H66)</f>
        <v>340.62</v>
      </c>
      <c r="E67" s="346"/>
      <c r="F67" s="346"/>
      <c r="G67" s="346"/>
      <c r="H67" s="347"/>
    </row>
    <row r="68" spans="1:8">
      <c r="A68" s="341" t="s">
        <v>513</v>
      </c>
      <c r="B68" s="342"/>
      <c r="C68" s="342"/>
      <c r="D68" s="342"/>
      <c r="E68" s="342"/>
      <c r="F68" s="342"/>
      <c r="G68" s="342"/>
      <c r="H68" s="343"/>
    </row>
    <row r="69" spans="1:8">
      <c r="A69" s="296" t="s">
        <v>302</v>
      </c>
      <c r="B69" s="296" t="s">
        <v>745</v>
      </c>
      <c r="C69" s="296" t="s">
        <v>747</v>
      </c>
      <c r="D69" s="296" t="s">
        <v>746</v>
      </c>
      <c r="E69" s="296" t="s">
        <v>748</v>
      </c>
      <c r="F69" s="296" t="s">
        <v>340</v>
      </c>
      <c r="G69" s="296" t="s">
        <v>304</v>
      </c>
      <c r="H69" s="296" t="s">
        <v>305</v>
      </c>
    </row>
    <row r="70" spans="1:8">
      <c r="A70" s="316" t="s">
        <v>740</v>
      </c>
      <c r="B70" s="316">
        <v>3.3</v>
      </c>
      <c r="C70" s="316">
        <v>0</v>
      </c>
      <c r="D70" s="316">
        <v>0</v>
      </c>
      <c r="E70" s="316">
        <v>1.85</v>
      </c>
      <c r="F70" s="311">
        <f>SUM(B70:E70)</f>
        <v>5.15</v>
      </c>
      <c r="G70" s="311">
        <v>3.2</v>
      </c>
      <c r="H70" s="311">
        <f>F70*G70</f>
        <v>16.48</v>
      </c>
    </row>
    <row r="71" spans="1:8">
      <c r="A71" s="316" t="s">
        <v>741</v>
      </c>
      <c r="B71" s="316">
        <v>2.0499999999999998</v>
      </c>
      <c r="C71" s="316">
        <v>1.5</v>
      </c>
      <c r="D71" s="316">
        <v>2.0499999999999998</v>
      </c>
      <c r="E71" s="316">
        <v>1.5</v>
      </c>
      <c r="F71" s="311">
        <f t="shared" ref="F71:F72" si="13">SUM(B71:E71)</f>
        <v>7.1</v>
      </c>
      <c r="G71" s="311">
        <v>3.2</v>
      </c>
      <c r="H71" s="311">
        <f t="shared" ref="H71:H72" si="14">F71*G71</f>
        <v>22.72</v>
      </c>
    </row>
    <row r="72" spans="1:8">
      <c r="A72" s="310" t="s">
        <v>742</v>
      </c>
      <c r="B72" s="310">
        <v>2.0499999999999998</v>
      </c>
      <c r="C72" s="310">
        <v>2.15</v>
      </c>
      <c r="D72" s="310">
        <v>2.0499999999999998</v>
      </c>
      <c r="E72" s="310">
        <v>2.15</v>
      </c>
      <c r="F72" s="311">
        <f t="shared" si="13"/>
        <v>8.4</v>
      </c>
      <c r="G72" s="311">
        <v>3.2</v>
      </c>
      <c r="H72" s="311">
        <f t="shared" si="14"/>
        <v>26.88</v>
      </c>
    </row>
    <row r="73" spans="1:8">
      <c r="A73" s="641" t="s">
        <v>351</v>
      </c>
      <c r="B73" s="642"/>
      <c r="C73" s="643"/>
      <c r="D73" s="345">
        <f>SUM(H70:H72)</f>
        <v>66.08</v>
      </c>
      <c r="E73" s="346"/>
      <c r="F73" s="346"/>
      <c r="G73" s="346"/>
      <c r="H73" s="347"/>
    </row>
    <row r="74" spans="1:8">
      <c r="A74" s="341" t="s">
        <v>514</v>
      </c>
      <c r="B74" s="342"/>
      <c r="C74" s="342"/>
      <c r="D74" s="342"/>
      <c r="E74" s="342"/>
      <c r="F74" s="342"/>
      <c r="G74" s="342"/>
      <c r="H74" s="343"/>
    </row>
    <row r="75" spans="1:8">
      <c r="A75" s="296" t="s">
        <v>302</v>
      </c>
      <c r="B75" s="296" t="s">
        <v>745</v>
      </c>
      <c r="C75" s="296" t="s">
        <v>747</v>
      </c>
      <c r="D75" s="296" t="s">
        <v>746</v>
      </c>
      <c r="E75" s="296" t="s">
        <v>748</v>
      </c>
      <c r="F75" s="296" t="s">
        <v>340</v>
      </c>
      <c r="G75" s="296" t="s">
        <v>304</v>
      </c>
      <c r="H75" s="296" t="s">
        <v>305</v>
      </c>
    </row>
    <row r="76" spans="1:8">
      <c r="A76" s="316" t="s">
        <v>740</v>
      </c>
      <c r="B76" s="316">
        <v>0</v>
      </c>
      <c r="C76" s="316">
        <v>1.85</v>
      </c>
      <c r="D76" s="316">
        <v>2.2000000000000002</v>
      </c>
      <c r="E76" s="316">
        <v>1.85</v>
      </c>
      <c r="F76" s="311">
        <f>SUM(B76:E76)</f>
        <v>5.9</v>
      </c>
      <c r="G76" s="311">
        <v>0.5</v>
      </c>
      <c r="H76" s="311">
        <f>F76*G76</f>
        <v>2.95</v>
      </c>
    </row>
    <row r="77" spans="1:8">
      <c r="A77" s="310" t="s">
        <v>743</v>
      </c>
      <c r="B77" s="310">
        <v>2.4</v>
      </c>
      <c r="C77" s="310">
        <v>3</v>
      </c>
      <c r="D77" s="310">
        <v>2.4</v>
      </c>
      <c r="E77" s="310">
        <v>3</v>
      </c>
      <c r="F77" s="311">
        <f t="shared" ref="F77:F80" si="15">SUM(B77:E77)</f>
        <v>10.8</v>
      </c>
      <c r="G77" s="311">
        <v>0.5</v>
      </c>
      <c r="H77" s="311">
        <f t="shared" ref="H77:H80" si="16">F77*G77</f>
        <v>5.4</v>
      </c>
    </row>
    <row r="78" spans="1:8">
      <c r="A78" s="310" t="s">
        <v>744</v>
      </c>
      <c r="B78" s="310">
        <v>5.85</v>
      </c>
      <c r="C78" s="310">
        <v>7.3</v>
      </c>
      <c r="D78" s="310">
        <v>5.85</v>
      </c>
      <c r="E78" s="310">
        <v>7.3</v>
      </c>
      <c r="F78" s="311">
        <f t="shared" si="15"/>
        <v>26.3</v>
      </c>
      <c r="G78" s="311">
        <v>0.5</v>
      </c>
      <c r="H78" s="311">
        <f t="shared" si="16"/>
        <v>13.15</v>
      </c>
    </row>
    <row r="79" spans="1:8">
      <c r="A79" s="310" t="s">
        <v>507</v>
      </c>
      <c r="B79" s="310">
        <v>0</v>
      </c>
      <c r="C79" s="310">
        <v>5.7</v>
      </c>
      <c r="D79" s="310">
        <v>0</v>
      </c>
      <c r="E79" s="310">
        <v>5.7</v>
      </c>
      <c r="F79" s="311">
        <f t="shared" si="15"/>
        <v>11.4</v>
      </c>
      <c r="G79" s="311">
        <v>0.5</v>
      </c>
      <c r="H79" s="311">
        <f t="shared" si="16"/>
        <v>5.7</v>
      </c>
    </row>
    <row r="80" spans="1:8">
      <c r="A80" s="310" t="s">
        <v>506</v>
      </c>
      <c r="B80" s="310">
        <v>2.2000000000000002</v>
      </c>
      <c r="C80" s="310">
        <v>0</v>
      </c>
      <c r="D80" s="310">
        <v>0</v>
      </c>
      <c r="E80" s="310">
        <v>2.2000000000000002</v>
      </c>
      <c r="F80" s="311">
        <f t="shared" si="15"/>
        <v>4.4000000000000004</v>
      </c>
      <c r="G80" s="311">
        <v>0.5</v>
      </c>
      <c r="H80" s="311">
        <f t="shared" si="16"/>
        <v>2.2000000000000002</v>
      </c>
    </row>
    <row r="81" spans="1:8">
      <c r="A81" s="641" t="s">
        <v>764</v>
      </c>
      <c r="B81" s="642"/>
      <c r="C81" s="643"/>
      <c r="D81" s="345">
        <f>SUM(D76:D80)</f>
        <v>10.45</v>
      </c>
      <c r="E81" s="346"/>
      <c r="F81" s="346"/>
      <c r="G81" s="346"/>
      <c r="H81" s="347"/>
    </row>
    <row r="82" spans="1:8">
      <c r="A82" s="341" t="s">
        <v>364</v>
      </c>
      <c r="B82" s="342"/>
      <c r="C82" s="342"/>
      <c r="D82" s="342"/>
      <c r="E82" s="342"/>
      <c r="F82" s="342"/>
      <c r="G82" s="342"/>
      <c r="H82" s="343"/>
    </row>
    <row r="83" spans="1:8">
      <c r="A83" s="659" t="s">
        <v>342</v>
      </c>
      <c r="B83" s="659"/>
      <c r="C83" s="659"/>
      <c r="D83" s="360">
        <f>$D$67</f>
        <v>340.62</v>
      </c>
      <c r="E83" s="361"/>
      <c r="F83" s="361"/>
      <c r="G83" s="361"/>
      <c r="H83" s="362"/>
    </row>
    <row r="84" spans="1:8">
      <c r="A84" s="659" t="s">
        <v>343</v>
      </c>
      <c r="B84" s="659"/>
      <c r="C84" s="659"/>
      <c r="D84" s="360">
        <f>$D$73</f>
        <v>66.08</v>
      </c>
      <c r="E84" s="361"/>
      <c r="F84" s="361"/>
      <c r="G84" s="361"/>
      <c r="H84" s="362"/>
    </row>
    <row r="85" spans="1:8">
      <c r="A85" s="659" t="s">
        <v>344</v>
      </c>
      <c r="B85" s="659"/>
      <c r="C85" s="659"/>
      <c r="D85" s="360">
        <f>D83-D84</f>
        <v>274.54000000000002</v>
      </c>
      <c r="E85" s="361"/>
      <c r="F85" s="361"/>
      <c r="G85" s="361"/>
      <c r="H85" s="362"/>
    </row>
    <row r="86" spans="1:8">
      <c r="A86" s="644" t="s">
        <v>346</v>
      </c>
      <c r="B86" s="644"/>
      <c r="C86" s="644"/>
      <c r="D86" s="644"/>
      <c r="E86" s="644"/>
      <c r="F86" s="337"/>
      <c r="G86" s="337"/>
    </row>
    <row r="87" spans="1:8" ht="45">
      <c r="A87" s="328" t="s">
        <v>302</v>
      </c>
      <c r="B87" s="328" t="s">
        <v>303</v>
      </c>
      <c r="C87" s="328" t="s">
        <v>304</v>
      </c>
      <c r="D87" s="212" t="s">
        <v>350</v>
      </c>
      <c r="E87" s="212" t="s">
        <v>349</v>
      </c>
      <c r="F87" s="290"/>
      <c r="G87" s="290"/>
    </row>
    <row r="88" spans="1:8">
      <c r="A88" s="320" t="s">
        <v>347</v>
      </c>
      <c r="B88" s="321">
        <v>6.15</v>
      </c>
      <c r="C88" s="321">
        <v>3.75</v>
      </c>
      <c r="D88" s="321">
        <v>8.6999999999999993</v>
      </c>
      <c r="E88" s="321">
        <f>(B88*C88)-D88</f>
        <v>14.36</v>
      </c>
      <c r="F88" s="335"/>
      <c r="G88" s="335"/>
    </row>
    <row r="89" spans="1:8">
      <c r="A89" s="320" t="s">
        <v>515</v>
      </c>
      <c r="B89" s="321">
        <v>15.15</v>
      </c>
      <c r="C89" s="321">
        <v>3.55</v>
      </c>
      <c r="D89" s="321">
        <v>0</v>
      </c>
      <c r="E89" s="321">
        <f>(B89*C89)-D89</f>
        <v>53.78</v>
      </c>
      <c r="F89" s="335"/>
      <c r="G89" s="335"/>
    </row>
    <row r="90" spans="1:8">
      <c r="A90" s="320" t="s">
        <v>516</v>
      </c>
      <c r="B90" s="321">
        <v>15.15</v>
      </c>
      <c r="C90" s="321">
        <v>3.55</v>
      </c>
      <c r="D90" s="321">
        <v>2.37</v>
      </c>
      <c r="E90" s="321">
        <f>(B90*C90)-D90</f>
        <v>51.41</v>
      </c>
      <c r="F90" s="335"/>
      <c r="G90" s="335"/>
    </row>
    <row r="91" spans="1:8">
      <c r="A91" s="320" t="s">
        <v>348</v>
      </c>
      <c r="B91" s="321">
        <v>6.15</v>
      </c>
      <c r="C91" s="321">
        <v>3.55</v>
      </c>
      <c r="D91" s="321">
        <v>1.8</v>
      </c>
      <c r="E91" s="321">
        <f>(B91*C91)-D91</f>
        <v>20.03</v>
      </c>
      <c r="F91" s="335"/>
      <c r="G91" s="335"/>
    </row>
    <row r="92" spans="1:8">
      <c r="A92" s="322" t="s">
        <v>761</v>
      </c>
      <c r="B92" s="338">
        <v>37.5</v>
      </c>
      <c r="C92" s="321">
        <v>1.1000000000000001</v>
      </c>
      <c r="D92" s="321">
        <v>0</v>
      </c>
      <c r="E92" s="321">
        <f t="shared" ref="E92:E96" si="17">(B92*C92)-D92</f>
        <v>41.25</v>
      </c>
      <c r="F92" s="335"/>
      <c r="G92" s="335"/>
    </row>
    <row r="93" spans="1:8">
      <c r="A93" s="322" t="s">
        <v>754</v>
      </c>
      <c r="B93" s="338">
        <v>20.2</v>
      </c>
      <c r="C93" s="321">
        <v>2.5</v>
      </c>
      <c r="D93" s="321">
        <v>0</v>
      </c>
      <c r="E93" s="321">
        <f t="shared" si="17"/>
        <v>50.5</v>
      </c>
      <c r="F93" s="335"/>
      <c r="G93" s="335"/>
    </row>
    <row r="94" spans="1:8">
      <c r="A94" s="322" t="s">
        <v>755</v>
      </c>
      <c r="B94" s="338">
        <v>14.1</v>
      </c>
      <c r="C94" s="321">
        <v>1.1000000000000001</v>
      </c>
      <c r="D94" s="321">
        <v>0</v>
      </c>
      <c r="E94" s="321">
        <f t="shared" si="17"/>
        <v>15.51</v>
      </c>
      <c r="F94" s="335"/>
      <c r="G94" s="335"/>
    </row>
    <row r="95" spans="1:8">
      <c r="A95" s="322" t="s">
        <v>756</v>
      </c>
      <c r="B95" s="338">
        <v>55</v>
      </c>
      <c r="C95" s="321">
        <v>1.5</v>
      </c>
      <c r="D95" s="321">
        <v>0</v>
      </c>
      <c r="E95" s="321">
        <f t="shared" si="17"/>
        <v>82.5</v>
      </c>
      <c r="F95" s="335"/>
      <c r="G95" s="335"/>
    </row>
    <row r="96" spans="1:8">
      <c r="A96" s="322" t="s">
        <v>517</v>
      </c>
      <c r="B96" s="338">
        <v>6.76</v>
      </c>
      <c r="C96" s="321">
        <v>1</v>
      </c>
      <c r="D96" s="321">
        <v>0</v>
      </c>
      <c r="E96" s="321">
        <f t="shared" si="17"/>
        <v>6.76</v>
      </c>
      <c r="F96" s="335"/>
      <c r="G96" s="335"/>
    </row>
    <row r="97" spans="1:7">
      <c r="A97" s="659" t="s">
        <v>328</v>
      </c>
      <c r="B97" s="659"/>
      <c r="C97" s="659"/>
      <c r="D97" s="659"/>
      <c r="E97" s="210">
        <f>SUM(E88:E96)</f>
        <v>336.1</v>
      </c>
      <c r="F97" s="336"/>
      <c r="G97" s="336"/>
    </row>
    <row r="98" spans="1:7">
      <c r="A98" s="663" t="s">
        <v>518</v>
      </c>
      <c r="B98" s="663"/>
      <c r="C98" s="663"/>
      <c r="D98" s="663"/>
      <c r="E98" s="329">
        <f>E97</f>
        <v>336.1</v>
      </c>
      <c r="F98" s="336"/>
      <c r="G98" s="336"/>
    </row>
    <row r="99" spans="1:7">
      <c r="A99" s="666" t="s">
        <v>363</v>
      </c>
      <c r="B99" s="667"/>
      <c r="C99" s="667"/>
      <c r="D99" s="667"/>
      <c r="E99" s="667"/>
      <c r="F99" s="667"/>
      <c r="G99" s="668"/>
    </row>
    <row r="100" spans="1:7">
      <c r="A100" s="669" t="s">
        <v>342</v>
      </c>
      <c r="B100" s="670"/>
      <c r="C100" s="671"/>
      <c r="D100" s="211">
        <f>$E$98</f>
        <v>336.1</v>
      </c>
    </row>
    <row r="101" spans="1:7">
      <c r="A101" s="641" t="s">
        <v>344</v>
      </c>
      <c r="B101" s="642"/>
      <c r="C101" s="643"/>
      <c r="D101" s="208">
        <f>D100</f>
        <v>336.1</v>
      </c>
    </row>
    <row r="102" spans="1:7">
      <c r="A102" s="623" t="s">
        <v>525</v>
      </c>
      <c r="B102" s="624"/>
      <c r="C102" s="624"/>
      <c r="D102" s="624"/>
      <c r="E102" s="624"/>
      <c r="F102" s="624"/>
      <c r="G102" s="625"/>
    </row>
    <row r="103" spans="1:7">
      <c r="A103" s="207" t="s">
        <v>302</v>
      </c>
      <c r="B103" s="207" t="s">
        <v>526</v>
      </c>
      <c r="C103" s="217" t="s">
        <v>356</v>
      </c>
      <c r="D103" s="217" t="s">
        <v>527</v>
      </c>
      <c r="E103" s="217" t="s">
        <v>355</v>
      </c>
      <c r="F103" s="207"/>
      <c r="G103" s="207"/>
    </row>
    <row r="104" spans="1:7">
      <c r="A104" s="320" t="s">
        <v>740</v>
      </c>
      <c r="B104" s="321">
        <v>6.11</v>
      </c>
      <c r="C104" s="321">
        <v>6.11</v>
      </c>
      <c r="D104" s="321">
        <f>F76</f>
        <v>5.9</v>
      </c>
      <c r="E104" s="321">
        <v>90</v>
      </c>
      <c r="F104" s="204"/>
      <c r="G104" s="204"/>
    </row>
    <row r="105" spans="1:7">
      <c r="A105" s="320" t="s">
        <v>741</v>
      </c>
      <c r="B105" s="321">
        <v>3.13</v>
      </c>
      <c r="C105" s="321">
        <v>3.13</v>
      </c>
      <c r="D105" s="321">
        <v>0</v>
      </c>
      <c r="E105" s="321">
        <v>90</v>
      </c>
      <c r="F105" s="204"/>
      <c r="G105" s="204"/>
    </row>
    <row r="106" spans="1:7">
      <c r="A106" s="322" t="s">
        <v>742</v>
      </c>
      <c r="B106" s="321">
        <v>4.75</v>
      </c>
      <c r="C106" s="321">
        <v>4.75</v>
      </c>
      <c r="D106" s="321">
        <v>0</v>
      </c>
      <c r="E106" s="321">
        <v>90</v>
      </c>
      <c r="F106" s="204"/>
      <c r="G106" s="204"/>
    </row>
    <row r="107" spans="1:7">
      <c r="A107" s="322" t="s">
        <v>743</v>
      </c>
      <c r="B107" s="321">
        <v>7.2</v>
      </c>
      <c r="C107" s="321">
        <v>7.2</v>
      </c>
      <c r="D107" s="321">
        <f>F77</f>
        <v>10.8</v>
      </c>
      <c r="E107" s="321">
        <v>0</v>
      </c>
      <c r="F107" s="204"/>
      <c r="G107" s="204"/>
    </row>
    <row r="108" spans="1:7">
      <c r="A108" s="322" t="s">
        <v>744</v>
      </c>
      <c r="B108" s="321">
        <v>42.71</v>
      </c>
      <c r="C108" s="321">
        <v>42.71</v>
      </c>
      <c r="D108" s="321">
        <f>F78</f>
        <v>26.3</v>
      </c>
      <c r="E108" s="321">
        <v>3</v>
      </c>
      <c r="F108" s="204"/>
      <c r="G108" s="204"/>
    </row>
    <row r="109" spans="1:7">
      <c r="A109" s="323" t="s">
        <v>767</v>
      </c>
      <c r="B109" s="321">
        <v>4.13</v>
      </c>
      <c r="C109" s="321">
        <v>4.13</v>
      </c>
      <c r="D109" s="321">
        <f>F80</f>
        <v>4.4000000000000004</v>
      </c>
      <c r="E109" s="321">
        <v>0</v>
      </c>
      <c r="F109" s="204"/>
      <c r="G109" s="204"/>
    </row>
    <row r="110" spans="1:7">
      <c r="A110" s="323" t="s">
        <v>768</v>
      </c>
      <c r="B110" s="321">
        <v>4.79</v>
      </c>
      <c r="C110" s="321">
        <v>4.79</v>
      </c>
      <c r="D110" s="321">
        <f>F79</f>
        <v>11.4</v>
      </c>
      <c r="E110" s="321">
        <v>0</v>
      </c>
      <c r="F110" s="204"/>
      <c r="G110" s="204"/>
    </row>
    <row r="111" spans="1:7">
      <c r="A111" s="324" t="s">
        <v>328</v>
      </c>
      <c r="B111" s="325">
        <f>SUM(B104:B110)</f>
        <v>72.819999999999993</v>
      </c>
      <c r="C111" s="325">
        <f>SUM(C104:C110)</f>
        <v>72.819999999999993</v>
      </c>
      <c r="D111" s="325">
        <f>SUM(D104:D108)</f>
        <v>43</v>
      </c>
      <c r="E111" s="325">
        <f>SUM(E104:E110)</f>
        <v>273</v>
      </c>
      <c r="F111" s="319"/>
      <c r="G111" s="319"/>
    </row>
    <row r="112" spans="1:7">
      <c r="A112" s="326" t="s">
        <v>357</v>
      </c>
      <c r="B112" s="327">
        <f>B111</f>
        <v>72.819999999999993</v>
      </c>
      <c r="C112" s="327">
        <f>C111</f>
        <v>72.819999999999993</v>
      </c>
      <c r="D112" s="327">
        <f>D111</f>
        <v>43</v>
      </c>
      <c r="E112" s="327">
        <f>E111</f>
        <v>273</v>
      </c>
      <c r="F112" s="209"/>
      <c r="G112" s="209"/>
    </row>
    <row r="113" spans="1:7">
      <c r="A113" s="623" t="s">
        <v>354</v>
      </c>
      <c r="B113" s="624"/>
      <c r="C113" s="624"/>
      <c r="D113" s="624"/>
      <c r="E113" s="625"/>
      <c r="F113" s="220"/>
      <c r="G113" s="220"/>
    </row>
    <row r="114" spans="1:7">
      <c r="A114" s="632" t="s">
        <v>95</v>
      </c>
      <c r="B114" s="633" t="s">
        <v>312</v>
      </c>
      <c r="C114" s="634"/>
      <c r="D114" s="632" t="s">
        <v>307</v>
      </c>
      <c r="E114" s="632" t="s">
        <v>303</v>
      </c>
      <c r="F114" s="221"/>
      <c r="G114" s="221"/>
    </row>
    <row r="115" spans="1:7">
      <c r="A115" s="632"/>
      <c r="B115" s="214" t="s">
        <v>308</v>
      </c>
      <c r="C115" s="214" t="s">
        <v>304</v>
      </c>
      <c r="D115" s="632"/>
      <c r="E115" s="632"/>
    </row>
    <row r="116" spans="1:7">
      <c r="A116" s="185" t="s">
        <v>325</v>
      </c>
      <c r="B116" s="204">
        <v>1.5</v>
      </c>
      <c r="C116" s="204">
        <v>1.2</v>
      </c>
      <c r="D116" s="204">
        <v>1</v>
      </c>
      <c r="E116" s="205">
        <f>(B116+0.04)*D116</f>
        <v>1.54</v>
      </c>
    </row>
    <row r="117" spans="1:7">
      <c r="A117" s="185" t="s">
        <v>326</v>
      </c>
      <c r="B117" s="204">
        <v>0.6</v>
      </c>
      <c r="C117" s="204">
        <v>0.4</v>
      </c>
      <c r="D117" s="204">
        <v>2</v>
      </c>
      <c r="E117" s="205">
        <f>(B117+0.04)*D117</f>
        <v>1.28</v>
      </c>
    </row>
    <row r="118" spans="1:7" ht="17.25" customHeight="1">
      <c r="D118" s="213" t="s">
        <v>328</v>
      </c>
      <c r="E118" s="208">
        <f>SUM(E116:E117)</f>
        <v>2.82</v>
      </c>
    </row>
    <row r="119" spans="1:7">
      <c r="A119" s="623" t="s">
        <v>542</v>
      </c>
      <c r="B119" s="624"/>
      <c r="C119" s="624"/>
      <c r="D119" s="624"/>
      <c r="E119" s="625"/>
    </row>
    <row r="120" spans="1:7">
      <c r="A120" s="632" t="s">
        <v>95</v>
      </c>
      <c r="B120" s="633" t="s">
        <v>312</v>
      </c>
      <c r="C120" s="634"/>
      <c r="D120" s="632" t="s">
        <v>307</v>
      </c>
      <c r="E120" s="632" t="s">
        <v>543</v>
      </c>
    </row>
    <row r="121" spans="1:7">
      <c r="A121" s="632"/>
      <c r="B121" s="268" t="s">
        <v>308</v>
      </c>
      <c r="C121" s="268" t="s">
        <v>304</v>
      </c>
      <c r="D121" s="632"/>
      <c r="E121" s="632"/>
    </row>
    <row r="122" spans="1:7">
      <c r="A122" s="185" t="s">
        <v>313</v>
      </c>
      <c r="B122" s="204">
        <v>30</v>
      </c>
      <c r="C122" s="204">
        <v>2.9</v>
      </c>
      <c r="D122" s="204">
        <v>1</v>
      </c>
      <c r="E122" s="205">
        <f>(B122+0.04)*D122</f>
        <v>30.04</v>
      </c>
    </row>
    <row r="123" spans="1:7">
      <c r="A123" s="185" t="s">
        <v>325</v>
      </c>
      <c r="B123" s="204">
        <v>0.6</v>
      </c>
      <c r="C123" s="204">
        <v>0.4</v>
      </c>
      <c r="D123" s="204">
        <v>2</v>
      </c>
      <c r="E123" s="205">
        <f>(B123+0.04)*D123</f>
        <v>1.28</v>
      </c>
    </row>
    <row r="124" spans="1:7">
      <c r="A124" s="185" t="s">
        <v>326</v>
      </c>
      <c r="B124" s="204">
        <v>1.5</v>
      </c>
      <c r="C124" s="204">
        <v>1.1000000000000001</v>
      </c>
      <c r="D124" s="204">
        <v>1</v>
      </c>
      <c r="E124" s="205">
        <f>(B124+0.04)*D124</f>
        <v>1.54</v>
      </c>
    </row>
    <row r="125" spans="1:7">
      <c r="D125" s="267" t="s">
        <v>328</v>
      </c>
      <c r="E125" s="208">
        <f>SUM(E122:E124)*2</f>
        <v>65.72</v>
      </c>
    </row>
    <row r="126" spans="1:7">
      <c r="A126" s="436" t="s">
        <v>713</v>
      </c>
      <c r="B126" s="437" t="s">
        <v>721</v>
      </c>
      <c r="C126" s="437" t="s">
        <v>722</v>
      </c>
      <c r="D126" s="437" t="s">
        <v>723</v>
      </c>
    </row>
    <row r="127" spans="1:7">
      <c r="A127" s="438" t="s">
        <v>313</v>
      </c>
      <c r="B127" s="331">
        <v>95</v>
      </c>
      <c r="C127" s="331">
        <v>110</v>
      </c>
      <c r="D127" s="439">
        <f t="shared" ref="D127:D143" si="18">(B127*C127)/10000</f>
        <v>1.0449999999999999</v>
      </c>
    </row>
    <row r="128" spans="1:7">
      <c r="A128" s="438" t="s">
        <v>314</v>
      </c>
      <c r="B128" s="331">
        <v>85</v>
      </c>
      <c r="C128" s="331">
        <v>100</v>
      </c>
      <c r="D128" s="439">
        <f t="shared" si="18"/>
        <v>0.85</v>
      </c>
    </row>
    <row r="129" spans="1:4">
      <c r="A129" s="438" t="s">
        <v>315</v>
      </c>
      <c r="B129" s="331">
        <v>105</v>
      </c>
      <c r="C129" s="331">
        <v>120</v>
      </c>
      <c r="D129" s="439">
        <f t="shared" si="18"/>
        <v>1.26</v>
      </c>
    </row>
    <row r="130" spans="1:4">
      <c r="A130" s="438" t="s">
        <v>316</v>
      </c>
      <c r="B130" s="331">
        <v>120</v>
      </c>
      <c r="C130" s="331">
        <v>135</v>
      </c>
      <c r="D130" s="439">
        <f t="shared" si="18"/>
        <v>1.62</v>
      </c>
    </row>
    <row r="131" spans="1:4">
      <c r="A131" s="438" t="s">
        <v>317</v>
      </c>
      <c r="B131" s="331">
        <v>120</v>
      </c>
      <c r="C131" s="331">
        <f t="shared" ref="C131" si="19">B131</f>
        <v>120</v>
      </c>
      <c r="D131" s="439">
        <f t="shared" si="18"/>
        <v>1.44</v>
      </c>
    </row>
    <row r="132" spans="1:4">
      <c r="A132" s="438" t="s">
        <v>318</v>
      </c>
      <c r="B132" s="331">
        <v>115</v>
      </c>
      <c r="C132" s="331">
        <v>140</v>
      </c>
      <c r="D132" s="439">
        <f t="shared" si="18"/>
        <v>1.61</v>
      </c>
    </row>
    <row r="133" spans="1:4">
      <c r="A133" s="438" t="s">
        <v>319</v>
      </c>
      <c r="B133" s="331">
        <v>100</v>
      </c>
      <c r="C133" s="331">
        <v>115</v>
      </c>
      <c r="D133" s="439">
        <f t="shared" si="18"/>
        <v>1.1499999999999999</v>
      </c>
    </row>
    <row r="134" spans="1:4">
      <c r="A134" s="438" t="s">
        <v>320</v>
      </c>
      <c r="B134" s="331">
        <v>115</v>
      </c>
      <c r="C134" s="331">
        <v>125</v>
      </c>
      <c r="D134" s="439">
        <f t="shared" si="18"/>
        <v>1.4375</v>
      </c>
    </row>
    <row r="135" spans="1:4">
      <c r="A135" s="438" t="s">
        <v>321</v>
      </c>
      <c r="B135" s="331">
        <v>115</v>
      </c>
      <c r="C135" s="331">
        <v>125</v>
      </c>
      <c r="D135" s="439">
        <f t="shared" si="18"/>
        <v>1.4375</v>
      </c>
    </row>
    <row r="136" spans="1:4">
      <c r="A136" s="438" t="s">
        <v>322</v>
      </c>
      <c r="B136" s="331">
        <v>115</v>
      </c>
      <c r="C136" s="331">
        <v>130</v>
      </c>
      <c r="D136" s="439">
        <f t="shared" si="18"/>
        <v>1.4950000000000001</v>
      </c>
    </row>
    <row r="137" spans="1:4">
      <c r="A137" s="438" t="s">
        <v>714</v>
      </c>
      <c r="B137" s="331">
        <v>120</v>
      </c>
      <c r="C137" s="331">
        <v>140</v>
      </c>
      <c r="D137" s="439">
        <f t="shared" si="18"/>
        <v>1.68</v>
      </c>
    </row>
    <row r="138" spans="1:4">
      <c r="A138" s="438" t="s">
        <v>715</v>
      </c>
      <c r="B138" s="331">
        <v>130</v>
      </c>
      <c r="C138" s="331">
        <v>145</v>
      </c>
      <c r="D138" s="439">
        <f t="shared" si="18"/>
        <v>1.885</v>
      </c>
    </row>
    <row r="139" spans="1:4">
      <c r="A139" s="438" t="s">
        <v>716</v>
      </c>
      <c r="B139" s="331">
        <v>140</v>
      </c>
      <c r="C139" s="331">
        <v>160</v>
      </c>
      <c r="D139" s="439">
        <f t="shared" si="18"/>
        <v>2.2400000000000002</v>
      </c>
    </row>
    <row r="140" spans="1:4">
      <c r="A140" s="438" t="s">
        <v>717</v>
      </c>
      <c r="B140" s="331">
        <v>140</v>
      </c>
      <c r="C140" s="331">
        <v>160</v>
      </c>
      <c r="D140" s="439">
        <f t="shared" si="18"/>
        <v>2.2400000000000002</v>
      </c>
    </row>
    <row r="141" spans="1:4">
      <c r="A141" s="438" t="s">
        <v>718</v>
      </c>
      <c r="B141" s="331">
        <v>110</v>
      </c>
      <c r="C141" s="331">
        <v>120</v>
      </c>
      <c r="D141" s="439">
        <f t="shared" si="18"/>
        <v>1.32</v>
      </c>
    </row>
    <row r="142" spans="1:4">
      <c r="A142" s="438" t="s">
        <v>719</v>
      </c>
      <c r="B142" s="331">
        <v>135</v>
      </c>
      <c r="C142" s="331">
        <v>150</v>
      </c>
      <c r="D142" s="439">
        <f t="shared" si="18"/>
        <v>2.0249999999999999</v>
      </c>
    </row>
    <row r="143" spans="1:4">
      <c r="A143" s="438" t="s">
        <v>720</v>
      </c>
      <c r="B143" s="331">
        <v>120</v>
      </c>
      <c r="C143" s="331">
        <v>135</v>
      </c>
      <c r="D143" s="439">
        <f t="shared" si="18"/>
        <v>1.62</v>
      </c>
    </row>
    <row r="144" spans="1:4">
      <c r="C144" s="435" t="s">
        <v>724</v>
      </c>
      <c r="D144" s="435">
        <f>SUM(D127:D143)</f>
        <v>26.36</v>
      </c>
    </row>
    <row r="145" spans="1:5">
      <c r="C145" s="208" t="s">
        <v>725</v>
      </c>
      <c r="D145" s="208">
        <v>1</v>
      </c>
    </row>
    <row r="146" spans="1:5">
      <c r="C146" s="208" t="s">
        <v>726</v>
      </c>
      <c r="D146" s="208">
        <f>D144*D145*1.3</f>
        <v>34.270000000000003</v>
      </c>
    </row>
    <row r="147" spans="1:5">
      <c r="A147" s="301"/>
      <c r="B147" s="221"/>
      <c r="C147" s="302"/>
      <c r="D147" s="302"/>
      <c r="E147" s="301"/>
    </row>
    <row r="148" spans="1:5" ht="15.75" thickBot="1">
      <c r="A148" s="301"/>
      <c r="B148" s="221"/>
      <c r="C148" s="302"/>
      <c r="D148" s="302"/>
      <c r="E148" s="301"/>
    </row>
    <row r="149" spans="1:5">
      <c r="A149" s="635" t="s">
        <v>730</v>
      </c>
      <c r="B149" s="636"/>
      <c r="C149" s="636"/>
      <c r="D149" s="636"/>
      <c r="E149" s="637"/>
    </row>
    <row r="150" spans="1:5">
      <c r="A150" s="298" t="s">
        <v>731</v>
      </c>
      <c r="B150" s="297" t="s">
        <v>732</v>
      </c>
      <c r="C150" s="297" t="s">
        <v>733</v>
      </c>
      <c r="D150" s="297" t="s">
        <v>734</v>
      </c>
      <c r="E150" s="306" t="s">
        <v>736</v>
      </c>
    </row>
    <row r="151" spans="1:5" ht="15.75" thickBot="1">
      <c r="A151" s="303">
        <v>7.15</v>
      </c>
      <c r="B151" s="304">
        <v>16.149999999999999</v>
      </c>
      <c r="C151" s="304">
        <v>7.15</v>
      </c>
      <c r="D151" s="304">
        <v>16.149999999999999</v>
      </c>
      <c r="E151" s="305">
        <f>D151+C151+B151+A151</f>
        <v>46.6</v>
      </c>
    </row>
    <row r="152" spans="1:5">
      <c r="A152" s="635" t="s">
        <v>737</v>
      </c>
      <c r="B152" s="636"/>
      <c r="C152" s="636"/>
      <c r="D152" s="636"/>
      <c r="E152" s="637"/>
    </row>
    <row r="153" spans="1:5">
      <c r="A153" s="298" t="s">
        <v>731</v>
      </c>
      <c r="B153" s="297">
        <v>0</v>
      </c>
      <c r="C153" s="297">
        <v>0</v>
      </c>
      <c r="D153" s="297">
        <f>C153*B153</f>
        <v>0</v>
      </c>
      <c r="E153" s="306" t="s">
        <v>735</v>
      </c>
    </row>
    <row r="154" spans="1:5">
      <c r="A154" s="298" t="s">
        <v>739</v>
      </c>
      <c r="B154" s="297">
        <v>10.3</v>
      </c>
      <c r="C154" s="297">
        <v>2.2000000000000002</v>
      </c>
      <c r="D154" s="297">
        <f>C154*B154</f>
        <v>22.66</v>
      </c>
      <c r="E154" s="672">
        <v>59.75</v>
      </c>
    </row>
    <row r="155" spans="1:5">
      <c r="A155" s="298" t="s">
        <v>733</v>
      </c>
      <c r="B155" s="297">
        <v>8.1999999999999993</v>
      </c>
      <c r="C155" s="297">
        <v>2.2000000000000002</v>
      </c>
      <c r="D155" s="297">
        <f>C155*B155</f>
        <v>18.04</v>
      </c>
      <c r="E155" s="673"/>
    </row>
    <row r="156" spans="1:5" ht="15.75" thickBot="1">
      <c r="A156" s="299" t="s">
        <v>738</v>
      </c>
      <c r="B156" s="300">
        <v>0</v>
      </c>
      <c r="C156" s="300">
        <v>0</v>
      </c>
      <c r="D156" s="300">
        <v>0</v>
      </c>
      <c r="E156" s="674"/>
    </row>
    <row r="157" spans="1:5">
      <c r="A157" s="635" t="s">
        <v>769</v>
      </c>
      <c r="B157" s="636"/>
      <c r="C157" s="636"/>
      <c r="D157" s="636"/>
      <c r="E157" s="637"/>
    </row>
    <row r="158" spans="1:5">
      <c r="A158" s="628" t="s">
        <v>761</v>
      </c>
      <c r="B158" s="628"/>
      <c r="C158" s="629">
        <v>7.4</v>
      </c>
      <c r="D158" s="630"/>
      <c r="E158" s="330" t="s">
        <v>735</v>
      </c>
    </row>
    <row r="159" spans="1:5">
      <c r="A159" s="628" t="s">
        <v>754</v>
      </c>
      <c r="B159" s="628"/>
      <c r="C159" s="629">
        <v>2.4</v>
      </c>
      <c r="D159" s="630"/>
      <c r="E159" s="638">
        <f>C158+C159+C160+C161</f>
        <v>20.100000000000001</v>
      </c>
    </row>
    <row r="160" spans="1:5">
      <c r="A160" s="628" t="s">
        <v>755</v>
      </c>
      <c r="B160" s="628"/>
      <c r="C160" s="629">
        <v>3</v>
      </c>
      <c r="D160" s="630"/>
      <c r="E160" s="638"/>
    </row>
    <row r="161" spans="1:6" ht="15.75" thickBot="1">
      <c r="A161" s="628" t="s">
        <v>756</v>
      </c>
      <c r="B161" s="628"/>
      <c r="C161" s="639">
        <v>7.3</v>
      </c>
      <c r="D161" s="640"/>
      <c r="E161" s="638"/>
    </row>
    <row r="162" spans="1:6">
      <c r="A162" s="635" t="s">
        <v>770</v>
      </c>
      <c r="B162" s="636"/>
      <c r="C162" s="636"/>
      <c r="D162" s="636"/>
      <c r="E162" s="637"/>
    </row>
    <row r="163" spans="1:6">
      <c r="A163" s="628" t="s">
        <v>772</v>
      </c>
      <c r="B163" s="628"/>
      <c r="C163" s="629">
        <v>5.65</v>
      </c>
      <c r="D163" s="630"/>
      <c r="E163" s="330" t="s">
        <v>735</v>
      </c>
    </row>
    <row r="164" spans="1:6">
      <c r="A164" s="631" t="s">
        <v>771</v>
      </c>
      <c r="B164" s="631"/>
      <c r="C164" s="629">
        <v>4.45</v>
      </c>
      <c r="D164" s="630"/>
      <c r="E164" s="626">
        <f>C163+C165</f>
        <v>6.6</v>
      </c>
    </row>
    <row r="165" spans="1:6">
      <c r="A165" s="631" t="s">
        <v>771</v>
      </c>
      <c r="B165" s="631"/>
      <c r="C165" s="629">
        <v>0.95</v>
      </c>
      <c r="D165" s="630"/>
      <c r="E165" s="627"/>
    </row>
    <row r="166" spans="1:6">
      <c r="A166" s="623" t="s">
        <v>773</v>
      </c>
      <c r="B166" s="624"/>
      <c r="C166" s="624"/>
      <c r="D166" s="624"/>
      <c r="E166" s="624"/>
      <c r="F166" s="625"/>
    </row>
    <row r="167" spans="1:6" ht="30">
      <c r="A167" s="318" t="s">
        <v>774</v>
      </c>
      <c r="B167" s="318" t="s">
        <v>745</v>
      </c>
      <c r="C167" s="318" t="s">
        <v>747</v>
      </c>
      <c r="D167" s="318" t="s">
        <v>746</v>
      </c>
      <c r="E167" s="318" t="s">
        <v>748</v>
      </c>
      <c r="F167" s="212" t="s">
        <v>750</v>
      </c>
    </row>
    <row r="168" spans="1:6">
      <c r="A168" s="333" t="s">
        <v>761</v>
      </c>
      <c r="B168" s="333">
        <v>3.3</v>
      </c>
      <c r="C168" s="333">
        <v>0</v>
      </c>
      <c r="D168" s="334">
        <v>3.3</v>
      </c>
      <c r="E168" s="334">
        <v>3.6</v>
      </c>
      <c r="F168" s="332">
        <f>SUM(B168:E168)</f>
        <v>10.199999999999999</v>
      </c>
    </row>
    <row r="169" spans="1:6">
      <c r="A169" s="333" t="s">
        <v>754</v>
      </c>
      <c r="B169" s="333">
        <v>2.0499999999999998</v>
      </c>
      <c r="C169" s="333">
        <v>0</v>
      </c>
      <c r="D169" s="334">
        <v>2.0499999999999998</v>
      </c>
      <c r="E169" s="334">
        <v>2.4</v>
      </c>
      <c r="F169" s="332">
        <f>SUM(B169:E169)</f>
        <v>6.5</v>
      </c>
    </row>
    <row r="170" spans="1:6">
      <c r="A170" s="333" t="s">
        <v>755</v>
      </c>
      <c r="B170" s="333">
        <v>2.4</v>
      </c>
      <c r="C170" s="333">
        <v>0</v>
      </c>
      <c r="D170" s="334">
        <v>2.4</v>
      </c>
      <c r="E170" s="334">
        <v>3</v>
      </c>
      <c r="F170" s="332">
        <f>SUM(B170:E170)</f>
        <v>7.8</v>
      </c>
    </row>
    <row r="171" spans="1:6">
      <c r="A171" s="333" t="s">
        <v>756</v>
      </c>
      <c r="B171" s="333">
        <v>5.85</v>
      </c>
      <c r="C171" s="333">
        <v>7.6</v>
      </c>
      <c r="D171" s="334">
        <v>5.85</v>
      </c>
      <c r="E171" s="334">
        <v>7.6</v>
      </c>
      <c r="F171" s="332">
        <f>SUM(B171:E171)</f>
        <v>26.9</v>
      </c>
    </row>
    <row r="172" spans="1:6">
      <c r="A172" s="617" t="s">
        <v>776</v>
      </c>
      <c r="B172" s="618"/>
      <c r="C172" s="619"/>
      <c r="D172" s="620">
        <f>SUM(F168:F171)</f>
        <v>51.4</v>
      </c>
      <c r="E172" s="621"/>
      <c r="F172" s="622"/>
    </row>
    <row r="173" spans="1:6">
      <c r="A173" s="623" t="s">
        <v>783</v>
      </c>
      <c r="B173" s="624"/>
      <c r="C173" s="624"/>
      <c r="D173" s="624"/>
      <c r="E173" s="624"/>
      <c r="F173" s="625"/>
    </row>
    <row r="174" spans="1:6" ht="30">
      <c r="A174" s="328" t="s">
        <v>774</v>
      </c>
      <c r="B174" s="328" t="s">
        <v>745</v>
      </c>
      <c r="C174" s="328" t="s">
        <v>747</v>
      </c>
      <c r="D174" s="328" t="s">
        <v>746</v>
      </c>
      <c r="E174" s="328" t="s">
        <v>748</v>
      </c>
      <c r="F174" s="212" t="s">
        <v>750</v>
      </c>
    </row>
    <row r="175" spans="1:6">
      <c r="A175" s="333" t="s">
        <v>761</v>
      </c>
      <c r="B175" s="333">
        <v>3.6</v>
      </c>
      <c r="C175" s="333">
        <v>7.55</v>
      </c>
      <c r="D175" s="334">
        <v>0</v>
      </c>
      <c r="E175" s="334">
        <v>3.6</v>
      </c>
      <c r="F175" s="332">
        <f>SUM(B175:E175)</f>
        <v>14.75</v>
      </c>
    </row>
    <row r="176" spans="1:6">
      <c r="A176" s="333" t="s">
        <v>754</v>
      </c>
      <c r="B176" s="333">
        <v>2.35</v>
      </c>
      <c r="C176" s="333">
        <v>2.7</v>
      </c>
      <c r="D176" s="334">
        <v>2.35</v>
      </c>
      <c r="E176" s="334">
        <v>2.7</v>
      </c>
      <c r="F176" s="332">
        <f>SUM(B176:E176)</f>
        <v>10.1</v>
      </c>
    </row>
    <row r="177" spans="1:6">
      <c r="A177" s="333" t="s">
        <v>755</v>
      </c>
      <c r="B177" s="333">
        <v>2.5499999999999998</v>
      </c>
      <c r="C177" s="333">
        <v>1.2</v>
      </c>
      <c r="D177" s="334">
        <v>0</v>
      </c>
      <c r="E177" s="334">
        <v>3.15</v>
      </c>
      <c r="F177" s="332">
        <f>SUM(B177:E177)</f>
        <v>6.9</v>
      </c>
    </row>
    <row r="178" spans="1:6">
      <c r="A178" s="333" t="s">
        <v>756</v>
      </c>
      <c r="B178" s="333">
        <v>6.15</v>
      </c>
      <c r="C178" s="333">
        <v>7.6</v>
      </c>
      <c r="D178" s="334">
        <v>6.15</v>
      </c>
      <c r="E178" s="334">
        <v>7.6</v>
      </c>
      <c r="F178" s="332">
        <f>SUM(B178:E178)</f>
        <v>27.5</v>
      </c>
    </row>
    <row r="179" spans="1:6">
      <c r="A179" s="662" t="s">
        <v>776</v>
      </c>
      <c r="B179" s="662"/>
      <c r="C179" s="662"/>
      <c r="D179" s="653">
        <f>SUM(F175:F178)</f>
        <v>59.25</v>
      </c>
      <c r="E179" s="653"/>
      <c r="F179" s="653"/>
    </row>
    <row r="180" spans="1:6">
      <c r="A180" s="664" t="s">
        <v>777</v>
      </c>
      <c r="B180" s="655"/>
      <c r="C180" s="655"/>
      <c r="D180" s="655"/>
      <c r="E180" s="665"/>
    </row>
    <row r="181" spans="1:6">
      <c r="A181" s="628" t="s">
        <v>778</v>
      </c>
      <c r="B181" s="628"/>
      <c r="C181" s="629">
        <v>12.91</v>
      </c>
      <c r="D181" s="630"/>
      <c r="E181" s="331" t="s">
        <v>735</v>
      </c>
    </row>
    <row r="182" spans="1:6" ht="15.75" thickBot="1">
      <c r="A182" s="628" t="s">
        <v>779</v>
      </c>
      <c r="B182" s="628"/>
      <c r="C182" s="639">
        <v>6.75</v>
      </c>
      <c r="D182" s="640"/>
      <c r="E182" s="332">
        <f>C181+C182</f>
        <v>19.66</v>
      </c>
    </row>
    <row r="183" spans="1:6">
      <c r="A183" s="635" t="s">
        <v>780</v>
      </c>
      <c r="B183" s="636"/>
      <c r="C183" s="636"/>
      <c r="D183" s="636"/>
      <c r="E183" s="637"/>
    </row>
    <row r="184" spans="1:6">
      <c r="A184" s="628" t="s">
        <v>781</v>
      </c>
      <c r="B184" s="628"/>
      <c r="C184" s="629">
        <v>30.35</v>
      </c>
      <c r="D184" s="630"/>
      <c r="E184" s="331" t="s">
        <v>735</v>
      </c>
    </row>
    <row r="185" spans="1:6">
      <c r="A185" s="628" t="s">
        <v>782</v>
      </c>
      <c r="B185" s="628"/>
      <c r="C185" s="629">
        <v>17.47</v>
      </c>
      <c r="D185" s="630"/>
      <c r="E185" s="332">
        <f>C184+C185</f>
        <v>47.82</v>
      </c>
    </row>
  </sheetData>
  <mergeCells count="128">
    <mergeCell ref="A53:F53"/>
    <mergeCell ref="D48:D49"/>
    <mergeCell ref="E48:E49"/>
    <mergeCell ref="F48:F49"/>
    <mergeCell ref="G48:G49"/>
    <mergeCell ref="B49:C49"/>
    <mergeCell ref="B50:C50"/>
    <mergeCell ref="B51:C51"/>
    <mergeCell ref="B52:C52"/>
    <mergeCell ref="A184:B184"/>
    <mergeCell ref="C184:D184"/>
    <mergeCell ref="A185:B185"/>
    <mergeCell ref="C185:D185"/>
    <mergeCell ref="A173:F173"/>
    <mergeCell ref="A179:C179"/>
    <mergeCell ref="D179:F179"/>
    <mergeCell ref="A162:E162"/>
    <mergeCell ref="A98:D98"/>
    <mergeCell ref="A180:E180"/>
    <mergeCell ref="A181:B181"/>
    <mergeCell ref="C181:D181"/>
    <mergeCell ref="A182:B182"/>
    <mergeCell ref="C182:D182"/>
    <mergeCell ref="A183:E183"/>
    <mergeCell ref="A102:G102"/>
    <mergeCell ref="A99:G99"/>
    <mergeCell ref="A100:C100"/>
    <mergeCell ref="A101:C101"/>
    <mergeCell ref="E154:E156"/>
    <mergeCell ref="A152:E152"/>
    <mergeCell ref="A149:E149"/>
    <mergeCell ref="E114:E115"/>
    <mergeCell ref="A113:E113"/>
    <mergeCell ref="F21:F22"/>
    <mergeCell ref="G21:G22"/>
    <mergeCell ref="A26:A27"/>
    <mergeCell ref="B26:C26"/>
    <mergeCell ref="A83:C83"/>
    <mergeCell ref="A84:C84"/>
    <mergeCell ref="A85:C85"/>
    <mergeCell ref="A97:D97"/>
    <mergeCell ref="A86:E86"/>
    <mergeCell ref="B44:C44"/>
    <mergeCell ref="B45:C45"/>
    <mergeCell ref="A67:C67"/>
    <mergeCell ref="A46:F46"/>
    <mergeCell ref="A54:G54"/>
    <mergeCell ref="A73:C73"/>
    <mergeCell ref="A81:C81"/>
    <mergeCell ref="B33:C33"/>
    <mergeCell ref="B34:C34"/>
    <mergeCell ref="A47:G47"/>
    <mergeCell ref="A48:A49"/>
    <mergeCell ref="B48:C48"/>
    <mergeCell ref="B39:C39"/>
    <mergeCell ref="A30:G30"/>
    <mergeCell ref="A37:A38"/>
    <mergeCell ref="E21:E22"/>
    <mergeCell ref="D120:D121"/>
    <mergeCell ref="E120:E121"/>
    <mergeCell ref="A114:A115"/>
    <mergeCell ref="B114:C114"/>
    <mergeCell ref="D114:D115"/>
    <mergeCell ref="B43:C43"/>
    <mergeCell ref="A41:G41"/>
    <mergeCell ref="A42:A43"/>
    <mergeCell ref="B42:C42"/>
    <mergeCell ref="D42:D43"/>
    <mergeCell ref="E42:E43"/>
    <mergeCell ref="F42:F43"/>
    <mergeCell ref="G42:G43"/>
    <mergeCell ref="D37:D38"/>
    <mergeCell ref="E37:E38"/>
    <mergeCell ref="F37:F38"/>
    <mergeCell ref="G37:G38"/>
    <mergeCell ref="B38:C38"/>
    <mergeCell ref="B37:C37"/>
    <mergeCell ref="B31:C31"/>
    <mergeCell ref="D31:D32"/>
    <mergeCell ref="E31:E32"/>
    <mergeCell ref="F31:F32"/>
    <mergeCell ref="H21:H22"/>
    <mergeCell ref="H26:H27"/>
    <mergeCell ref="A35:F35"/>
    <mergeCell ref="A40:F40"/>
    <mergeCell ref="A36:G36"/>
    <mergeCell ref="A20:G20"/>
    <mergeCell ref="A1:G1"/>
    <mergeCell ref="A3:F3"/>
    <mergeCell ref="A4:F4"/>
    <mergeCell ref="A2:G2"/>
    <mergeCell ref="A17:C17"/>
    <mergeCell ref="G31:G32"/>
    <mergeCell ref="B32:C32"/>
    <mergeCell ref="A31:A32"/>
    <mergeCell ref="D17:I17"/>
    <mergeCell ref="A5:I5"/>
    <mergeCell ref="A18:I18"/>
    <mergeCell ref="D26:D27"/>
    <mergeCell ref="E26:E27"/>
    <mergeCell ref="F26:F27"/>
    <mergeCell ref="G26:G27"/>
    <mergeCell ref="B21:C21"/>
    <mergeCell ref="A21:A22"/>
    <mergeCell ref="D21:D22"/>
    <mergeCell ref="A119:E119"/>
    <mergeCell ref="A120:A121"/>
    <mergeCell ref="B120:C120"/>
    <mergeCell ref="A157:E157"/>
    <mergeCell ref="E159:E161"/>
    <mergeCell ref="C158:D158"/>
    <mergeCell ref="C159:D159"/>
    <mergeCell ref="C160:D160"/>
    <mergeCell ref="C161:D161"/>
    <mergeCell ref="A158:B158"/>
    <mergeCell ref="A159:B159"/>
    <mergeCell ref="A160:B160"/>
    <mergeCell ref="A161:B161"/>
    <mergeCell ref="A172:C172"/>
    <mergeCell ref="D172:F172"/>
    <mergeCell ref="A166:F166"/>
    <mergeCell ref="E164:E165"/>
    <mergeCell ref="A163:B163"/>
    <mergeCell ref="C163:D163"/>
    <mergeCell ref="A165:B165"/>
    <mergeCell ref="C165:D165"/>
    <mergeCell ref="A164:B164"/>
    <mergeCell ref="C164:D164"/>
  </mergeCells>
  <phoneticPr fontId="75" type="noConversion"/>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12</vt:i4>
      </vt:variant>
    </vt:vector>
  </HeadingPairs>
  <TitlesOfParts>
    <vt:vector size="21" baseType="lpstr">
      <vt:lpstr>Capa</vt:lpstr>
      <vt:lpstr>Orçamento</vt:lpstr>
      <vt:lpstr>Resumo</vt:lpstr>
      <vt:lpstr>Cronograma</vt:lpstr>
      <vt:lpstr>BDI - Serviços</vt:lpstr>
      <vt:lpstr>BDI-Equipamentos</vt:lpstr>
      <vt:lpstr>Composição</vt:lpstr>
      <vt:lpstr>Mapa de cotação</vt:lpstr>
      <vt:lpstr>Memória de Calculo</vt:lpstr>
      <vt:lpstr>'BDI - Serviços'!Area_de_impressao</vt:lpstr>
      <vt:lpstr>'BDI-Equipamentos'!Area_de_impressao</vt:lpstr>
      <vt:lpstr>Capa!Area_de_impressao</vt:lpstr>
      <vt:lpstr>Composição!Area_de_impressao</vt:lpstr>
      <vt:lpstr>Cronograma!Area_de_impressao</vt:lpstr>
      <vt:lpstr>'Mapa de cotação'!Area_de_impressao</vt:lpstr>
      <vt:lpstr>Orçamento!Area_de_impressao</vt:lpstr>
      <vt:lpstr>Resumo!Area_de_impressao</vt:lpstr>
      <vt:lpstr>Composição!Titulos_de_impressao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CAMILA BOBRZYK</cp:lastModifiedBy>
  <cp:lastPrinted>2021-10-13T17:40:11Z</cp:lastPrinted>
  <dcterms:created xsi:type="dcterms:W3CDTF">2013-07-15T19:04:59Z</dcterms:created>
  <dcterms:modified xsi:type="dcterms:W3CDTF">2021-11-12T11:21:40Z</dcterms:modified>
</cp:coreProperties>
</file>